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772C4242-54CA-4B30-8D04-9F71256B9AD0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8" r:id="rId1"/>
    <sheet name="産業大分類" sheetId="5" r:id="rId2"/>
    <sheet name="産業中分類" sheetId="6" r:id="rId3"/>
    <sheet name="産業小分類" sheetId="7" r:id="rId4"/>
    <sheet name="石川県" sheetId="8" r:id="rId5"/>
    <sheet name="金沢市" sheetId="9" r:id="rId6"/>
    <sheet name="七尾市" sheetId="10" r:id="rId7"/>
    <sheet name="小松市" sheetId="11" r:id="rId8"/>
    <sheet name="輪島市" sheetId="12" r:id="rId9"/>
    <sheet name="珠洲市" sheetId="13" r:id="rId10"/>
    <sheet name="加賀市" sheetId="14" r:id="rId11"/>
    <sheet name="羽咋市" sheetId="15" r:id="rId12"/>
    <sheet name="かほく市" sheetId="16" r:id="rId13"/>
    <sheet name="白山市" sheetId="17" r:id="rId14"/>
    <sheet name="能美市" sheetId="18" r:id="rId15"/>
    <sheet name="野々市市" sheetId="19" r:id="rId16"/>
    <sheet name="能美郡川北町" sheetId="20" r:id="rId17"/>
    <sheet name="河北郡津幡町" sheetId="21" r:id="rId18"/>
    <sheet name="河北郡内灘町" sheetId="22" r:id="rId19"/>
    <sheet name="羽咋郡志賀町" sheetId="23" r:id="rId20"/>
    <sheet name="羽咋郡宝達志水町" sheetId="24" r:id="rId21"/>
    <sheet name="鹿島郡中能登町" sheetId="25" r:id="rId22"/>
    <sheet name="鳳珠郡穴水町" sheetId="26" r:id="rId23"/>
    <sheet name="鳳珠郡能登町" sheetId="27" r:id="rId2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76" r:id="rId25"/>
    <pivotCache cacheId="2177" r:id="rId26"/>
    <pivotCache cacheId="2178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7" l="1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<sst xmlns="http://schemas.openxmlformats.org/spreadsheetml/2006/main" count="3006" uniqueCount="216">
  <si>
    <t>17000 石川県</t>
  </si>
  <si>
    <t>17201 金沢市</t>
  </si>
  <si>
    <t>17202 七尾市</t>
  </si>
  <si>
    <t>17203 小松市</t>
  </si>
  <si>
    <t>17204 輪島市</t>
  </si>
  <si>
    <t>17205 珠洲市</t>
  </si>
  <si>
    <t>17206 加賀市</t>
  </si>
  <si>
    <t>17207 羽咋市</t>
  </si>
  <si>
    <t>17209 かほく市</t>
  </si>
  <si>
    <t>17210 白山市</t>
  </si>
  <si>
    <t>17211 能美市</t>
  </si>
  <si>
    <t>17212 野々市市</t>
  </si>
  <si>
    <t>17324 能美郡川北町</t>
  </si>
  <si>
    <t>17361 河北郡津幡町</t>
  </si>
  <si>
    <t>17365 河北郡内灘町</t>
  </si>
  <si>
    <t>17384 羽咋郡志賀町</t>
  </si>
  <si>
    <t>17386 羽咋郡宝達志水町</t>
  </si>
  <si>
    <t>17407 鹿島郡中能登町</t>
  </si>
  <si>
    <t>17461 鳳珠郡穴水町</t>
  </si>
  <si>
    <t>17463 鳳珠郡能登町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</si>
  <si>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</si>
  <si>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</si>
  <si>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</si>
  <si>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</si>
  <si>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</si>
  <si>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</si>
  <si>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</si>
  <si>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</si>
  <si>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</si>
  <si>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</si>
  <si>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</si>
  <si>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</si>
  <si>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</si>
  <si>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</si>
  <si>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</si>
  <si>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</si>
  <si>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</si>
  <si>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</si>
  <si>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</si>
  <si>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</si>
  <si>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</si>
  <si>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</si>
  <si>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</si>
  <si>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</si>
  <si>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</si>
  <si>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</si>
  <si>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</si>
  <si>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24 金属製品製造業</t>
  </si>
  <si>
    <t>26 生産用機械器具製造業</t>
  </si>
  <si>
    <t>32 その他の製造業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</si>
  <si>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</si>
  <si>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</si>
  <si>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</si>
  <si>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</si>
  <si>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</si>
  <si>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</si>
  <si>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</si>
  <si>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</si>
  <si>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</si>
  <si>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</si>
  <si>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</si>
  <si>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</si>
  <si>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</si>
  <si>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53 建築材料，鉱物・金属材料等卸売業</t>
  </si>
  <si>
    <t>68 不動産取引業</t>
  </si>
  <si>
    <t>92 その他の事業サービス業</t>
  </si>
  <si>
    <t>09 食料品製造業</t>
  </si>
  <si>
    <t>13 家具・装備品製造業</t>
  </si>
  <si>
    <t>29 電気機械器具製造業</t>
  </si>
  <si>
    <t>52 飲食料品卸売業</t>
  </si>
  <si>
    <t>75 宿泊業</t>
  </si>
  <si>
    <t>21 窯業・土石製品製造業</t>
  </si>
  <si>
    <t>12 木材・木製品製造業（家具を除く）</t>
  </si>
  <si>
    <t>79 その他の生活関連サービス業</t>
  </si>
  <si>
    <t>85 社会保険・社会福祉・介護事業</t>
  </si>
  <si>
    <t>89 自動車整備業</t>
  </si>
  <si>
    <t>77 持ち帰り・配達飲食サービス業</t>
  </si>
  <si>
    <t>44 道路貨物運送業</t>
  </si>
  <si>
    <t>61 無店舗小売業</t>
  </si>
  <si>
    <t>14 パルプ・紙・紙加工品製造業</t>
  </si>
  <si>
    <t>15 印刷・同関連業</t>
  </si>
  <si>
    <t>17 石油製品・石炭製品製造業</t>
  </si>
  <si>
    <t>25 はん用機械器具製造業</t>
  </si>
  <si>
    <t>70 物品賃貸業</t>
  </si>
  <si>
    <t>80 娯楽業</t>
  </si>
  <si>
    <t>88 廃棄物処理業</t>
  </si>
  <si>
    <t>90 機械等修理業（別掲を除く）</t>
  </si>
  <si>
    <t>18 プラスチック製品製造業（別掲を除く）</t>
  </si>
  <si>
    <t>41 映像・音声・文字情報制作業</t>
  </si>
  <si>
    <t>67 保険業（保険媒介代理業，保険サービス業を含む）</t>
  </si>
  <si>
    <t>自治体</t>
  </si>
  <si>
    <t>産業中分類</t>
  </si>
  <si>
    <t>062 土木工事業（舗装工事業を除く）</t>
  </si>
  <si>
    <t>065 木造建築工事業</t>
  </si>
  <si>
    <t>081 電気工事業</t>
  </si>
  <si>
    <t>083 管工事業（さく井工事業を除く）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</si>
  <si>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</si>
  <si>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</si>
  <si>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</si>
  <si>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</si>
  <si>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</si>
  <si>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</si>
  <si>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</si>
  <si>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</si>
  <si>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</si>
  <si>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</si>
  <si>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</si>
  <si>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</si>
  <si>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</si>
  <si>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</si>
  <si>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824 教養・技能教授業</t>
  </si>
  <si>
    <t>835 療術業</t>
  </si>
  <si>
    <t>541 産業機械器具卸売業</t>
  </si>
  <si>
    <t>133 建具製造業</t>
  </si>
  <si>
    <t>573 婦人・子供服小売業</t>
  </si>
  <si>
    <t>751 旅館，ホテル</t>
  </si>
  <si>
    <t>772 配達飲食サービス業</t>
  </si>
  <si>
    <t>064 建築工事業（木造建築工事業を除く）</t>
  </si>
  <si>
    <t>111 製糸業，紡績業，化学繊維・ねん糸等製造業</t>
  </si>
  <si>
    <t>112 織物業</t>
  </si>
  <si>
    <t>214 陶磁器・同関連製品製造業</t>
  </si>
  <si>
    <t>262 建設機械・鉱山機械製造業</t>
  </si>
  <si>
    <t>129 その他の木製品製造業（竹，とうを含む）</t>
  </si>
  <si>
    <t>327 漆器製造業</t>
  </si>
  <si>
    <t>585 酒小売業</t>
  </si>
  <si>
    <t>602 じゅう器小売業</t>
  </si>
  <si>
    <t>605 燃料小売業</t>
  </si>
  <si>
    <t>761 食堂，レストラン（専門料理店を除く）</t>
  </si>
  <si>
    <t>821 社会教育</t>
  </si>
  <si>
    <t>076 板金・金物工事業</t>
  </si>
  <si>
    <t>079 その他の職別工事業</t>
  </si>
  <si>
    <t>521 農畜産物・水産物卸売業</t>
  </si>
  <si>
    <t>606 書籍・文房具小売業</t>
  </si>
  <si>
    <t>189 その他のプラスチック製品製造業</t>
  </si>
  <si>
    <t>781 洗濯業</t>
  </si>
  <si>
    <t>593 機械器具小売業（自動車，自転車を除く）</t>
  </si>
  <si>
    <t>833 歯科診療所</t>
  </si>
  <si>
    <t>115 綱・網・レース・繊維粗製品製造業</t>
  </si>
  <si>
    <t>244 建設用・建築用金属製品製造業（製缶板金業を含む）</t>
  </si>
  <si>
    <t>823 学習塾</t>
  </si>
  <si>
    <t>853 児童福祉事業</t>
  </si>
  <si>
    <t>266 金属加工機械製造業</t>
  </si>
  <si>
    <t>551 家具・建具・じゅう器等卸売業</t>
  </si>
  <si>
    <t>682 不動産代理業・仲介業</t>
  </si>
  <si>
    <t>694 不動産管理業</t>
  </si>
  <si>
    <t>789 その他の洗濯・理容・美容・浴場業</t>
  </si>
  <si>
    <t>891 自動車整備業</t>
  </si>
  <si>
    <t>071 大工工事業</t>
  </si>
  <si>
    <t>072 とび・土工・コンクリート工事業</t>
  </si>
  <si>
    <t>077 塗装工事業</t>
  </si>
  <si>
    <t>078 床・内装工事業</t>
  </si>
  <si>
    <t>151 印刷業</t>
  </si>
  <si>
    <t>174 舗装材料製造業</t>
  </si>
  <si>
    <t>246 金属被覆・彫刻業，熱処理業（ほうろう鉄器を除く）</t>
  </si>
  <si>
    <t>329 他に分類されない製造業</t>
  </si>
  <si>
    <t>441 一般貨物自動車運送業</t>
  </si>
  <si>
    <t>531 建築材料卸売業</t>
  </si>
  <si>
    <t>559 他に分類されない卸売業</t>
  </si>
  <si>
    <t>709 その他の物品賃貸業</t>
  </si>
  <si>
    <t>804 スポーツ施設提供業</t>
  </si>
  <si>
    <t>854 老人福祉・介護事業</t>
  </si>
  <si>
    <t>929 他に分類されない事業サービス業</t>
  </si>
  <si>
    <t>066 建築リフォーム工事業</t>
  </si>
  <si>
    <t>571 呉服・服地・寝具小売業</t>
  </si>
  <si>
    <t>601 家具・建具・畳小売業</t>
  </si>
  <si>
    <t>522 食料・飲料卸売業</t>
  </si>
  <si>
    <t>584 鮮魚小売業</t>
  </si>
  <si>
    <t>764 すし店</t>
  </si>
  <si>
    <t>693 駐車場業</t>
  </si>
  <si>
    <t>産業小分類</t>
  </si>
  <si>
    <t>17000　石川県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</si>
  <si>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</si>
  <si>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</si>
  <si>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</si>
  <si>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</si>
  <si>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</si>
  <si>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17201　金沢市</t>
  </si>
  <si>
    <t>17202　七尾市</t>
  </si>
  <si>
    <t>17203　小松市</t>
  </si>
  <si>
    <t>17204　輪島市</t>
  </si>
  <si>
    <t>17205　珠洲市</t>
  </si>
  <si>
    <t>17206　加賀市</t>
  </si>
  <si>
    <t>17207　羽咋市</t>
  </si>
  <si>
    <t>17209　かほく市</t>
  </si>
  <si>
    <t>17210　白山市</t>
  </si>
  <si>
    <t>17211　能美市</t>
  </si>
  <si>
    <t>17212　野々市市</t>
  </si>
  <si>
    <t>17324　能美郡川北町</t>
  </si>
  <si>
    <t>17361　河北郡津幡町</t>
  </si>
  <si>
    <t>17365　河北郡内灘町</t>
  </si>
  <si>
    <t>17384　羽咋郡志賀町</t>
  </si>
  <si>
    <t>17386　羽咋郡宝達志水町</t>
  </si>
  <si>
    <t>17407　鹿島郡中能登町</t>
  </si>
  <si>
    <t>17461　鳳珠郡穴水町</t>
  </si>
  <si>
    <t>17463　鳳珠郡能登町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</si>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</sst>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3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2182060188" createdVersion="5" refreshedVersion="8" minRefreshableVersion="3" recordCount="300" xr:uid="{AAD1451D-EB40-45B1-9E71-E75FD58024D2}">
  <cacheSource type="external" connectionId="1"/>
  <cacheFields count="11">
    <cacheField name="都道府県" numFmtId="0" sqlType="-9">
      <sharedItems count="1">
        <s v="17 石川県"/>
      </sharedItems>
    </cacheField>
    <cacheField name="自治体名" numFmtId="0" sqlType="-9">
      <sharedItems count="20">
        <s v="石川県"/>
        <s v="金沢市"/>
        <s v="七尾市"/>
        <s v="小松市"/>
        <s v="輪島市"/>
        <s v="珠洲市"/>
        <s v="加賀市"/>
        <s v="羽咋市"/>
        <s v="かほく市"/>
        <s v="白山市"/>
        <s v="能美市"/>
        <s v="野々市市"/>
        <s v="能美郡川北町"/>
        <s v="河北郡津幡町"/>
        <s v="河北郡内灘町"/>
        <s v="羽咋郡志賀町"/>
        <s v="羽咋郡宝達志水町"/>
        <s v="鹿島郡中能登町"/>
        <s v="鳳珠郡穴水町"/>
        <s v="鳳珠郡能登町"/>
      </sharedItems>
    </cacheField>
    <cacheField name="自治体" numFmtId="0" sqlType="-9">
      <sharedItems count="20">
        <s v="17000 石川県"/>
        <s v="17201 金沢市"/>
        <s v="17202 七尾市"/>
        <s v="17203 小松市"/>
        <s v="17204 輪島市"/>
        <s v="17205 珠洲市"/>
        <s v="17206 加賀市"/>
        <s v="17207 羽咋市"/>
        <s v="17209 かほく市"/>
        <s v="17210 白山市"/>
        <s v="17211 能美市"/>
        <s v="17212 野々市市"/>
        <s v="17324 能美郡川北町"/>
        <s v="17361 河北郡津幡町"/>
        <s v="17365 河北郡内灘町"/>
        <s v="17384 羽咋郡志賀町"/>
        <s v="17386 羽咋郡宝達志水町"/>
        <s v="17407 鹿島郡中能登町"/>
        <s v="17461 鳳珠郡穴水町"/>
        <s v="17463 鳳珠郡能登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7663"/>
    </cacheField>
    <cacheField name="構成比" numFmtId="0" sqlType="3">
      <sharedItems containsSemiMixedTypes="0" containsString="0" containsNumber="1" minValue="0" maxValue="32.35"/>
    </cacheField>
    <cacheField name="総数（個人）" numFmtId="0" sqlType="4">
      <sharedItems containsSemiMixedTypes="0" containsString="0" containsNumber="1" containsInteger="1" minValue="0" maxValue="3579"/>
    </cacheField>
    <cacheField name="構成比（個人）" numFmtId="0" sqlType="3">
      <sharedItems containsSemiMixedTypes="0" containsString="0" containsNumber="1" minValue="0" maxValue="31.83"/>
    </cacheField>
    <cacheField name="総数（法人）" numFmtId="0" sqlType="4">
      <sharedItems containsSemiMixedTypes="0" containsString="0" containsNumber="1" containsInteger="1" minValue="0" maxValue="4063"/>
    </cacheField>
    <cacheField name="構成比（法人）" numFmtId="0" sqlType="3">
      <sharedItems containsSemiMixedTypes="0" containsString="0" containsNumber="1" minValue="0" maxValue="40.85"/>
    </cacheField>
    <cacheField name="総数（法人以外の団体）" numFmtId="0" sqlType="4">
      <sharedItems containsSemiMixedTypes="0" containsString="0" containsNumber="1" containsInteger="1" minValue="0" maxValue="34" count="16">
        <n v="0"/>
        <n v="1"/>
        <n v="2"/>
        <n v="7"/>
        <n v="19"/>
        <n v="6"/>
        <n v="4"/>
        <n v="8"/>
        <n v="29"/>
        <n v="34"/>
        <n v="24"/>
        <n v="5"/>
        <n v="28"/>
        <n v="22"/>
        <n v="9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2303472222" createdVersion="5" refreshedVersion="8" minRefreshableVersion="3" recordCount="442" xr:uid="{BF2AC04C-9A55-499A-AF64-C6ECD71BDDAF}">
  <cacheSource type="external" connectionId="2"/>
  <cacheFields count="14">
    <cacheField name="都道府県" numFmtId="0" sqlType="-9">
      <sharedItems count="1">
        <s v="17 石川県"/>
      </sharedItems>
    </cacheField>
    <cacheField name="自治体名" numFmtId="0" sqlType="-9">
      <sharedItems count="20">
        <s v="石川県"/>
        <s v="金沢市"/>
        <s v="七尾市"/>
        <s v="小松市"/>
        <s v="輪島市"/>
        <s v="珠洲市"/>
        <s v="加賀市"/>
        <s v="羽咋市"/>
        <s v="かほく市"/>
        <s v="白山市"/>
        <s v="能美市"/>
        <s v="野々市市"/>
        <s v="能美郡川北町"/>
        <s v="河北郡津幡町"/>
        <s v="河北郡内灘町"/>
        <s v="羽咋郡志賀町"/>
        <s v="羽咋郡宝達志水町"/>
        <s v="鹿島郡中能登町"/>
        <s v="鳳珠郡穴水町"/>
        <s v="鳳珠郡能登町"/>
      </sharedItems>
    </cacheField>
    <cacheField name="自治体" numFmtId="0" sqlType="-9">
      <sharedItems count="20">
        <s v="17000 石川県"/>
        <s v="17201 金沢市"/>
        <s v="17202 七尾市"/>
        <s v="17203 小松市"/>
        <s v="17204 輪島市"/>
        <s v="17205 珠洲市"/>
        <s v="17206 加賀市"/>
        <s v="17207 羽咋市"/>
        <s v="17209 かほく市"/>
        <s v="17210 白山市"/>
        <s v="17211 能美市"/>
        <s v="17212 野々市市"/>
        <s v="17324 能美郡川北町"/>
        <s v="17361 河北郡津幡町"/>
        <s v="17365 河北郡内灘町"/>
        <s v="17384 羽咋郡志賀町"/>
        <s v="17386 羽咋郡宝達志水町"/>
        <s v="17407 鹿島郡中能登町"/>
        <s v="17461 鳳珠郡穴水町"/>
        <s v="17463 鳳珠郡能登町"/>
      </sharedItems>
    </cacheField>
    <cacheField name="産業分類コード" numFmtId="0" sqlType="-8">
      <sharedItems count="47">
        <s v="76"/>
        <s v="78"/>
        <s v="60"/>
        <s v="06"/>
        <s v="69"/>
        <s v="07"/>
        <s v="58"/>
        <s v="82"/>
        <s v="08"/>
        <s v="83"/>
        <s v="72"/>
        <s v="11"/>
        <s v="59"/>
        <s v="57"/>
        <s v="74"/>
        <s v="32"/>
        <s v="54"/>
        <s v="55"/>
        <s v="26"/>
        <s v="24"/>
        <s v="68"/>
        <s v="53"/>
        <s v="92"/>
        <s v="75"/>
        <s v="13"/>
        <s v="52"/>
        <s v="09"/>
        <s v="29"/>
        <s v="21"/>
        <s v="12"/>
        <s v="85"/>
        <s v="89"/>
        <s v="79"/>
        <s v="77"/>
        <s v="44"/>
        <s v="61"/>
        <s v="70"/>
        <s v="80"/>
        <s v="14"/>
        <s v="15"/>
        <s v="17"/>
        <s v="25"/>
        <s v="88"/>
        <s v="90"/>
        <s v="18"/>
        <s v="41"/>
        <s v="67"/>
      </sharedItems>
    </cacheField>
    <cacheField name="産業分類" numFmtId="0" sqlType="-9">
      <sharedItems count="47">
        <s v="飲食店"/>
        <s v="洗濯・理容・美容・浴場業"/>
        <s v="その他の小売業"/>
        <s v="総合工事業"/>
        <s v="不動産賃貸業・管理業"/>
        <s v="職別工事業（設備工事業を除く）"/>
        <s v="飲食料品小売業"/>
        <s v="その他の教育，学習支援業"/>
        <s v="設備工事業"/>
        <s v="医療業"/>
        <s v="専門サービス業（他に分類されないもの）"/>
        <s v="繊維工業"/>
        <s v="機械器具小売業"/>
        <s v="織物・衣服・身の回り品小売業"/>
        <s v="技術サービス業（他に分類されないもの）"/>
        <s v="その他の製造業"/>
        <s v="機械器具卸売業"/>
        <s v="その他の卸売業"/>
        <s v="生産用機械器具製造業"/>
        <s v="金属製品製造業"/>
        <s v="不動産取引業"/>
        <s v="建築材料，鉱物・金属材料等卸売業"/>
        <s v="その他の事業サービス業"/>
        <s v="宿泊業"/>
        <s v="家具・装備品製造業"/>
        <s v="飲食料品卸売業"/>
        <s v="食料品製造業"/>
        <s v="電気機械器具製造業"/>
        <s v="窯業・土石製品製造業"/>
        <s v="木材・木製品製造業（家具を除く）"/>
        <s v="社会保険・社会福祉・介護事業"/>
        <s v="自動車整備業"/>
        <s v="その他の生活関連サービス業"/>
        <s v="持ち帰り・配達飲食サービス業"/>
        <s v="道路貨物運送業"/>
        <s v="無店舗小売業"/>
        <s v="物品賃貸業"/>
        <s v="娯楽業"/>
        <s v="パルプ・紙・紙加工品製造業"/>
        <s v="印刷・同関連業"/>
        <s v="石油製品・石炭製品製造業"/>
        <s v="はん用機械器具製造業"/>
        <s v="廃棄物処理業"/>
        <s v="機械等修理業（別掲を除く）"/>
        <s v="プラスチック製品製造業（別掲を除く）"/>
        <s v="映像・音声・文字情報制作業"/>
        <s v="保険業（保険媒介代理業，保険サービス業を含む）"/>
      </sharedItems>
    </cacheField>
    <cacheField name="産業中分類" numFmtId="0" sqlType="-9">
      <sharedItems count="47">
        <s v="76 飲食店"/>
        <s v="78 洗濯・理容・美容・浴場業"/>
        <s v="60 その他の小売業"/>
        <s v="06 総合工事業"/>
        <s v="69 不動産賃貸業・管理業"/>
        <s v="07 職別工事業（設備工事業を除く）"/>
        <s v="58 飲食料品小売業"/>
        <s v="82 その他の教育，学習支援業"/>
        <s v="08 設備工事業"/>
        <s v="83 医療業"/>
        <s v="72 専門サービス業（他に分類されないもの）"/>
        <s v="11 繊維工業"/>
        <s v="59 機械器具小売業"/>
        <s v="57 織物・衣服・身の回り品小売業"/>
        <s v="74 技術サービス業（他に分類されないもの）"/>
        <s v="32 その他の製造業"/>
        <s v="54 機械器具卸売業"/>
        <s v="55 その他の卸売業"/>
        <s v="26 生産用機械器具製造業"/>
        <s v="24 金属製品製造業"/>
        <s v="68 不動産取引業"/>
        <s v="53 建築材料，鉱物・金属材料等卸売業"/>
        <s v="92 その他の事業サービス業"/>
        <s v="75 宿泊業"/>
        <s v="13 家具・装備品製造業"/>
        <s v="52 飲食料品卸売業"/>
        <s v="09 食料品製造業"/>
        <s v="29 電気機械器具製造業"/>
        <s v="21 窯業・土石製品製造業"/>
        <s v="12 木材・木製品製造業（家具を除く）"/>
        <s v="85 社会保険・社会福祉・介護事業"/>
        <s v="89 自動車整備業"/>
        <s v="79 その他の生活関連サービス業"/>
        <s v="77 持ち帰り・配達飲食サービス業"/>
        <s v="44 道路貨物運送業"/>
        <s v="61 無店舗小売業"/>
        <s v="70 物品賃貸業"/>
        <s v="80 娯楽業"/>
        <s v="14 パルプ・紙・紙加工品製造業"/>
        <s v="15 印刷・同関連業"/>
        <s v="17 石油製品・石炭製品製造業"/>
        <s v="25 はん用機械器具製造業"/>
        <s v="88 廃棄物処理業"/>
        <s v="90 機械等修理業（別掲を除く）"/>
        <s v="18 プラスチック製品製造業（別掲を除く）"/>
        <s v="41 映像・音声・文字情報制作業"/>
        <s v="67 保険業（保険媒介代理業，保険サービス業を含む）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3344" count="156">
        <n v="3344"/>
        <n v="3234"/>
        <n v="2154"/>
        <n v="2018"/>
        <n v="1792"/>
        <n v="1594"/>
        <n v="1537"/>
        <n v="1331"/>
        <n v="1166"/>
        <n v="952"/>
        <n v="937"/>
        <n v="923"/>
        <n v="901"/>
        <n v="866"/>
        <n v="709"/>
        <n v="645"/>
        <n v="570"/>
        <n v="515"/>
        <n v="471"/>
        <n v="448"/>
        <n v="1580"/>
        <n v="1215"/>
        <n v="1120"/>
        <n v="815"/>
        <n v="695"/>
        <n v="575"/>
        <n v="555"/>
        <n v="537"/>
        <n v="496"/>
        <n v="395"/>
        <n v="389"/>
        <n v="360"/>
        <n v="351"/>
        <n v="334"/>
        <n v="275"/>
        <n v="256"/>
        <n v="213"/>
        <n v="204"/>
        <n v="201"/>
        <n v="250"/>
        <n v="202"/>
        <n v="141"/>
        <n v="113"/>
        <n v="90"/>
        <n v="85"/>
        <n v="79"/>
        <n v="62"/>
        <n v="60"/>
        <n v="54"/>
        <n v="51"/>
        <n v="50"/>
        <n v="46"/>
        <n v="33"/>
        <n v="32"/>
        <n v="29"/>
        <n v="28"/>
        <n v="27"/>
        <n v="26"/>
        <n v="345"/>
        <n v="285"/>
        <n v="238"/>
        <n v="234"/>
        <n v="207"/>
        <n v="161"/>
        <n v="138"/>
        <n v="127"/>
        <n v="124"/>
        <n v="111"/>
        <n v="105"/>
        <n v="99"/>
        <n v="93"/>
        <n v="81"/>
        <n v="80"/>
        <n v="73"/>
        <n v="47"/>
        <n v="42"/>
        <n v="37"/>
        <n v="162"/>
        <n v="119"/>
        <n v="100"/>
        <n v="31"/>
        <n v="30"/>
        <n v="24"/>
        <n v="23"/>
        <n v="21"/>
        <n v="15"/>
        <n v="14"/>
        <n v="11"/>
        <n v="10"/>
        <n v="76"/>
        <n v="64"/>
        <n v="58"/>
        <n v="55"/>
        <n v="44"/>
        <n v="18"/>
        <n v="17"/>
        <n v="16"/>
        <n v="13"/>
        <n v="9"/>
        <n v="8"/>
        <n v="7"/>
        <n v="6"/>
        <n v="252"/>
        <n v="246"/>
        <n v="205"/>
        <n v="135"/>
        <n v="97"/>
        <n v="89"/>
        <n v="72"/>
        <n v="70"/>
        <n v="59"/>
        <n v="45"/>
        <n v="38"/>
        <n v="34"/>
        <n v="78"/>
        <n v="61"/>
        <n v="49"/>
        <n v="40"/>
        <n v="20"/>
        <n v="19"/>
        <n v="12"/>
        <n v="231"/>
        <n v="102"/>
        <n v="75"/>
        <n v="53"/>
        <n v="25"/>
        <n v="224"/>
        <n v="206"/>
        <n v="176"/>
        <n v="169"/>
        <n v="145"/>
        <n v="118"/>
        <n v="108"/>
        <n v="83"/>
        <n v="77"/>
        <n v="63"/>
        <n v="48"/>
        <n v="35"/>
        <n v="104"/>
        <n v="103"/>
        <n v="91"/>
        <n v="82"/>
        <n v="74"/>
        <n v="57"/>
        <n v="52"/>
        <n v="128"/>
        <n v="39"/>
        <n v="5"/>
        <n v="4"/>
        <n v="3"/>
        <n v="2"/>
        <n v="69"/>
        <n v="43"/>
        <n v="67"/>
        <n v="36"/>
        <n v="66"/>
      </sharedItems>
    </cacheField>
    <cacheField name="構成比" numFmtId="0" sqlType="3">
      <sharedItems containsSemiMixedTypes="0" containsString="0" containsNumber="1" minValue="0.83" maxValue="20.94" count="271">
        <n v="9.9499999999999993"/>
        <n v="9.6199999999999992"/>
        <n v="6.41"/>
        <n v="6"/>
        <n v="5.33"/>
        <n v="4.74"/>
        <n v="4.57"/>
        <n v="3.96"/>
        <n v="3.47"/>
        <n v="2.83"/>
        <n v="2.79"/>
        <n v="2.75"/>
        <n v="2.68"/>
        <n v="2.58"/>
        <n v="2.11"/>
        <n v="1.92"/>
        <n v="1.7"/>
        <n v="1.53"/>
        <n v="1.4"/>
        <n v="1.33"/>
        <n v="11.23"/>
        <n v="8.64"/>
        <n v="7.96"/>
        <n v="5.79"/>
        <n v="4.9400000000000004"/>
        <n v="4.09"/>
        <n v="3.95"/>
        <n v="3.82"/>
        <n v="3.53"/>
        <n v="2.81"/>
        <n v="2.77"/>
        <n v="2.56"/>
        <n v="2.5"/>
        <n v="2.37"/>
        <n v="1.95"/>
        <n v="1.82"/>
        <n v="1.51"/>
        <n v="1.45"/>
        <n v="1.43"/>
        <n v="13.4"/>
        <n v="10.83"/>
        <n v="7.56"/>
        <n v="6.06"/>
        <n v="4.83"/>
        <n v="4.5599999999999996"/>
        <n v="4.24"/>
        <n v="3.32"/>
        <n v="3.22"/>
        <n v="2.9"/>
        <n v="2.73"/>
        <n v="2.4700000000000002"/>
        <n v="1.77"/>
        <n v="1.72"/>
        <n v="1.55"/>
        <n v="1.5"/>
        <n v="1.39"/>
        <n v="10.43"/>
        <n v="8.61"/>
        <n v="7.19"/>
        <n v="7.07"/>
        <n v="6.26"/>
        <n v="4.87"/>
        <n v="4.17"/>
        <n v="3.84"/>
        <n v="3.75"/>
        <n v="3.35"/>
        <n v="3.17"/>
        <n v="2.99"/>
        <n v="2.4500000000000002"/>
        <n v="2.42"/>
        <n v="2.21"/>
        <n v="1.42"/>
        <n v="1.27"/>
        <n v="1.1200000000000001"/>
        <n v="14.86"/>
        <n v="12.66"/>
        <n v="10.92"/>
        <n v="9.17"/>
        <n v="6.7"/>
        <n v="4.59"/>
        <n v="3.03"/>
        <n v="2.94"/>
        <n v="2.84"/>
        <n v="2.66"/>
        <n v="2.39"/>
        <n v="2.2000000000000002"/>
        <n v="1.93"/>
        <n v="1.38"/>
        <n v="1.28"/>
        <n v="1.01"/>
        <n v="0.92"/>
        <n v="12.42"/>
        <n v="10.46"/>
        <n v="9.48"/>
        <n v="8.99"/>
        <n v="3.76"/>
        <n v="2.78"/>
        <n v="2.61"/>
        <n v="2.12"/>
        <n v="1.47"/>
        <n v="1.31"/>
        <n v="1.1399999999999999"/>
        <n v="0.98"/>
        <n v="11.61"/>
        <n v="11.33"/>
        <n v="9.44"/>
        <n v="6.22"/>
        <n v="4.47"/>
        <n v="4.0999999999999996"/>
        <n v="3.68"/>
        <n v="2.95"/>
        <n v="2.72"/>
        <n v="2.4900000000000002"/>
        <n v="2.16"/>
        <n v="2.0699999999999998"/>
        <n v="1.75"/>
        <n v="1.57"/>
        <n v="1.52"/>
        <n v="12.56"/>
        <n v="9.82"/>
        <n v="7.89"/>
        <n v="6.44"/>
        <n v="4.99"/>
        <n v="4.67"/>
        <n v="4.51"/>
        <n v="4.1900000000000004"/>
        <n v="3.38"/>
        <n v="3.06"/>
        <n v="2.25"/>
        <n v="1.61"/>
        <n v="1.29"/>
        <n v="0.97"/>
        <n v="20.94"/>
        <n v="9.25"/>
        <n v="6.8"/>
        <n v="5.62"/>
        <n v="5.53"/>
        <n v="4.8099999999999996"/>
        <n v="4.53"/>
        <n v="3.99"/>
        <n v="2.36"/>
        <n v="2.27"/>
        <n v="1.63"/>
        <n v="1.18"/>
        <n v="1"/>
        <n v="8.7799999999999994"/>
        <n v="8.08"/>
        <n v="6.9"/>
        <n v="6.63"/>
        <n v="5.69"/>
        <n v="4.63"/>
        <n v="3.65"/>
        <n v="3.25"/>
        <n v="3.14"/>
        <n v="3.1"/>
        <n v="3.02"/>
        <n v="2.5099999999999998"/>
        <n v="2.31"/>
        <n v="1.88"/>
        <n v="1.37"/>
        <n v="7.85"/>
        <n v="7.77"/>
        <n v="6.87"/>
        <n v="6.19"/>
        <n v="5.58"/>
        <n v="5.51"/>
        <n v="4.3"/>
        <n v="3.92"/>
        <n v="3.62"/>
        <n v="2.64"/>
        <n v="2.57"/>
        <n v="2.19"/>
        <n v="1.89"/>
        <n v="1.74"/>
        <n v="1.06"/>
        <n v="12.79"/>
        <n v="10.17"/>
        <n v="9.4499999999999993"/>
        <n v="6.27"/>
        <n v="4.7699999999999996"/>
        <n v="3.89"/>
        <n v="3.34"/>
        <n v="2.38"/>
        <n v="2.2999999999999998"/>
        <n v="2.2200000000000002"/>
        <n v="1.35"/>
        <n v="9.93"/>
        <n v="9.27"/>
        <n v="7.95"/>
        <n v="5.3"/>
        <n v="3.97"/>
        <n v="3.31"/>
        <n v="2.65"/>
        <n v="1.99"/>
        <n v="1.32"/>
        <n v="10.78"/>
        <n v="7.03"/>
        <n v="6.72"/>
        <n v="6.25"/>
        <n v="5.94"/>
        <n v="4.38"/>
        <n v="4.0599999999999996"/>
        <n v="3.91"/>
        <n v="3.13"/>
        <n v="2.0299999999999998"/>
        <n v="1.56"/>
        <n v="1.25"/>
        <n v="1.0900000000000001"/>
        <n v="13.36"/>
        <n v="9.52"/>
        <n v="8.68"/>
        <n v="8.51"/>
        <n v="8.01"/>
        <n v="6.18"/>
        <n v="5.84"/>
        <n v="5.01"/>
        <n v="2.67"/>
        <n v="2"/>
        <n v="1.17"/>
        <n v="0.83"/>
        <n v="11.51"/>
        <n v="11"/>
        <n v="9.7899999999999991"/>
        <n v="8.42"/>
        <n v="7.22"/>
        <n v="4.6399999999999997"/>
        <n v="3.26"/>
        <n v="3.09"/>
        <n v="2.92"/>
        <n v="1.2"/>
        <n v="1.03"/>
        <n v="15.19"/>
        <n v="10.97"/>
        <n v="8.86"/>
        <n v="6.75"/>
        <n v="5.91"/>
        <n v="3.8"/>
        <n v="2.5299999999999998"/>
        <n v="0.84"/>
        <n v="13.19"/>
        <n v="11.81"/>
        <n v="7.41"/>
        <n v="6.71"/>
        <n v="6.48"/>
        <n v="4.4000000000000004"/>
        <n v="3.7"/>
        <n v="1.62"/>
        <n v="1.1599999999999999"/>
        <n v="0.93"/>
        <n v="11.18"/>
        <n v="10.88"/>
        <n v="9.7100000000000009"/>
        <n v="8.5299999999999994"/>
        <n v="5.29"/>
        <n v="5"/>
        <n v="4.41"/>
        <n v="3.24"/>
        <n v="2.06"/>
        <n v="1.76"/>
        <n v="10.7"/>
        <n v="10.09"/>
        <n v="9.33"/>
        <n v="9.02"/>
        <n v="8.26"/>
        <n v="5.35"/>
        <n v="4.8899999999999997"/>
        <n v="3.98"/>
        <n v="3.67"/>
        <n v="2.6"/>
        <n v="2.29"/>
        <n v="1.07"/>
      </sharedItems>
    </cacheField>
    <cacheField name="総数（個人）" numFmtId="0" sqlType="4">
      <sharedItems containsSemiMixedTypes="0" containsString="0" containsNumber="1" containsInteger="1" minValue="0" maxValue="2841" count="129">
        <n v="2841"/>
        <n v="2782"/>
        <n v="1199"/>
        <n v="589"/>
        <n v="657"/>
        <n v="855"/>
        <n v="1038"/>
        <n v="868"/>
        <n v="381"/>
        <n v="878"/>
        <n v="600"/>
        <n v="474"/>
        <n v="502"/>
        <n v="430"/>
        <n v="315"/>
        <n v="475"/>
        <n v="49"/>
        <n v="127"/>
        <n v="174"/>
        <n v="177"/>
        <n v="1294"/>
        <n v="1010"/>
        <n v="346"/>
        <n v="386"/>
        <n v="122"/>
        <n v="329"/>
        <n v="209"/>
        <n v="363"/>
        <n v="311"/>
        <n v="110"/>
        <n v="358"/>
        <n v="15"/>
        <n v="154"/>
        <n v="175"/>
        <n v="130"/>
        <n v="39"/>
        <n v="47"/>
        <n v="24"/>
        <n v="85"/>
        <n v="14"/>
        <n v="218"/>
        <n v="181"/>
        <n v="99"/>
        <n v="76"/>
        <n v="34"/>
        <n v="53"/>
        <n v="48"/>
        <n v="28"/>
        <n v="29"/>
        <n v="36"/>
        <n v="25"/>
        <n v="27"/>
        <n v="17"/>
        <n v="6"/>
        <n v="12"/>
        <n v="23"/>
        <n v="300"/>
        <n v="239"/>
        <n v="89"/>
        <n v="126"/>
        <n v="121"/>
        <n v="104"/>
        <n v="109"/>
        <n v="58"/>
        <n v="91"/>
        <n v="56"/>
        <n v="54"/>
        <n v="72"/>
        <n v="44"/>
        <n v="80"/>
        <n v="55"/>
        <n v="41"/>
        <n v="40"/>
        <n v="19"/>
        <n v="9"/>
        <n v="138"/>
        <n v="101"/>
        <n v="115"/>
        <n v="97"/>
        <n v="57"/>
        <n v="26"/>
        <n v="21"/>
        <n v="7"/>
        <n v="16"/>
        <n v="20"/>
        <n v="0"/>
        <n v="5"/>
        <n v="50"/>
        <n v="61"/>
        <n v="45"/>
        <n v="52"/>
        <n v="13"/>
        <n v="11"/>
        <n v="2"/>
        <n v="8"/>
        <n v="4"/>
        <n v="3"/>
        <n v="229"/>
        <n v="182"/>
        <n v="87"/>
        <n v="65"/>
        <n v="33"/>
        <n v="38"/>
        <n v="35"/>
        <n v="32"/>
        <n v="18"/>
        <n v="71"/>
        <n v="1"/>
        <n v="114"/>
        <n v="84"/>
        <n v="31"/>
        <n v="10"/>
        <n v="190"/>
        <n v="146"/>
        <n v="69"/>
        <n v="73"/>
        <n v="74"/>
        <n v="77"/>
        <n v="93"/>
        <n v="78"/>
        <n v="51"/>
        <n v="62"/>
        <n v="42"/>
        <n v="124"/>
        <n v="37"/>
        <n v="68"/>
        <n v="22"/>
        <n v="30"/>
        <n v="46"/>
      </sharedItems>
    </cacheField>
    <cacheField name="構成比（個人）" numFmtId="0" sqlType="3">
      <sharedItems containsSemiMixedTypes="0" containsString="0" containsNumber="1" minValue="0" maxValue="25" count="267">
        <n v="16.05"/>
        <n v="15.72"/>
        <n v="6.77"/>
        <n v="3.33"/>
        <n v="3.71"/>
        <n v="4.83"/>
        <n v="5.86"/>
        <n v="4.9000000000000004"/>
        <n v="2.15"/>
        <n v="4.96"/>
        <n v="3.39"/>
        <n v="2.68"/>
        <n v="2.84"/>
        <n v="2.4300000000000002"/>
        <n v="1.78"/>
        <n v="0.28000000000000003"/>
        <n v="0.72"/>
        <n v="0.98"/>
        <n v="1"/>
        <n v="20.37"/>
        <n v="15.9"/>
        <n v="5.45"/>
        <n v="6.08"/>
        <n v="1.92"/>
        <n v="5.18"/>
        <n v="3.29"/>
        <n v="5.72"/>
        <n v="1.73"/>
        <n v="5.64"/>
        <n v="0.24"/>
        <n v="2.42"/>
        <n v="2.76"/>
        <n v="2.0499999999999998"/>
        <n v="0.61"/>
        <n v="0.74"/>
        <n v="0.38"/>
        <n v="1.34"/>
        <n v="0.22"/>
        <n v="18.7"/>
        <n v="15.52"/>
        <n v="8.49"/>
        <n v="6.52"/>
        <n v="2.92"/>
        <n v="4.55"/>
        <n v="4.12"/>
        <n v="2.4"/>
        <n v="2.4900000000000002"/>
        <n v="3.09"/>
        <n v="4.03"/>
        <n v="2.14"/>
        <n v="2.3199999999999998"/>
        <n v="2.06"/>
        <n v="1.46"/>
        <n v="0.51"/>
        <n v="1.03"/>
        <n v="1.97"/>
        <n v="15.8"/>
        <n v="12.59"/>
        <n v="4.6900000000000004"/>
        <n v="6.64"/>
        <n v="6.37"/>
        <n v="5.48"/>
        <n v="5.74"/>
        <n v="3.05"/>
        <n v="4.79"/>
        <n v="2.95"/>
        <n v="3.79"/>
        <n v="4.21"/>
        <n v="2.9"/>
        <n v="2.16"/>
        <n v="2.11"/>
        <n v="0.79"/>
        <n v="0.47"/>
        <n v="17.829999999999998"/>
        <n v="13.05"/>
        <n v="14.86"/>
        <n v="12.53"/>
        <n v="7.36"/>
        <n v="3.23"/>
        <n v="3.36"/>
        <n v="2.71"/>
        <n v="0.9"/>
        <n v="2.0699999999999998"/>
        <n v="1.94"/>
        <n v="2.2000000000000002"/>
        <n v="2.58"/>
        <n v="1.1599999999999999"/>
        <n v="0"/>
        <n v="0.78"/>
        <n v="0.65"/>
        <n v="11.68"/>
        <n v="14.25"/>
        <n v="10.51"/>
        <n v="12.15"/>
        <n v="5.61"/>
        <n v="8.41"/>
        <n v="2.8"/>
        <n v="3.04"/>
        <n v="2.57"/>
        <n v="2.1"/>
        <n v="1.4"/>
        <n v="1.87"/>
        <n v="0.93"/>
        <n v="0.7"/>
        <n v="17.09"/>
        <n v="15.6"/>
        <n v="13.58"/>
        <n v="6.49"/>
        <n v="4.8499999999999996"/>
        <n v="2.46"/>
        <n v="3.28"/>
        <n v="1.72"/>
        <n v="2.61"/>
        <n v="3.73"/>
        <n v="2.39"/>
        <n v="0.82"/>
        <n v="0.6"/>
        <n v="2.09"/>
        <n v="1.57"/>
        <n v="1.19"/>
        <n v="20.46"/>
        <n v="15.85"/>
        <n v="6.63"/>
        <n v="4.32"/>
        <n v="3.75"/>
        <n v="7.78"/>
        <n v="2.02"/>
        <n v="2.31"/>
        <n v="2.59"/>
        <n v="3.17"/>
        <n v="0.28999999999999998"/>
        <n v="1.1499999999999999"/>
        <n v="0.57999999999999996"/>
        <n v="0.86"/>
        <n v="18.84"/>
        <n v="13.88"/>
        <n v="8.26"/>
        <n v="3.97"/>
        <n v="8.6"/>
        <n v="6.61"/>
        <n v="5.12"/>
        <n v="4.46"/>
        <n v="2.48"/>
        <n v="4.3"/>
        <n v="1.65"/>
        <n v="0.99"/>
        <n v="0.83"/>
        <n v="1.32"/>
        <n v="15.37"/>
        <n v="3.96"/>
        <n v="7.2"/>
        <n v="11.81"/>
        <n v="5.58"/>
        <n v="3.16"/>
        <n v="5.91"/>
        <n v="5.99"/>
        <n v="2.5099999999999998"/>
        <n v="2.75"/>
        <n v="6.23"/>
        <n v="2.1800000000000002"/>
        <n v="3.56"/>
        <n v="3.07"/>
        <n v="2.67"/>
        <n v="1.21"/>
        <n v="0.4"/>
        <n v="0.32"/>
        <n v="11.54"/>
        <n v="9.68"/>
        <n v="9.43"/>
        <n v="6.33"/>
        <n v="7.69"/>
        <n v="5.09"/>
        <n v="1.99"/>
        <n v="5.21"/>
        <n v="3.6"/>
        <n v="4.22"/>
        <n v="1.36"/>
        <n v="1.86"/>
        <n v="1.61"/>
        <n v="21.95"/>
        <n v="7.96"/>
        <n v="16.46"/>
        <n v="4.25"/>
        <n v="5.84"/>
        <n v="3.01"/>
        <n v="2.83"/>
        <n v="1.42"/>
        <n v="4.78"/>
        <n v="6.55"/>
        <n v="1.95"/>
        <n v="0.53"/>
        <n v="0.88"/>
        <n v="16.920000000000002"/>
        <n v="13.85"/>
        <n v="12.31"/>
        <n v="3.08"/>
        <n v="4.62"/>
        <n v="1.54"/>
        <n v="21.13"/>
        <n v="2.38"/>
        <n v="8.33"/>
        <n v="11.01"/>
        <n v="7.14"/>
        <n v="5.65"/>
        <n v="3.87"/>
        <n v="1.49"/>
        <n v="2.08"/>
        <n v="1.79"/>
        <n v="0.89"/>
        <n v="0.3"/>
        <n v="18.73"/>
        <n v="10.19"/>
        <n v="7.44"/>
        <n v="6.89"/>
        <n v="12.4"/>
        <n v="6.06"/>
        <n v="3.03"/>
        <n v="5.23"/>
        <n v="5.79"/>
        <n v="3.86"/>
        <n v="1.38"/>
        <n v="1.1000000000000001"/>
        <n v="9.23"/>
        <n v="16.09"/>
        <n v="13.98"/>
        <n v="8.9700000000000006"/>
        <n v="7.65"/>
        <n v="4.49"/>
        <n v="3.69"/>
        <n v="3.43"/>
        <n v="1.06"/>
        <n v="0.26"/>
        <n v="25"/>
        <n v="15.32"/>
        <n v="8.06"/>
        <n v="4.84"/>
        <n v="0.81"/>
        <n v="10.75"/>
        <n v="15.77"/>
        <n v="10.39"/>
        <n v="6.45"/>
        <n v="7.17"/>
        <n v="3.58"/>
        <n v="5.73"/>
        <n v="2.87"/>
        <n v="1.43"/>
        <n v="1.08"/>
        <n v="0.36"/>
        <n v="17.05"/>
        <n v="14.29"/>
        <n v="10.6"/>
        <n v="11.06"/>
        <n v="5.07"/>
        <n v="1.84"/>
        <n v="4.1500000000000004"/>
        <n v="4.6100000000000003"/>
        <n v="0.92"/>
        <n v="0.46"/>
        <n v="16.149999999999999"/>
        <n v="10.93"/>
        <n v="11.88"/>
        <n v="2.85"/>
        <n v="4.04"/>
        <n v="1.9"/>
        <n v="0.48"/>
        <n v="0.95"/>
        <n v="0.71"/>
      </sharedItems>
    </cacheField>
    <cacheField name="総数（法人）" numFmtId="0" sqlType="4">
      <sharedItems containsSemiMixedTypes="0" containsString="0" containsNumber="1" containsInteger="1" minValue="0" maxValue="1428" count="103">
        <n v="501"/>
        <n v="451"/>
        <n v="950"/>
        <n v="1428"/>
        <n v="1130"/>
        <n v="739"/>
        <n v="487"/>
        <n v="281"/>
        <n v="785"/>
        <n v="74"/>
        <n v="332"/>
        <n v="449"/>
        <n v="399"/>
        <n v="432"/>
        <n v="381"/>
        <n v="170"/>
        <n v="521"/>
        <n v="388"/>
        <n v="297"/>
        <n v="271"/>
        <n v="285"/>
        <n v="205"/>
        <n v="771"/>
        <n v="428"/>
        <n v="573"/>
        <n v="244"/>
        <n v="346"/>
        <n v="155"/>
        <n v="223"/>
        <n v="386"/>
        <n v="37"/>
        <n v="374"/>
        <n v="204"/>
        <n v="176"/>
        <n v="202"/>
        <n v="236"/>
        <n v="209"/>
        <n v="189"/>
        <n v="119"/>
        <n v="182"/>
        <n v="32"/>
        <n v="21"/>
        <n v="42"/>
        <n v="35"/>
        <n v="56"/>
        <n v="26"/>
        <n v="11"/>
        <n v="25"/>
        <n v="15"/>
        <n v="3"/>
        <n v="6"/>
        <n v="8"/>
        <n v="12"/>
        <n v="22"/>
        <n v="20"/>
        <n v="45"/>
        <n v="46"/>
        <n v="149"/>
        <n v="108"/>
        <n v="86"/>
        <n v="57"/>
        <n v="27"/>
        <n v="69"/>
        <n v="55"/>
        <n v="51"/>
        <n v="49"/>
        <n v="13"/>
        <n v="39"/>
        <n v="28"/>
        <n v="24"/>
        <n v="36"/>
        <n v="4"/>
        <n v="2"/>
        <n v="10"/>
        <n v="9"/>
        <n v="1"/>
        <n v="5"/>
        <n v="19"/>
        <n v="0"/>
        <n v="23"/>
        <n v="48"/>
        <n v="31"/>
        <n v="41"/>
        <n v="14"/>
        <n v="30"/>
        <n v="33"/>
        <n v="16"/>
        <n v="7"/>
        <n v="117"/>
        <n v="18"/>
        <n v="38"/>
        <n v="17"/>
        <n v="34"/>
        <n v="157"/>
        <n v="87"/>
        <n v="76"/>
        <n v="79"/>
        <n v="50"/>
        <n v="47"/>
        <n v="58"/>
        <n v="83"/>
        <n v="65"/>
        <n v="61"/>
      </sharedItems>
    </cacheField>
    <cacheField name="構成比（法人）" numFmtId="0" sqlType="3">
      <sharedItems containsSemiMixedTypes="0" containsString="0" containsNumber="1" minValue="0" maxValue="24.95" count="240">
        <n v="3.24"/>
        <n v="2.91"/>
        <n v="6.14"/>
        <n v="9.2200000000000006"/>
        <n v="7.3"/>
        <n v="4.7699999999999996"/>
        <n v="3.15"/>
        <n v="1.82"/>
        <n v="5.07"/>
        <n v="0.48"/>
        <n v="2.14"/>
        <n v="2.9"/>
        <n v="2.58"/>
        <n v="2.79"/>
        <n v="2.46"/>
        <n v="1.1000000000000001"/>
        <n v="3.37"/>
        <n v="2.5099999999999998"/>
        <n v="1.92"/>
        <n v="1.75"/>
        <n v="3.75"/>
        <n v="2.69"/>
        <n v="10.130000000000001"/>
        <n v="5.62"/>
        <n v="7.53"/>
        <n v="3.21"/>
        <n v="4.55"/>
        <n v="2.04"/>
        <n v="2.93"/>
        <n v="0.49"/>
        <n v="4.91"/>
        <n v="2.68"/>
        <n v="2.31"/>
        <n v="2.65"/>
        <n v="3.1"/>
        <n v="2.75"/>
        <n v="2.48"/>
        <n v="1.56"/>
        <n v="2.39"/>
        <n v="4.66"/>
        <n v="3.06"/>
        <n v="6.12"/>
        <n v="5.0999999999999996"/>
        <n v="8.16"/>
        <n v="3.79"/>
        <n v="1.6"/>
        <n v="3.64"/>
        <n v="2.19"/>
        <n v="0.44"/>
        <n v="0.87"/>
        <n v="1.17"/>
        <n v="2.92"/>
        <n v="3.27"/>
        <n v="3.35"/>
        <n v="10.84"/>
        <n v="7.85"/>
        <n v="6.25"/>
        <n v="4.1500000000000004"/>
        <n v="1.96"/>
        <n v="5.0199999999999996"/>
        <n v="1.45"/>
        <n v="4"/>
        <n v="3.71"/>
        <n v="1.89"/>
        <n v="3.56"/>
        <n v="0.95"/>
        <n v="2.84"/>
        <n v="2.33"/>
        <n v="8.6300000000000008"/>
        <n v="12.95"/>
        <n v="1.44"/>
        <n v="1.08"/>
        <n v="5.4"/>
        <n v="8.99"/>
        <n v="2.16"/>
        <n v="3.96"/>
        <n v="0.72"/>
        <n v="3.6"/>
        <n v="0.36"/>
        <n v="1.8"/>
        <n v="2.88"/>
        <n v="15.24"/>
        <n v="1.83"/>
        <n v="6.71"/>
        <n v="11.59"/>
        <n v="4.88"/>
        <n v="0"/>
        <n v="3.66"/>
        <n v="3.05"/>
        <n v="2.44"/>
        <n v="1.22"/>
        <n v="0.61"/>
        <n v="4.49"/>
        <n v="5.83"/>
        <n v="3.76"/>
        <n v="6.8"/>
        <n v="3.4"/>
        <n v="3.16"/>
        <n v="4.9800000000000004"/>
        <n v="1.7"/>
        <n v="0.73"/>
        <n v="1.46"/>
        <n v="1.94"/>
        <n v="2.71"/>
        <n v="9.69"/>
        <n v="10.08"/>
        <n v="6.2"/>
        <n v="5.81"/>
        <n v="0.39"/>
        <n v="5.04"/>
        <n v="5.43"/>
        <n v="4.26"/>
        <n v="3.49"/>
        <n v="1.1599999999999999"/>
        <n v="1.55"/>
        <n v="0.78"/>
        <n v="24.95"/>
        <n v="3.84"/>
        <n v="5.33"/>
        <n v="8.1"/>
        <n v="2.77"/>
        <n v="4.05"/>
        <n v="2.56"/>
        <n v="3.62"/>
        <n v="1.71"/>
        <n v="3.2"/>
        <n v="2.99"/>
        <n v="0.85"/>
        <n v="1.49"/>
        <n v="1.07"/>
        <n v="0.64"/>
        <n v="12.22"/>
        <n v="6.77"/>
        <n v="1.79"/>
        <n v="5.91"/>
        <n v="6.15"/>
        <n v="2.72"/>
        <n v="3.5"/>
        <n v="3.58"/>
        <n v="0.16"/>
        <n v="3.89"/>
        <n v="1.48"/>
        <n v="1.95"/>
        <n v="2.02"/>
        <n v="2.57"/>
        <n v="2.4900000000000002"/>
        <n v="2.41"/>
        <n v="1.4"/>
        <n v="2.15"/>
        <n v="11.35"/>
        <n v="2.54"/>
        <n v="2.74"/>
        <n v="6.07"/>
        <n v="1.76"/>
        <n v="6.26"/>
        <n v="8.02"/>
        <n v="3.72"/>
        <n v="5.28"/>
        <n v="2.35"/>
        <n v="0.2"/>
        <n v="3.33"/>
        <n v="1.57"/>
        <n v="5.47"/>
        <n v="12.28"/>
        <n v="3.85"/>
        <n v="9.6199999999999992"/>
        <n v="2.66"/>
        <n v="4.7300000000000004"/>
        <n v="4.59"/>
        <n v="1.63"/>
        <n v="3.25"/>
        <n v="3.7"/>
        <n v="2.0699999999999998"/>
        <n v="2.2200000000000002"/>
        <n v="10.67"/>
        <n v="8"/>
        <n v="6.67"/>
        <n v="1.33"/>
        <n v="2.67"/>
        <n v="3.53"/>
        <n v="21.55"/>
        <n v="6.01"/>
        <n v="2.12"/>
        <n v="8.1300000000000008"/>
        <n v="3.18"/>
        <n v="0.35"/>
        <n v="5.3"/>
        <n v="2.83"/>
        <n v="1.77"/>
        <n v="1.41"/>
        <n v="0.71"/>
        <n v="5.61"/>
        <n v="9.35"/>
        <n v="2.34"/>
        <n v="12.15"/>
        <n v="7.01"/>
        <n v="11.21"/>
        <n v="5.14"/>
        <n v="1.87"/>
        <n v="0.93"/>
        <n v="16.079999999999998"/>
        <n v="1.51"/>
        <n v="2.0099999999999998"/>
        <n v="7.54"/>
        <n v="6.53"/>
        <n v="5.03"/>
        <n v="7.04"/>
        <n v="3.52"/>
        <n v="1.01"/>
        <n v="0.5"/>
        <n v="4.5199999999999996"/>
        <n v="4.63"/>
        <n v="17.59"/>
        <n v="1.85"/>
        <n v="10.19"/>
        <n v="5.56"/>
        <n v="9.26"/>
        <n v="17.88"/>
        <n v="4.6399999999999997"/>
        <n v="1.99"/>
        <n v="3.31"/>
        <n v="7.28"/>
        <n v="9.93"/>
        <n v="0.66"/>
        <n v="1.32"/>
        <n v="0.89"/>
        <n v="5.36"/>
        <n v="8.93"/>
        <n v="3.57"/>
        <n v="11.61"/>
        <n v="0.98"/>
        <n v="9.31"/>
        <n v="5.39"/>
        <n v="2.94"/>
        <n v="15.69"/>
        <n v="6.37"/>
        <n v="3.43"/>
        <n v="5.88"/>
        <n v="1.47"/>
        <n v="2.4500000000000002"/>
      </sharedItems>
    </cacheField>
    <cacheField name="総数（法人以外の団体）" numFmtId="0" sqlType="4">
      <sharedItems containsSemiMixedTypes="0" containsString="0" containsNumber="1" containsInteger="1" minValue="0" maxValue="29" count="10">
        <n v="2"/>
        <n v="0"/>
        <n v="3"/>
        <n v="1"/>
        <n v="12"/>
        <n v="29"/>
        <n v="5"/>
        <n v="4"/>
        <n v="28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2433796294" createdVersion="5" refreshedVersion="8" minRefreshableVersion="3" recordCount="436" xr:uid="{110B8AA6-6769-48B6-A07A-37E687EBA0BA}">
  <cacheSource type="external" connectionId="3"/>
  <cacheFields count="14">
    <cacheField name="都道府県" numFmtId="0" sqlType="-9">
      <sharedItems count="1">
        <s v="17 石川県"/>
      </sharedItems>
    </cacheField>
    <cacheField name="自治体名" numFmtId="0" sqlType="-9">
      <sharedItems count="20">
        <s v="石川県"/>
        <s v="金沢市"/>
        <s v="七尾市"/>
        <s v="小松市"/>
        <s v="輪島市"/>
        <s v="珠洲市"/>
        <s v="加賀市"/>
        <s v="羽咋市"/>
        <s v="かほく市"/>
        <s v="白山市"/>
        <s v="能美市"/>
        <s v="野々市市"/>
        <s v="能美郡川北町"/>
        <s v="河北郡津幡町"/>
        <s v="河北郡内灘町"/>
        <s v="羽咋郡志賀町"/>
        <s v="羽咋郡宝達志水町"/>
        <s v="鹿島郡中能登町"/>
        <s v="鳳珠郡穴水町"/>
        <s v="鳳珠郡能登町"/>
      </sharedItems>
    </cacheField>
    <cacheField name="自治体" numFmtId="0" sqlType="-9">
      <sharedItems count="20">
        <s v="17000 石川県"/>
        <s v="17201 金沢市"/>
        <s v="17202 七尾市"/>
        <s v="17203 小松市"/>
        <s v="17204 輪島市"/>
        <s v="17205 珠洲市"/>
        <s v="17206 加賀市"/>
        <s v="17207 羽咋市"/>
        <s v="17209 かほく市"/>
        <s v="17210 白山市"/>
        <s v="17211 能美市"/>
        <s v="17212 野々市市"/>
        <s v="17324 能美郡川北町"/>
        <s v="17361 河北郡津幡町"/>
        <s v="17365 河北郡内灘町"/>
        <s v="17384 羽咋郡志賀町"/>
        <s v="17386 羽咋郡宝達志水町"/>
        <s v="17407 鹿島郡中能登町"/>
        <s v="17461 鳳珠郡穴水町"/>
        <s v="17463 鳳珠郡能登町"/>
      </sharedItems>
    </cacheField>
    <cacheField name="産業分類コード" numFmtId="0" sqlType="-8">
      <sharedItems count="77">
        <s v="783"/>
        <s v="692"/>
        <s v="782"/>
        <s v="762"/>
        <s v="824"/>
        <s v="062"/>
        <s v="835"/>
        <s v="766"/>
        <s v="609"/>
        <s v="765"/>
        <s v="065"/>
        <s v="767"/>
        <s v="591"/>
        <s v="589"/>
        <s v="083"/>
        <s v="742"/>
        <s v="081"/>
        <s v="691"/>
        <s v="586"/>
        <s v="603"/>
        <s v="541"/>
        <s v="751"/>
        <s v="133"/>
        <s v="573"/>
        <s v="772"/>
        <s v="111"/>
        <s v="214"/>
        <s v="112"/>
        <s v="262"/>
        <s v="064"/>
        <s v="327"/>
        <s v="602"/>
        <s v="821"/>
        <s v="605"/>
        <s v="761"/>
        <s v="129"/>
        <s v="585"/>
        <s v="606"/>
        <s v="079"/>
        <s v="521"/>
        <s v="076"/>
        <s v="189"/>
        <s v="781"/>
        <s v="593"/>
        <s v="833"/>
        <s v="115"/>
        <s v="853"/>
        <s v="823"/>
        <s v="244"/>
        <s v="266"/>
        <s v="551"/>
        <s v="682"/>
        <s v="789"/>
        <s v="694"/>
        <s v="891"/>
        <s v="531"/>
        <s v="077"/>
        <s v="709"/>
        <s v="804"/>
        <s v="071"/>
        <s v="072"/>
        <s v="078"/>
        <s v="151"/>
        <s v="174"/>
        <s v="246"/>
        <s v="329"/>
        <s v="441"/>
        <s v="559"/>
        <s v="854"/>
        <s v="929"/>
        <s v="066"/>
        <s v="571"/>
        <s v="601"/>
        <s v="764"/>
        <s v="522"/>
        <s v="584"/>
        <s v="693"/>
      </sharedItems>
    </cacheField>
    <cacheField name="産業分類" numFmtId="0" sqlType="-9">
      <sharedItems count="77">
        <s v="美容業"/>
        <s v="貸家業，貸間業"/>
        <s v="理容業"/>
        <s v="専門料理店"/>
        <s v="教養・技能教授業"/>
        <s v="土木工事業（舗装工事業を除く）"/>
        <s v="療術業"/>
        <s v="バー，キャバレー，ナイトクラブ"/>
        <s v="他に分類されない小売業"/>
        <s v="酒場，ビヤホール"/>
        <s v="木造建築工事業"/>
        <s v="喫茶店"/>
        <s v="自動車小売業"/>
        <s v="その他の飲食料品小売業"/>
        <s v="管工事業（さく井工事業を除く）"/>
        <s v="土木建築サービス業"/>
        <s v="電気工事業"/>
        <s v="不動産賃貸業（貸家業，貸間業を除く）"/>
        <s v="菓子・パン小売業"/>
        <s v="医薬品・化粧品小売業"/>
        <s v="産業機械器具卸売業"/>
        <s v="旅館，ホテル"/>
        <s v="建具製造業"/>
        <s v="婦人・子供服小売業"/>
        <s v="配達飲食サービス業"/>
        <s v="製糸業，紡績業，化学繊維・ねん糸等製造業"/>
        <s v="陶磁器・同関連製品製造業"/>
        <s v="織物業"/>
        <s v="建設機械・鉱山機械製造業"/>
        <s v="建築工事業（木造建築工事業を除く）"/>
        <s v="漆器製造業"/>
        <s v="じゅう器小売業"/>
        <s v="社会教育"/>
        <s v="燃料小売業"/>
        <s v="食堂，レストラン（専門料理店を除く）"/>
        <s v="その他の木製品製造業（竹，とうを含む）"/>
        <s v="酒小売業"/>
        <s v="書籍・文房具小売業"/>
        <s v="その他の職別工事業"/>
        <s v="農畜産物・水産物卸売業"/>
        <s v="板金・金物工事業"/>
        <s v="その他のプラスチック製品製造業"/>
        <s v="洗濯業"/>
        <s v="機械器具小売業（自動車，自転車を除く）"/>
        <s v="歯科診療所"/>
        <s v="綱・網・レース・繊維粗製品製造業"/>
        <s v="児童福祉事業"/>
        <s v="学習塾"/>
        <s v="建設用・建築用金属製品製造業（製缶板金業を含む）"/>
        <s v="金属加工機械製造業"/>
        <s v="家具・建具・じゅう器等卸売業"/>
        <s v="不動産代理業・仲介業"/>
        <s v="その他の洗濯・理容・美容・浴場業"/>
        <s v="不動産管理業"/>
        <s v="自動車整備業"/>
        <s v="建築材料卸売業"/>
        <s v="塗装工事業"/>
        <s v="その他の物品賃貸業"/>
        <s v="スポーツ施設提供業"/>
        <s v="大工工事業"/>
        <s v="とび・土工・コンクリート工事業"/>
        <s v="床・内装工事業"/>
        <s v="印刷業"/>
        <s v="舗装材料製造業"/>
        <s v="金属被覆・彫刻業，熱処理業（ほうろう鉄器を除く）"/>
        <s v="他に分類されない製造業"/>
        <s v="一般貨物自動車運送業"/>
        <s v="他に分類されない卸売業"/>
        <s v="老人福祉・介護事業"/>
        <s v="他に分類されない事業サービス業"/>
        <s v="建築リフォーム工事業"/>
        <s v="呉服・服地・寝具小売業"/>
        <s v="家具・建具・畳小売業"/>
        <s v="すし店"/>
        <s v="食料・飲料卸売業"/>
        <s v="鮮魚小売業"/>
        <s v="駐車場業"/>
      </sharedItems>
    </cacheField>
    <cacheField name="産業小分類" numFmtId="0" sqlType="-9">
      <sharedItems count="77">
        <s v="783 美容業"/>
        <s v="692 貸家業，貸間業"/>
        <s v="782 理容業"/>
        <s v="762 専門料理店"/>
        <s v="824 教養・技能教授業"/>
        <s v="062 土木工事業（舗装工事業を除く）"/>
        <s v="835 療術業"/>
        <s v="766 バー，キャバレー，ナイトクラブ"/>
        <s v="609 他に分類されない小売業"/>
        <s v="765 酒場，ビヤホール"/>
        <s v="065 木造建築工事業"/>
        <s v="767 喫茶店"/>
        <s v="591 自動車小売業"/>
        <s v="589 その他の飲食料品小売業"/>
        <s v="083 管工事業（さく井工事業を除く）"/>
        <s v="742 土木建築サービス業"/>
        <s v="081 電気工事業"/>
        <s v="691 不動産賃貸業（貸家業，貸間業を除く）"/>
        <s v="586 菓子・パン小売業"/>
        <s v="603 医薬品・化粧品小売業"/>
        <s v="541 産業機械器具卸売業"/>
        <s v="751 旅館，ホテル"/>
        <s v="133 建具製造業"/>
        <s v="573 婦人・子供服小売業"/>
        <s v="772 配達飲食サービス業"/>
        <s v="111 製糸業，紡績業，化学繊維・ねん糸等製造業"/>
        <s v="214 陶磁器・同関連製品製造業"/>
        <s v="112 織物業"/>
        <s v="262 建設機械・鉱山機械製造業"/>
        <s v="064 建築工事業（木造建築工事業を除く）"/>
        <s v="327 漆器製造業"/>
        <s v="602 じゅう器小売業"/>
        <s v="821 社会教育"/>
        <s v="605 燃料小売業"/>
        <s v="761 食堂，レストラン（専門料理店を除く）"/>
        <s v="129 その他の木製品製造業（竹，とうを含む）"/>
        <s v="585 酒小売業"/>
        <s v="606 書籍・文房具小売業"/>
        <s v="079 その他の職別工事業"/>
        <s v="521 農畜産物・水産物卸売業"/>
        <s v="076 板金・金物工事業"/>
        <s v="189 その他のプラスチック製品製造業"/>
        <s v="781 洗濯業"/>
        <s v="593 機械器具小売業（自動車，自転車を除く）"/>
        <s v="833 歯科診療所"/>
        <s v="115 綱・網・レース・繊維粗製品製造業"/>
        <s v="853 児童福祉事業"/>
        <s v="823 学習塾"/>
        <s v="244 建設用・建築用金属製品製造業（製缶板金業を含む）"/>
        <s v="266 金属加工機械製造業"/>
        <s v="551 家具・建具・じゅう器等卸売業"/>
        <s v="682 不動産代理業・仲介業"/>
        <s v="789 その他の洗濯・理容・美容・浴場業"/>
        <s v="694 不動産管理業"/>
        <s v="891 自動車整備業"/>
        <s v="531 建築材料卸売業"/>
        <s v="077 塗装工事業"/>
        <s v="709 その他の物品賃貸業"/>
        <s v="804 スポーツ施設提供業"/>
        <s v="071 大工工事業"/>
        <s v="072 とび・土工・コンクリート工事業"/>
        <s v="078 床・内装工事業"/>
        <s v="151 印刷業"/>
        <s v="174 舗装材料製造業"/>
        <s v="246 金属被覆・彫刻業，熱処理業（ほうろう鉄器を除く）"/>
        <s v="329 他に分類されない製造業"/>
        <s v="441 一般貨物自動車運送業"/>
        <s v="559 他に分類されない卸売業"/>
        <s v="854 老人福祉・介護事業"/>
        <s v="929 他に分類されない事業サービス業"/>
        <s v="066 建築リフォーム工事業"/>
        <s v="571 呉服・服地・寝具小売業"/>
        <s v="601 家具・建具・畳小売業"/>
        <s v="764 すし店"/>
        <s v="522 食料・飲料卸売業"/>
        <s v="584 鮮魚小売業"/>
        <s v="693 駐車場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1664" count="115">
        <n v="1664"/>
        <n v="959"/>
        <n v="933"/>
        <n v="845"/>
        <n v="790"/>
        <n v="743"/>
        <n v="729"/>
        <n v="703"/>
        <n v="605"/>
        <n v="573"/>
        <n v="540"/>
        <n v="533"/>
        <n v="531"/>
        <n v="527"/>
        <n v="492"/>
        <n v="449"/>
        <n v="448"/>
        <n v="434"/>
        <n v="431"/>
        <n v="417"/>
        <n v="609"/>
        <n v="568"/>
        <n v="424"/>
        <n v="408"/>
        <n v="351"/>
        <n v="341"/>
        <n v="300"/>
        <n v="272"/>
        <n v="268"/>
        <n v="225"/>
        <n v="221"/>
        <n v="208"/>
        <n v="205"/>
        <n v="199"/>
        <n v="197"/>
        <n v="193"/>
        <n v="187"/>
        <n v="181"/>
        <n v="99"/>
        <n v="67"/>
        <n v="61"/>
        <n v="56"/>
        <n v="55"/>
        <n v="51"/>
        <n v="44"/>
        <n v="43"/>
        <n v="39"/>
        <n v="36"/>
        <n v="33"/>
        <n v="29"/>
        <n v="26"/>
        <n v="25"/>
        <n v="24"/>
        <n v="23"/>
        <n v="22"/>
        <n v="177"/>
        <n v="112"/>
        <n v="96"/>
        <n v="84"/>
        <n v="78"/>
        <n v="76"/>
        <n v="75"/>
        <n v="70"/>
        <n v="65"/>
        <n v="62"/>
        <n v="58"/>
        <n v="54"/>
        <n v="50"/>
        <n v="49"/>
        <n v="47"/>
        <n v="46"/>
        <n v="156"/>
        <n v="30"/>
        <n v="20"/>
        <n v="18"/>
        <n v="17"/>
        <n v="16"/>
        <n v="15"/>
        <n v="14"/>
        <n v="13"/>
        <n v="12"/>
        <n v="11"/>
        <n v="10"/>
        <n v="9"/>
        <n v="230"/>
        <n v="105"/>
        <n v="69"/>
        <n v="60"/>
        <n v="41"/>
        <n v="37"/>
        <n v="34"/>
        <n v="31"/>
        <n v="27"/>
        <n v="8"/>
        <n v="80"/>
        <n v="71"/>
        <n v="19"/>
        <n v="123"/>
        <n v="90"/>
        <n v="64"/>
        <n v="40"/>
        <n v="38"/>
        <n v="35"/>
        <n v="82"/>
        <n v="42"/>
        <n v="32"/>
        <n v="28"/>
        <n v="89"/>
        <n v="21"/>
        <n v="7"/>
        <n v="6"/>
        <n v="4"/>
        <n v="3"/>
        <n v="2"/>
        <n v="5"/>
      </sharedItems>
    </cacheField>
    <cacheField name="構成比" numFmtId="0" sqlType="3">
      <sharedItems containsSemiMixedTypes="0" containsString="0" containsNumber="1" minValue="1.06" maxValue="14.31" count="163">
        <n v="4.95"/>
        <n v="2.85"/>
        <n v="2.78"/>
        <n v="2.5099999999999998"/>
        <n v="2.35"/>
        <n v="2.21"/>
        <n v="2.17"/>
        <n v="2.09"/>
        <n v="1.8"/>
        <n v="1.71"/>
        <n v="1.61"/>
        <n v="1.59"/>
        <n v="1.58"/>
        <n v="1.57"/>
        <n v="1.46"/>
        <n v="1.34"/>
        <n v="1.33"/>
        <n v="1.29"/>
        <n v="1.28"/>
        <n v="1.24"/>
        <n v="4.33"/>
        <n v="4.04"/>
        <n v="3.01"/>
        <n v="2.9"/>
        <n v="2.5"/>
        <n v="2.42"/>
        <n v="2.13"/>
        <n v="1.93"/>
        <n v="1.91"/>
        <n v="1.6"/>
        <n v="1.48"/>
        <n v="1.41"/>
        <n v="1.4"/>
        <n v="1.37"/>
        <n v="5.31"/>
        <n v="3.59"/>
        <n v="3.27"/>
        <n v="3"/>
        <n v="2.95"/>
        <n v="2.73"/>
        <n v="2.36"/>
        <n v="2.31"/>
        <n v="1.77"/>
        <n v="1.55"/>
        <n v="1.39"/>
        <n v="1.23"/>
        <n v="1.18"/>
        <n v="5.35"/>
        <n v="3.38"/>
        <n v="2.54"/>
        <n v="2.2999999999999998"/>
        <n v="2.27"/>
        <n v="2.12"/>
        <n v="1.96"/>
        <n v="1.87"/>
        <n v="1.84"/>
        <n v="1.75"/>
        <n v="1.66"/>
        <n v="1.63"/>
        <n v="1.54"/>
        <n v="1.51"/>
        <n v="1.42"/>
        <n v="14.31"/>
        <n v="5.96"/>
        <n v="3.3"/>
        <n v="2.75"/>
        <n v="2.39"/>
        <n v="2.29"/>
        <n v="2.2000000000000002"/>
        <n v="2.11"/>
        <n v="2.02"/>
        <n v="1.83"/>
        <n v="1.65"/>
        <n v="1.56"/>
        <n v="1.47"/>
        <n v="1.38"/>
        <n v="5.39"/>
        <n v="2.94"/>
        <n v="2.61"/>
        <n v="10.59"/>
        <n v="4.84"/>
        <n v="3.18"/>
        <n v="2.76"/>
        <n v="2.2599999999999998"/>
        <n v="2.16"/>
        <n v="1.89"/>
        <n v="1.7"/>
        <n v="1.43"/>
        <n v="1.2"/>
        <n v="1.06"/>
        <n v="5.48"/>
        <n v="3.22"/>
        <n v="2.25"/>
        <n v="1.45"/>
        <n v="7.25"/>
        <n v="6.44"/>
        <n v="4.53"/>
        <n v="4.26"/>
        <n v="3.35"/>
        <n v="2.1800000000000002"/>
        <n v="1.99"/>
        <n v="1.81"/>
        <n v="1.72"/>
        <n v="1.36"/>
        <n v="1.27"/>
        <n v="4.82"/>
        <n v="3.53"/>
        <n v="1.73"/>
        <n v="1.69"/>
        <n v="1.53"/>
        <n v="1.49"/>
        <n v="6.19"/>
        <n v="3.7"/>
        <n v="3.17"/>
        <n v="2.19"/>
        <n v="2.04"/>
        <n v="1.74"/>
        <n v="7.07"/>
        <n v="2.86"/>
        <n v="2.46"/>
        <n v="2.2200000000000002"/>
        <n v="2.0699999999999998"/>
        <n v="1.67"/>
        <n v="4.6399999999999997"/>
        <n v="3.97"/>
        <n v="2.65"/>
        <n v="1.32"/>
        <n v="6.72"/>
        <n v="5.63"/>
        <n v="3.13"/>
        <n v="2.0299999999999998"/>
        <n v="1.25"/>
        <n v="7.01"/>
        <n v="4.01"/>
        <n v="3.84"/>
        <n v="3.34"/>
        <n v="1.5"/>
        <n v="5.67"/>
        <n v="4.9800000000000004"/>
        <n v="3.61"/>
        <n v="3.09"/>
        <n v="2.23"/>
        <n v="2.06"/>
        <n v="6.75"/>
        <n v="5.0599999999999996"/>
        <n v="2.5299999999999998"/>
        <n v="8.56"/>
        <n v="6.25"/>
        <n v="4.17"/>
        <n v="3.24"/>
        <n v="2.08"/>
        <n v="1.85"/>
        <n v="1.62"/>
        <n v="6.47"/>
        <n v="1.76"/>
        <n v="5.2"/>
        <n v="4.43"/>
        <n v="3.82"/>
        <n v="3.21"/>
        <n v="2.91"/>
        <n v="2.6"/>
        <n v="2.14"/>
        <n v="1.68"/>
      </sharedItems>
    </cacheField>
    <cacheField name="総数（個人）" numFmtId="0" sqlType="4">
      <sharedItems containsSemiMixedTypes="0" containsString="0" containsNumber="1" containsInteger="1" minValue="0" maxValue="1538" count="94">
        <n v="1538"/>
        <n v="473"/>
        <n v="897"/>
        <n v="664"/>
        <n v="635"/>
        <n v="157"/>
        <n v="687"/>
        <n v="402"/>
        <n v="504"/>
        <n v="252"/>
        <n v="478"/>
        <n v="269"/>
        <n v="325"/>
        <n v="200"/>
        <n v="194"/>
        <n v="159"/>
        <n v="60"/>
        <n v="295"/>
        <n v="191"/>
        <n v="553"/>
        <n v="238"/>
        <n v="323"/>
        <n v="375"/>
        <n v="322"/>
        <n v="276"/>
        <n v="31"/>
        <n v="224"/>
        <n v="88"/>
        <n v="112"/>
        <n v="179"/>
        <n v="97"/>
        <n v="22"/>
        <n v="56"/>
        <n v="7"/>
        <n v="58"/>
        <n v="67"/>
        <n v="44"/>
        <n v="94"/>
        <n v="66"/>
        <n v="51"/>
        <n v="39"/>
        <n v="36"/>
        <n v="25"/>
        <n v="35"/>
        <n v="33"/>
        <n v="24"/>
        <n v="13"/>
        <n v="15"/>
        <n v="16"/>
        <n v="9"/>
        <n v="20"/>
        <n v="14"/>
        <n v="5"/>
        <n v="163"/>
        <n v="61"/>
        <n v="93"/>
        <n v="30"/>
        <n v="69"/>
        <n v="37"/>
        <n v="59"/>
        <n v="43"/>
        <n v="42"/>
        <n v="48"/>
        <n v="23"/>
        <n v="29"/>
        <n v="47"/>
        <n v="26"/>
        <n v="133"/>
        <n v="64"/>
        <n v="28"/>
        <n v="8"/>
        <n v="3"/>
        <n v="12"/>
        <n v="10"/>
        <n v="4"/>
        <n v="6"/>
        <n v="2"/>
        <n v="11"/>
        <n v="0"/>
        <n v="101"/>
        <n v="34"/>
        <n v="18"/>
        <n v="17"/>
        <n v="32"/>
        <n v="1"/>
        <n v="40"/>
        <n v="113"/>
        <n v="21"/>
        <n v="75"/>
        <n v="19"/>
        <n v="27"/>
        <n v="41"/>
        <n v="77"/>
        <n v="38"/>
      </sharedItems>
    </cacheField>
    <cacheField name="構成比（個人）" numFmtId="0" sqlType="3">
      <sharedItems containsSemiMixedTypes="0" containsString="0" containsNumber="1" minValue="0" maxValue="17.18" count="237">
        <n v="8.69"/>
        <n v="2.67"/>
        <n v="5.07"/>
        <n v="3.75"/>
        <n v="3.59"/>
        <n v="0.89"/>
        <n v="3.88"/>
        <n v="2.27"/>
        <n v="2.85"/>
        <n v="1.42"/>
        <n v="2.7"/>
        <n v="1.52"/>
        <n v="1.84"/>
        <n v="1.1299999999999999"/>
        <n v="1.1000000000000001"/>
        <n v="0.9"/>
        <n v="0.34"/>
        <n v="1.67"/>
        <n v="1.08"/>
        <n v="8.7100000000000009"/>
        <n v="5.09"/>
        <n v="5.9"/>
        <n v="4.24"/>
        <n v="4.3499999999999996"/>
        <n v="0.49"/>
        <n v="2.5"/>
        <n v="3.53"/>
        <n v="1.39"/>
        <n v="1.76"/>
        <n v="2.82"/>
        <n v="1.53"/>
        <n v="0.35"/>
        <n v="0.88"/>
        <n v="0.11"/>
        <n v="0.91"/>
        <n v="1.05"/>
        <n v="0.69"/>
        <n v="8.06"/>
        <n v="5.66"/>
        <n v="5.15"/>
        <n v="4.37"/>
        <n v="3.34"/>
        <n v="3.09"/>
        <n v="2.66"/>
        <n v="2.14"/>
        <n v="3"/>
        <n v="0.6"/>
        <n v="2.83"/>
        <n v="2.06"/>
        <n v="1.1100000000000001"/>
        <n v="1.29"/>
        <n v="1.37"/>
        <n v="0.77"/>
        <n v="1.72"/>
        <n v="1.2"/>
        <n v="0.43"/>
        <n v="8.58"/>
        <n v="3.21"/>
        <n v="4.9000000000000004"/>
        <n v="1.58"/>
        <n v="3.63"/>
        <n v="1.95"/>
        <n v="3.11"/>
        <n v="2.2599999999999998"/>
        <n v="1.32"/>
        <n v="2.21"/>
        <n v="2.69"/>
        <n v="2.5299999999999998"/>
        <n v="1.21"/>
        <n v="1.74"/>
        <n v="2.4700000000000002"/>
        <n v="0.79"/>
        <n v="17.18"/>
        <n v="8.27"/>
        <n v="3.62"/>
        <n v="3.1"/>
        <n v="3.23"/>
        <n v="1.03"/>
        <n v="2.58"/>
        <n v="0.39"/>
        <n v="2.97"/>
        <n v="2.84"/>
        <n v="2.0699999999999998"/>
        <n v="1.55"/>
        <n v="1.1599999999999999"/>
        <n v="1.81"/>
        <n v="7.71"/>
        <n v="3.5"/>
        <n v="4.67"/>
        <n v="0.93"/>
        <n v="1.64"/>
        <n v="3.04"/>
        <n v="2.8"/>
        <n v="1.4"/>
        <n v="0.47"/>
        <n v="1.87"/>
        <n v="2.34"/>
        <n v="2.57"/>
        <n v="2.1"/>
        <n v="0"/>
        <n v="14.93"/>
        <n v="7.54"/>
        <n v="4.78"/>
        <n v="4.33"/>
        <n v="2.54"/>
        <n v="2.2400000000000002"/>
        <n v="2.76"/>
        <n v="0.82"/>
        <n v="1.34"/>
        <n v="2.61"/>
        <n v="0.3"/>
        <n v="1.1200000000000001"/>
        <n v="1.27"/>
        <n v="0.75"/>
        <n v="1.04"/>
        <n v="9.8000000000000007"/>
        <n v="9.2200000000000006"/>
        <n v="5.76"/>
        <n v="4.6100000000000003"/>
        <n v="0.86"/>
        <n v="2.31"/>
        <n v="1.1499999999999999"/>
        <n v="1.73"/>
        <n v="3.17"/>
        <n v="0.28999999999999998"/>
        <n v="2.59"/>
        <n v="1.44"/>
        <n v="0.57999999999999996"/>
        <n v="2.02"/>
        <n v="7.77"/>
        <n v="4.13"/>
        <n v="3.8"/>
        <n v="6.61"/>
        <n v="5.45"/>
        <n v="2.98"/>
        <n v="3.64"/>
        <n v="2.15"/>
        <n v="1.49"/>
        <n v="0.83"/>
        <n v="1.65"/>
        <n v="9.14"/>
        <n v="0.97"/>
        <n v="4.7699999999999996"/>
        <n v="5.18"/>
        <n v="1.46"/>
        <n v="1.62"/>
        <n v="1.7"/>
        <n v="1.78"/>
        <n v="2.91"/>
        <n v="1.94"/>
        <n v="2.4300000000000002"/>
        <n v="0.81"/>
        <n v="9.31"/>
        <n v="7.2"/>
        <n v="5.46"/>
        <n v="2.36"/>
        <n v="0.87"/>
        <n v="3.35"/>
        <n v="2.48"/>
        <n v="1.61"/>
        <n v="0.74"/>
        <n v="2.23"/>
        <n v="0.5"/>
        <n v="1.36"/>
        <n v="1.99"/>
        <n v="7.26"/>
        <n v="13.63"/>
        <n v="4.25"/>
        <n v="5.84"/>
        <n v="5.49"/>
        <n v="1.77"/>
        <n v="3.19"/>
        <n v="0.53"/>
        <n v="3.72"/>
        <n v="4.07"/>
        <n v="1.06"/>
        <n v="0.18"/>
        <n v="1.59"/>
        <n v="2.2999999999999998"/>
        <n v="3.01"/>
        <n v="2.12"/>
        <n v="13.85"/>
        <n v="4.62"/>
        <n v="7.69"/>
        <n v="3.08"/>
        <n v="1.54"/>
        <n v="11.31"/>
        <n v="1.19"/>
        <n v="6.85"/>
        <n v="5.65"/>
        <n v="2.38"/>
        <n v="1.79"/>
        <n v="2.68"/>
        <n v="2.08"/>
        <n v="9.92"/>
        <n v="5.79"/>
        <n v="2.75"/>
        <n v="5.51"/>
        <n v="2.2000000000000002"/>
        <n v="4.96"/>
        <n v="3.03"/>
        <n v="1.38"/>
        <n v="2.64"/>
        <n v="4.22"/>
        <n v="5.54"/>
        <n v="3.69"/>
        <n v="2.9"/>
        <n v="1.85"/>
        <n v="2.37"/>
        <n v="2.11"/>
        <n v="2.42"/>
        <n v="12.9"/>
        <n v="8.8699999999999992"/>
        <n v="4.84"/>
        <n v="8.24"/>
        <n v="9.32"/>
        <n v="5.73"/>
        <n v="4.3"/>
        <n v="5.0199999999999996"/>
        <n v="3.58"/>
        <n v="2.87"/>
        <n v="2.5099999999999998"/>
        <n v="0.36"/>
        <n v="1.43"/>
        <n v="10.14"/>
        <n v="4.1500000000000004"/>
        <n v="0.46"/>
        <n v="0.92"/>
        <n v="8.08"/>
        <n v="5.94"/>
        <n v="4.75"/>
        <n v="0.24"/>
        <n v="4.28"/>
        <n v="3.33"/>
        <n v="1.66"/>
        <n v="1.9"/>
        <n v="0.95"/>
      </sharedItems>
    </cacheField>
    <cacheField name="総数（法人）" numFmtId="0" sqlType="4">
      <sharedItems containsSemiMixedTypes="0" containsString="0" containsNumber="1" containsInteger="1" minValue="0" maxValue="586" count="76">
        <n v="126"/>
        <n v="482"/>
        <n v="36"/>
        <n v="181"/>
        <n v="155"/>
        <n v="586"/>
        <n v="42"/>
        <n v="39"/>
        <n v="201"/>
        <n v="69"/>
        <n v="288"/>
        <n v="53"/>
        <n v="262"/>
        <n v="196"/>
        <n v="292"/>
        <n v="243"/>
        <n v="289"/>
        <n v="374"/>
        <n v="132"/>
        <n v="226"/>
        <n v="56"/>
        <n v="328"/>
        <n v="101"/>
        <n v="33"/>
        <n v="82"/>
        <n v="19"/>
        <n v="24"/>
        <n v="241"/>
        <n v="109"/>
        <n v="44"/>
        <n v="136"/>
        <n v="107"/>
        <n v="28"/>
        <n v="108"/>
        <n v="177"/>
        <n v="141"/>
        <n v="186"/>
        <n v="129"/>
        <n v="120"/>
        <n v="137"/>
        <n v="5"/>
        <n v="1"/>
        <n v="16"/>
        <n v="15"/>
        <n v="13"/>
        <n v="12"/>
        <n v="14"/>
        <n v="4"/>
        <n v="29"/>
        <n v="0"/>
        <n v="11"/>
        <n v="10"/>
        <n v="8"/>
        <n v="3"/>
        <n v="17"/>
        <n v="51"/>
        <n v="54"/>
        <n v="9"/>
        <n v="22"/>
        <n v="37"/>
        <n v="7"/>
        <n v="31"/>
        <n v="18"/>
        <n v="21"/>
        <n v="2"/>
        <n v="32"/>
        <n v="23"/>
        <n v="6"/>
        <n v="30"/>
        <n v="26"/>
        <n v="46"/>
        <n v="27"/>
        <n v="78"/>
        <n v="34"/>
        <n v="48"/>
        <n v="20"/>
      </sharedItems>
    </cacheField>
    <cacheField name="構成比（法人）" numFmtId="0" sqlType="3">
      <sharedItems containsSemiMixedTypes="0" containsString="0" containsNumber="1" minValue="0" maxValue="12.04" count="169">
        <n v="0.81"/>
        <n v="3.11"/>
        <n v="0.23"/>
        <n v="1.17"/>
        <n v="1"/>
        <n v="3.79"/>
        <n v="0.27"/>
        <n v="0.25"/>
        <n v="1.3"/>
        <n v="0.45"/>
        <n v="1.86"/>
        <n v="0.34"/>
        <n v="1.69"/>
        <n v="1.27"/>
        <n v="1.89"/>
        <n v="1.57"/>
        <n v="1.87"/>
        <n v="2.42"/>
        <n v="0.85"/>
        <n v="1.46"/>
        <n v="0.74"/>
        <n v="4.3099999999999996"/>
        <n v="1.33"/>
        <n v="0.43"/>
        <n v="1.08"/>
        <n v="0.32"/>
        <n v="3.17"/>
        <n v="1.43"/>
        <n v="0.57999999999999996"/>
        <n v="1.79"/>
        <n v="1.41"/>
        <n v="0.37"/>
        <n v="1.42"/>
        <n v="2.33"/>
        <n v="1.85"/>
        <n v="2.44"/>
        <n v="1.7"/>
        <n v="1.58"/>
        <n v="1.8"/>
        <n v="0.73"/>
        <n v="0.15"/>
        <n v="2.19"/>
        <n v="1.9"/>
        <n v="1.75"/>
        <n v="2.04"/>
        <n v="4.2300000000000004"/>
        <n v="0"/>
        <n v="1.6"/>
        <n v="0.44"/>
        <n v="2.48"/>
        <n v="1.02"/>
        <n v="3.71"/>
        <n v="0.22"/>
        <n v="3.93"/>
        <n v="0.65"/>
        <n v="2.84"/>
        <n v="1.1599999999999999"/>
        <n v="2.69"/>
        <n v="1.38"/>
        <n v="0.51"/>
        <n v="2.25"/>
        <n v="1.31"/>
        <n v="1.53"/>
        <n v="8.27"/>
        <n v="0.36"/>
        <n v="2.16"/>
        <n v="0.72"/>
        <n v="5.76"/>
        <n v="1.44"/>
        <n v="3.24"/>
        <n v="2.52"/>
        <n v="4.2699999999999996"/>
        <n v="1.22"/>
        <n v="7.32"/>
        <n v="5.49"/>
        <n v="0.61"/>
        <n v="3.05"/>
        <n v="3.66"/>
        <n v="1.83"/>
        <n v="3.64"/>
        <n v="0.49"/>
        <n v="0.24"/>
        <n v="0.97"/>
        <n v="1.82"/>
        <n v="2.06"/>
        <n v="1.94"/>
        <n v="3.16"/>
        <n v="2.31"/>
        <n v="1.0900000000000001"/>
        <n v="0.78"/>
        <n v="4.6500000000000004"/>
        <n v="3.1"/>
        <n v="1.55"/>
        <n v="3.49"/>
        <n v="0.39"/>
        <n v="7.04"/>
        <n v="9.81"/>
        <n v="1.49"/>
        <n v="4.05"/>
        <n v="1.28"/>
        <n v="2.35"/>
        <n v="1.92"/>
        <n v="0.64"/>
        <n v="6.07"/>
        <n v="0.93"/>
        <n v="0.16"/>
        <n v="2.2599999999999998"/>
        <n v="2.65"/>
        <n v="1.4"/>
        <n v="2.1800000000000002"/>
        <n v="1.48"/>
        <n v="1.37"/>
        <n v="0.98"/>
        <n v="5.87"/>
        <n v="1.96"/>
        <n v="4.1100000000000003"/>
        <n v="0.2"/>
        <n v="2.15"/>
        <n v="2.54"/>
        <n v="2.74"/>
        <n v="7.1"/>
        <n v="1.78"/>
        <n v="0.3"/>
        <n v="2.81"/>
        <n v="3.4"/>
        <n v="0.59"/>
        <n v="2.37"/>
        <n v="2.96"/>
        <n v="1.63"/>
        <n v="0.89"/>
        <n v="2.2200000000000002"/>
        <n v="5.33"/>
        <n v="2.67"/>
        <n v="4"/>
        <n v="1.77"/>
        <n v="11.31"/>
        <n v="0.35"/>
        <n v="2.12"/>
        <n v="3.89"/>
        <n v="3.53"/>
        <n v="2.4700000000000002"/>
        <n v="1.06"/>
        <n v="0.71"/>
        <n v="2.83"/>
        <n v="2.8"/>
        <n v="5.14"/>
        <n v="0.47"/>
        <n v="3.27"/>
        <n v="9.5500000000000007"/>
        <n v="2.5099999999999998"/>
        <n v="2.0099999999999998"/>
        <n v="1.01"/>
        <n v="0.5"/>
        <n v="4.0199999999999996"/>
        <n v="12.04"/>
        <n v="3.7"/>
        <n v="2.78"/>
        <n v="9.27"/>
        <n v="0.66"/>
        <n v="1.32"/>
        <n v="3.97"/>
        <n v="1.99"/>
        <n v="2.68"/>
        <n v="5.36"/>
        <n v="4.46"/>
        <n v="11.27"/>
        <n v="1.47"/>
        <n v="2.94"/>
        <n v="2.4500000000000002"/>
      </sharedItems>
    </cacheField>
    <cacheField name="総数（法人以外の団体）" numFmtId="0" sqlType="4">
      <sharedItems containsSemiMixedTypes="0" containsString="0" containsNumber="1" containsInteger="1" minValue="0" maxValue="9" count="6">
        <n v="0"/>
        <n v="1"/>
        <n v="2"/>
        <n v="6"/>
        <n v="4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x v="0"/>
    <x v="0"/>
    <x v="0"/>
    <n v="10"/>
    <n v="0.03"/>
    <n v="2"/>
    <n v="0.01"/>
    <n v="8"/>
    <n v="0.05"/>
    <x v="0"/>
  </r>
  <r>
    <x v="0"/>
    <x v="0"/>
    <x v="0"/>
    <x v="1"/>
    <n v="4778"/>
    <n v="14.22"/>
    <n v="1825"/>
    <n v="10.31"/>
    <n v="2952"/>
    <n v="19.07"/>
    <x v="1"/>
  </r>
  <r>
    <x v="0"/>
    <x v="0"/>
    <x v="0"/>
    <x v="2"/>
    <n v="4484"/>
    <n v="13.34"/>
    <n v="2207"/>
    <n v="12.47"/>
    <n v="2275"/>
    <n v="14.69"/>
    <x v="2"/>
  </r>
  <r>
    <x v="0"/>
    <x v="0"/>
    <x v="0"/>
    <x v="3"/>
    <n v="46"/>
    <n v="0.14000000000000001"/>
    <n v="1"/>
    <n v="0.01"/>
    <n v="35"/>
    <n v="0.23"/>
    <x v="2"/>
  </r>
  <r>
    <x v="0"/>
    <x v="0"/>
    <x v="0"/>
    <x v="4"/>
    <n v="318"/>
    <n v="0.95"/>
    <n v="13"/>
    <n v="7.0000000000000007E-2"/>
    <n v="303"/>
    <n v="1.96"/>
    <x v="1"/>
  </r>
  <r>
    <x v="0"/>
    <x v="0"/>
    <x v="0"/>
    <x v="5"/>
    <n v="372"/>
    <n v="1.1100000000000001"/>
    <n v="150"/>
    <n v="0.85"/>
    <n v="215"/>
    <n v="1.39"/>
    <x v="3"/>
  </r>
  <r>
    <x v="0"/>
    <x v="0"/>
    <x v="0"/>
    <x v="6"/>
    <n v="7663"/>
    <n v="22.8"/>
    <n v="3579"/>
    <n v="20.22"/>
    <n v="4063"/>
    <n v="26.24"/>
    <x v="4"/>
  </r>
  <r>
    <x v="0"/>
    <x v="0"/>
    <x v="0"/>
    <x v="7"/>
    <n v="283"/>
    <n v="0.84"/>
    <n v="28"/>
    <n v="0.16"/>
    <n v="255"/>
    <n v="1.65"/>
    <x v="0"/>
  </r>
  <r>
    <x v="0"/>
    <x v="0"/>
    <x v="0"/>
    <x v="8"/>
    <n v="2386"/>
    <n v="7.1"/>
    <n v="761"/>
    <n v="4.3"/>
    <n v="1620"/>
    <n v="10.46"/>
    <x v="1"/>
  </r>
  <r>
    <x v="0"/>
    <x v="0"/>
    <x v="0"/>
    <x v="9"/>
    <n v="1721"/>
    <n v="5.12"/>
    <n v="920"/>
    <n v="5.2"/>
    <n v="781"/>
    <n v="5.04"/>
    <x v="5"/>
  </r>
  <r>
    <x v="0"/>
    <x v="0"/>
    <x v="0"/>
    <x v="10"/>
    <n v="3902"/>
    <n v="11.61"/>
    <n v="3089"/>
    <n v="17.45"/>
    <n v="804"/>
    <n v="5.19"/>
    <x v="6"/>
  </r>
  <r>
    <x v="0"/>
    <x v="0"/>
    <x v="0"/>
    <x v="11"/>
    <n v="3794"/>
    <n v="11.29"/>
    <n v="3003"/>
    <n v="16.97"/>
    <n v="760"/>
    <n v="4.91"/>
    <x v="7"/>
  </r>
  <r>
    <x v="0"/>
    <x v="0"/>
    <x v="0"/>
    <x v="12"/>
    <n v="1331"/>
    <n v="3.96"/>
    <n v="868"/>
    <n v="4.9000000000000004"/>
    <n v="281"/>
    <n v="1.82"/>
    <x v="8"/>
  </r>
  <r>
    <x v="0"/>
    <x v="0"/>
    <x v="0"/>
    <x v="13"/>
    <n v="1390"/>
    <n v="4.1399999999999997"/>
    <n v="879"/>
    <n v="4.97"/>
    <n v="419"/>
    <n v="2.71"/>
    <x v="9"/>
  </r>
  <r>
    <x v="0"/>
    <x v="0"/>
    <x v="0"/>
    <x v="14"/>
    <n v="1129"/>
    <n v="3.36"/>
    <n v="376"/>
    <n v="2.12"/>
    <n v="711"/>
    <n v="4.59"/>
    <x v="10"/>
  </r>
  <r>
    <x v="0"/>
    <x v="1"/>
    <x v="1"/>
    <x v="0"/>
    <n v="2"/>
    <n v="0.01"/>
    <n v="0"/>
    <n v="0"/>
    <n v="2"/>
    <n v="0.03"/>
    <x v="0"/>
  </r>
  <r>
    <x v="0"/>
    <x v="1"/>
    <x v="1"/>
    <x v="1"/>
    <n v="1746"/>
    <n v="12.41"/>
    <n v="441"/>
    <n v="6.94"/>
    <n v="1305"/>
    <n v="17.149999999999999"/>
    <x v="0"/>
  </r>
  <r>
    <x v="0"/>
    <x v="1"/>
    <x v="1"/>
    <x v="2"/>
    <n v="1217"/>
    <n v="8.65"/>
    <n v="463"/>
    <n v="7.29"/>
    <n v="754"/>
    <n v="9.91"/>
    <x v="0"/>
  </r>
  <r>
    <x v="0"/>
    <x v="1"/>
    <x v="1"/>
    <x v="3"/>
    <n v="17"/>
    <n v="0.12"/>
    <n v="0"/>
    <n v="0"/>
    <n v="16"/>
    <n v="0.21"/>
    <x v="0"/>
  </r>
  <r>
    <x v="0"/>
    <x v="1"/>
    <x v="1"/>
    <x v="4"/>
    <n v="196"/>
    <n v="1.39"/>
    <n v="8"/>
    <n v="0.13"/>
    <n v="187"/>
    <n v="2.46"/>
    <x v="1"/>
  </r>
  <r>
    <x v="0"/>
    <x v="1"/>
    <x v="1"/>
    <x v="5"/>
    <n v="180"/>
    <n v="1.28"/>
    <n v="96"/>
    <n v="1.51"/>
    <n v="82"/>
    <n v="1.08"/>
    <x v="2"/>
  </r>
  <r>
    <x v="0"/>
    <x v="1"/>
    <x v="1"/>
    <x v="6"/>
    <n v="3321"/>
    <n v="23.61"/>
    <n v="1173"/>
    <n v="18.47"/>
    <n v="2143"/>
    <n v="28.16"/>
    <x v="11"/>
  </r>
  <r>
    <x v="0"/>
    <x v="1"/>
    <x v="1"/>
    <x v="7"/>
    <n v="164"/>
    <n v="1.17"/>
    <n v="11"/>
    <n v="0.17"/>
    <n v="153"/>
    <n v="2.0099999999999998"/>
    <x v="0"/>
  </r>
  <r>
    <x v="0"/>
    <x v="1"/>
    <x v="1"/>
    <x v="8"/>
    <n v="1465"/>
    <n v="10.41"/>
    <n v="397"/>
    <n v="6.25"/>
    <n v="1065"/>
    <n v="13.99"/>
    <x v="1"/>
  </r>
  <r>
    <x v="0"/>
    <x v="1"/>
    <x v="1"/>
    <x v="9"/>
    <n v="913"/>
    <n v="6.49"/>
    <n v="443"/>
    <n v="6.98"/>
    <n v="465"/>
    <n v="6.11"/>
    <x v="6"/>
  </r>
  <r>
    <x v="0"/>
    <x v="1"/>
    <x v="1"/>
    <x v="10"/>
    <n v="1732"/>
    <n v="12.31"/>
    <n v="1343"/>
    <n v="21.15"/>
    <n v="385"/>
    <n v="5.0599999999999996"/>
    <x v="1"/>
  </r>
  <r>
    <x v="0"/>
    <x v="1"/>
    <x v="1"/>
    <x v="11"/>
    <n v="1453"/>
    <n v="10.33"/>
    <n v="1104"/>
    <n v="17.38"/>
    <n v="340"/>
    <n v="4.47"/>
    <x v="6"/>
  </r>
  <r>
    <x v="0"/>
    <x v="1"/>
    <x v="1"/>
    <x v="12"/>
    <n v="555"/>
    <n v="3.95"/>
    <n v="363"/>
    <n v="5.72"/>
    <n v="155"/>
    <n v="2.04"/>
    <x v="12"/>
  </r>
  <r>
    <x v="0"/>
    <x v="1"/>
    <x v="1"/>
    <x v="13"/>
    <n v="570"/>
    <n v="4.05"/>
    <n v="359"/>
    <n v="5.65"/>
    <n v="185"/>
    <n v="2.4300000000000002"/>
    <x v="13"/>
  </r>
  <r>
    <x v="0"/>
    <x v="1"/>
    <x v="1"/>
    <x v="14"/>
    <n v="536"/>
    <n v="3.81"/>
    <n v="150"/>
    <n v="2.36"/>
    <n v="373"/>
    <n v="4.9000000000000004"/>
    <x v="14"/>
  </r>
  <r>
    <x v="0"/>
    <x v="2"/>
    <x v="2"/>
    <x v="0"/>
    <n v="1"/>
    <n v="0.05"/>
    <n v="0"/>
    <n v="0"/>
    <n v="1"/>
    <n v="0.15"/>
    <x v="0"/>
  </r>
  <r>
    <x v="0"/>
    <x v="2"/>
    <x v="2"/>
    <x v="1"/>
    <n v="229"/>
    <n v="12.28"/>
    <n v="115"/>
    <n v="9.86"/>
    <n v="114"/>
    <n v="16.62"/>
    <x v="0"/>
  </r>
  <r>
    <x v="0"/>
    <x v="2"/>
    <x v="2"/>
    <x v="2"/>
    <n v="213"/>
    <n v="11.42"/>
    <n v="122"/>
    <n v="10.46"/>
    <n v="91"/>
    <n v="13.27"/>
    <x v="0"/>
  </r>
  <r>
    <x v="0"/>
    <x v="2"/>
    <x v="2"/>
    <x v="3"/>
    <n v="0"/>
    <n v="0"/>
    <n v="0"/>
    <n v="0"/>
    <n v="0"/>
    <n v="0"/>
    <x v="0"/>
  </r>
  <r>
    <x v="0"/>
    <x v="2"/>
    <x v="2"/>
    <x v="4"/>
    <n v="14"/>
    <n v="0.75"/>
    <n v="0"/>
    <n v="0"/>
    <n v="14"/>
    <n v="2.04"/>
    <x v="0"/>
  </r>
  <r>
    <x v="0"/>
    <x v="2"/>
    <x v="2"/>
    <x v="5"/>
    <n v="28"/>
    <n v="1.5"/>
    <n v="6"/>
    <n v="0.51"/>
    <n v="21"/>
    <n v="3.06"/>
    <x v="1"/>
  </r>
  <r>
    <x v="0"/>
    <x v="2"/>
    <x v="2"/>
    <x v="6"/>
    <n v="455"/>
    <n v="24.4"/>
    <n v="258"/>
    <n v="22.13"/>
    <n v="195"/>
    <n v="28.43"/>
    <x v="2"/>
  </r>
  <r>
    <x v="0"/>
    <x v="2"/>
    <x v="2"/>
    <x v="7"/>
    <n v="21"/>
    <n v="1.1299999999999999"/>
    <n v="3"/>
    <n v="0.26"/>
    <n v="18"/>
    <n v="2.62"/>
    <x v="0"/>
  </r>
  <r>
    <x v="0"/>
    <x v="2"/>
    <x v="2"/>
    <x v="8"/>
    <n v="106"/>
    <n v="5.68"/>
    <n v="56"/>
    <n v="4.8"/>
    <n v="50"/>
    <n v="7.29"/>
    <x v="0"/>
  </r>
  <r>
    <x v="0"/>
    <x v="2"/>
    <x v="2"/>
    <x v="9"/>
    <n v="59"/>
    <n v="3.16"/>
    <n v="35"/>
    <n v="3"/>
    <n v="22"/>
    <n v="3.21"/>
    <x v="0"/>
  </r>
  <r>
    <x v="0"/>
    <x v="2"/>
    <x v="2"/>
    <x v="10"/>
    <n v="325"/>
    <n v="17.43"/>
    <n v="261"/>
    <n v="22.38"/>
    <n v="64"/>
    <n v="9.33"/>
    <x v="0"/>
  </r>
  <r>
    <x v="0"/>
    <x v="2"/>
    <x v="2"/>
    <x v="11"/>
    <n v="228"/>
    <n v="12.23"/>
    <n v="194"/>
    <n v="16.64"/>
    <n v="34"/>
    <n v="4.96"/>
    <x v="0"/>
  </r>
  <r>
    <x v="0"/>
    <x v="2"/>
    <x v="2"/>
    <x v="12"/>
    <n v="62"/>
    <n v="3.32"/>
    <n v="48"/>
    <n v="4.12"/>
    <n v="11"/>
    <n v="1.6"/>
    <x v="0"/>
  </r>
  <r>
    <x v="0"/>
    <x v="2"/>
    <x v="2"/>
    <x v="13"/>
    <n v="68"/>
    <n v="3.65"/>
    <n v="47"/>
    <n v="4.03"/>
    <n v="18"/>
    <n v="2.62"/>
    <x v="0"/>
  </r>
  <r>
    <x v="0"/>
    <x v="2"/>
    <x v="2"/>
    <x v="14"/>
    <n v="56"/>
    <n v="3"/>
    <n v="21"/>
    <n v="1.8"/>
    <n v="33"/>
    <n v="4.8099999999999996"/>
    <x v="1"/>
  </r>
  <r>
    <x v="0"/>
    <x v="3"/>
    <x v="3"/>
    <x v="0"/>
    <n v="2"/>
    <n v="0.06"/>
    <n v="1"/>
    <n v="0.05"/>
    <n v="1"/>
    <n v="7.0000000000000007E-2"/>
    <x v="0"/>
  </r>
  <r>
    <x v="0"/>
    <x v="3"/>
    <x v="3"/>
    <x v="1"/>
    <n v="492"/>
    <n v="14.87"/>
    <n v="237"/>
    <n v="12.48"/>
    <n v="255"/>
    <n v="18.55"/>
    <x v="0"/>
  </r>
  <r>
    <x v="0"/>
    <x v="3"/>
    <x v="3"/>
    <x v="2"/>
    <n v="599"/>
    <n v="18.100000000000001"/>
    <n v="306"/>
    <n v="16.11"/>
    <n v="293"/>
    <n v="21.31"/>
    <x v="0"/>
  </r>
  <r>
    <x v="0"/>
    <x v="3"/>
    <x v="3"/>
    <x v="3"/>
    <n v="1"/>
    <n v="0.03"/>
    <n v="0"/>
    <n v="0"/>
    <n v="0"/>
    <n v="0"/>
    <x v="0"/>
  </r>
  <r>
    <x v="0"/>
    <x v="3"/>
    <x v="3"/>
    <x v="4"/>
    <n v="15"/>
    <n v="0.45"/>
    <n v="0"/>
    <n v="0"/>
    <n v="15"/>
    <n v="1.0900000000000001"/>
    <x v="0"/>
  </r>
  <r>
    <x v="0"/>
    <x v="3"/>
    <x v="3"/>
    <x v="5"/>
    <n v="24"/>
    <n v="0.73"/>
    <n v="5"/>
    <n v="0.26"/>
    <n v="19"/>
    <n v="1.38"/>
    <x v="0"/>
  </r>
  <r>
    <x v="0"/>
    <x v="3"/>
    <x v="3"/>
    <x v="6"/>
    <n v="740"/>
    <n v="22.36"/>
    <n v="389"/>
    <n v="20.48"/>
    <n v="349"/>
    <n v="25.38"/>
    <x v="2"/>
  </r>
  <r>
    <x v="0"/>
    <x v="3"/>
    <x v="3"/>
    <x v="7"/>
    <n v="22"/>
    <n v="0.66"/>
    <n v="1"/>
    <n v="0.05"/>
    <n v="21"/>
    <n v="1.53"/>
    <x v="0"/>
  </r>
  <r>
    <x v="0"/>
    <x v="3"/>
    <x v="3"/>
    <x v="8"/>
    <n v="173"/>
    <n v="5.23"/>
    <n v="72"/>
    <n v="3.79"/>
    <n v="101"/>
    <n v="7.35"/>
    <x v="0"/>
  </r>
  <r>
    <x v="0"/>
    <x v="3"/>
    <x v="3"/>
    <x v="9"/>
    <n v="177"/>
    <n v="5.35"/>
    <n v="113"/>
    <n v="5.95"/>
    <n v="62"/>
    <n v="4.51"/>
    <x v="1"/>
  </r>
  <r>
    <x v="0"/>
    <x v="3"/>
    <x v="3"/>
    <x v="10"/>
    <n v="323"/>
    <n v="9.76"/>
    <n v="249"/>
    <n v="13.11"/>
    <n v="74"/>
    <n v="5.38"/>
    <x v="0"/>
  </r>
  <r>
    <x v="0"/>
    <x v="3"/>
    <x v="3"/>
    <x v="11"/>
    <n v="394"/>
    <n v="11.91"/>
    <n v="319"/>
    <n v="16.8"/>
    <n v="70"/>
    <n v="5.09"/>
    <x v="1"/>
  </r>
  <r>
    <x v="0"/>
    <x v="3"/>
    <x v="3"/>
    <x v="12"/>
    <n v="124"/>
    <n v="3.75"/>
    <n v="91"/>
    <n v="4.79"/>
    <n v="20"/>
    <n v="1.45"/>
    <x v="0"/>
  </r>
  <r>
    <x v="0"/>
    <x v="3"/>
    <x v="3"/>
    <x v="13"/>
    <n v="124"/>
    <n v="3.75"/>
    <n v="80"/>
    <n v="4.21"/>
    <n v="39"/>
    <n v="2.84"/>
    <x v="1"/>
  </r>
  <r>
    <x v="0"/>
    <x v="3"/>
    <x v="3"/>
    <x v="14"/>
    <n v="99"/>
    <n v="2.99"/>
    <n v="36"/>
    <n v="1.9"/>
    <n v="56"/>
    <n v="4.07"/>
    <x v="5"/>
  </r>
  <r>
    <x v="0"/>
    <x v="4"/>
    <x v="4"/>
    <x v="0"/>
    <n v="0"/>
    <n v="0"/>
    <n v="0"/>
    <n v="0"/>
    <n v="0"/>
    <n v="0"/>
    <x v="0"/>
  </r>
  <r>
    <x v="0"/>
    <x v="4"/>
    <x v="4"/>
    <x v="1"/>
    <n v="97"/>
    <n v="8.9"/>
    <n v="57"/>
    <n v="7.36"/>
    <n v="40"/>
    <n v="14.39"/>
    <x v="0"/>
  </r>
  <r>
    <x v="0"/>
    <x v="4"/>
    <x v="4"/>
    <x v="2"/>
    <n v="259"/>
    <n v="23.76"/>
    <n v="193"/>
    <n v="24.94"/>
    <n v="64"/>
    <n v="23.02"/>
    <x v="2"/>
  </r>
  <r>
    <x v="0"/>
    <x v="4"/>
    <x v="4"/>
    <x v="3"/>
    <n v="2"/>
    <n v="0.18"/>
    <n v="0"/>
    <n v="0"/>
    <n v="1"/>
    <n v="0.36"/>
    <x v="1"/>
  </r>
  <r>
    <x v="0"/>
    <x v="4"/>
    <x v="4"/>
    <x v="4"/>
    <n v="5"/>
    <n v="0.46"/>
    <n v="0"/>
    <n v="0"/>
    <n v="5"/>
    <n v="1.8"/>
    <x v="0"/>
  </r>
  <r>
    <x v="0"/>
    <x v="4"/>
    <x v="4"/>
    <x v="5"/>
    <n v="11"/>
    <n v="1.01"/>
    <n v="2"/>
    <n v="0.26"/>
    <n v="9"/>
    <n v="3.24"/>
    <x v="0"/>
  </r>
  <r>
    <x v="0"/>
    <x v="4"/>
    <x v="4"/>
    <x v="6"/>
    <n v="304"/>
    <n v="27.89"/>
    <n v="217"/>
    <n v="28.04"/>
    <n v="84"/>
    <n v="30.22"/>
    <x v="2"/>
  </r>
  <r>
    <x v="0"/>
    <x v="4"/>
    <x v="4"/>
    <x v="7"/>
    <n v="4"/>
    <n v="0.37"/>
    <n v="0"/>
    <n v="0"/>
    <n v="4"/>
    <n v="1.44"/>
    <x v="0"/>
  </r>
  <r>
    <x v="0"/>
    <x v="4"/>
    <x v="4"/>
    <x v="8"/>
    <n v="15"/>
    <n v="1.38"/>
    <n v="2"/>
    <n v="0.26"/>
    <n v="13"/>
    <n v="4.68"/>
    <x v="0"/>
  </r>
  <r>
    <x v="0"/>
    <x v="4"/>
    <x v="4"/>
    <x v="9"/>
    <n v="27"/>
    <n v="2.48"/>
    <n v="16"/>
    <n v="2.0699999999999998"/>
    <n v="9"/>
    <n v="3.24"/>
    <x v="0"/>
  </r>
  <r>
    <x v="0"/>
    <x v="4"/>
    <x v="4"/>
    <x v="10"/>
    <n v="155"/>
    <n v="14.22"/>
    <n v="145"/>
    <n v="18.73"/>
    <n v="10"/>
    <n v="3.6"/>
    <x v="0"/>
  </r>
  <r>
    <x v="0"/>
    <x v="4"/>
    <x v="4"/>
    <x v="11"/>
    <n v="117"/>
    <n v="10.73"/>
    <n v="104"/>
    <n v="13.44"/>
    <n v="12"/>
    <n v="4.32"/>
    <x v="0"/>
  </r>
  <r>
    <x v="0"/>
    <x v="4"/>
    <x v="4"/>
    <x v="12"/>
    <n v="30"/>
    <n v="2.75"/>
    <n v="7"/>
    <n v="0.9"/>
    <n v="2"/>
    <n v="0.72"/>
    <x v="0"/>
  </r>
  <r>
    <x v="0"/>
    <x v="4"/>
    <x v="4"/>
    <x v="13"/>
    <n v="35"/>
    <n v="3.21"/>
    <n v="20"/>
    <n v="2.58"/>
    <n v="9"/>
    <n v="3.24"/>
    <x v="0"/>
  </r>
  <r>
    <x v="0"/>
    <x v="4"/>
    <x v="4"/>
    <x v="14"/>
    <n v="29"/>
    <n v="2.66"/>
    <n v="11"/>
    <n v="1.42"/>
    <n v="16"/>
    <n v="5.76"/>
    <x v="2"/>
  </r>
  <r>
    <x v="0"/>
    <x v="5"/>
    <x v="5"/>
    <x v="0"/>
    <n v="0"/>
    <n v="0"/>
    <n v="0"/>
    <n v="0"/>
    <n v="0"/>
    <n v="0"/>
    <x v="0"/>
  </r>
  <r>
    <x v="0"/>
    <x v="5"/>
    <x v="5"/>
    <x v="1"/>
    <n v="106"/>
    <n v="17.32"/>
    <n v="72"/>
    <n v="16.82"/>
    <n v="33"/>
    <n v="20.12"/>
    <x v="1"/>
  </r>
  <r>
    <x v="0"/>
    <x v="5"/>
    <x v="5"/>
    <x v="2"/>
    <n v="59"/>
    <n v="9.64"/>
    <n v="40"/>
    <n v="9.35"/>
    <n v="19"/>
    <n v="11.59"/>
    <x v="0"/>
  </r>
  <r>
    <x v="0"/>
    <x v="5"/>
    <x v="5"/>
    <x v="3"/>
    <n v="2"/>
    <n v="0.33"/>
    <n v="0"/>
    <n v="0"/>
    <n v="2"/>
    <n v="1.22"/>
    <x v="0"/>
  </r>
  <r>
    <x v="0"/>
    <x v="5"/>
    <x v="5"/>
    <x v="4"/>
    <n v="3"/>
    <n v="0.49"/>
    <n v="0"/>
    <n v="0"/>
    <n v="3"/>
    <n v="1.83"/>
    <x v="0"/>
  </r>
  <r>
    <x v="0"/>
    <x v="5"/>
    <x v="5"/>
    <x v="5"/>
    <n v="8"/>
    <n v="1.31"/>
    <n v="3"/>
    <n v="0.7"/>
    <n v="5"/>
    <n v="3.05"/>
    <x v="0"/>
  </r>
  <r>
    <x v="0"/>
    <x v="5"/>
    <x v="5"/>
    <x v="6"/>
    <n v="198"/>
    <n v="32.35"/>
    <n v="128"/>
    <n v="29.91"/>
    <n v="67"/>
    <n v="40.85"/>
    <x v="2"/>
  </r>
  <r>
    <x v="0"/>
    <x v="5"/>
    <x v="5"/>
    <x v="7"/>
    <n v="4"/>
    <n v="0.65"/>
    <n v="2"/>
    <n v="0.47"/>
    <n v="2"/>
    <n v="1.22"/>
    <x v="0"/>
  </r>
  <r>
    <x v="0"/>
    <x v="5"/>
    <x v="5"/>
    <x v="8"/>
    <n v="13"/>
    <n v="2.12"/>
    <n v="6"/>
    <n v="1.4"/>
    <n v="6"/>
    <n v="3.66"/>
    <x v="0"/>
  </r>
  <r>
    <x v="0"/>
    <x v="5"/>
    <x v="5"/>
    <x v="9"/>
    <n v="24"/>
    <n v="3.92"/>
    <n v="16"/>
    <n v="3.74"/>
    <n v="7"/>
    <n v="4.2699999999999996"/>
    <x v="0"/>
  </r>
  <r>
    <x v="0"/>
    <x v="5"/>
    <x v="5"/>
    <x v="10"/>
    <n v="75"/>
    <n v="12.25"/>
    <n v="67"/>
    <n v="15.65"/>
    <n v="8"/>
    <n v="4.88"/>
    <x v="0"/>
  </r>
  <r>
    <x v="0"/>
    <x v="5"/>
    <x v="5"/>
    <x v="11"/>
    <n v="70"/>
    <n v="11.44"/>
    <n v="65"/>
    <n v="15.19"/>
    <n v="4"/>
    <n v="2.44"/>
    <x v="0"/>
  </r>
  <r>
    <x v="0"/>
    <x v="5"/>
    <x v="5"/>
    <x v="12"/>
    <n v="23"/>
    <n v="3.76"/>
    <n v="12"/>
    <n v="2.8"/>
    <n v="0"/>
    <n v="0"/>
    <x v="0"/>
  </r>
  <r>
    <x v="0"/>
    <x v="5"/>
    <x v="5"/>
    <x v="13"/>
    <n v="8"/>
    <n v="1.31"/>
    <n v="8"/>
    <n v="1.87"/>
    <n v="0"/>
    <n v="0"/>
    <x v="0"/>
  </r>
  <r>
    <x v="0"/>
    <x v="5"/>
    <x v="5"/>
    <x v="14"/>
    <n v="19"/>
    <n v="3.1"/>
    <n v="9"/>
    <n v="2.1"/>
    <n v="8"/>
    <n v="4.88"/>
    <x v="1"/>
  </r>
  <r>
    <x v="0"/>
    <x v="6"/>
    <x v="6"/>
    <x v="0"/>
    <n v="1"/>
    <n v="0.05"/>
    <n v="0"/>
    <n v="0"/>
    <n v="1"/>
    <n v="0.12"/>
    <x v="0"/>
  </r>
  <r>
    <x v="0"/>
    <x v="6"/>
    <x v="6"/>
    <x v="1"/>
    <n v="225"/>
    <n v="10.36"/>
    <n v="100"/>
    <n v="7.46"/>
    <n v="125"/>
    <n v="15.17"/>
    <x v="0"/>
  </r>
  <r>
    <x v="0"/>
    <x v="6"/>
    <x v="6"/>
    <x v="2"/>
    <n v="558"/>
    <n v="25.7"/>
    <n v="360"/>
    <n v="26.87"/>
    <n v="198"/>
    <n v="24.03"/>
    <x v="0"/>
  </r>
  <r>
    <x v="0"/>
    <x v="6"/>
    <x v="6"/>
    <x v="3"/>
    <n v="5"/>
    <n v="0.23"/>
    <n v="0"/>
    <n v="0"/>
    <n v="4"/>
    <n v="0.49"/>
    <x v="0"/>
  </r>
  <r>
    <x v="0"/>
    <x v="6"/>
    <x v="6"/>
    <x v="4"/>
    <n v="8"/>
    <n v="0.37"/>
    <n v="0"/>
    <n v="0"/>
    <n v="8"/>
    <n v="0.97"/>
    <x v="0"/>
  </r>
  <r>
    <x v="0"/>
    <x v="6"/>
    <x v="6"/>
    <x v="5"/>
    <n v="9"/>
    <n v="0.41"/>
    <n v="2"/>
    <n v="0.15"/>
    <n v="6"/>
    <n v="0.73"/>
    <x v="1"/>
  </r>
  <r>
    <x v="0"/>
    <x v="6"/>
    <x v="6"/>
    <x v="6"/>
    <n v="463"/>
    <n v="21.33"/>
    <n v="247"/>
    <n v="18.43"/>
    <n v="214"/>
    <n v="25.97"/>
    <x v="2"/>
  </r>
  <r>
    <x v="0"/>
    <x v="6"/>
    <x v="6"/>
    <x v="7"/>
    <n v="9"/>
    <n v="0.41"/>
    <n v="1"/>
    <n v="7.0000000000000007E-2"/>
    <n v="8"/>
    <n v="0.97"/>
    <x v="0"/>
  </r>
  <r>
    <x v="0"/>
    <x v="6"/>
    <x v="6"/>
    <x v="8"/>
    <n v="108"/>
    <n v="4.97"/>
    <n v="45"/>
    <n v="3.36"/>
    <n v="63"/>
    <n v="7.65"/>
    <x v="0"/>
  </r>
  <r>
    <x v="0"/>
    <x v="6"/>
    <x v="6"/>
    <x v="9"/>
    <n v="61"/>
    <n v="2.81"/>
    <n v="39"/>
    <n v="2.91"/>
    <n v="22"/>
    <n v="2.67"/>
    <x v="0"/>
  </r>
  <r>
    <x v="0"/>
    <x v="6"/>
    <x v="6"/>
    <x v="10"/>
    <n v="299"/>
    <n v="13.77"/>
    <n v="241"/>
    <n v="17.989999999999998"/>
    <n v="58"/>
    <n v="7.04"/>
    <x v="0"/>
  </r>
  <r>
    <x v="0"/>
    <x v="6"/>
    <x v="6"/>
    <x v="11"/>
    <n v="240"/>
    <n v="11.05"/>
    <n v="200"/>
    <n v="14.93"/>
    <n v="39"/>
    <n v="4.7300000000000004"/>
    <x v="1"/>
  </r>
  <r>
    <x v="0"/>
    <x v="6"/>
    <x v="6"/>
    <x v="12"/>
    <n v="47"/>
    <n v="2.16"/>
    <n v="32"/>
    <n v="2.39"/>
    <n v="14"/>
    <n v="1.7"/>
    <x v="0"/>
  </r>
  <r>
    <x v="0"/>
    <x v="6"/>
    <x v="6"/>
    <x v="13"/>
    <n v="87"/>
    <n v="4.01"/>
    <n v="50"/>
    <n v="3.73"/>
    <n v="37"/>
    <n v="4.49"/>
    <x v="0"/>
  </r>
  <r>
    <x v="0"/>
    <x v="6"/>
    <x v="6"/>
    <x v="14"/>
    <n v="51"/>
    <n v="2.35"/>
    <n v="23"/>
    <n v="1.72"/>
    <n v="27"/>
    <n v="3.28"/>
    <x v="1"/>
  </r>
  <r>
    <x v="0"/>
    <x v="7"/>
    <x v="7"/>
    <x v="0"/>
    <n v="0"/>
    <n v="0"/>
    <n v="0"/>
    <n v="0"/>
    <n v="0"/>
    <n v="0"/>
    <x v="0"/>
  </r>
  <r>
    <x v="0"/>
    <x v="7"/>
    <x v="7"/>
    <x v="1"/>
    <n v="92"/>
    <n v="14.81"/>
    <n v="36"/>
    <n v="10.37"/>
    <n v="56"/>
    <n v="21.71"/>
    <x v="0"/>
  </r>
  <r>
    <x v="0"/>
    <x v="7"/>
    <x v="7"/>
    <x v="2"/>
    <n v="76"/>
    <n v="12.24"/>
    <n v="35"/>
    <n v="10.09"/>
    <n v="41"/>
    <n v="15.89"/>
    <x v="0"/>
  </r>
  <r>
    <x v="0"/>
    <x v="7"/>
    <x v="7"/>
    <x v="3"/>
    <n v="4"/>
    <n v="0.64"/>
    <n v="0"/>
    <n v="0"/>
    <n v="3"/>
    <n v="1.1599999999999999"/>
    <x v="0"/>
  </r>
  <r>
    <x v="0"/>
    <x v="7"/>
    <x v="7"/>
    <x v="4"/>
    <n v="4"/>
    <n v="0.64"/>
    <n v="0"/>
    <n v="0"/>
    <n v="4"/>
    <n v="1.55"/>
    <x v="0"/>
  </r>
  <r>
    <x v="0"/>
    <x v="7"/>
    <x v="7"/>
    <x v="5"/>
    <n v="8"/>
    <n v="1.29"/>
    <n v="4"/>
    <n v="1.1499999999999999"/>
    <n v="3"/>
    <n v="1.1599999999999999"/>
    <x v="1"/>
  </r>
  <r>
    <x v="0"/>
    <x v="7"/>
    <x v="7"/>
    <x v="6"/>
    <n v="142"/>
    <n v="22.87"/>
    <n v="63"/>
    <n v="18.16"/>
    <n v="78"/>
    <n v="30.23"/>
    <x v="1"/>
  </r>
  <r>
    <x v="0"/>
    <x v="7"/>
    <x v="7"/>
    <x v="7"/>
    <n v="1"/>
    <n v="0.16"/>
    <n v="1"/>
    <n v="0.28999999999999998"/>
    <n v="0"/>
    <n v="0"/>
    <x v="0"/>
  </r>
  <r>
    <x v="0"/>
    <x v="7"/>
    <x v="7"/>
    <x v="8"/>
    <n v="24"/>
    <n v="3.86"/>
    <n v="11"/>
    <n v="3.17"/>
    <n v="13"/>
    <n v="5.04"/>
    <x v="0"/>
  </r>
  <r>
    <x v="0"/>
    <x v="7"/>
    <x v="7"/>
    <x v="9"/>
    <n v="26"/>
    <n v="4.1900000000000004"/>
    <n v="19"/>
    <n v="5.48"/>
    <n v="7"/>
    <n v="2.71"/>
    <x v="0"/>
  </r>
  <r>
    <x v="0"/>
    <x v="7"/>
    <x v="7"/>
    <x v="10"/>
    <n v="77"/>
    <n v="12.4"/>
    <n v="59"/>
    <n v="17"/>
    <n v="18"/>
    <n v="6.98"/>
    <x v="0"/>
  </r>
  <r>
    <x v="0"/>
    <x v="7"/>
    <x v="7"/>
    <x v="11"/>
    <n v="86"/>
    <n v="13.85"/>
    <n v="73"/>
    <n v="21.04"/>
    <n v="13"/>
    <n v="5.04"/>
    <x v="0"/>
  </r>
  <r>
    <x v="0"/>
    <x v="7"/>
    <x v="7"/>
    <x v="12"/>
    <n v="30"/>
    <n v="4.83"/>
    <n v="13"/>
    <n v="3.75"/>
    <n v="5"/>
    <n v="1.94"/>
    <x v="0"/>
  </r>
  <r>
    <x v="0"/>
    <x v="7"/>
    <x v="7"/>
    <x v="13"/>
    <n v="34"/>
    <n v="5.48"/>
    <n v="27"/>
    <n v="7.78"/>
    <n v="6"/>
    <n v="2.33"/>
    <x v="0"/>
  </r>
  <r>
    <x v="0"/>
    <x v="7"/>
    <x v="7"/>
    <x v="14"/>
    <n v="17"/>
    <n v="2.74"/>
    <n v="6"/>
    <n v="1.73"/>
    <n v="11"/>
    <n v="4.26"/>
    <x v="0"/>
  </r>
  <r>
    <x v="0"/>
    <x v="8"/>
    <x v="8"/>
    <x v="0"/>
    <n v="0"/>
    <n v="0"/>
    <n v="0"/>
    <n v="0"/>
    <n v="0"/>
    <n v="0"/>
    <x v="0"/>
  </r>
  <r>
    <x v="0"/>
    <x v="8"/>
    <x v="8"/>
    <x v="1"/>
    <n v="169"/>
    <n v="15.32"/>
    <n v="89"/>
    <n v="14.71"/>
    <n v="80"/>
    <n v="17.059999999999999"/>
    <x v="0"/>
  </r>
  <r>
    <x v="0"/>
    <x v="8"/>
    <x v="8"/>
    <x v="2"/>
    <n v="326"/>
    <n v="29.56"/>
    <n v="149"/>
    <n v="24.63"/>
    <n v="177"/>
    <n v="37.74"/>
    <x v="0"/>
  </r>
  <r>
    <x v="0"/>
    <x v="8"/>
    <x v="8"/>
    <x v="3"/>
    <n v="1"/>
    <n v="0.09"/>
    <n v="0"/>
    <n v="0"/>
    <n v="1"/>
    <n v="0.21"/>
    <x v="0"/>
  </r>
  <r>
    <x v="0"/>
    <x v="8"/>
    <x v="8"/>
    <x v="4"/>
    <n v="6"/>
    <n v="0.54"/>
    <n v="1"/>
    <n v="0.17"/>
    <n v="5"/>
    <n v="1.07"/>
    <x v="0"/>
  </r>
  <r>
    <x v="0"/>
    <x v="8"/>
    <x v="8"/>
    <x v="5"/>
    <n v="10"/>
    <n v="0.91"/>
    <n v="3"/>
    <n v="0.5"/>
    <n v="7"/>
    <n v="1.49"/>
    <x v="0"/>
  </r>
  <r>
    <x v="0"/>
    <x v="8"/>
    <x v="8"/>
    <x v="6"/>
    <n v="207"/>
    <n v="18.77"/>
    <n v="118"/>
    <n v="19.5"/>
    <n v="89"/>
    <n v="18.98"/>
    <x v="0"/>
  </r>
  <r>
    <x v="0"/>
    <x v="8"/>
    <x v="8"/>
    <x v="7"/>
    <n v="6"/>
    <n v="0.54"/>
    <n v="1"/>
    <n v="0.17"/>
    <n v="5"/>
    <n v="1.07"/>
    <x v="0"/>
  </r>
  <r>
    <x v="0"/>
    <x v="8"/>
    <x v="8"/>
    <x v="8"/>
    <n v="38"/>
    <n v="3.45"/>
    <n v="12"/>
    <n v="1.98"/>
    <n v="26"/>
    <n v="5.54"/>
    <x v="0"/>
  </r>
  <r>
    <x v="0"/>
    <x v="8"/>
    <x v="8"/>
    <x v="9"/>
    <n v="30"/>
    <n v="2.72"/>
    <n v="22"/>
    <n v="3.64"/>
    <n v="8"/>
    <n v="1.71"/>
    <x v="0"/>
  </r>
  <r>
    <x v="0"/>
    <x v="8"/>
    <x v="8"/>
    <x v="10"/>
    <n v="66"/>
    <n v="5.98"/>
    <n v="54"/>
    <n v="8.93"/>
    <n v="12"/>
    <n v="2.56"/>
    <x v="0"/>
  </r>
  <r>
    <x v="0"/>
    <x v="8"/>
    <x v="8"/>
    <x v="11"/>
    <n v="117"/>
    <n v="10.61"/>
    <n v="91"/>
    <n v="15.04"/>
    <n v="26"/>
    <n v="5.54"/>
    <x v="0"/>
  </r>
  <r>
    <x v="0"/>
    <x v="8"/>
    <x v="8"/>
    <x v="12"/>
    <n v="44"/>
    <n v="3.99"/>
    <n v="27"/>
    <n v="4.46"/>
    <n v="12"/>
    <n v="2.56"/>
    <x v="0"/>
  </r>
  <r>
    <x v="0"/>
    <x v="8"/>
    <x v="8"/>
    <x v="13"/>
    <n v="56"/>
    <n v="5.08"/>
    <n v="26"/>
    <n v="4.3"/>
    <n v="8"/>
    <n v="1.71"/>
    <x v="0"/>
  </r>
  <r>
    <x v="0"/>
    <x v="8"/>
    <x v="8"/>
    <x v="14"/>
    <n v="27"/>
    <n v="2.4500000000000002"/>
    <n v="12"/>
    <n v="1.98"/>
    <n v="13"/>
    <n v="2.77"/>
    <x v="1"/>
  </r>
  <r>
    <x v="0"/>
    <x v="9"/>
    <x v="9"/>
    <x v="0"/>
    <n v="1"/>
    <n v="0.04"/>
    <n v="0"/>
    <n v="0"/>
    <n v="1"/>
    <n v="0.08"/>
    <x v="0"/>
  </r>
  <r>
    <x v="0"/>
    <x v="9"/>
    <x v="9"/>
    <x v="1"/>
    <n v="500"/>
    <n v="19.61"/>
    <n v="177"/>
    <n v="14.32"/>
    <n v="323"/>
    <n v="25.14"/>
    <x v="0"/>
  </r>
  <r>
    <x v="0"/>
    <x v="9"/>
    <x v="9"/>
    <x v="2"/>
    <n v="348"/>
    <n v="13.65"/>
    <n v="123"/>
    <n v="9.9499999999999993"/>
    <n v="225"/>
    <n v="17.510000000000002"/>
    <x v="0"/>
  </r>
  <r>
    <x v="0"/>
    <x v="9"/>
    <x v="9"/>
    <x v="3"/>
    <n v="3"/>
    <n v="0.12"/>
    <n v="0"/>
    <n v="0"/>
    <n v="2"/>
    <n v="0.16"/>
    <x v="1"/>
  </r>
  <r>
    <x v="0"/>
    <x v="9"/>
    <x v="9"/>
    <x v="4"/>
    <n v="24"/>
    <n v="0.94"/>
    <n v="2"/>
    <n v="0.16"/>
    <n v="22"/>
    <n v="1.71"/>
    <x v="0"/>
  </r>
  <r>
    <x v="0"/>
    <x v="9"/>
    <x v="9"/>
    <x v="5"/>
    <n v="30"/>
    <n v="1.18"/>
    <n v="10"/>
    <n v="0.81"/>
    <n v="18"/>
    <n v="1.4"/>
    <x v="2"/>
  </r>
  <r>
    <x v="0"/>
    <x v="9"/>
    <x v="9"/>
    <x v="6"/>
    <n v="522"/>
    <n v="20.47"/>
    <n v="248"/>
    <n v="20.059999999999999"/>
    <n v="274"/>
    <n v="21.32"/>
    <x v="0"/>
  </r>
  <r>
    <x v="0"/>
    <x v="9"/>
    <x v="9"/>
    <x v="7"/>
    <n v="19"/>
    <n v="0.75"/>
    <n v="4"/>
    <n v="0.32"/>
    <n v="15"/>
    <n v="1.17"/>
    <x v="0"/>
  </r>
  <r>
    <x v="0"/>
    <x v="9"/>
    <x v="9"/>
    <x v="8"/>
    <n v="118"/>
    <n v="4.63"/>
    <n v="40"/>
    <n v="3.24"/>
    <n v="78"/>
    <n v="6.07"/>
    <x v="0"/>
  </r>
  <r>
    <x v="0"/>
    <x v="9"/>
    <x v="9"/>
    <x v="9"/>
    <n v="149"/>
    <n v="5.84"/>
    <n v="75"/>
    <n v="6.07"/>
    <n v="66"/>
    <n v="5.14"/>
    <x v="1"/>
  </r>
  <r>
    <x v="0"/>
    <x v="9"/>
    <x v="9"/>
    <x v="10"/>
    <n v="230"/>
    <n v="9.02"/>
    <n v="173"/>
    <n v="14"/>
    <n v="57"/>
    <n v="4.4400000000000004"/>
    <x v="0"/>
  </r>
  <r>
    <x v="0"/>
    <x v="9"/>
    <x v="9"/>
    <x v="11"/>
    <n v="280"/>
    <n v="10.98"/>
    <n v="206"/>
    <n v="16.670000000000002"/>
    <n v="69"/>
    <n v="5.37"/>
    <x v="1"/>
  </r>
  <r>
    <x v="0"/>
    <x v="9"/>
    <x v="9"/>
    <x v="12"/>
    <n v="93"/>
    <n v="3.65"/>
    <n v="74"/>
    <n v="5.99"/>
    <n v="15"/>
    <n v="1.17"/>
    <x v="0"/>
  </r>
  <r>
    <x v="0"/>
    <x v="9"/>
    <x v="9"/>
    <x v="13"/>
    <n v="134"/>
    <n v="5.25"/>
    <n v="77"/>
    <n v="6.23"/>
    <n v="49"/>
    <n v="3.81"/>
    <x v="0"/>
  </r>
  <r>
    <x v="0"/>
    <x v="9"/>
    <x v="9"/>
    <x v="14"/>
    <n v="99"/>
    <n v="3.88"/>
    <n v="27"/>
    <n v="2.1800000000000002"/>
    <n v="71"/>
    <n v="5.53"/>
    <x v="0"/>
  </r>
  <r>
    <x v="0"/>
    <x v="10"/>
    <x v="10"/>
    <x v="0"/>
    <n v="0"/>
    <n v="0"/>
    <n v="0"/>
    <n v="0"/>
    <n v="0"/>
    <n v="0"/>
    <x v="0"/>
  </r>
  <r>
    <x v="0"/>
    <x v="10"/>
    <x v="10"/>
    <x v="1"/>
    <n v="242"/>
    <n v="18.260000000000002"/>
    <n v="112"/>
    <n v="13.9"/>
    <n v="130"/>
    <n v="25.44"/>
    <x v="0"/>
  </r>
  <r>
    <x v="0"/>
    <x v="10"/>
    <x v="10"/>
    <x v="2"/>
    <n v="291"/>
    <n v="21.96"/>
    <n v="172"/>
    <n v="21.34"/>
    <n v="119"/>
    <n v="23.29"/>
    <x v="0"/>
  </r>
  <r>
    <x v="0"/>
    <x v="10"/>
    <x v="10"/>
    <x v="3"/>
    <n v="1"/>
    <n v="0.08"/>
    <n v="0"/>
    <n v="0"/>
    <n v="1"/>
    <n v="0.2"/>
    <x v="0"/>
  </r>
  <r>
    <x v="0"/>
    <x v="10"/>
    <x v="10"/>
    <x v="4"/>
    <n v="9"/>
    <n v="0.68"/>
    <n v="1"/>
    <n v="0.12"/>
    <n v="8"/>
    <n v="1.57"/>
    <x v="0"/>
  </r>
  <r>
    <x v="0"/>
    <x v="10"/>
    <x v="10"/>
    <x v="5"/>
    <n v="11"/>
    <n v="0.83"/>
    <n v="4"/>
    <n v="0.5"/>
    <n v="7"/>
    <n v="1.37"/>
    <x v="0"/>
  </r>
  <r>
    <x v="0"/>
    <x v="10"/>
    <x v="10"/>
    <x v="6"/>
    <n v="270"/>
    <n v="20.38"/>
    <n v="162"/>
    <n v="20.100000000000001"/>
    <n v="107"/>
    <n v="20.94"/>
    <x v="1"/>
  </r>
  <r>
    <x v="0"/>
    <x v="10"/>
    <x v="10"/>
    <x v="7"/>
    <n v="4"/>
    <n v="0.3"/>
    <n v="1"/>
    <n v="0.12"/>
    <n v="3"/>
    <n v="0.59"/>
    <x v="0"/>
  </r>
  <r>
    <x v="0"/>
    <x v="10"/>
    <x v="10"/>
    <x v="8"/>
    <n v="46"/>
    <n v="3.47"/>
    <n v="25"/>
    <n v="3.1"/>
    <n v="21"/>
    <n v="4.1100000000000003"/>
    <x v="0"/>
  </r>
  <r>
    <x v="0"/>
    <x v="10"/>
    <x v="10"/>
    <x v="9"/>
    <n v="72"/>
    <n v="5.43"/>
    <n v="38"/>
    <n v="4.71"/>
    <n v="34"/>
    <n v="6.65"/>
    <x v="0"/>
  </r>
  <r>
    <x v="0"/>
    <x v="10"/>
    <x v="10"/>
    <x v="10"/>
    <n v="97"/>
    <n v="7.32"/>
    <n v="79"/>
    <n v="9.8000000000000007"/>
    <n v="17"/>
    <n v="3.33"/>
    <x v="1"/>
  </r>
  <r>
    <x v="0"/>
    <x v="10"/>
    <x v="10"/>
    <x v="11"/>
    <n v="118"/>
    <n v="8.91"/>
    <n v="99"/>
    <n v="12.28"/>
    <n v="18"/>
    <n v="3.52"/>
    <x v="0"/>
  </r>
  <r>
    <x v="0"/>
    <x v="10"/>
    <x v="10"/>
    <x v="12"/>
    <n v="74"/>
    <n v="5.58"/>
    <n v="62"/>
    <n v="7.69"/>
    <n v="9"/>
    <n v="1.76"/>
    <x v="1"/>
  </r>
  <r>
    <x v="0"/>
    <x v="10"/>
    <x v="10"/>
    <x v="13"/>
    <n v="46"/>
    <n v="3.47"/>
    <n v="34"/>
    <n v="4.22"/>
    <n v="11"/>
    <n v="2.15"/>
    <x v="0"/>
  </r>
  <r>
    <x v="0"/>
    <x v="10"/>
    <x v="10"/>
    <x v="14"/>
    <n v="44"/>
    <n v="3.32"/>
    <n v="17"/>
    <n v="2.11"/>
    <n v="26"/>
    <n v="5.09"/>
    <x v="0"/>
  </r>
  <r>
    <x v="0"/>
    <x v="11"/>
    <x v="11"/>
    <x v="0"/>
    <n v="0"/>
    <n v="0"/>
    <n v="0"/>
    <n v="0"/>
    <n v="0"/>
    <n v="0"/>
    <x v="0"/>
  </r>
  <r>
    <x v="0"/>
    <x v="11"/>
    <x v="11"/>
    <x v="1"/>
    <n v="160"/>
    <n v="12.71"/>
    <n v="38"/>
    <n v="6.73"/>
    <n v="122"/>
    <n v="18.05"/>
    <x v="0"/>
  </r>
  <r>
    <x v="0"/>
    <x v="11"/>
    <x v="11"/>
    <x v="2"/>
    <n v="73"/>
    <n v="5.8"/>
    <n v="26"/>
    <n v="4.5999999999999996"/>
    <n v="47"/>
    <n v="6.95"/>
    <x v="0"/>
  </r>
  <r>
    <x v="0"/>
    <x v="11"/>
    <x v="11"/>
    <x v="3"/>
    <n v="2"/>
    <n v="0.16"/>
    <n v="0"/>
    <n v="0"/>
    <n v="2"/>
    <n v="0.3"/>
    <x v="0"/>
  </r>
  <r>
    <x v="0"/>
    <x v="11"/>
    <x v="11"/>
    <x v="4"/>
    <n v="12"/>
    <n v="0.95"/>
    <n v="1"/>
    <n v="0.18"/>
    <n v="11"/>
    <n v="1.63"/>
    <x v="0"/>
  </r>
  <r>
    <x v="0"/>
    <x v="11"/>
    <x v="11"/>
    <x v="5"/>
    <n v="13"/>
    <n v="1.03"/>
    <n v="3"/>
    <n v="0.53"/>
    <n v="10"/>
    <n v="1.48"/>
    <x v="0"/>
  </r>
  <r>
    <x v="0"/>
    <x v="11"/>
    <x v="11"/>
    <x v="6"/>
    <n v="259"/>
    <n v="20.57"/>
    <n v="82"/>
    <n v="14.51"/>
    <n v="177"/>
    <n v="26.18"/>
    <x v="0"/>
  </r>
  <r>
    <x v="0"/>
    <x v="11"/>
    <x v="11"/>
    <x v="7"/>
    <n v="14"/>
    <n v="1.1100000000000001"/>
    <n v="0"/>
    <n v="0"/>
    <n v="14"/>
    <n v="2.0699999999999998"/>
    <x v="0"/>
  </r>
  <r>
    <x v="0"/>
    <x v="11"/>
    <x v="11"/>
    <x v="8"/>
    <n v="159"/>
    <n v="12.63"/>
    <n v="48"/>
    <n v="8.5"/>
    <n v="111"/>
    <n v="16.420000000000002"/>
    <x v="0"/>
  </r>
  <r>
    <x v="0"/>
    <x v="11"/>
    <x v="11"/>
    <x v="9"/>
    <n v="71"/>
    <n v="5.64"/>
    <n v="38"/>
    <n v="6.73"/>
    <n v="33"/>
    <n v="4.88"/>
    <x v="0"/>
  </r>
  <r>
    <x v="0"/>
    <x v="11"/>
    <x v="11"/>
    <x v="10"/>
    <n v="137"/>
    <n v="10.88"/>
    <n v="98"/>
    <n v="17.350000000000001"/>
    <n v="38"/>
    <n v="5.62"/>
    <x v="0"/>
  </r>
  <r>
    <x v="0"/>
    <x v="11"/>
    <x v="11"/>
    <x v="11"/>
    <n v="194"/>
    <n v="15.41"/>
    <n v="138"/>
    <n v="24.42"/>
    <n v="55"/>
    <n v="8.14"/>
    <x v="0"/>
  </r>
  <r>
    <x v="0"/>
    <x v="11"/>
    <x v="11"/>
    <x v="12"/>
    <n v="60"/>
    <n v="4.7699999999999996"/>
    <n v="33"/>
    <n v="5.84"/>
    <n v="18"/>
    <n v="2.66"/>
    <x v="0"/>
  </r>
  <r>
    <x v="0"/>
    <x v="11"/>
    <x v="11"/>
    <x v="13"/>
    <n v="56"/>
    <n v="4.45"/>
    <n v="37"/>
    <n v="6.55"/>
    <n v="14"/>
    <n v="2.0699999999999998"/>
    <x v="2"/>
  </r>
  <r>
    <x v="0"/>
    <x v="11"/>
    <x v="11"/>
    <x v="14"/>
    <n v="49"/>
    <n v="3.89"/>
    <n v="23"/>
    <n v="4.07"/>
    <n v="24"/>
    <n v="3.55"/>
    <x v="0"/>
  </r>
  <r>
    <x v="0"/>
    <x v="12"/>
    <x v="12"/>
    <x v="0"/>
    <n v="1"/>
    <n v="0.66"/>
    <n v="0"/>
    <n v="0"/>
    <n v="1"/>
    <n v="1.33"/>
    <x v="0"/>
  </r>
  <r>
    <x v="0"/>
    <x v="12"/>
    <x v="12"/>
    <x v="1"/>
    <n v="33"/>
    <n v="21.85"/>
    <n v="15"/>
    <n v="23.08"/>
    <n v="18"/>
    <n v="24"/>
    <x v="0"/>
  </r>
  <r>
    <x v="0"/>
    <x v="12"/>
    <x v="12"/>
    <x v="2"/>
    <n v="31"/>
    <n v="20.53"/>
    <n v="9"/>
    <n v="13.85"/>
    <n v="22"/>
    <n v="29.33"/>
    <x v="0"/>
  </r>
  <r>
    <x v="0"/>
    <x v="12"/>
    <x v="12"/>
    <x v="3"/>
    <n v="1"/>
    <n v="0.66"/>
    <n v="0"/>
    <n v="0"/>
    <n v="1"/>
    <n v="1.33"/>
    <x v="0"/>
  </r>
  <r>
    <x v="0"/>
    <x v="12"/>
    <x v="12"/>
    <x v="4"/>
    <n v="0"/>
    <n v="0"/>
    <n v="0"/>
    <n v="0"/>
    <n v="0"/>
    <n v="0"/>
    <x v="0"/>
  </r>
  <r>
    <x v="0"/>
    <x v="12"/>
    <x v="12"/>
    <x v="5"/>
    <n v="3"/>
    <n v="1.99"/>
    <n v="0"/>
    <n v="0"/>
    <n v="3"/>
    <n v="4"/>
    <x v="0"/>
  </r>
  <r>
    <x v="0"/>
    <x v="12"/>
    <x v="12"/>
    <x v="6"/>
    <n v="16"/>
    <n v="10.6"/>
    <n v="7"/>
    <n v="10.77"/>
    <n v="9"/>
    <n v="12"/>
    <x v="0"/>
  </r>
  <r>
    <x v="0"/>
    <x v="12"/>
    <x v="12"/>
    <x v="7"/>
    <n v="1"/>
    <n v="0.66"/>
    <n v="0"/>
    <n v="0"/>
    <n v="1"/>
    <n v="1.33"/>
    <x v="0"/>
  </r>
  <r>
    <x v="0"/>
    <x v="12"/>
    <x v="12"/>
    <x v="8"/>
    <n v="6"/>
    <n v="3.97"/>
    <n v="2"/>
    <n v="3.08"/>
    <n v="4"/>
    <n v="5.33"/>
    <x v="0"/>
  </r>
  <r>
    <x v="0"/>
    <x v="12"/>
    <x v="12"/>
    <x v="9"/>
    <n v="4"/>
    <n v="2.65"/>
    <n v="1"/>
    <n v="1.54"/>
    <n v="3"/>
    <n v="4"/>
    <x v="0"/>
  </r>
  <r>
    <x v="0"/>
    <x v="12"/>
    <x v="12"/>
    <x v="10"/>
    <n v="5"/>
    <n v="3.31"/>
    <n v="5"/>
    <n v="7.69"/>
    <n v="0"/>
    <n v="0"/>
    <x v="0"/>
  </r>
  <r>
    <x v="0"/>
    <x v="12"/>
    <x v="12"/>
    <x v="11"/>
    <n v="18"/>
    <n v="11.92"/>
    <n v="9"/>
    <n v="13.85"/>
    <n v="5"/>
    <n v="6.67"/>
    <x v="0"/>
  </r>
  <r>
    <x v="0"/>
    <x v="12"/>
    <x v="12"/>
    <x v="12"/>
    <n v="15"/>
    <n v="9.93"/>
    <n v="11"/>
    <n v="16.920000000000002"/>
    <n v="0"/>
    <n v="0"/>
    <x v="0"/>
  </r>
  <r>
    <x v="0"/>
    <x v="12"/>
    <x v="12"/>
    <x v="13"/>
    <n v="10"/>
    <n v="6.62"/>
    <n v="5"/>
    <n v="7.69"/>
    <n v="2"/>
    <n v="2.67"/>
    <x v="0"/>
  </r>
  <r>
    <x v="0"/>
    <x v="12"/>
    <x v="12"/>
    <x v="14"/>
    <n v="7"/>
    <n v="4.6399999999999997"/>
    <n v="1"/>
    <n v="1.54"/>
    <n v="6"/>
    <n v="8"/>
    <x v="0"/>
  </r>
  <r>
    <x v="0"/>
    <x v="13"/>
    <x v="13"/>
    <x v="0"/>
    <n v="0"/>
    <n v="0"/>
    <n v="0"/>
    <n v="0"/>
    <n v="0"/>
    <n v="0"/>
    <x v="0"/>
  </r>
  <r>
    <x v="0"/>
    <x v="13"/>
    <x v="13"/>
    <x v="1"/>
    <n v="140"/>
    <n v="21.88"/>
    <n v="49"/>
    <n v="14.58"/>
    <n v="91"/>
    <n v="32.159999999999997"/>
    <x v="0"/>
  </r>
  <r>
    <x v="0"/>
    <x v="13"/>
    <x v="13"/>
    <x v="2"/>
    <n v="78"/>
    <n v="12.19"/>
    <n v="33"/>
    <n v="9.82"/>
    <n v="45"/>
    <n v="15.9"/>
    <x v="0"/>
  </r>
  <r>
    <x v="0"/>
    <x v="13"/>
    <x v="13"/>
    <x v="3"/>
    <n v="0"/>
    <n v="0"/>
    <n v="0"/>
    <n v="0"/>
    <n v="0"/>
    <n v="0"/>
    <x v="0"/>
  </r>
  <r>
    <x v="0"/>
    <x v="13"/>
    <x v="13"/>
    <x v="4"/>
    <n v="4"/>
    <n v="0.63"/>
    <n v="0"/>
    <n v="0"/>
    <n v="4"/>
    <n v="1.41"/>
    <x v="0"/>
  </r>
  <r>
    <x v="0"/>
    <x v="13"/>
    <x v="13"/>
    <x v="5"/>
    <n v="6"/>
    <n v="0.94"/>
    <n v="4"/>
    <n v="1.19"/>
    <n v="2"/>
    <n v="0.71"/>
    <x v="0"/>
  </r>
  <r>
    <x v="0"/>
    <x v="13"/>
    <x v="13"/>
    <x v="6"/>
    <n v="107"/>
    <n v="16.72"/>
    <n v="54"/>
    <n v="16.07"/>
    <n v="53"/>
    <n v="18.73"/>
    <x v="0"/>
  </r>
  <r>
    <x v="0"/>
    <x v="13"/>
    <x v="13"/>
    <x v="7"/>
    <n v="2"/>
    <n v="0.31"/>
    <n v="0"/>
    <n v="0"/>
    <n v="2"/>
    <n v="0.71"/>
    <x v="0"/>
  </r>
  <r>
    <x v="0"/>
    <x v="13"/>
    <x v="13"/>
    <x v="8"/>
    <n v="33"/>
    <n v="5.16"/>
    <n v="11"/>
    <n v="3.27"/>
    <n v="22"/>
    <n v="7.77"/>
    <x v="0"/>
  </r>
  <r>
    <x v="0"/>
    <x v="13"/>
    <x v="13"/>
    <x v="9"/>
    <n v="26"/>
    <n v="4.0599999999999996"/>
    <n v="13"/>
    <n v="3.87"/>
    <n v="13"/>
    <n v="4.59"/>
    <x v="0"/>
  </r>
  <r>
    <x v="0"/>
    <x v="13"/>
    <x v="13"/>
    <x v="10"/>
    <n v="50"/>
    <n v="7.81"/>
    <n v="39"/>
    <n v="11.61"/>
    <n v="11"/>
    <n v="3.89"/>
    <x v="0"/>
  </r>
  <r>
    <x v="0"/>
    <x v="13"/>
    <x v="13"/>
    <x v="11"/>
    <n v="91"/>
    <n v="14.22"/>
    <n v="76"/>
    <n v="22.62"/>
    <n v="15"/>
    <n v="5.3"/>
    <x v="0"/>
  </r>
  <r>
    <x v="0"/>
    <x v="13"/>
    <x v="13"/>
    <x v="12"/>
    <n v="40"/>
    <n v="6.25"/>
    <n v="24"/>
    <n v="7.14"/>
    <n v="6"/>
    <n v="2.12"/>
    <x v="0"/>
  </r>
  <r>
    <x v="0"/>
    <x v="13"/>
    <x v="13"/>
    <x v="13"/>
    <n v="45"/>
    <n v="7.03"/>
    <n v="24"/>
    <n v="7.14"/>
    <n v="11"/>
    <n v="3.89"/>
    <x v="14"/>
  </r>
  <r>
    <x v="0"/>
    <x v="13"/>
    <x v="13"/>
    <x v="14"/>
    <n v="18"/>
    <n v="2.81"/>
    <n v="9"/>
    <n v="2.68"/>
    <n v="8"/>
    <n v="2.83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143"/>
    <n v="23.87"/>
    <n v="73"/>
    <n v="20.11"/>
    <n v="70"/>
    <n v="32.71"/>
    <x v="0"/>
  </r>
  <r>
    <x v="0"/>
    <x v="14"/>
    <x v="14"/>
    <x v="2"/>
    <n v="64"/>
    <n v="10.68"/>
    <n v="40"/>
    <n v="11.02"/>
    <n v="24"/>
    <n v="11.21"/>
    <x v="0"/>
  </r>
  <r>
    <x v="0"/>
    <x v="14"/>
    <x v="14"/>
    <x v="3"/>
    <n v="2"/>
    <n v="0.33"/>
    <n v="0"/>
    <n v="0"/>
    <n v="2"/>
    <n v="0.93"/>
    <x v="0"/>
  </r>
  <r>
    <x v="0"/>
    <x v="14"/>
    <x v="14"/>
    <x v="4"/>
    <n v="4"/>
    <n v="0.67"/>
    <n v="0"/>
    <n v="0"/>
    <n v="4"/>
    <n v="1.87"/>
    <x v="0"/>
  </r>
  <r>
    <x v="0"/>
    <x v="14"/>
    <x v="14"/>
    <x v="5"/>
    <n v="8"/>
    <n v="1.34"/>
    <n v="2"/>
    <n v="0.55000000000000004"/>
    <n v="6"/>
    <n v="2.8"/>
    <x v="0"/>
  </r>
  <r>
    <x v="0"/>
    <x v="14"/>
    <x v="14"/>
    <x v="6"/>
    <n v="91"/>
    <n v="15.19"/>
    <n v="51"/>
    <n v="14.05"/>
    <n v="40"/>
    <n v="18.690000000000001"/>
    <x v="0"/>
  </r>
  <r>
    <x v="0"/>
    <x v="14"/>
    <x v="14"/>
    <x v="7"/>
    <n v="4"/>
    <n v="0.67"/>
    <n v="2"/>
    <n v="0.55000000000000004"/>
    <n v="2"/>
    <n v="0.93"/>
    <x v="0"/>
  </r>
  <r>
    <x v="0"/>
    <x v="14"/>
    <x v="14"/>
    <x v="8"/>
    <n v="23"/>
    <n v="3.84"/>
    <n v="7"/>
    <n v="1.93"/>
    <n v="16"/>
    <n v="7.48"/>
    <x v="0"/>
  </r>
  <r>
    <x v="0"/>
    <x v="14"/>
    <x v="14"/>
    <x v="9"/>
    <n v="22"/>
    <n v="3.67"/>
    <n v="14"/>
    <n v="3.86"/>
    <n v="8"/>
    <n v="3.74"/>
    <x v="0"/>
  </r>
  <r>
    <x v="0"/>
    <x v="14"/>
    <x v="14"/>
    <x v="10"/>
    <n v="56"/>
    <n v="9.35"/>
    <n v="49"/>
    <n v="13.5"/>
    <n v="7"/>
    <n v="3.27"/>
    <x v="0"/>
  </r>
  <r>
    <x v="0"/>
    <x v="14"/>
    <x v="14"/>
    <x v="11"/>
    <n v="93"/>
    <n v="15.53"/>
    <n v="73"/>
    <n v="20.11"/>
    <n v="20"/>
    <n v="9.35"/>
    <x v="0"/>
  </r>
  <r>
    <x v="0"/>
    <x v="14"/>
    <x v="14"/>
    <x v="12"/>
    <n v="52"/>
    <n v="8.68"/>
    <n v="27"/>
    <n v="7.44"/>
    <n v="5"/>
    <n v="2.34"/>
    <x v="0"/>
  </r>
  <r>
    <x v="0"/>
    <x v="14"/>
    <x v="14"/>
    <x v="13"/>
    <n v="28"/>
    <n v="4.67"/>
    <n v="21"/>
    <n v="5.79"/>
    <n v="6"/>
    <n v="2.8"/>
    <x v="0"/>
  </r>
  <r>
    <x v="0"/>
    <x v="14"/>
    <x v="14"/>
    <x v="14"/>
    <n v="9"/>
    <n v="1.5"/>
    <n v="4"/>
    <n v="1.1000000000000001"/>
    <n v="4"/>
    <n v="1.87"/>
    <x v="0"/>
  </r>
  <r>
    <x v="0"/>
    <x v="15"/>
    <x v="15"/>
    <x v="0"/>
    <n v="1"/>
    <n v="0.17"/>
    <n v="0"/>
    <n v="0"/>
    <n v="1"/>
    <n v="0.5"/>
    <x v="0"/>
  </r>
  <r>
    <x v="0"/>
    <x v="15"/>
    <x v="15"/>
    <x v="1"/>
    <n v="128"/>
    <n v="21.99"/>
    <n v="69"/>
    <n v="18.21"/>
    <n v="59"/>
    <n v="29.65"/>
    <x v="0"/>
  </r>
  <r>
    <x v="0"/>
    <x v="15"/>
    <x v="15"/>
    <x v="2"/>
    <n v="68"/>
    <n v="11.68"/>
    <n v="37"/>
    <n v="9.76"/>
    <n v="31"/>
    <n v="15.58"/>
    <x v="0"/>
  </r>
  <r>
    <x v="0"/>
    <x v="15"/>
    <x v="15"/>
    <x v="3"/>
    <n v="0"/>
    <n v="0"/>
    <n v="0"/>
    <n v="0"/>
    <n v="0"/>
    <n v="0"/>
    <x v="0"/>
  </r>
  <r>
    <x v="0"/>
    <x v="15"/>
    <x v="15"/>
    <x v="4"/>
    <n v="3"/>
    <n v="0.52"/>
    <n v="0"/>
    <n v="0"/>
    <n v="3"/>
    <n v="1.51"/>
    <x v="0"/>
  </r>
  <r>
    <x v="0"/>
    <x v="15"/>
    <x v="15"/>
    <x v="5"/>
    <n v="3"/>
    <n v="0.52"/>
    <n v="0"/>
    <n v="0"/>
    <n v="3"/>
    <n v="1.51"/>
    <x v="0"/>
  </r>
  <r>
    <x v="0"/>
    <x v="15"/>
    <x v="15"/>
    <x v="6"/>
    <n v="139"/>
    <n v="23.88"/>
    <n v="95"/>
    <n v="25.07"/>
    <n v="44"/>
    <n v="22.11"/>
    <x v="0"/>
  </r>
  <r>
    <x v="0"/>
    <x v="15"/>
    <x v="15"/>
    <x v="7"/>
    <n v="1"/>
    <n v="0.17"/>
    <n v="0"/>
    <n v="0"/>
    <n v="1"/>
    <n v="0.5"/>
    <x v="0"/>
  </r>
  <r>
    <x v="0"/>
    <x v="15"/>
    <x v="15"/>
    <x v="8"/>
    <n v="10"/>
    <n v="1.72"/>
    <n v="1"/>
    <n v="0.26"/>
    <n v="9"/>
    <n v="4.5199999999999996"/>
    <x v="0"/>
  </r>
  <r>
    <x v="0"/>
    <x v="15"/>
    <x v="15"/>
    <x v="9"/>
    <n v="17"/>
    <n v="2.92"/>
    <n v="7"/>
    <n v="1.85"/>
    <n v="10"/>
    <n v="5.03"/>
    <x v="0"/>
  </r>
  <r>
    <x v="0"/>
    <x v="15"/>
    <x v="15"/>
    <x v="10"/>
    <n v="88"/>
    <n v="15.12"/>
    <n v="72"/>
    <n v="19"/>
    <n v="16"/>
    <n v="8.0399999999999991"/>
    <x v="0"/>
  </r>
  <r>
    <x v="0"/>
    <x v="15"/>
    <x v="15"/>
    <x v="11"/>
    <n v="70"/>
    <n v="12.03"/>
    <n v="64"/>
    <n v="16.89"/>
    <n v="6"/>
    <n v="3.02"/>
    <x v="0"/>
  </r>
  <r>
    <x v="0"/>
    <x v="15"/>
    <x v="15"/>
    <x v="12"/>
    <n v="18"/>
    <n v="3.09"/>
    <n v="14"/>
    <n v="3.69"/>
    <n v="2"/>
    <n v="1.01"/>
    <x v="0"/>
  </r>
  <r>
    <x v="0"/>
    <x v="15"/>
    <x v="15"/>
    <x v="13"/>
    <n v="19"/>
    <n v="3.26"/>
    <n v="14"/>
    <n v="3.69"/>
    <n v="4"/>
    <n v="2.0099999999999998"/>
    <x v="0"/>
  </r>
  <r>
    <x v="0"/>
    <x v="15"/>
    <x v="15"/>
    <x v="14"/>
    <n v="17"/>
    <n v="2.92"/>
    <n v="6"/>
    <n v="1.58"/>
    <n v="10"/>
    <n v="5.03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48"/>
    <n v="20.25"/>
    <n v="13"/>
    <n v="10.48"/>
    <n v="35"/>
    <n v="32.409999999999997"/>
    <x v="0"/>
  </r>
  <r>
    <x v="0"/>
    <x v="16"/>
    <x v="16"/>
    <x v="2"/>
    <n v="48"/>
    <n v="20.25"/>
    <n v="14"/>
    <n v="11.29"/>
    <n v="34"/>
    <n v="31.48"/>
    <x v="0"/>
  </r>
  <r>
    <x v="0"/>
    <x v="16"/>
    <x v="16"/>
    <x v="3"/>
    <n v="1"/>
    <n v="0.42"/>
    <n v="0"/>
    <n v="0"/>
    <n v="0"/>
    <n v="0"/>
    <x v="0"/>
  </r>
  <r>
    <x v="0"/>
    <x v="16"/>
    <x v="16"/>
    <x v="4"/>
    <n v="2"/>
    <n v="0.84"/>
    <n v="0"/>
    <n v="0"/>
    <n v="2"/>
    <n v="1.85"/>
    <x v="0"/>
  </r>
  <r>
    <x v="0"/>
    <x v="16"/>
    <x v="16"/>
    <x v="5"/>
    <n v="1"/>
    <n v="0.42"/>
    <n v="0"/>
    <n v="0"/>
    <n v="1"/>
    <n v="0.93"/>
    <x v="0"/>
  </r>
  <r>
    <x v="0"/>
    <x v="16"/>
    <x v="16"/>
    <x v="6"/>
    <n v="46"/>
    <n v="19.41"/>
    <n v="32"/>
    <n v="25.81"/>
    <n v="14"/>
    <n v="12.96"/>
    <x v="0"/>
  </r>
  <r>
    <x v="0"/>
    <x v="16"/>
    <x v="16"/>
    <x v="7"/>
    <n v="2"/>
    <n v="0.84"/>
    <n v="0"/>
    <n v="0"/>
    <n v="2"/>
    <n v="1.85"/>
    <x v="0"/>
  </r>
  <r>
    <x v="0"/>
    <x v="16"/>
    <x v="16"/>
    <x v="8"/>
    <n v="3"/>
    <n v="1.27"/>
    <n v="0"/>
    <n v="0"/>
    <n v="3"/>
    <n v="2.78"/>
    <x v="0"/>
  </r>
  <r>
    <x v="0"/>
    <x v="16"/>
    <x v="16"/>
    <x v="9"/>
    <n v="4"/>
    <n v="1.69"/>
    <n v="3"/>
    <n v="2.42"/>
    <n v="1"/>
    <n v="0.93"/>
    <x v="0"/>
  </r>
  <r>
    <x v="0"/>
    <x v="16"/>
    <x v="16"/>
    <x v="10"/>
    <n v="23"/>
    <n v="9.6999999999999993"/>
    <n v="19"/>
    <n v="15.32"/>
    <n v="4"/>
    <n v="3.7"/>
    <x v="0"/>
  </r>
  <r>
    <x v="0"/>
    <x v="16"/>
    <x v="16"/>
    <x v="11"/>
    <n v="40"/>
    <n v="16.88"/>
    <n v="32"/>
    <n v="25.81"/>
    <n v="7"/>
    <n v="6.48"/>
    <x v="1"/>
  </r>
  <r>
    <x v="0"/>
    <x v="16"/>
    <x v="16"/>
    <x v="12"/>
    <n v="5"/>
    <n v="2.11"/>
    <n v="2"/>
    <n v="1.61"/>
    <n v="0"/>
    <n v="0"/>
    <x v="0"/>
  </r>
  <r>
    <x v="0"/>
    <x v="16"/>
    <x v="16"/>
    <x v="13"/>
    <n v="9"/>
    <n v="3.8"/>
    <n v="7"/>
    <n v="5.65"/>
    <n v="2"/>
    <n v="1.85"/>
    <x v="0"/>
  </r>
  <r>
    <x v="0"/>
    <x v="16"/>
    <x v="16"/>
    <x v="14"/>
    <n v="5"/>
    <n v="2.11"/>
    <n v="2"/>
    <n v="1.61"/>
    <n v="3"/>
    <n v="2.78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73"/>
    <n v="16.899999999999999"/>
    <n v="50"/>
    <n v="17.920000000000002"/>
    <n v="23"/>
    <n v="15.23"/>
    <x v="0"/>
  </r>
  <r>
    <x v="0"/>
    <x v="17"/>
    <x v="17"/>
    <x v="2"/>
    <n v="96"/>
    <n v="22.22"/>
    <n v="52"/>
    <n v="18.64"/>
    <n v="44"/>
    <n v="29.14"/>
    <x v="0"/>
  </r>
  <r>
    <x v="0"/>
    <x v="17"/>
    <x v="17"/>
    <x v="3"/>
    <n v="1"/>
    <n v="0.23"/>
    <n v="1"/>
    <n v="0.36"/>
    <n v="0"/>
    <n v="0"/>
    <x v="0"/>
  </r>
  <r>
    <x v="0"/>
    <x v="17"/>
    <x v="17"/>
    <x v="4"/>
    <n v="2"/>
    <n v="0.46"/>
    <n v="0"/>
    <n v="0"/>
    <n v="2"/>
    <n v="1.32"/>
    <x v="0"/>
  </r>
  <r>
    <x v="0"/>
    <x v="17"/>
    <x v="17"/>
    <x v="5"/>
    <n v="3"/>
    <n v="0.69"/>
    <n v="1"/>
    <n v="0.36"/>
    <n v="2"/>
    <n v="1.32"/>
    <x v="0"/>
  </r>
  <r>
    <x v="0"/>
    <x v="17"/>
    <x v="17"/>
    <x v="6"/>
    <n v="93"/>
    <n v="21.53"/>
    <n v="56"/>
    <n v="20.07"/>
    <n v="37"/>
    <n v="24.5"/>
    <x v="0"/>
  </r>
  <r>
    <x v="0"/>
    <x v="17"/>
    <x v="17"/>
    <x v="7"/>
    <n v="0"/>
    <n v="0"/>
    <n v="0"/>
    <n v="0"/>
    <n v="0"/>
    <n v="0"/>
    <x v="0"/>
  </r>
  <r>
    <x v="0"/>
    <x v="17"/>
    <x v="17"/>
    <x v="8"/>
    <n v="11"/>
    <n v="2.5499999999999998"/>
    <n v="3"/>
    <n v="1.08"/>
    <n v="8"/>
    <n v="5.3"/>
    <x v="0"/>
  </r>
  <r>
    <x v="0"/>
    <x v="17"/>
    <x v="17"/>
    <x v="9"/>
    <n v="11"/>
    <n v="2.5499999999999998"/>
    <n v="9"/>
    <n v="3.23"/>
    <n v="2"/>
    <n v="1.32"/>
    <x v="0"/>
  </r>
  <r>
    <x v="0"/>
    <x v="17"/>
    <x v="17"/>
    <x v="10"/>
    <n v="35"/>
    <n v="8.1"/>
    <n v="30"/>
    <n v="10.75"/>
    <n v="4"/>
    <n v="2.65"/>
    <x v="0"/>
  </r>
  <r>
    <x v="0"/>
    <x v="17"/>
    <x v="17"/>
    <x v="11"/>
    <n v="59"/>
    <n v="13.66"/>
    <n v="46"/>
    <n v="16.489999999999998"/>
    <n v="13"/>
    <n v="8.61"/>
    <x v="0"/>
  </r>
  <r>
    <x v="0"/>
    <x v="17"/>
    <x v="17"/>
    <x v="12"/>
    <n v="12"/>
    <n v="2.78"/>
    <n v="9"/>
    <n v="3.23"/>
    <n v="2"/>
    <n v="1.32"/>
    <x v="0"/>
  </r>
  <r>
    <x v="0"/>
    <x v="17"/>
    <x v="17"/>
    <x v="13"/>
    <n v="24"/>
    <n v="5.56"/>
    <n v="18"/>
    <n v="6.45"/>
    <n v="6"/>
    <n v="3.97"/>
    <x v="0"/>
  </r>
  <r>
    <x v="0"/>
    <x v="17"/>
    <x v="17"/>
    <x v="14"/>
    <n v="12"/>
    <n v="2.78"/>
    <n v="4"/>
    <n v="1.43"/>
    <n v="8"/>
    <n v="5.3"/>
    <x v="0"/>
  </r>
  <r>
    <x v="0"/>
    <x v="18"/>
    <x v="18"/>
    <x v="0"/>
    <n v="0"/>
    <n v="0"/>
    <n v="0"/>
    <n v="0"/>
    <n v="0"/>
    <n v="0"/>
    <x v="0"/>
  </r>
  <r>
    <x v="0"/>
    <x v="18"/>
    <x v="18"/>
    <x v="1"/>
    <n v="40"/>
    <n v="11.76"/>
    <n v="18"/>
    <n v="8.2899999999999991"/>
    <n v="22"/>
    <n v="19.64"/>
    <x v="0"/>
  </r>
  <r>
    <x v="0"/>
    <x v="18"/>
    <x v="18"/>
    <x v="2"/>
    <n v="20"/>
    <n v="5.88"/>
    <n v="11"/>
    <n v="5.07"/>
    <n v="9"/>
    <n v="8.0399999999999991"/>
    <x v="0"/>
  </r>
  <r>
    <x v="0"/>
    <x v="18"/>
    <x v="18"/>
    <x v="3"/>
    <n v="0"/>
    <n v="0"/>
    <n v="0"/>
    <n v="0"/>
    <n v="0"/>
    <n v="0"/>
    <x v="0"/>
  </r>
  <r>
    <x v="0"/>
    <x v="18"/>
    <x v="18"/>
    <x v="4"/>
    <n v="4"/>
    <n v="1.18"/>
    <n v="0"/>
    <n v="0"/>
    <n v="4"/>
    <n v="3.57"/>
    <x v="0"/>
  </r>
  <r>
    <x v="0"/>
    <x v="18"/>
    <x v="18"/>
    <x v="5"/>
    <n v="6"/>
    <n v="1.76"/>
    <n v="4"/>
    <n v="1.84"/>
    <n v="2"/>
    <n v="1.79"/>
    <x v="0"/>
  </r>
  <r>
    <x v="0"/>
    <x v="18"/>
    <x v="18"/>
    <x v="6"/>
    <n v="97"/>
    <n v="28.53"/>
    <n v="65"/>
    <n v="29.95"/>
    <n v="31"/>
    <n v="27.68"/>
    <x v="1"/>
  </r>
  <r>
    <x v="0"/>
    <x v="18"/>
    <x v="18"/>
    <x v="7"/>
    <n v="2"/>
    <n v="0.59"/>
    <n v="0"/>
    <n v="0"/>
    <n v="2"/>
    <n v="1.79"/>
    <x v="0"/>
  </r>
  <r>
    <x v="0"/>
    <x v="18"/>
    <x v="18"/>
    <x v="8"/>
    <n v="14"/>
    <n v="4.12"/>
    <n v="10"/>
    <n v="4.6100000000000003"/>
    <n v="4"/>
    <n v="3.57"/>
    <x v="0"/>
  </r>
  <r>
    <x v="0"/>
    <x v="18"/>
    <x v="18"/>
    <x v="9"/>
    <n v="12"/>
    <n v="3.53"/>
    <n v="9"/>
    <n v="4.1500000000000004"/>
    <n v="3"/>
    <n v="2.68"/>
    <x v="0"/>
  </r>
  <r>
    <x v="0"/>
    <x v="18"/>
    <x v="18"/>
    <x v="10"/>
    <n v="52"/>
    <n v="15.29"/>
    <n v="38"/>
    <n v="17.510000000000002"/>
    <n v="12"/>
    <n v="10.71"/>
    <x v="2"/>
  </r>
  <r>
    <x v="0"/>
    <x v="18"/>
    <x v="18"/>
    <x v="11"/>
    <n v="50"/>
    <n v="14.71"/>
    <n v="39"/>
    <n v="17.97"/>
    <n v="9"/>
    <n v="8.0399999999999991"/>
    <x v="0"/>
  </r>
  <r>
    <x v="0"/>
    <x v="18"/>
    <x v="18"/>
    <x v="12"/>
    <n v="15"/>
    <n v="4.41"/>
    <n v="7"/>
    <n v="3.23"/>
    <n v="3"/>
    <n v="2.68"/>
    <x v="0"/>
  </r>
  <r>
    <x v="0"/>
    <x v="18"/>
    <x v="18"/>
    <x v="13"/>
    <n v="12"/>
    <n v="3.53"/>
    <n v="10"/>
    <n v="4.6100000000000003"/>
    <n v="2"/>
    <n v="1.79"/>
    <x v="0"/>
  </r>
  <r>
    <x v="0"/>
    <x v="18"/>
    <x v="18"/>
    <x v="14"/>
    <n v="16"/>
    <n v="4.71"/>
    <n v="6"/>
    <n v="2.76"/>
    <n v="9"/>
    <n v="8.0399999999999991"/>
    <x v="0"/>
  </r>
  <r>
    <x v="0"/>
    <x v="19"/>
    <x v="19"/>
    <x v="0"/>
    <n v="1"/>
    <n v="0.15"/>
    <n v="1"/>
    <n v="0.24"/>
    <n v="0"/>
    <n v="0"/>
    <x v="0"/>
  </r>
  <r>
    <x v="0"/>
    <x v="19"/>
    <x v="19"/>
    <x v="1"/>
    <n v="115"/>
    <n v="17.579999999999998"/>
    <n v="64"/>
    <n v="15.2"/>
    <n v="51"/>
    <n v="25"/>
    <x v="0"/>
  </r>
  <r>
    <x v="0"/>
    <x v="19"/>
    <x v="19"/>
    <x v="2"/>
    <n v="60"/>
    <n v="9.17"/>
    <n v="22"/>
    <n v="5.23"/>
    <n v="38"/>
    <n v="18.63"/>
    <x v="0"/>
  </r>
  <r>
    <x v="0"/>
    <x v="19"/>
    <x v="19"/>
    <x v="3"/>
    <n v="3"/>
    <n v="0.46"/>
    <n v="0"/>
    <n v="0"/>
    <n v="0"/>
    <n v="0"/>
    <x v="0"/>
  </r>
  <r>
    <x v="0"/>
    <x v="19"/>
    <x v="19"/>
    <x v="4"/>
    <n v="3"/>
    <n v="0.46"/>
    <n v="0"/>
    <n v="0"/>
    <n v="2"/>
    <n v="0.98"/>
    <x v="0"/>
  </r>
  <r>
    <x v="0"/>
    <x v="19"/>
    <x v="19"/>
    <x v="5"/>
    <n v="10"/>
    <n v="1.53"/>
    <n v="1"/>
    <n v="0.24"/>
    <n v="9"/>
    <n v="4.41"/>
    <x v="0"/>
  </r>
  <r>
    <x v="0"/>
    <x v="19"/>
    <x v="19"/>
    <x v="6"/>
    <n v="193"/>
    <n v="29.51"/>
    <n v="134"/>
    <n v="31.83"/>
    <n v="58"/>
    <n v="28.43"/>
    <x v="1"/>
  </r>
  <r>
    <x v="0"/>
    <x v="19"/>
    <x v="19"/>
    <x v="7"/>
    <n v="3"/>
    <n v="0.46"/>
    <n v="1"/>
    <n v="0.24"/>
    <n v="2"/>
    <n v="0.98"/>
    <x v="0"/>
  </r>
  <r>
    <x v="0"/>
    <x v="19"/>
    <x v="19"/>
    <x v="8"/>
    <n v="21"/>
    <n v="3.21"/>
    <n v="13"/>
    <n v="3.09"/>
    <n v="7"/>
    <n v="3.43"/>
    <x v="0"/>
  </r>
  <r>
    <x v="0"/>
    <x v="19"/>
    <x v="19"/>
    <x v="9"/>
    <n v="16"/>
    <n v="2.4500000000000002"/>
    <n v="10"/>
    <n v="2.38"/>
    <n v="6"/>
    <n v="2.94"/>
    <x v="0"/>
  </r>
  <r>
    <x v="0"/>
    <x v="19"/>
    <x v="19"/>
    <x v="10"/>
    <n v="77"/>
    <n v="11.77"/>
    <n v="68"/>
    <n v="16.149999999999999"/>
    <n v="9"/>
    <n v="4.41"/>
    <x v="0"/>
  </r>
  <r>
    <x v="0"/>
    <x v="19"/>
    <x v="19"/>
    <x v="11"/>
    <n v="76"/>
    <n v="11.62"/>
    <n v="71"/>
    <n v="16.86"/>
    <n v="5"/>
    <n v="2.4500000000000002"/>
    <x v="0"/>
  </r>
  <r>
    <x v="0"/>
    <x v="19"/>
    <x v="19"/>
    <x v="12"/>
    <n v="32"/>
    <n v="4.8899999999999997"/>
    <n v="12"/>
    <n v="2.85"/>
    <n v="2"/>
    <n v="0.98"/>
    <x v="0"/>
  </r>
  <r>
    <x v="0"/>
    <x v="19"/>
    <x v="19"/>
    <x v="13"/>
    <n v="25"/>
    <n v="3.82"/>
    <n v="15"/>
    <n v="3.56"/>
    <n v="10"/>
    <n v="4.9000000000000004"/>
    <x v="0"/>
  </r>
  <r>
    <x v="0"/>
    <x v="19"/>
    <x v="19"/>
    <x v="14"/>
    <n v="19"/>
    <n v="2.91"/>
    <n v="9"/>
    <n v="2.14"/>
    <n v="5"/>
    <n v="2.4500000000000002"/>
    <x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3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5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6"/>
  </r>
  <r>
    <x v="0"/>
    <x v="0"/>
    <x v="0"/>
    <x v="11"/>
    <x v="11"/>
    <x v="11"/>
    <x v="11"/>
    <x v="11"/>
    <x v="11"/>
    <x v="11"/>
    <x v="11"/>
    <x v="11"/>
    <x v="11"/>
    <x v="1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7"/>
  </r>
  <r>
    <x v="0"/>
    <x v="0"/>
    <x v="0"/>
    <x v="14"/>
    <x v="14"/>
    <x v="14"/>
    <x v="14"/>
    <x v="14"/>
    <x v="14"/>
    <x v="14"/>
    <x v="14"/>
    <x v="14"/>
    <x v="14"/>
    <x v="3"/>
  </r>
  <r>
    <x v="0"/>
    <x v="0"/>
    <x v="0"/>
    <x v="15"/>
    <x v="15"/>
    <x v="15"/>
    <x v="15"/>
    <x v="15"/>
    <x v="15"/>
    <x v="15"/>
    <x v="11"/>
    <x v="15"/>
    <x v="15"/>
    <x v="1"/>
  </r>
  <r>
    <x v="0"/>
    <x v="0"/>
    <x v="0"/>
    <x v="16"/>
    <x v="16"/>
    <x v="16"/>
    <x v="16"/>
    <x v="16"/>
    <x v="16"/>
    <x v="16"/>
    <x v="15"/>
    <x v="16"/>
    <x v="16"/>
    <x v="1"/>
  </r>
  <r>
    <x v="0"/>
    <x v="0"/>
    <x v="0"/>
    <x v="17"/>
    <x v="17"/>
    <x v="17"/>
    <x v="17"/>
    <x v="17"/>
    <x v="17"/>
    <x v="17"/>
    <x v="16"/>
    <x v="17"/>
    <x v="17"/>
    <x v="1"/>
  </r>
  <r>
    <x v="0"/>
    <x v="0"/>
    <x v="0"/>
    <x v="18"/>
    <x v="18"/>
    <x v="18"/>
    <x v="18"/>
    <x v="18"/>
    <x v="18"/>
    <x v="18"/>
    <x v="17"/>
    <x v="18"/>
    <x v="18"/>
    <x v="1"/>
  </r>
  <r>
    <x v="0"/>
    <x v="0"/>
    <x v="0"/>
    <x v="19"/>
    <x v="19"/>
    <x v="19"/>
    <x v="19"/>
    <x v="19"/>
    <x v="19"/>
    <x v="19"/>
    <x v="18"/>
    <x v="19"/>
    <x v="19"/>
    <x v="1"/>
  </r>
  <r>
    <x v="0"/>
    <x v="1"/>
    <x v="1"/>
    <x v="0"/>
    <x v="0"/>
    <x v="0"/>
    <x v="0"/>
    <x v="20"/>
    <x v="20"/>
    <x v="20"/>
    <x v="19"/>
    <x v="20"/>
    <x v="20"/>
    <x v="3"/>
  </r>
  <r>
    <x v="0"/>
    <x v="1"/>
    <x v="1"/>
    <x v="1"/>
    <x v="1"/>
    <x v="1"/>
    <x v="1"/>
    <x v="21"/>
    <x v="21"/>
    <x v="21"/>
    <x v="20"/>
    <x v="21"/>
    <x v="21"/>
    <x v="1"/>
  </r>
  <r>
    <x v="0"/>
    <x v="1"/>
    <x v="1"/>
    <x v="4"/>
    <x v="4"/>
    <x v="4"/>
    <x v="2"/>
    <x v="22"/>
    <x v="22"/>
    <x v="22"/>
    <x v="21"/>
    <x v="22"/>
    <x v="22"/>
    <x v="3"/>
  </r>
  <r>
    <x v="0"/>
    <x v="1"/>
    <x v="1"/>
    <x v="2"/>
    <x v="2"/>
    <x v="2"/>
    <x v="3"/>
    <x v="23"/>
    <x v="23"/>
    <x v="23"/>
    <x v="22"/>
    <x v="23"/>
    <x v="23"/>
    <x v="3"/>
  </r>
  <r>
    <x v="0"/>
    <x v="1"/>
    <x v="1"/>
    <x v="3"/>
    <x v="3"/>
    <x v="3"/>
    <x v="4"/>
    <x v="24"/>
    <x v="24"/>
    <x v="24"/>
    <x v="23"/>
    <x v="24"/>
    <x v="24"/>
    <x v="1"/>
  </r>
  <r>
    <x v="0"/>
    <x v="1"/>
    <x v="1"/>
    <x v="6"/>
    <x v="6"/>
    <x v="6"/>
    <x v="5"/>
    <x v="25"/>
    <x v="25"/>
    <x v="25"/>
    <x v="24"/>
    <x v="25"/>
    <x v="25"/>
    <x v="0"/>
  </r>
  <r>
    <x v="0"/>
    <x v="1"/>
    <x v="1"/>
    <x v="5"/>
    <x v="5"/>
    <x v="5"/>
    <x v="6"/>
    <x v="26"/>
    <x v="26"/>
    <x v="26"/>
    <x v="25"/>
    <x v="26"/>
    <x v="26"/>
    <x v="1"/>
  </r>
  <r>
    <x v="0"/>
    <x v="1"/>
    <x v="1"/>
    <x v="7"/>
    <x v="7"/>
    <x v="7"/>
    <x v="6"/>
    <x v="26"/>
    <x v="26"/>
    <x v="27"/>
    <x v="26"/>
    <x v="27"/>
    <x v="27"/>
    <x v="8"/>
  </r>
  <r>
    <x v="0"/>
    <x v="1"/>
    <x v="1"/>
    <x v="10"/>
    <x v="10"/>
    <x v="10"/>
    <x v="8"/>
    <x v="27"/>
    <x v="27"/>
    <x v="28"/>
    <x v="7"/>
    <x v="28"/>
    <x v="28"/>
    <x v="2"/>
  </r>
  <r>
    <x v="0"/>
    <x v="1"/>
    <x v="1"/>
    <x v="8"/>
    <x v="8"/>
    <x v="8"/>
    <x v="9"/>
    <x v="28"/>
    <x v="28"/>
    <x v="29"/>
    <x v="27"/>
    <x v="29"/>
    <x v="8"/>
    <x v="1"/>
  </r>
  <r>
    <x v="0"/>
    <x v="1"/>
    <x v="1"/>
    <x v="9"/>
    <x v="9"/>
    <x v="9"/>
    <x v="10"/>
    <x v="29"/>
    <x v="29"/>
    <x v="30"/>
    <x v="28"/>
    <x v="30"/>
    <x v="29"/>
    <x v="1"/>
  </r>
  <r>
    <x v="0"/>
    <x v="1"/>
    <x v="1"/>
    <x v="16"/>
    <x v="16"/>
    <x v="16"/>
    <x v="11"/>
    <x v="30"/>
    <x v="30"/>
    <x v="31"/>
    <x v="29"/>
    <x v="31"/>
    <x v="30"/>
    <x v="1"/>
  </r>
  <r>
    <x v="0"/>
    <x v="1"/>
    <x v="1"/>
    <x v="13"/>
    <x v="13"/>
    <x v="13"/>
    <x v="12"/>
    <x v="31"/>
    <x v="31"/>
    <x v="32"/>
    <x v="30"/>
    <x v="32"/>
    <x v="31"/>
    <x v="0"/>
  </r>
  <r>
    <x v="0"/>
    <x v="1"/>
    <x v="1"/>
    <x v="12"/>
    <x v="12"/>
    <x v="12"/>
    <x v="13"/>
    <x v="32"/>
    <x v="32"/>
    <x v="33"/>
    <x v="31"/>
    <x v="33"/>
    <x v="32"/>
    <x v="1"/>
  </r>
  <r>
    <x v="0"/>
    <x v="1"/>
    <x v="1"/>
    <x v="14"/>
    <x v="14"/>
    <x v="14"/>
    <x v="14"/>
    <x v="33"/>
    <x v="33"/>
    <x v="34"/>
    <x v="32"/>
    <x v="34"/>
    <x v="33"/>
    <x v="3"/>
  </r>
  <r>
    <x v="0"/>
    <x v="1"/>
    <x v="1"/>
    <x v="17"/>
    <x v="17"/>
    <x v="17"/>
    <x v="15"/>
    <x v="34"/>
    <x v="34"/>
    <x v="35"/>
    <x v="33"/>
    <x v="35"/>
    <x v="34"/>
    <x v="1"/>
  </r>
  <r>
    <x v="0"/>
    <x v="1"/>
    <x v="1"/>
    <x v="20"/>
    <x v="20"/>
    <x v="20"/>
    <x v="16"/>
    <x v="35"/>
    <x v="35"/>
    <x v="36"/>
    <x v="34"/>
    <x v="36"/>
    <x v="35"/>
    <x v="1"/>
  </r>
  <r>
    <x v="0"/>
    <x v="1"/>
    <x v="1"/>
    <x v="21"/>
    <x v="21"/>
    <x v="21"/>
    <x v="17"/>
    <x v="36"/>
    <x v="36"/>
    <x v="37"/>
    <x v="35"/>
    <x v="37"/>
    <x v="36"/>
    <x v="1"/>
  </r>
  <r>
    <x v="0"/>
    <x v="1"/>
    <x v="1"/>
    <x v="19"/>
    <x v="19"/>
    <x v="19"/>
    <x v="18"/>
    <x v="37"/>
    <x v="37"/>
    <x v="38"/>
    <x v="36"/>
    <x v="38"/>
    <x v="37"/>
    <x v="1"/>
  </r>
  <r>
    <x v="0"/>
    <x v="1"/>
    <x v="1"/>
    <x v="22"/>
    <x v="22"/>
    <x v="22"/>
    <x v="19"/>
    <x v="38"/>
    <x v="38"/>
    <x v="39"/>
    <x v="37"/>
    <x v="39"/>
    <x v="38"/>
    <x v="7"/>
  </r>
  <r>
    <x v="0"/>
    <x v="2"/>
    <x v="2"/>
    <x v="0"/>
    <x v="0"/>
    <x v="0"/>
    <x v="0"/>
    <x v="39"/>
    <x v="39"/>
    <x v="40"/>
    <x v="38"/>
    <x v="40"/>
    <x v="39"/>
    <x v="1"/>
  </r>
  <r>
    <x v="0"/>
    <x v="2"/>
    <x v="2"/>
    <x v="1"/>
    <x v="1"/>
    <x v="1"/>
    <x v="1"/>
    <x v="40"/>
    <x v="40"/>
    <x v="41"/>
    <x v="39"/>
    <x v="41"/>
    <x v="40"/>
    <x v="1"/>
  </r>
  <r>
    <x v="0"/>
    <x v="2"/>
    <x v="2"/>
    <x v="2"/>
    <x v="2"/>
    <x v="2"/>
    <x v="2"/>
    <x v="41"/>
    <x v="41"/>
    <x v="42"/>
    <x v="40"/>
    <x v="42"/>
    <x v="41"/>
    <x v="1"/>
  </r>
  <r>
    <x v="0"/>
    <x v="2"/>
    <x v="2"/>
    <x v="6"/>
    <x v="6"/>
    <x v="6"/>
    <x v="3"/>
    <x v="42"/>
    <x v="42"/>
    <x v="43"/>
    <x v="41"/>
    <x v="43"/>
    <x v="42"/>
    <x v="0"/>
  </r>
  <r>
    <x v="0"/>
    <x v="2"/>
    <x v="2"/>
    <x v="3"/>
    <x v="3"/>
    <x v="3"/>
    <x v="4"/>
    <x v="43"/>
    <x v="43"/>
    <x v="44"/>
    <x v="42"/>
    <x v="44"/>
    <x v="43"/>
    <x v="1"/>
  </r>
  <r>
    <x v="0"/>
    <x v="2"/>
    <x v="2"/>
    <x v="4"/>
    <x v="4"/>
    <x v="4"/>
    <x v="5"/>
    <x v="44"/>
    <x v="44"/>
    <x v="45"/>
    <x v="43"/>
    <x v="40"/>
    <x v="39"/>
    <x v="1"/>
  </r>
  <r>
    <x v="0"/>
    <x v="2"/>
    <x v="2"/>
    <x v="5"/>
    <x v="5"/>
    <x v="5"/>
    <x v="6"/>
    <x v="45"/>
    <x v="45"/>
    <x v="45"/>
    <x v="43"/>
    <x v="45"/>
    <x v="44"/>
    <x v="1"/>
  </r>
  <r>
    <x v="0"/>
    <x v="2"/>
    <x v="2"/>
    <x v="7"/>
    <x v="7"/>
    <x v="7"/>
    <x v="7"/>
    <x v="46"/>
    <x v="46"/>
    <x v="46"/>
    <x v="44"/>
    <x v="46"/>
    <x v="45"/>
    <x v="1"/>
  </r>
  <r>
    <x v="0"/>
    <x v="2"/>
    <x v="2"/>
    <x v="8"/>
    <x v="8"/>
    <x v="8"/>
    <x v="8"/>
    <x v="47"/>
    <x v="47"/>
    <x v="47"/>
    <x v="45"/>
    <x v="40"/>
    <x v="39"/>
    <x v="1"/>
  </r>
  <r>
    <x v="0"/>
    <x v="2"/>
    <x v="2"/>
    <x v="13"/>
    <x v="13"/>
    <x v="13"/>
    <x v="9"/>
    <x v="48"/>
    <x v="48"/>
    <x v="48"/>
    <x v="46"/>
    <x v="47"/>
    <x v="46"/>
    <x v="1"/>
  </r>
  <r>
    <x v="0"/>
    <x v="2"/>
    <x v="2"/>
    <x v="23"/>
    <x v="23"/>
    <x v="23"/>
    <x v="10"/>
    <x v="49"/>
    <x v="49"/>
    <x v="49"/>
    <x v="47"/>
    <x v="48"/>
    <x v="47"/>
    <x v="1"/>
  </r>
  <r>
    <x v="0"/>
    <x v="2"/>
    <x v="2"/>
    <x v="9"/>
    <x v="9"/>
    <x v="9"/>
    <x v="11"/>
    <x v="50"/>
    <x v="12"/>
    <x v="36"/>
    <x v="48"/>
    <x v="49"/>
    <x v="48"/>
    <x v="1"/>
  </r>
  <r>
    <x v="0"/>
    <x v="2"/>
    <x v="2"/>
    <x v="12"/>
    <x v="12"/>
    <x v="12"/>
    <x v="12"/>
    <x v="51"/>
    <x v="50"/>
    <x v="50"/>
    <x v="49"/>
    <x v="41"/>
    <x v="40"/>
    <x v="1"/>
  </r>
  <r>
    <x v="0"/>
    <x v="2"/>
    <x v="2"/>
    <x v="24"/>
    <x v="24"/>
    <x v="24"/>
    <x v="13"/>
    <x v="52"/>
    <x v="51"/>
    <x v="51"/>
    <x v="50"/>
    <x v="50"/>
    <x v="49"/>
    <x v="1"/>
  </r>
  <r>
    <x v="0"/>
    <x v="2"/>
    <x v="2"/>
    <x v="10"/>
    <x v="10"/>
    <x v="10"/>
    <x v="14"/>
    <x v="53"/>
    <x v="52"/>
    <x v="37"/>
    <x v="51"/>
    <x v="51"/>
    <x v="50"/>
    <x v="1"/>
  </r>
  <r>
    <x v="0"/>
    <x v="2"/>
    <x v="2"/>
    <x v="11"/>
    <x v="11"/>
    <x v="11"/>
    <x v="15"/>
    <x v="54"/>
    <x v="53"/>
    <x v="52"/>
    <x v="52"/>
    <x v="52"/>
    <x v="19"/>
    <x v="1"/>
  </r>
  <r>
    <x v="0"/>
    <x v="2"/>
    <x v="2"/>
    <x v="25"/>
    <x v="25"/>
    <x v="25"/>
    <x v="16"/>
    <x v="55"/>
    <x v="54"/>
    <x v="53"/>
    <x v="53"/>
    <x v="53"/>
    <x v="25"/>
    <x v="1"/>
  </r>
  <r>
    <x v="0"/>
    <x v="2"/>
    <x v="2"/>
    <x v="26"/>
    <x v="26"/>
    <x v="26"/>
    <x v="17"/>
    <x v="56"/>
    <x v="37"/>
    <x v="54"/>
    <x v="54"/>
    <x v="48"/>
    <x v="47"/>
    <x v="1"/>
  </r>
  <r>
    <x v="0"/>
    <x v="2"/>
    <x v="2"/>
    <x v="27"/>
    <x v="27"/>
    <x v="27"/>
    <x v="18"/>
    <x v="57"/>
    <x v="55"/>
    <x v="55"/>
    <x v="55"/>
    <x v="49"/>
    <x v="48"/>
    <x v="1"/>
  </r>
  <r>
    <x v="0"/>
    <x v="2"/>
    <x v="2"/>
    <x v="21"/>
    <x v="21"/>
    <x v="21"/>
    <x v="18"/>
    <x v="57"/>
    <x v="55"/>
    <x v="53"/>
    <x v="53"/>
    <x v="54"/>
    <x v="51"/>
    <x v="1"/>
  </r>
  <r>
    <x v="0"/>
    <x v="3"/>
    <x v="3"/>
    <x v="1"/>
    <x v="1"/>
    <x v="1"/>
    <x v="0"/>
    <x v="58"/>
    <x v="56"/>
    <x v="56"/>
    <x v="56"/>
    <x v="55"/>
    <x v="52"/>
    <x v="1"/>
  </r>
  <r>
    <x v="0"/>
    <x v="3"/>
    <x v="3"/>
    <x v="0"/>
    <x v="0"/>
    <x v="0"/>
    <x v="1"/>
    <x v="59"/>
    <x v="57"/>
    <x v="57"/>
    <x v="57"/>
    <x v="56"/>
    <x v="53"/>
    <x v="1"/>
  </r>
  <r>
    <x v="0"/>
    <x v="3"/>
    <x v="3"/>
    <x v="3"/>
    <x v="3"/>
    <x v="3"/>
    <x v="2"/>
    <x v="60"/>
    <x v="58"/>
    <x v="58"/>
    <x v="58"/>
    <x v="57"/>
    <x v="54"/>
    <x v="1"/>
  </r>
  <r>
    <x v="0"/>
    <x v="3"/>
    <x v="3"/>
    <x v="11"/>
    <x v="11"/>
    <x v="11"/>
    <x v="3"/>
    <x v="61"/>
    <x v="59"/>
    <x v="59"/>
    <x v="59"/>
    <x v="58"/>
    <x v="55"/>
    <x v="1"/>
  </r>
  <r>
    <x v="0"/>
    <x v="3"/>
    <x v="3"/>
    <x v="2"/>
    <x v="2"/>
    <x v="2"/>
    <x v="4"/>
    <x v="62"/>
    <x v="60"/>
    <x v="60"/>
    <x v="60"/>
    <x v="59"/>
    <x v="56"/>
    <x v="1"/>
  </r>
  <r>
    <x v="0"/>
    <x v="3"/>
    <x v="3"/>
    <x v="5"/>
    <x v="5"/>
    <x v="5"/>
    <x v="5"/>
    <x v="63"/>
    <x v="61"/>
    <x v="61"/>
    <x v="61"/>
    <x v="60"/>
    <x v="57"/>
    <x v="1"/>
  </r>
  <r>
    <x v="0"/>
    <x v="3"/>
    <x v="3"/>
    <x v="6"/>
    <x v="6"/>
    <x v="6"/>
    <x v="6"/>
    <x v="64"/>
    <x v="62"/>
    <x v="62"/>
    <x v="62"/>
    <x v="61"/>
    <x v="58"/>
    <x v="0"/>
  </r>
  <r>
    <x v="0"/>
    <x v="3"/>
    <x v="3"/>
    <x v="4"/>
    <x v="4"/>
    <x v="4"/>
    <x v="7"/>
    <x v="65"/>
    <x v="63"/>
    <x v="63"/>
    <x v="63"/>
    <x v="62"/>
    <x v="59"/>
    <x v="1"/>
  </r>
  <r>
    <x v="0"/>
    <x v="3"/>
    <x v="3"/>
    <x v="7"/>
    <x v="7"/>
    <x v="7"/>
    <x v="8"/>
    <x v="66"/>
    <x v="64"/>
    <x v="64"/>
    <x v="64"/>
    <x v="54"/>
    <x v="60"/>
    <x v="1"/>
  </r>
  <r>
    <x v="0"/>
    <x v="3"/>
    <x v="3"/>
    <x v="13"/>
    <x v="13"/>
    <x v="13"/>
    <x v="9"/>
    <x v="67"/>
    <x v="65"/>
    <x v="65"/>
    <x v="65"/>
    <x v="63"/>
    <x v="61"/>
    <x v="1"/>
  </r>
  <r>
    <x v="0"/>
    <x v="3"/>
    <x v="3"/>
    <x v="12"/>
    <x v="12"/>
    <x v="12"/>
    <x v="10"/>
    <x v="68"/>
    <x v="66"/>
    <x v="66"/>
    <x v="12"/>
    <x v="64"/>
    <x v="62"/>
    <x v="1"/>
  </r>
  <r>
    <x v="0"/>
    <x v="3"/>
    <x v="3"/>
    <x v="10"/>
    <x v="10"/>
    <x v="10"/>
    <x v="11"/>
    <x v="69"/>
    <x v="67"/>
    <x v="67"/>
    <x v="66"/>
    <x v="45"/>
    <x v="63"/>
    <x v="3"/>
  </r>
  <r>
    <x v="0"/>
    <x v="3"/>
    <x v="3"/>
    <x v="8"/>
    <x v="8"/>
    <x v="8"/>
    <x v="12"/>
    <x v="70"/>
    <x v="29"/>
    <x v="68"/>
    <x v="50"/>
    <x v="65"/>
    <x v="64"/>
    <x v="1"/>
  </r>
  <r>
    <x v="0"/>
    <x v="3"/>
    <x v="3"/>
    <x v="9"/>
    <x v="9"/>
    <x v="9"/>
    <x v="12"/>
    <x v="70"/>
    <x v="29"/>
    <x v="69"/>
    <x v="67"/>
    <x v="66"/>
    <x v="65"/>
    <x v="1"/>
  </r>
  <r>
    <x v="0"/>
    <x v="3"/>
    <x v="3"/>
    <x v="28"/>
    <x v="28"/>
    <x v="28"/>
    <x v="14"/>
    <x v="71"/>
    <x v="68"/>
    <x v="70"/>
    <x v="68"/>
    <x v="45"/>
    <x v="63"/>
    <x v="1"/>
  </r>
  <r>
    <x v="0"/>
    <x v="3"/>
    <x v="3"/>
    <x v="18"/>
    <x v="18"/>
    <x v="18"/>
    <x v="15"/>
    <x v="72"/>
    <x v="69"/>
    <x v="71"/>
    <x v="69"/>
    <x v="67"/>
    <x v="66"/>
    <x v="1"/>
  </r>
  <r>
    <x v="0"/>
    <x v="3"/>
    <x v="3"/>
    <x v="14"/>
    <x v="14"/>
    <x v="14"/>
    <x v="16"/>
    <x v="73"/>
    <x v="70"/>
    <x v="72"/>
    <x v="70"/>
    <x v="40"/>
    <x v="67"/>
    <x v="1"/>
  </r>
  <r>
    <x v="0"/>
    <x v="3"/>
    <x v="3"/>
    <x v="19"/>
    <x v="19"/>
    <x v="19"/>
    <x v="17"/>
    <x v="74"/>
    <x v="71"/>
    <x v="73"/>
    <x v="18"/>
    <x v="68"/>
    <x v="27"/>
    <x v="1"/>
  </r>
  <r>
    <x v="0"/>
    <x v="3"/>
    <x v="3"/>
    <x v="17"/>
    <x v="17"/>
    <x v="17"/>
    <x v="18"/>
    <x v="75"/>
    <x v="72"/>
    <x v="31"/>
    <x v="71"/>
    <x v="61"/>
    <x v="58"/>
    <x v="1"/>
  </r>
  <r>
    <x v="0"/>
    <x v="3"/>
    <x v="3"/>
    <x v="21"/>
    <x v="21"/>
    <x v="21"/>
    <x v="19"/>
    <x v="76"/>
    <x v="73"/>
    <x v="74"/>
    <x v="72"/>
    <x v="68"/>
    <x v="27"/>
    <x v="1"/>
  </r>
  <r>
    <x v="0"/>
    <x v="4"/>
    <x v="4"/>
    <x v="15"/>
    <x v="15"/>
    <x v="15"/>
    <x v="0"/>
    <x v="77"/>
    <x v="74"/>
    <x v="75"/>
    <x v="73"/>
    <x v="69"/>
    <x v="68"/>
    <x v="1"/>
  </r>
  <r>
    <x v="0"/>
    <x v="4"/>
    <x v="4"/>
    <x v="2"/>
    <x v="2"/>
    <x v="2"/>
    <x v="1"/>
    <x v="64"/>
    <x v="75"/>
    <x v="76"/>
    <x v="74"/>
    <x v="70"/>
    <x v="69"/>
    <x v="1"/>
  </r>
  <r>
    <x v="0"/>
    <x v="4"/>
    <x v="4"/>
    <x v="0"/>
    <x v="0"/>
    <x v="0"/>
    <x v="2"/>
    <x v="78"/>
    <x v="76"/>
    <x v="77"/>
    <x v="75"/>
    <x v="71"/>
    <x v="70"/>
    <x v="1"/>
  </r>
  <r>
    <x v="0"/>
    <x v="4"/>
    <x v="4"/>
    <x v="1"/>
    <x v="1"/>
    <x v="1"/>
    <x v="3"/>
    <x v="79"/>
    <x v="77"/>
    <x v="78"/>
    <x v="76"/>
    <x v="49"/>
    <x v="71"/>
    <x v="1"/>
  </r>
  <r>
    <x v="0"/>
    <x v="4"/>
    <x v="4"/>
    <x v="6"/>
    <x v="6"/>
    <x v="6"/>
    <x v="4"/>
    <x v="73"/>
    <x v="78"/>
    <x v="79"/>
    <x v="77"/>
    <x v="48"/>
    <x v="72"/>
    <x v="3"/>
  </r>
  <r>
    <x v="0"/>
    <x v="4"/>
    <x v="4"/>
    <x v="3"/>
    <x v="3"/>
    <x v="3"/>
    <x v="5"/>
    <x v="50"/>
    <x v="79"/>
    <x v="50"/>
    <x v="78"/>
    <x v="47"/>
    <x v="73"/>
    <x v="1"/>
  </r>
  <r>
    <x v="0"/>
    <x v="4"/>
    <x v="4"/>
    <x v="13"/>
    <x v="13"/>
    <x v="13"/>
    <x v="6"/>
    <x v="52"/>
    <x v="80"/>
    <x v="80"/>
    <x v="79"/>
    <x v="50"/>
    <x v="74"/>
    <x v="3"/>
  </r>
  <r>
    <x v="0"/>
    <x v="4"/>
    <x v="4"/>
    <x v="29"/>
    <x v="29"/>
    <x v="29"/>
    <x v="7"/>
    <x v="53"/>
    <x v="81"/>
    <x v="81"/>
    <x v="80"/>
    <x v="46"/>
    <x v="75"/>
    <x v="1"/>
  </r>
  <r>
    <x v="0"/>
    <x v="4"/>
    <x v="4"/>
    <x v="12"/>
    <x v="12"/>
    <x v="12"/>
    <x v="8"/>
    <x v="80"/>
    <x v="82"/>
    <x v="50"/>
    <x v="78"/>
    <x v="50"/>
    <x v="74"/>
    <x v="1"/>
  </r>
  <r>
    <x v="0"/>
    <x v="4"/>
    <x v="4"/>
    <x v="7"/>
    <x v="7"/>
    <x v="7"/>
    <x v="9"/>
    <x v="81"/>
    <x v="11"/>
    <x v="82"/>
    <x v="81"/>
    <x v="72"/>
    <x v="76"/>
    <x v="1"/>
  </r>
  <r>
    <x v="0"/>
    <x v="4"/>
    <x v="4"/>
    <x v="23"/>
    <x v="23"/>
    <x v="23"/>
    <x v="10"/>
    <x v="54"/>
    <x v="83"/>
    <x v="50"/>
    <x v="78"/>
    <x v="71"/>
    <x v="70"/>
    <x v="1"/>
  </r>
  <r>
    <x v="0"/>
    <x v="4"/>
    <x v="4"/>
    <x v="26"/>
    <x v="26"/>
    <x v="26"/>
    <x v="11"/>
    <x v="57"/>
    <x v="84"/>
    <x v="83"/>
    <x v="82"/>
    <x v="73"/>
    <x v="77"/>
    <x v="1"/>
  </r>
  <r>
    <x v="0"/>
    <x v="4"/>
    <x v="4"/>
    <x v="8"/>
    <x v="8"/>
    <x v="8"/>
    <x v="12"/>
    <x v="82"/>
    <x v="85"/>
    <x v="31"/>
    <x v="83"/>
    <x v="74"/>
    <x v="0"/>
    <x v="1"/>
  </r>
  <r>
    <x v="0"/>
    <x v="4"/>
    <x v="4"/>
    <x v="5"/>
    <x v="5"/>
    <x v="5"/>
    <x v="13"/>
    <x v="83"/>
    <x v="14"/>
    <x v="52"/>
    <x v="84"/>
    <x v="50"/>
    <x v="74"/>
    <x v="1"/>
  </r>
  <r>
    <x v="0"/>
    <x v="4"/>
    <x v="4"/>
    <x v="9"/>
    <x v="9"/>
    <x v="9"/>
    <x v="14"/>
    <x v="84"/>
    <x v="86"/>
    <x v="84"/>
    <x v="85"/>
    <x v="75"/>
    <x v="78"/>
    <x v="1"/>
  </r>
  <r>
    <x v="0"/>
    <x v="4"/>
    <x v="4"/>
    <x v="14"/>
    <x v="14"/>
    <x v="14"/>
    <x v="15"/>
    <x v="85"/>
    <x v="87"/>
    <x v="74"/>
    <x v="86"/>
    <x v="76"/>
    <x v="79"/>
    <x v="1"/>
  </r>
  <r>
    <x v="0"/>
    <x v="4"/>
    <x v="4"/>
    <x v="30"/>
    <x v="30"/>
    <x v="30"/>
    <x v="16"/>
    <x v="86"/>
    <x v="88"/>
    <x v="85"/>
    <x v="87"/>
    <x v="51"/>
    <x v="80"/>
    <x v="1"/>
  </r>
  <r>
    <x v="0"/>
    <x v="4"/>
    <x v="4"/>
    <x v="10"/>
    <x v="10"/>
    <x v="10"/>
    <x v="17"/>
    <x v="87"/>
    <x v="89"/>
    <x v="82"/>
    <x v="81"/>
    <x v="71"/>
    <x v="70"/>
    <x v="1"/>
  </r>
  <r>
    <x v="0"/>
    <x v="4"/>
    <x v="4"/>
    <x v="31"/>
    <x v="31"/>
    <x v="31"/>
    <x v="17"/>
    <x v="87"/>
    <x v="89"/>
    <x v="53"/>
    <x v="88"/>
    <x v="76"/>
    <x v="79"/>
    <x v="1"/>
  </r>
  <r>
    <x v="0"/>
    <x v="4"/>
    <x v="4"/>
    <x v="32"/>
    <x v="32"/>
    <x v="32"/>
    <x v="19"/>
    <x v="88"/>
    <x v="90"/>
    <x v="86"/>
    <x v="89"/>
    <x v="71"/>
    <x v="70"/>
    <x v="1"/>
  </r>
  <r>
    <x v="0"/>
    <x v="5"/>
    <x v="5"/>
    <x v="2"/>
    <x v="2"/>
    <x v="2"/>
    <x v="0"/>
    <x v="89"/>
    <x v="91"/>
    <x v="87"/>
    <x v="90"/>
    <x v="47"/>
    <x v="81"/>
    <x v="1"/>
  </r>
  <r>
    <x v="0"/>
    <x v="5"/>
    <x v="5"/>
    <x v="1"/>
    <x v="1"/>
    <x v="1"/>
    <x v="1"/>
    <x v="90"/>
    <x v="92"/>
    <x v="88"/>
    <x v="91"/>
    <x v="49"/>
    <x v="82"/>
    <x v="1"/>
  </r>
  <r>
    <x v="0"/>
    <x v="5"/>
    <x v="5"/>
    <x v="6"/>
    <x v="6"/>
    <x v="6"/>
    <x v="2"/>
    <x v="91"/>
    <x v="93"/>
    <x v="89"/>
    <x v="92"/>
    <x v="46"/>
    <x v="83"/>
    <x v="0"/>
  </r>
  <r>
    <x v="0"/>
    <x v="5"/>
    <x v="5"/>
    <x v="0"/>
    <x v="0"/>
    <x v="0"/>
    <x v="3"/>
    <x v="92"/>
    <x v="94"/>
    <x v="90"/>
    <x v="93"/>
    <x v="49"/>
    <x v="82"/>
    <x v="1"/>
  </r>
  <r>
    <x v="0"/>
    <x v="5"/>
    <x v="5"/>
    <x v="3"/>
    <x v="3"/>
    <x v="3"/>
    <x v="4"/>
    <x v="93"/>
    <x v="58"/>
    <x v="37"/>
    <x v="94"/>
    <x v="77"/>
    <x v="84"/>
    <x v="3"/>
  </r>
  <r>
    <x v="0"/>
    <x v="5"/>
    <x v="5"/>
    <x v="5"/>
    <x v="5"/>
    <x v="5"/>
    <x v="4"/>
    <x v="93"/>
    <x v="58"/>
    <x v="49"/>
    <x v="95"/>
    <x v="51"/>
    <x v="85"/>
    <x v="1"/>
  </r>
  <r>
    <x v="0"/>
    <x v="5"/>
    <x v="5"/>
    <x v="7"/>
    <x v="7"/>
    <x v="7"/>
    <x v="6"/>
    <x v="83"/>
    <x v="95"/>
    <x v="54"/>
    <x v="96"/>
    <x v="78"/>
    <x v="86"/>
    <x v="1"/>
  </r>
  <r>
    <x v="0"/>
    <x v="5"/>
    <x v="5"/>
    <x v="8"/>
    <x v="8"/>
    <x v="8"/>
    <x v="7"/>
    <x v="94"/>
    <x v="81"/>
    <x v="54"/>
    <x v="96"/>
    <x v="50"/>
    <x v="87"/>
    <x v="1"/>
  </r>
  <r>
    <x v="0"/>
    <x v="5"/>
    <x v="5"/>
    <x v="12"/>
    <x v="12"/>
    <x v="12"/>
    <x v="7"/>
    <x v="94"/>
    <x v="81"/>
    <x v="91"/>
    <x v="97"/>
    <x v="76"/>
    <x v="88"/>
    <x v="1"/>
  </r>
  <r>
    <x v="0"/>
    <x v="5"/>
    <x v="5"/>
    <x v="13"/>
    <x v="13"/>
    <x v="13"/>
    <x v="9"/>
    <x v="95"/>
    <x v="96"/>
    <x v="92"/>
    <x v="98"/>
    <x v="50"/>
    <x v="87"/>
    <x v="1"/>
  </r>
  <r>
    <x v="0"/>
    <x v="5"/>
    <x v="5"/>
    <x v="23"/>
    <x v="23"/>
    <x v="23"/>
    <x v="10"/>
    <x v="96"/>
    <x v="97"/>
    <x v="92"/>
    <x v="98"/>
    <x v="76"/>
    <x v="88"/>
    <x v="1"/>
  </r>
  <r>
    <x v="0"/>
    <x v="5"/>
    <x v="5"/>
    <x v="26"/>
    <x v="26"/>
    <x v="26"/>
    <x v="11"/>
    <x v="85"/>
    <x v="68"/>
    <x v="92"/>
    <x v="98"/>
    <x v="71"/>
    <x v="89"/>
    <x v="1"/>
  </r>
  <r>
    <x v="0"/>
    <x v="5"/>
    <x v="5"/>
    <x v="25"/>
    <x v="25"/>
    <x v="25"/>
    <x v="12"/>
    <x v="97"/>
    <x v="98"/>
    <x v="93"/>
    <x v="72"/>
    <x v="46"/>
    <x v="83"/>
    <x v="1"/>
  </r>
  <r>
    <x v="0"/>
    <x v="5"/>
    <x v="5"/>
    <x v="14"/>
    <x v="14"/>
    <x v="14"/>
    <x v="12"/>
    <x v="97"/>
    <x v="98"/>
    <x v="74"/>
    <x v="99"/>
    <x v="71"/>
    <x v="89"/>
    <x v="1"/>
  </r>
  <r>
    <x v="0"/>
    <x v="5"/>
    <x v="5"/>
    <x v="28"/>
    <x v="28"/>
    <x v="28"/>
    <x v="14"/>
    <x v="98"/>
    <x v="99"/>
    <x v="53"/>
    <x v="100"/>
    <x v="49"/>
    <x v="82"/>
    <x v="1"/>
  </r>
  <r>
    <x v="0"/>
    <x v="5"/>
    <x v="5"/>
    <x v="10"/>
    <x v="10"/>
    <x v="10"/>
    <x v="14"/>
    <x v="98"/>
    <x v="99"/>
    <x v="53"/>
    <x v="100"/>
    <x v="49"/>
    <x v="82"/>
    <x v="1"/>
  </r>
  <r>
    <x v="0"/>
    <x v="5"/>
    <x v="5"/>
    <x v="9"/>
    <x v="9"/>
    <x v="9"/>
    <x v="16"/>
    <x v="99"/>
    <x v="100"/>
    <x v="94"/>
    <x v="101"/>
    <x v="78"/>
    <x v="86"/>
    <x v="1"/>
  </r>
  <r>
    <x v="0"/>
    <x v="5"/>
    <x v="5"/>
    <x v="4"/>
    <x v="4"/>
    <x v="4"/>
    <x v="17"/>
    <x v="100"/>
    <x v="101"/>
    <x v="95"/>
    <x v="102"/>
    <x v="72"/>
    <x v="90"/>
    <x v="1"/>
  </r>
  <r>
    <x v="0"/>
    <x v="5"/>
    <x v="5"/>
    <x v="31"/>
    <x v="31"/>
    <x v="31"/>
    <x v="17"/>
    <x v="100"/>
    <x v="101"/>
    <x v="53"/>
    <x v="100"/>
    <x v="75"/>
    <x v="91"/>
    <x v="1"/>
  </r>
  <r>
    <x v="0"/>
    <x v="5"/>
    <x v="5"/>
    <x v="11"/>
    <x v="11"/>
    <x v="11"/>
    <x v="19"/>
    <x v="101"/>
    <x v="102"/>
    <x v="96"/>
    <x v="103"/>
    <x v="49"/>
    <x v="82"/>
    <x v="1"/>
  </r>
  <r>
    <x v="0"/>
    <x v="5"/>
    <x v="5"/>
    <x v="24"/>
    <x v="24"/>
    <x v="24"/>
    <x v="19"/>
    <x v="101"/>
    <x v="102"/>
    <x v="53"/>
    <x v="100"/>
    <x v="78"/>
    <x v="86"/>
    <x v="1"/>
  </r>
  <r>
    <x v="0"/>
    <x v="6"/>
    <x v="6"/>
    <x v="0"/>
    <x v="0"/>
    <x v="0"/>
    <x v="0"/>
    <x v="102"/>
    <x v="103"/>
    <x v="97"/>
    <x v="104"/>
    <x v="79"/>
    <x v="13"/>
    <x v="1"/>
  </r>
  <r>
    <x v="0"/>
    <x v="6"/>
    <x v="6"/>
    <x v="15"/>
    <x v="15"/>
    <x v="15"/>
    <x v="1"/>
    <x v="103"/>
    <x v="104"/>
    <x v="26"/>
    <x v="105"/>
    <x v="30"/>
    <x v="92"/>
    <x v="1"/>
  </r>
  <r>
    <x v="0"/>
    <x v="6"/>
    <x v="6"/>
    <x v="1"/>
    <x v="1"/>
    <x v="1"/>
    <x v="2"/>
    <x v="104"/>
    <x v="105"/>
    <x v="98"/>
    <x v="106"/>
    <x v="79"/>
    <x v="13"/>
    <x v="1"/>
  </r>
  <r>
    <x v="0"/>
    <x v="6"/>
    <x v="6"/>
    <x v="2"/>
    <x v="2"/>
    <x v="2"/>
    <x v="3"/>
    <x v="105"/>
    <x v="106"/>
    <x v="99"/>
    <x v="107"/>
    <x v="80"/>
    <x v="93"/>
    <x v="1"/>
  </r>
  <r>
    <x v="0"/>
    <x v="6"/>
    <x v="6"/>
    <x v="6"/>
    <x v="6"/>
    <x v="6"/>
    <x v="4"/>
    <x v="106"/>
    <x v="107"/>
    <x v="100"/>
    <x v="108"/>
    <x v="81"/>
    <x v="94"/>
    <x v="3"/>
  </r>
  <r>
    <x v="0"/>
    <x v="6"/>
    <x v="6"/>
    <x v="3"/>
    <x v="3"/>
    <x v="3"/>
    <x v="5"/>
    <x v="107"/>
    <x v="108"/>
    <x v="101"/>
    <x v="109"/>
    <x v="44"/>
    <x v="95"/>
    <x v="1"/>
  </r>
  <r>
    <x v="0"/>
    <x v="6"/>
    <x v="6"/>
    <x v="4"/>
    <x v="4"/>
    <x v="4"/>
    <x v="6"/>
    <x v="72"/>
    <x v="109"/>
    <x v="102"/>
    <x v="12"/>
    <x v="42"/>
    <x v="42"/>
    <x v="1"/>
  </r>
  <r>
    <x v="0"/>
    <x v="6"/>
    <x v="6"/>
    <x v="5"/>
    <x v="5"/>
    <x v="5"/>
    <x v="7"/>
    <x v="108"/>
    <x v="46"/>
    <x v="68"/>
    <x v="110"/>
    <x v="68"/>
    <x v="96"/>
    <x v="1"/>
  </r>
  <r>
    <x v="0"/>
    <x v="6"/>
    <x v="6"/>
    <x v="12"/>
    <x v="12"/>
    <x v="12"/>
    <x v="8"/>
    <x v="109"/>
    <x v="47"/>
    <x v="68"/>
    <x v="110"/>
    <x v="45"/>
    <x v="97"/>
    <x v="1"/>
  </r>
  <r>
    <x v="0"/>
    <x v="6"/>
    <x v="6"/>
    <x v="8"/>
    <x v="8"/>
    <x v="8"/>
    <x v="9"/>
    <x v="90"/>
    <x v="110"/>
    <x v="55"/>
    <x v="111"/>
    <x v="82"/>
    <x v="98"/>
    <x v="1"/>
  </r>
  <r>
    <x v="0"/>
    <x v="6"/>
    <x v="6"/>
    <x v="11"/>
    <x v="11"/>
    <x v="11"/>
    <x v="10"/>
    <x v="110"/>
    <x v="111"/>
    <x v="103"/>
    <x v="112"/>
    <x v="69"/>
    <x v="1"/>
    <x v="1"/>
  </r>
  <r>
    <x v="0"/>
    <x v="6"/>
    <x v="6"/>
    <x v="9"/>
    <x v="9"/>
    <x v="9"/>
    <x v="11"/>
    <x v="48"/>
    <x v="112"/>
    <x v="87"/>
    <x v="113"/>
    <x v="71"/>
    <x v="29"/>
    <x v="1"/>
  </r>
  <r>
    <x v="0"/>
    <x v="6"/>
    <x v="6"/>
    <x v="7"/>
    <x v="7"/>
    <x v="7"/>
    <x v="12"/>
    <x v="74"/>
    <x v="113"/>
    <x v="104"/>
    <x v="114"/>
    <x v="83"/>
    <x v="99"/>
    <x v="1"/>
  </r>
  <r>
    <x v="0"/>
    <x v="6"/>
    <x v="6"/>
    <x v="13"/>
    <x v="13"/>
    <x v="13"/>
    <x v="13"/>
    <x v="111"/>
    <x v="114"/>
    <x v="105"/>
    <x v="36"/>
    <x v="45"/>
    <x v="97"/>
    <x v="3"/>
  </r>
  <r>
    <x v="0"/>
    <x v="6"/>
    <x v="6"/>
    <x v="17"/>
    <x v="17"/>
    <x v="17"/>
    <x v="14"/>
    <x v="75"/>
    <x v="86"/>
    <x v="92"/>
    <x v="115"/>
    <x v="81"/>
    <x v="94"/>
    <x v="1"/>
  </r>
  <r>
    <x v="0"/>
    <x v="6"/>
    <x v="6"/>
    <x v="33"/>
    <x v="33"/>
    <x v="33"/>
    <x v="15"/>
    <x v="112"/>
    <x v="115"/>
    <x v="94"/>
    <x v="116"/>
    <x v="84"/>
    <x v="46"/>
    <x v="1"/>
  </r>
  <r>
    <x v="0"/>
    <x v="6"/>
    <x v="6"/>
    <x v="24"/>
    <x v="24"/>
    <x v="24"/>
    <x v="16"/>
    <x v="113"/>
    <x v="116"/>
    <x v="47"/>
    <x v="117"/>
    <x v="50"/>
    <x v="100"/>
    <x v="1"/>
  </r>
  <r>
    <x v="0"/>
    <x v="6"/>
    <x v="6"/>
    <x v="10"/>
    <x v="10"/>
    <x v="10"/>
    <x v="17"/>
    <x v="52"/>
    <x v="117"/>
    <x v="81"/>
    <x v="118"/>
    <x v="52"/>
    <x v="101"/>
    <x v="1"/>
  </r>
  <r>
    <x v="0"/>
    <x v="6"/>
    <x v="6"/>
    <x v="30"/>
    <x v="30"/>
    <x v="30"/>
    <x v="17"/>
    <x v="52"/>
    <x v="117"/>
    <x v="85"/>
    <x v="87"/>
    <x v="85"/>
    <x v="61"/>
    <x v="1"/>
  </r>
  <r>
    <x v="0"/>
    <x v="6"/>
    <x v="6"/>
    <x v="25"/>
    <x v="25"/>
    <x v="25"/>
    <x v="19"/>
    <x v="53"/>
    <x v="99"/>
    <x v="83"/>
    <x v="119"/>
    <x v="86"/>
    <x v="102"/>
    <x v="1"/>
  </r>
  <r>
    <x v="0"/>
    <x v="7"/>
    <x v="7"/>
    <x v="1"/>
    <x v="1"/>
    <x v="1"/>
    <x v="0"/>
    <x v="114"/>
    <x v="118"/>
    <x v="106"/>
    <x v="120"/>
    <x v="87"/>
    <x v="103"/>
    <x v="1"/>
  </r>
  <r>
    <x v="0"/>
    <x v="7"/>
    <x v="7"/>
    <x v="0"/>
    <x v="0"/>
    <x v="0"/>
    <x v="1"/>
    <x v="115"/>
    <x v="119"/>
    <x v="70"/>
    <x v="121"/>
    <x v="50"/>
    <x v="67"/>
    <x v="1"/>
  </r>
  <r>
    <x v="0"/>
    <x v="7"/>
    <x v="7"/>
    <x v="2"/>
    <x v="2"/>
    <x v="2"/>
    <x v="2"/>
    <x v="116"/>
    <x v="120"/>
    <x v="55"/>
    <x v="122"/>
    <x v="47"/>
    <x v="104"/>
    <x v="3"/>
  </r>
  <r>
    <x v="0"/>
    <x v="7"/>
    <x v="7"/>
    <x v="3"/>
    <x v="3"/>
    <x v="3"/>
    <x v="3"/>
    <x v="117"/>
    <x v="121"/>
    <x v="39"/>
    <x v="48"/>
    <x v="45"/>
    <x v="105"/>
    <x v="1"/>
  </r>
  <r>
    <x v="0"/>
    <x v="7"/>
    <x v="7"/>
    <x v="5"/>
    <x v="5"/>
    <x v="5"/>
    <x v="4"/>
    <x v="80"/>
    <x v="122"/>
    <x v="31"/>
    <x v="123"/>
    <x v="86"/>
    <x v="106"/>
    <x v="1"/>
  </r>
  <r>
    <x v="0"/>
    <x v="7"/>
    <x v="7"/>
    <x v="7"/>
    <x v="7"/>
    <x v="7"/>
    <x v="5"/>
    <x v="81"/>
    <x v="43"/>
    <x v="91"/>
    <x v="124"/>
    <x v="76"/>
    <x v="102"/>
    <x v="1"/>
  </r>
  <r>
    <x v="0"/>
    <x v="7"/>
    <x v="7"/>
    <x v="11"/>
    <x v="11"/>
    <x v="11"/>
    <x v="6"/>
    <x v="54"/>
    <x v="123"/>
    <x v="39"/>
    <x v="48"/>
    <x v="48"/>
    <x v="107"/>
    <x v="1"/>
  </r>
  <r>
    <x v="0"/>
    <x v="7"/>
    <x v="7"/>
    <x v="9"/>
    <x v="9"/>
    <x v="9"/>
    <x v="7"/>
    <x v="55"/>
    <x v="124"/>
    <x v="51"/>
    <x v="125"/>
    <x v="75"/>
    <x v="108"/>
    <x v="1"/>
  </r>
  <r>
    <x v="0"/>
    <x v="7"/>
    <x v="7"/>
    <x v="6"/>
    <x v="6"/>
    <x v="6"/>
    <x v="8"/>
    <x v="57"/>
    <x v="125"/>
    <x v="91"/>
    <x v="124"/>
    <x v="66"/>
    <x v="109"/>
    <x v="1"/>
  </r>
  <r>
    <x v="0"/>
    <x v="7"/>
    <x v="7"/>
    <x v="8"/>
    <x v="8"/>
    <x v="8"/>
    <x v="9"/>
    <x v="84"/>
    <x v="126"/>
    <x v="82"/>
    <x v="126"/>
    <x v="83"/>
    <x v="110"/>
    <x v="1"/>
  </r>
  <r>
    <x v="0"/>
    <x v="7"/>
    <x v="7"/>
    <x v="13"/>
    <x v="13"/>
    <x v="13"/>
    <x v="10"/>
    <x v="118"/>
    <x v="47"/>
    <x v="91"/>
    <x v="124"/>
    <x v="87"/>
    <x v="103"/>
    <x v="1"/>
  </r>
  <r>
    <x v="0"/>
    <x v="7"/>
    <x v="7"/>
    <x v="12"/>
    <x v="12"/>
    <x v="12"/>
    <x v="11"/>
    <x v="119"/>
    <x v="127"/>
    <x v="94"/>
    <x v="127"/>
    <x v="46"/>
    <x v="111"/>
    <x v="1"/>
  </r>
  <r>
    <x v="0"/>
    <x v="7"/>
    <x v="7"/>
    <x v="4"/>
    <x v="4"/>
    <x v="4"/>
    <x v="12"/>
    <x v="94"/>
    <x v="48"/>
    <x v="74"/>
    <x v="128"/>
    <x v="74"/>
    <x v="112"/>
    <x v="1"/>
  </r>
  <r>
    <x v="0"/>
    <x v="7"/>
    <x v="7"/>
    <x v="10"/>
    <x v="10"/>
    <x v="10"/>
    <x v="13"/>
    <x v="86"/>
    <x v="128"/>
    <x v="92"/>
    <x v="129"/>
    <x v="49"/>
    <x v="113"/>
    <x v="1"/>
  </r>
  <r>
    <x v="0"/>
    <x v="7"/>
    <x v="7"/>
    <x v="14"/>
    <x v="14"/>
    <x v="14"/>
    <x v="14"/>
    <x v="120"/>
    <x v="86"/>
    <x v="94"/>
    <x v="127"/>
    <x v="71"/>
    <x v="114"/>
    <x v="1"/>
  </r>
  <r>
    <x v="0"/>
    <x v="7"/>
    <x v="7"/>
    <x v="33"/>
    <x v="33"/>
    <x v="33"/>
    <x v="15"/>
    <x v="88"/>
    <x v="129"/>
    <x v="107"/>
    <x v="130"/>
    <x v="74"/>
    <x v="112"/>
    <x v="1"/>
  </r>
  <r>
    <x v="0"/>
    <x v="7"/>
    <x v="7"/>
    <x v="19"/>
    <x v="19"/>
    <x v="19"/>
    <x v="16"/>
    <x v="99"/>
    <x v="130"/>
    <x v="95"/>
    <x v="131"/>
    <x v="71"/>
    <x v="114"/>
    <x v="1"/>
  </r>
  <r>
    <x v="0"/>
    <x v="7"/>
    <x v="7"/>
    <x v="21"/>
    <x v="21"/>
    <x v="21"/>
    <x v="16"/>
    <x v="99"/>
    <x v="130"/>
    <x v="107"/>
    <x v="130"/>
    <x v="87"/>
    <x v="103"/>
    <x v="1"/>
  </r>
  <r>
    <x v="0"/>
    <x v="7"/>
    <x v="7"/>
    <x v="26"/>
    <x v="26"/>
    <x v="26"/>
    <x v="18"/>
    <x v="101"/>
    <x v="131"/>
    <x v="93"/>
    <x v="132"/>
    <x v="71"/>
    <x v="114"/>
    <x v="1"/>
  </r>
  <r>
    <x v="0"/>
    <x v="7"/>
    <x v="7"/>
    <x v="34"/>
    <x v="34"/>
    <x v="34"/>
    <x v="18"/>
    <x v="101"/>
    <x v="131"/>
    <x v="95"/>
    <x v="131"/>
    <x v="72"/>
    <x v="115"/>
    <x v="1"/>
  </r>
  <r>
    <x v="0"/>
    <x v="7"/>
    <x v="7"/>
    <x v="17"/>
    <x v="17"/>
    <x v="17"/>
    <x v="18"/>
    <x v="101"/>
    <x v="131"/>
    <x v="93"/>
    <x v="132"/>
    <x v="71"/>
    <x v="114"/>
    <x v="1"/>
  </r>
  <r>
    <x v="0"/>
    <x v="7"/>
    <x v="7"/>
    <x v="23"/>
    <x v="23"/>
    <x v="23"/>
    <x v="18"/>
    <x v="101"/>
    <x v="131"/>
    <x v="96"/>
    <x v="133"/>
    <x v="49"/>
    <x v="113"/>
    <x v="1"/>
  </r>
  <r>
    <x v="0"/>
    <x v="7"/>
    <x v="7"/>
    <x v="30"/>
    <x v="30"/>
    <x v="30"/>
    <x v="18"/>
    <x v="101"/>
    <x v="131"/>
    <x v="85"/>
    <x v="87"/>
    <x v="76"/>
    <x v="102"/>
    <x v="1"/>
  </r>
  <r>
    <x v="0"/>
    <x v="7"/>
    <x v="7"/>
    <x v="31"/>
    <x v="31"/>
    <x v="31"/>
    <x v="18"/>
    <x v="101"/>
    <x v="131"/>
    <x v="96"/>
    <x v="133"/>
    <x v="49"/>
    <x v="113"/>
    <x v="1"/>
  </r>
  <r>
    <x v="0"/>
    <x v="8"/>
    <x v="8"/>
    <x v="11"/>
    <x v="11"/>
    <x v="11"/>
    <x v="0"/>
    <x v="121"/>
    <x v="132"/>
    <x v="108"/>
    <x v="134"/>
    <x v="88"/>
    <x v="116"/>
    <x v="1"/>
  </r>
  <r>
    <x v="0"/>
    <x v="8"/>
    <x v="8"/>
    <x v="1"/>
    <x v="1"/>
    <x v="1"/>
    <x v="1"/>
    <x v="122"/>
    <x v="133"/>
    <x v="109"/>
    <x v="135"/>
    <x v="89"/>
    <x v="117"/>
    <x v="1"/>
  </r>
  <r>
    <x v="0"/>
    <x v="8"/>
    <x v="8"/>
    <x v="5"/>
    <x v="5"/>
    <x v="5"/>
    <x v="2"/>
    <x v="123"/>
    <x v="134"/>
    <x v="87"/>
    <x v="136"/>
    <x v="47"/>
    <x v="118"/>
    <x v="1"/>
  </r>
  <r>
    <x v="0"/>
    <x v="8"/>
    <x v="8"/>
    <x v="3"/>
    <x v="3"/>
    <x v="3"/>
    <x v="3"/>
    <x v="46"/>
    <x v="135"/>
    <x v="37"/>
    <x v="137"/>
    <x v="90"/>
    <x v="119"/>
    <x v="1"/>
  </r>
  <r>
    <x v="0"/>
    <x v="8"/>
    <x v="8"/>
    <x v="0"/>
    <x v="0"/>
    <x v="0"/>
    <x v="4"/>
    <x v="115"/>
    <x v="136"/>
    <x v="90"/>
    <x v="138"/>
    <x v="74"/>
    <x v="18"/>
    <x v="1"/>
  </r>
  <r>
    <x v="0"/>
    <x v="8"/>
    <x v="8"/>
    <x v="6"/>
    <x v="6"/>
    <x v="6"/>
    <x v="5"/>
    <x v="124"/>
    <x v="137"/>
    <x v="72"/>
    <x v="139"/>
    <x v="66"/>
    <x v="120"/>
    <x v="1"/>
  </r>
  <r>
    <x v="0"/>
    <x v="8"/>
    <x v="8"/>
    <x v="2"/>
    <x v="2"/>
    <x v="2"/>
    <x v="6"/>
    <x v="50"/>
    <x v="138"/>
    <x v="110"/>
    <x v="140"/>
    <x v="77"/>
    <x v="121"/>
    <x v="1"/>
  </r>
  <r>
    <x v="0"/>
    <x v="8"/>
    <x v="8"/>
    <x v="7"/>
    <x v="7"/>
    <x v="7"/>
    <x v="7"/>
    <x v="93"/>
    <x v="139"/>
    <x v="51"/>
    <x v="141"/>
    <x v="52"/>
    <x v="122"/>
    <x v="1"/>
  </r>
  <r>
    <x v="0"/>
    <x v="8"/>
    <x v="8"/>
    <x v="8"/>
    <x v="8"/>
    <x v="8"/>
    <x v="8"/>
    <x v="53"/>
    <x v="48"/>
    <x v="31"/>
    <x v="142"/>
    <x v="91"/>
    <x v="123"/>
    <x v="1"/>
  </r>
  <r>
    <x v="0"/>
    <x v="8"/>
    <x v="8"/>
    <x v="13"/>
    <x v="13"/>
    <x v="13"/>
    <x v="8"/>
    <x v="53"/>
    <x v="48"/>
    <x v="91"/>
    <x v="8"/>
    <x v="77"/>
    <x v="121"/>
    <x v="1"/>
  </r>
  <r>
    <x v="0"/>
    <x v="8"/>
    <x v="8"/>
    <x v="30"/>
    <x v="30"/>
    <x v="30"/>
    <x v="10"/>
    <x v="81"/>
    <x v="111"/>
    <x v="85"/>
    <x v="87"/>
    <x v="51"/>
    <x v="124"/>
    <x v="1"/>
  </r>
  <r>
    <x v="0"/>
    <x v="8"/>
    <x v="8"/>
    <x v="9"/>
    <x v="9"/>
    <x v="9"/>
    <x v="11"/>
    <x v="57"/>
    <x v="140"/>
    <x v="80"/>
    <x v="143"/>
    <x v="78"/>
    <x v="86"/>
    <x v="1"/>
  </r>
  <r>
    <x v="0"/>
    <x v="8"/>
    <x v="8"/>
    <x v="4"/>
    <x v="4"/>
    <x v="4"/>
    <x v="12"/>
    <x v="125"/>
    <x v="141"/>
    <x v="111"/>
    <x v="144"/>
    <x v="48"/>
    <x v="125"/>
    <x v="1"/>
  </r>
  <r>
    <x v="0"/>
    <x v="8"/>
    <x v="8"/>
    <x v="19"/>
    <x v="19"/>
    <x v="19"/>
    <x v="13"/>
    <x v="119"/>
    <x v="52"/>
    <x v="53"/>
    <x v="145"/>
    <x v="66"/>
    <x v="120"/>
    <x v="1"/>
  </r>
  <r>
    <x v="0"/>
    <x v="8"/>
    <x v="8"/>
    <x v="18"/>
    <x v="18"/>
    <x v="18"/>
    <x v="13"/>
    <x v="119"/>
    <x v="52"/>
    <x v="86"/>
    <x v="146"/>
    <x v="83"/>
    <x v="126"/>
    <x v="1"/>
  </r>
  <r>
    <x v="0"/>
    <x v="8"/>
    <x v="8"/>
    <x v="10"/>
    <x v="10"/>
    <x v="10"/>
    <x v="15"/>
    <x v="94"/>
    <x v="142"/>
    <x v="39"/>
    <x v="127"/>
    <x v="71"/>
    <x v="127"/>
    <x v="1"/>
  </r>
  <r>
    <x v="0"/>
    <x v="8"/>
    <x v="8"/>
    <x v="12"/>
    <x v="12"/>
    <x v="12"/>
    <x v="16"/>
    <x v="86"/>
    <x v="72"/>
    <x v="53"/>
    <x v="145"/>
    <x v="51"/>
    <x v="124"/>
    <x v="1"/>
  </r>
  <r>
    <x v="0"/>
    <x v="8"/>
    <x v="8"/>
    <x v="25"/>
    <x v="25"/>
    <x v="25"/>
    <x v="17"/>
    <x v="97"/>
    <x v="143"/>
    <x v="53"/>
    <x v="145"/>
    <x v="87"/>
    <x v="128"/>
    <x v="1"/>
  </r>
  <r>
    <x v="0"/>
    <x v="8"/>
    <x v="8"/>
    <x v="17"/>
    <x v="17"/>
    <x v="17"/>
    <x v="18"/>
    <x v="87"/>
    <x v="144"/>
    <x v="53"/>
    <x v="145"/>
    <x v="76"/>
    <x v="129"/>
    <x v="1"/>
  </r>
  <r>
    <x v="0"/>
    <x v="8"/>
    <x v="8"/>
    <x v="35"/>
    <x v="35"/>
    <x v="35"/>
    <x v="18"/>
    <x v="87"/>
    <x v="144"/>
    <x v="82"/>
    <x v="86"/>
    <x v="71"/>
    <x v="127"/>
    <x v="1"/>
  </r>
  <r>
    <x v="0"/>
    <x v="8"/>
    <x v="8"/>
    <x v="14"/>
    <x v="14"/>
    <x v="14"/>
    <x v="18"/>
    <x v="87"/>
    <x v="144"/>
    <x v="94"/>
    <x v="147"/>
    <x v="49"/>
    <x v="130"/>
    <x v="1"/>
  </r>
  <r>
    <x v="0"/>
    <x v="9"/>
    <x v="9"/>
    <x v="1"/>
    <x v="1"/>
    <x v="1"/>
    <x v="0"/>
    <x v="126"/>
    <x v="145"/>
    <x v="112"/>
    <x v="148"/>
    <x v="92"/>
    <x v="33"/>
    <x v="1"/>
  </r>
  <r>
    <x v="0"/>
    <x v="9"/>
    <x v="9"/>
    <x v="3"/>
    <x v="3"/>
    <x v="3"/>
    <x v="1"/>
    <x v="127"/>
    <x v="146"/>
    <x v="16"/>
    <x v="149"/>
    <x v="93"/>
    <x v="131"/>
    <x v="1"/>
  </r>
  <r>
    <x v="0"/>
    <x v="9"/>
    <x v="9"/>
    <x v="5"/>
    <x v="5"/>
    <x v="5"/>
    <x v="2"/>
    <x v="128"/>
    <x v="147"/>
    <x v="58"/>
    <x v="150"/>
    <x v="94"/>
    <x v="132"/>
    <x v="1"/>
  </r>
  <r>
    <x v="0"/>
    <x v="9"/>
    <x v="9"/>
    <x v="0"/>
    <x v="0"/>
    <x v="0"/>
    <x v="3"/>
    <x v="129"/>
    <x v="148"/>
    <x v="113"/>
    <x v="151"/>
    <x v="79"/>
    <x v="133"/>
    <x v="1"/>
  </r>
  <r>
    <x v="0"/>
    <x v="9"/>
    <x v="9"/>
    <x v="2"/>
    <x v="2"/>
    <x v="2"/>
    <x v="4"/>
    <x v="130"/>
    <x v="149"/>
    <x v="114"/>
    <x v="152"/>
    <x v="95"/>
    <x v="134"/>
    <x v="1"/>
  </r>
  <r>
    <x v="0"/>
    <x v="9"/>
    <x v="9"/>
    <x v="8"/>
    <x v="8"/>
    <x v="8"/>
    <x v="5"/>
    <x v="131"/>
    <x v="150"/>
    <x v="35"/>
    <x v="153"/>
    <x v="96"/>
    <x v="135"/>
    <x v="1"/>
  </r>
  <r>
    <x v="0"/>
    <x v="9"/>
    <x v="9"/>
    <x v="6"/>
    <x v="6"/>
    <x v="6"/>
    <x v="6"/>
    <x v="132"/>
    <x v="45"/>
    <x v="115"/>
    <x v="154"/>
    <x v="43"/>
    <x v="136"/>
    <x v="1"/>
  </r>
  <r>
    <x v="0"/>
    <x v="9"/>
    <x v="9"/>
    <x v="7"/>
    <x v="7"/>
    <x v="7"/>
    <x v="7"/>
    <x v="70"/>
    <x v="151"/>
    <x v="116"/>
    <x v="155"/>
    <x v="48"/>
    <x v="50"/>
    <x v="1"/>
  </r>
  <r>
    <x v="0"/>
    <x v="9"/>
    <x v="9"/>
    <x v="14"/>
    <x v="14"/>
    <x v="14"/>
    <x v="8"/>
    <x v="133"/>
    <x v="152"/>
    <x v="110"/>
    <x v="156"/>
    <x v="55"/>
    <x v="137"/>
    <x v="1"/>
  </r>
  <r>
    <x v="0"/>
    <x v="9"/>
    <x v="9"/>
    <x v="4"/>
    <x v="4"/>
    <x v="4"/>
    <x v="9"/>
    <x v="72"/>
    <x v="153"/>
    <x v="44"/>
    <x v="157"/>
    <x v="56"/>
    <x v="138"/>
    <x v="1"/>
  </r>
  <r>
    <x v="0"/>
    <x v="9"/>
    <x v="9"/>
    <x v="9"/>
    <x v="9"/>
    <x v="9"/>
    <x v="10"/>
    <x v="45"/>
    <x v="154"/>
    <x v="117"/>
    <x v="158"/>
    <x v="72"/>
    <x v="139"/>
    <x v="1"/>
  </r>
  <r>
    <x v="0"/>
    <x v="9"/>
    <x v="9"/>
    <x v="18"/>
    <x v="18"/>
    <x v="18"/>
    <x v="11"/>
    <x v="134"/>
    <x v="155"/>
    <x v="51"/>
    <x v="159"/>
    <x v="97"/>
    <x v="140"/>
    <x v="1"/>
  </r>
  <r>
    <x v="0"/>
    <x v="9"/>
    <x v="9"/>
    <x v="10"/>
    <x v="10"/>
    <x v="10"/>
    <x v="12"/>
    <x v="90"/>
    <x v="156"/>
    <x v="68"/>
    <x v="160"/>
    <x v="77"/>
    <x v="141"/>
    <x v="3"/>
  </r>
  <r>
    <x v="0"/>
    <x v="9"/>
    <x v="9"/>
    <x v="12"/>
    <x v="12"/>
    <x v="12"/>
    <x v="13"/>
    <x v="135"/>
    <x v="50"/>
    <x v="102"/>
    <x v="161"/>
    <x v="47"/>
    <x v="142"/>
    <x v="1"/>
  </r>
  <r>
    <x v="0"/>
    <x v="9"/>
    <x v="9"/>
    <x v="13"/>
    <x v="13"/>
    <x v="13"/>
    <x v="14"/>
    <x v="110"/>
    <x v="157"/>
    <x v="101"/>
    <x v="162"/>
    <x v="45"/>
    <x v="143"/>
    <x v="1"/>
  </r>
  <r>
    <x v="0"/>
    <x v="9"/>
    <x v="9"/>
    <x v="30"/>
    <x v="30"/>
    <x v="30"/>
    <x v="15"/>
    <x v="92"/>
    <x v="113"/>
    <x v="85"/>
    <x v="87"/>
    <x v="98"/>
    <x v="87"/>
    <x v="1"/>
  </r>
  <r>
    <x v="0"/>
    <x v="9"/>
    <x v="9"/>
    <x v="19"/>
    <x v="19"/>
    <x v="19"/>
    <x v="16"/>
    <x v="136"/>
    <x v="158"/>
    <x v="31"/>
    <x v="163"/>
    <x v="85"/>
    <x v="144"/>
    <x v="1"/>
  </r>
  <r>
    <x v="0"/>
    <x v="9"/>
    <x v="9"/>
    <x v="16"/>
    <x v="16"/>
    <x v="16"/>
    <x v="17"/>
    <x v="76"/>
    <x v="37"/>
    <x v="86"/>
    <x v="164"/>
    <x v="40"/>
    <x v="145"/>
    <x v="1"/>
  </r>
  <r>
    <x v="0"/>
    <x v="9"/>
    <x v="9"/>
    <x v="22"/>
    <x v="22"/>
    <x v="22"/>
    <x v="18"/>
    <x v="137"/>
    <x v="159"/>
    <x v="95"/>
    <x v="165"/>
    <x v="81"/>
    <x v="146"/>
    <x v="1"/>
  </r>
  <r>
    <x v="0"/>
    <x v="9"/>
    <x v="9"/>
    <x v="21"/>
    <x v="21"/>
    <x v="21"/>
    <x v="19"/>
    <x v="113"/>
    <x v="19"/>
    <x v="94"/>
    <x v="89"/>
    <x v="45"/>
    <x v="143"/>
    <x v="1"/>
  </r>
  <r>
    <x v="0"/>
    <x v="9"/>
    <x v="9"/>
    <x v="32"/>
    <x v="32"/>
    <x v="32"/>
    <x v="19"/>
    <x v="113"/>
    <x v="19"/>
    <x v="31"/>
    <x v="163"/>
    <x v="89"/>
    <x v="147"/>
    <x v="3"/>
  </r>
  <r>
    <x v="0"/>
    <x v="10"/>
    <x v="10"/>
    <x v="1"/>
    <x v="1"/>
    <x v="1"/>
    <x v="0"/>
    <x v="138"/>
    <x v="160"/>
    <x v="118"/>
    <x v="166"/>
    <x v="46"/>
    <x v="148"/>
    <x v="1"/>
  </r>
  <r>
    <x v="0"/>
    <x v="10"/>
    <x v="10"/>
    <x v="3"/>
    <x v="3"/>
    <x v="3"/>
    <x v="1"/>
    <x v="139"/>
    <x v="161"/>
    <x v="89"/>
    <x v="152"/>
    <x v="99"/>
    <x v="149"/>
    <x v="1"/>
  </r>
  <r>
    <x v="0"/>
    <x v="10"/>
    <x v="10"/>
    <x v="28"/>
    <x v="28"/>
    <x v="28"/>
    <x v="2"/>
    <x v="140"/>
    <x v="162"/>
    <x v="119"/>
    <x v="167"/>
    <x v="66"/>
    <x v="150"/>
    <x v="1"/>
  </r>
  <r>
    <x v="0"/>
    <x v="10"/>
    <x v="10"/>
    <x v="0"/>
    <x v="0"/>
    <x v="0"/>
    <x v="2"/>
    <x v="140"/>
    <x v="162"/>
    <x v="43"/>
    <x v="168"/>
    <x v="83"/>
    <x v="151"/>
    <x v="3"/>
  </r>
  <r>
    <x v="0"/>
    <x v="10"/>
    <x v="10"/>
    <x v="5"/>
    <x v="5"/>
    <x v="5"/>
    <x v="4"/>
    <x v="141"/>
    <x v="163"/>
    <x v="120"/>
    <x v="169"/>
    <x v="81"/>
    <x v="152"/>
    <x v="1"/>
  </r>
  <r>
    <x v="0"/>
    <x v="10"/>
    <x v="10"/>
    <x v="7"/>
    <x v="7"/>
    <x v="7"/>
    <x v="5"/>
    <x v="142"/>
    <x v="164"/>
    <x v="121"/>
    <x v="170"/>
    <x v="74"/>
    <x v="153"/>
    <x v="3"/>
  </r>
  <r>
    <x v="0"/>
    <x v="10"/>
    <x v="10"/>
    <x v="2"/>
    <x v="2"/>
    <x v="2"/>
    <x v="6"/>
    <x v="73"/>
    <x v="165"/>
    <x v="71"/>
    <x v="171"/>
    <x v="40"/>
    <x v="154"/>
    <x v="1"/>
  </r>
  <r>
    <x v="0"/>
    <x v="10"/>
    <x v="10"/>
    <x v="8"/>
    <x v="8"/>
    <x v="8"/>
    <x v="7"/>
    <x v="143"/>
    <x v="166"/>
    <x v="83"/>
    <x v="172"/>
    <x v="82"/>
    <x v="155"/>
    <x v="1"/>
  </r>
  <r>
    <x v="0"/>
    <x v="10"/>
    <x v="10"/>
    <x v="6"/>
    <x v="6"/>
    <x v="6"/>
    <x v="8"/>
    <x v="144"/>
    <x v="167"/>
    <x v="122"/>
    <x v="173"/>
    <x v="74"/>
    <x v="153"/>
    <x v="3"/>
  </r>
  <r>
    <x v="0"/>
    <x v="10"/>
    <x v="10"/>
    <x v="11"/>
    <x v="11"/>
    <x v="11"/>
    <x v="9"/>
    <x v="136"/>
    <x v="168"/>
    <x v="48"/>
    <x v="174"/>
    <x v="77"/>
    <x v="156"/>
    <x v="1"/>
  </r>
  <r>
    <x v="0"/>
    <x v="10"/>
    <x v="10"/>
    <x v="18"/>
    <x v="18"/>
    <x v="18"/>
    <x v="9"/>
    <x v="136"/>
    <x v="168"/>
    <x v="81"/>
    <x v="112"/>
    <x v="61"/>
    <x v="157"/>
    <x v="1"/>
  </r>
  <r>
    <x v="0"/>
    <x v="10"/>
    <x v="10"/>
    <x v="12"/>
    <x v="12"/>
    <x v="12"/>
    <x v="11"/>
    <x v="93"/>
    <x v="46"/>
    <x v="104"/>
    <x v="137"/>
    <x v="52"/>
    <x v="158"/>
    <x v="1"/>
  </r>
  <r>
    <x v="0"/>
    <x v="10"/>
    <x v="10"/>
    <x v="17"/>
    <x v="17"/>
    <x v="17"/>
    <x v="12"/>
    <x v="137"/>
    <x v="169"/>
    <x v="83"/>
    <x v="172"/>
    <x v="77"/>
    <x v="156"/>
    <x v="1"/>
  </r>
  <r>
    <x v="0"/>
    <x v="10"/>
    <x v="10"/>
    <x v="9"/>
    <x v="9"/>
    <x v="9"/>
    <x v="12"/>
    <x v="137"/>
    <x v="169"/>
    <x v="44"/>
    <x v="175"/>
    <x v="75"/>
    <x v="159"/>
    <x v="1"/>
  </r>
  <r>
    <x v="0"/>
    <x v="10"/>
    <x v="10"/>
    <x v="14"/>
    <x v="14"/>
    <x v="14"/>
    <x v="14"/>
    <x v="113"/>
    <x v="170"/>
    <x v="52"/>
    <x v="70"/>
    <x v="91"/>
    <x v="160"/>
    <x v="1"/>
  </r>
  <r>
    <x v="0"/>
    <x v="10"/>
    <x v="10"/>
    <x v="4"/>
    <x v="4"/>
    <x v="4"/>
    <x v="15"/>
    <x v="52"/>
    <x v="112"/>
    <x v="81"/>
    <x v="112"/>
    <x v="52"/>
    <x v="158"/>
    <x v="1"/>
  </r>
  <r>
    <x v="0"/>
    <x v="10"/>
    <x v="10"/>
    <x v="10"/>
    <x v="10"/>
    <x v="10"/>
    <x v="16"/>
    <x v="54"/>
    <x v="171"/>
    <x v="84"/>
    <x v="142"/>
    <x v="74"/>
    <x v="153"/>
    <x v="1"/>
  </r>
  <r>
    <x v="0"/>
    <x v="10"/>
    <x v="10"/>
    <x v="19"/>
    <x v="19"/>
    <x v="19"/>
    <x v="17"/>
    <x v="125"/>
    <x v="172"/>
    <x v="92"/>
    <x v="176"/>
    <x v="83"/>
    <x v="151"/>
    <x v="1"/>
  </r>
  <r>
    <x v="0"/>
    <x v="10"/>
    <x v="10"/>
    <x v="13"/>
    <x v="13"/>
    <x v="13"/>
    <x v="18"/>
    <x v="83"/>
    <x v="173"/>
    <x v="31"/>
    <x v="177"/>
    <x v="51"/>
    <x v="161"/>
    <x v="1"/>
  </r>
  <r>
    <x v="0"/>
    <x v="10"/>
    <x v="10"/>
    <x v="31"/>
    <x v="31"/>
    <x v="31"/>
    <x v="19"/>
    <x v="86"/>
    <x v="174"/>
    <x v="91"/>
    <x v="178"/>
    <x v="75"/>
    <x v="159"/>
    <x v="1"/>
  </r>
  <r>
    <x v="0"/>
    <x v="11"/>
    <x v="11"/>
    <x v="1"/>
    <x v="1"/>
    <x v="1"/>
    <x v="0"/>
    <x v="63"/>
    <x v="175"/>
    <x v="123"/>
    <x v="179"/>
    <x v="30"/>
    <x v="162"/>
    <x v="1"/>
  </r>
  <r>
    <x v="0"/>
    <x v="11"/>
    <x v="11"/>
    <x v="4"/>
    <x v="4"/>
    <x v="4"/>
    <x v="1"/>
    <x v="145"/>
    <x v="176"/>
    <x v="89"/>
    <x v="180"/>
    <x v="100"/>
    <x v="163"/>
    <x v="1"/>
  </r>
  <r>
    <x v="0"/>
    <x v="11"/>
    <x v="11"/>
    <x v="0"/>
    <x v="0"/>
    <x v="0"/>
    <x v="2"/>
    <x v="78"/>
    <x v="177"/>
    <x v="118"/>
    <x v="181"/>
    <x v="45"/>
    <x v="164"/>
    <x v="1"/>
  </r>
  <r>
    <x v="0"/>
    <x v="11"/>
    <x v="11"/>
    <x v="3"/>
    <x v="3"/>
    <x v="3"/>
    <x v="3"/>
    <x v="45"/>
    <x v="178"/>
    <x v="39"/>
    <x v="142"/>
    <x v="101"/>
    <x v="165"/>
    <x v="1"/>
  </r>
  <r>
    <x v="0"/>
    <x v="11"/>
    <x v="11"/>
    <x v="2"/>
    <x v="2"/>
    <x v="2"/>
    <x v="4"/>
    <x v="47"/>
    <x v="179"/>
    <x v="37"/>
    <x v="182"/>
    <x v="70"/>
    <x v="118"/>
    <x v="1"/>
  </r>
  <r>
    <x v="0"/>
    <x v="11"/>
    <x v="11"/>
    <x v="7"/>
    <x v="7"/>
    <x v="7"/>
    <x v="4"/>
    <x v="47"/>
    <x v="179"/>
    <x v="101"/>
    <x v="183"/>
    <x v="89"/>
    <x v="166"/>
    <x v="1"/>
  </r>
  <r>
    <x v="0"/>
    <x v="11"/>
    <x v="11"/>
    <x v="12"/>
    <x v="12"/>
    <x v="12"/>
    <x v="6"/>
    <x v="116"/>
    <x v="180"/>
    <x v="52"/>
    <x v="184"/>
    <x v="40"/>
    <x v="167"/>
    <x v="1"/>
  </r>
  <r>
    <x v="0"/>
    <x v="11"/>
    <x v="11"/>
    <x v="5"/>
    <x v="5"/>
    <x v="5"/>
    <x v="7"/>
    <x v="75"/>
    <x v="181"/>
    <x v="83"/>
    <x v="185"/>
    <x v="45"/>
    <x v="164"/>
    <x v="1"/>
  </r>
  <r>
    <x v="0"/>
    <x v="11"/>
    <x v="11"/>
    <x v="8"/>
    <x v="8"/>
    <x v="8"/>
    <x v="8"/>
    <x v="146"/>
    <x v="154"/>
    <x v="94"/>
    <x v="186"/>
    <x v="81"/>
    <x v="168"/>
    <x v="1"/>
  </r>
  <r>
    <x v="0"/>
    <x v="11"/>
    <x v="11"/>
    <x v="10"/>
    <x v="10"/>
    <x v="10"/>
    <x v="9"/>
    <x v="112"/>
    <x v="155"/>
    <x v="51"/>
    <x v="187"/>
    <x v="46"/>
    <x v="169"/>
    <x v="1"/>
  </r>
  <r>
    <x v="0"/>
    <x v="11"/>
    <x v="11"/>
    <x v="9"/>
    <x v="9"/>
    <x v="9"/>
    <x v="10"/>
    <x v="76"/>
    <x v="81"/>
    <x v="124"/>
    <x v="188"/>
    <x v="78"/>
    <x v="86"/>
    <x v="1"/>
  </r>
  <r>
    <x v="0"/>
    <x v="11"/>
    <x v="11"/>
    <x v="13"/>
    <x v="13"/>
    <x v="13"/>
    <x v="11"/>
    <x v="81"/>
    <x v="182"/>
    <x v="94"/>
    <x v="186"/>
    <x v="53"/>
    <x v="170"/>
    <x v="1"/>
  </r>
  <r>
    <x v="0"/>
    <x v="11"/>
    <x v="11"/>
    <x v="6"/>
    <x v="6"/>
    <x v="6"/>
    <x v="11"/>
    <x v="81"/>
    <x v="182"/>
    <x v="73"/>
    <x v="79"/>
    <x v="46"/>
    <x v="169"/>
    <x v="1"/>
  </r>
  <r>
    <x v="0"/>
    <x v="11"/>
    <x v="11"/>
    <x v="14"/>
    <x v="14"/>
    <x v="14"/>
    <x v="13"/>
    <x v="54"/>
    <x v="183"/>
    <x v="92"/>
    <x v="189"/>
    <x v="89"/>
    <x v="166"/>
    <x v="1"/>
  </r>
  <r>
    <x v="0"/>
    <x v="11"/>
    <x v="11"/>
    <x v="16"/>
    <x v="16"/>
    <x v="16"/>
    <x v="14"/>
    <x v="55"/>
    <x v="184"/>
    <x v="96"/>
    <x v="190"/>
    <x v="47"/>
    <x v="171"/>
    <x v="1"/>
  </r>
  <r>
    <x v="0"/>
    <x v="11"/>
    <x v="11"/>
    <x v="20"/>
    <x v="20"/>
    <x v="20"/>
    <x v="14"/>
    <x v="55"/>
    <x v="184"/>
    <x v="96"/>
    <x v="190"/>
    <x v="47"/>
    <x v="171"/>
    <x v="1"/>
  </r>
  <r>
    <x v="0"/>
    <x v="11"/>
    <x v="11"/>
    <x v="30"/>
    <x v="30"/>
    <x v="30"/>
    <x v="16"/>
    <x v="119"/>
    <x v="36"/>
    <x v="85"/>
    <x v="87"/>
    <x v="83"/>
    <x v="172"/>
    <x v="0"/>
  </r>
  <r>
    <x v="0"/>
    <x v="11"/>
    <x v="11"/>
    <x v="25"/>
    <x v="25"/>
    <x v="25"/>
    <x v="17"/>
    <x v="94"/>
    <x v="38"/>
    <x v="96"/>
    <x v="190"/>
    <x v="48"/>
    <x v="173"/>
    <x v="1"/>
  </r>
  <r>
    <x v="0"/>
    <x v="11"/>
    <x v="11"/>
    <x v="17"/>
    <x v="17"/>
    <x v="17"/>
    <x v="17"/>
    <x v="94"/>
    <x v="38"/>
    <x v="86"/>
    <x v="191"/>
    <x v="66"/>
    <x v="18"/>
    <x v="1"/>
  </r>
  <r>
    <x v="0"/>
    <x v="11"/>
    <x v="11"/>
    <x v="32"/>
    <x v="32"/>
    <x v="32"/>
    <x v="19"/>
    <x v="95"/>
    <x v="185"/>
    <x v="96"/>
    <x v="190"/>
    <x v="83"/>
    <x v="172"/>
    <x v="1"/>
  </r>
  <r>
    <x v="0"/>
    <x v="12"/>
    <x v="12"/>
    <x v="7"/>
    <x v="7"/>
    <x v="7"/>
    <x v="0"/>
    <x v="85"/>
    <x v="186"/>
    <x v="92"/>
    <x v="192"/>
    <x v="78"/>
    <x v="86"/>
    <x v="1"/>
  </r>
  <r>
    <x v="0"/>
    <x v="12"/>
    <x v="12"/>
    <x v="1"/>
    <x v="1"/>
    <x v="1"/>
    <x v="1"/>
    <x v="86"/>
    <x v="187"/>
    <x v="74"/>
    <x v="193"/>
    <x v="71"/>
    <x v="118"/>
    <x v="1"/>
  </r>
  <r>
    <x v="0"/>
    <x v="12"/>
    <x v="12"/>
    <x v="3"/>
    <x v="3"/>
    <x v="3"/>
    <x v="2"/>
    <x v="97"/>
    <x v="57"/>
    <x v="86"/>
    <x v="170"/>
    <x v="51"/>
    <x v="174"/>
    <x v="1"/>
  </r>
  <r>
    <x v="0"/>
    <x v="12"/>
    <x v="12"/>
    <x v="5"/>
    <x v="5"/>
    <x v="5"/>
    <x v="3"/>
    <x v="120"/>
    <x v="188"/>
    <x v="94"/>
    <x v="194"/>
    <x v="71"/>
    <x v="118"/>
    <x v="1"/>
  </r>
  <r>
    <x v="0"/>
    <x v="12"/>
    <x v="12"/>
    <x v="8"/>
    <x v="8"/>
    <x v="8"/>
    <x v="4"/>
    <x v="99"/>
    <x v="189"/>
    <x v="93"/>
    <x v="195"/>
    <x v="50"/>
    <x v="175"/>
    <x v="1"/>
  </r>
  <r>
    <x v="0"/>
    <x v="12"/>
    <x v="12"/>
    <x v="19"/>
    <x v="19"/>
    <x v="19"/>
    <x v="5"/>
    <x v="101"/>
    <x v="190"/>
    <x v="96"/>
    <x v="196"/>
    <x v="49"/>
    <x v="61"/>
    <x v="1"/>
  </r>
  <r>
    <x v="0"/>
    <x v="12"/>
    <x v="12"/>
    <x v="18"/>
    <x v="18"/>
    <x v="18"/>
    <x v="5"/>
    <x v="101"/>
    <x v="190"/>
    <x v="107"/>
    <x v="197"/>
    <x v="76"/>
    <x v="176"/>
    <x v="1"/>
  </r>
  <r>
    <x v="0"/>
    <x v="12"/>
    <x v="12"/>
    <x v="9"/>
    <x v="9"/>
    <x v="9"/>
    <x v="5"/>
    <x v="101"/>
    <x v="190"/>
    <x v="86"/>
    <x v="170"/>
    <x v="75"/>
    <x v="177"/>
    <x v="1"/>
  </r>
  <r>
    <x v="0"/>
    <x v="12"/>
    <x v="12"/>
    <x v="0"/>
    <x v="0"/>
    <x v="0"/>
    <x v="8"/>
    <x v="147"/>
    <x v="191"/>
    <x v="86"/>
    <x v="170"/>
    <x v="78"/>
    <x v="86"/>
    <x v="1"/>
  </r>
  <r>
    <x v="0"/>
    <x v="12"/>
    <x v="12"/>
    <x v="21"/>
    <x v="21"/>
    <x v="21"/>
    <x v="9"/>
    <x v="148"/>
    <x v="192"/>
    <x v="107"/>
    <x v="197"/>
    <x v="49"/>
    <x v="61"/>
    <x v="1"/>
  </r>
  <r>
    <x v="0"/>
    <x v="12"/>
    <x v="12"/>
    <x v="2"/>
    <x v="2"/>
    <x v="2"/>
    <x v="9"/>
    <x v="148"/>
    <x v="192"/>
    <x v="93"/>
    <x v="195"/>
    <x v="72"/>
    <x v="178"/>
    <x v="1"/>
  </r>
  <r>
    <x v="0"/>
    <x v="12"/>
    <x v="12"/>
    <x v="36"/>
    <x v="36"/>
    <x v="36"/>
    <x v="9"/>
    <x v="148"/>
    <x v="192"/>
    <x v="93"/>
    <x v="195"/>
    <x v="72"/>
    <x v="178"/>
    <x v="1"/>
  </r>
  <r>
    <x v="0"/>
    <x v="12"/>
    <x v="12"/>
    <x v="30"/>
    <x v="30"/>
    <x v="30"/>
    <x v="9"/>
    <x v="148"/>
    <x v="192"/>
    <x v="85"/>
    <x v="87"/>
    <x v="75"/>
    <x v="177"/>
    <x v="1"/>
  </r>
  <r>
    <x v="0"/>
    <x v="12"/>
    <x v="12"/>
    <x v="12"/>
    <x v="12"/>
    <x v="12"/>
    <x v="13"/>
    <x v="149"/>
    <x v="193"/>
    <x v="107"/>
    <x v="197"/>
    <x v="72"/>
    <x v="178"/>
    <x v="1"/>
  </r>
  <r>
    <x v="0"/>
    <x v="12"/>
    <x v="12"/>
    <x v="37"/>
    <x v="37"/>
    <x v="37"/>
    <x v="13"/>
    <x v="149"/>
    <x v="193"/>
    <x v="85"/>
    <x v="87"/>
    <x v="78"/>
    <x v="86"/>
    <x v="1"/>
  </r>
  <r>
    <x v="0"/>
    <x v="12"/>
    <x v="12"/>
    <x v="22"/>
    <x v="22"/>
    <x v="22"/>
    <x v="13"/>
    <x v="149"/>
    <x v="193"/>
    <x v="85"/>
    <x v="87"/>
    <x v="49"/>
    <x v="61"/>
    <x v="1"/>
  </r>
  <r>
    <x v="0"/>
    <x v="12"/>
    <x v="12"/>
    <x v="11"/>
    <x v="11"/>
    <x v="11"/>
    <x v="16"/>
    <x v="150"/>
    <x v="194"/>
    <x v="85"/>
    <x v="87"/>
    <x v="72"/>
    <x v="178"/>
    <x v="1"/>
  </r>
  <r>
    <x v="0"/>
    <x v="12"/>
    <x v="12"/>
    <x v="38"/>
    <x v="38"/>
    <x v="38"/>
    <x v="16"/>
    <x v="150"/>
    <x v="194"/>
    <x v="107"/>
    <x v="197"/>
    <x v="75"/>
    <x v="177"/>
    <x v="1"/>
  </r>
  <r>
    <x v="0"/>
    <x v="12"/>
    <x v="12"/>
    <x v="39"/>
    <x v="39"/>
    <x v="39"/>
    <x v="16"/>
    <x v="150"/>
    <x v="194"/>
    <x v="107"/>
    <x v="197"/>
    <x v="75"/>
    <x v="177"/>
    <x v="1"/>
  </r>
  <r>
    <x v="0"/>
    <x v="12"/>
    <x v="12"/>
    <x v="40"/>
    <x v="40"/>
    <x v="40"/>
    <x v="16"/>
    <x v="150"/>
    <x v="194"/>
    <x v="85"/>
    <x v="87"/>
    <x v="72"/>
    <x v="178"/>
    <x v="1"/>
  </r>
  <r>
    <x v="0"/>
    <x v="12"/>
    <x v="12"/>
    <x v="28"/>
    <x v="28"/>
    <x v="28"/>
    <x v="16"/>
    <x v="150"/>
    <x v="194"/>
    <x v="107"/>
    <x v="197"/>
    <x v="75"/>
    <x v="177"/>
    <x v="1"/>
  </r>
  <r>
    <x v="0"/>
    <x v="12"/>
    <x v="12"/>
    <x v="41"/>
    <x v="41"/>
    <x v="41"/>
    <x v="16"/>
    <x v="150"/>
    <x v="194"/>
    <x v="107"/>
    <x v="197"/>
    <x v="75"/>
    <x v="177"/>
    <x v="1"/>
  </r>
  <r>
    <x v="0"/>
    <x v="12"/>
    <x v="12"/>
    <x v="15"/>
    <x v="15"/>
    <x v="15"/>
    <x v="16"/>
    <x v="150"/>
    <x v="194"/>
    <x v="85"/>
    <x v="87"/>
    <x v="72"/>
    <x v="178"/>
    <x v="1"/>
  </r>
  <r>
    <x v="0"/>
    <x v="12"/>
    <x v="12"/>
    <x v="34"/>
    <x v="34"/>
    <x v="34"/>
    <x v="16"/>
    <x v="150"/>
    <x v="194"/>
    <x v="85"/>
    <x v="87"/>
    <x v="72"/>
    <x v="178"/>
    <x v="1"/>
  </r>
  <r>
    <x v="0"/>
    <x v="12"/>
    <x v="12"/>
    <x v="17"/>
    <x v="17"/>
    <x v="17"/>
    <x v="16"/>
    <x v="150"/>
    <x v="194"/>
    <x v="85"/>
    <x v="87"/>
    <x v="72"/>
    <x v="178"/>
    <x v="1"/>
  </r>
  <r>
    <x v="0"/>
    <x v="12"/>
    <x v="12"/>
    <x v="14"/>
    <x v="14"/>
    <x v="14"/>
    <x v="16"/>
    <x v="150"/>
    <x v="194"/>
    <x v="107"/>
    <x v="197"/>
    <x v="75"/>
    <x v="177"/>
    <x v="1"/>
  </r>
  <r>
    <x v="0"/>
    <x v="12"/>
    <x v="12"/>
    <x v="42"/>
    <x v="42"/>
    <x v="42"/>
    <x v="16"/>
    <x v="150"/>
    <x v="194"/>
    <x v="85"/>
    <x v="87"/>
    <x v="72"/>
    <x v="178"/>
    <x v="1"/>
  </r>
  <r>
    <x v="0"/>
    <x v="12"/>
    <x v="12"/>
    <x v="43"/>
    <x v="43"/>
    <x v="43"/>
    <x v="16"/>
    <x v="150"/>
    <x v="194"/>
    <x v="107"/>
    <x v="197"/>
    <x v="75"/>
    <x v="177"/>
    <x v="1"/>
  </r>
  <r>
    <x v="0"/>
    <x v="13"/>
    <x v="13"/>
    <x v="1"/>
    <x v="1"/>
    <x v="1"/>
    <x v="0"/>
    <x v="71"/>
    <x v="75"/>
    <x v="106"/>
    <x v="198"/>
    <x v="73"/>
    <x v="179"/>
    <x v="1"/>
  </r>
  <r>
    <x v="0"/>
    <x v="13"/>
    <x v="13"/>
    <x v="3"/>
    <x v="3"/>
    <x v="3"/>
    <x v="1"/>
    <x v="151"/>
    <x v="195"/>
    <x v="94"/>
    <x v="199"/>
    <x v="102"/>
    <x v="180"/>
    <x v="1"/>
  </r>
  <r>
    <x v="0"/>
    <x v="13"/>
    <x v="13"/>
    <x v="5"/>
    <x v="5"/>
    <x v="5"/>
    <x v="2"/>
    <x v="111"/>
    <x v="196"/>
    <x v="47"/>
    <x v="200"/>
    <x v="91"/>
    <x v="181"/>
    <x v="1"/>
  </r>
  <r>
    <x v="0"/>
    <x v="13"/>
    <x v="13"/>
    <x v="0"/>
    <x v="0"/>
    <x v="0"/>
    <x v="3"/>
    <x v="152"/>
    <x v="197"/>
    <x v="124"/>
    <x v="201"/>
    <x v="50"/>
    <x v="182"/>
    <x v="1"/>
  </r>
  <r>
    <x v="0"/>
    <x v="13"/>
    <x v="13"/>
    <x v="7"/>
    <x v="7"/>
    <x v="7"/>
    <x v="4"/>
    <x v="117"/>
    <x v="198"/>
    <x v="37"/>
    <x v="202"/>
    <x v="50"/>
    <x v="182"/>
    <x v="1"/>
  </r>
  <r>
    <x v="0"/>
    <x v="13"/>
    <x v="13"/>
    <x v="2"/>
    <x v="2"/>
    <x v="2"/>
    <x v="5"/>
    <x v="112"/>
    <x v="199"/>
    <x v="31"/>
    <x v="141"/>
    <x v="79"/>
    <x v="183"/>
    <x v="1"/>
  </r>
  <r>
    <x v="0"/>
    <x v="13"/>
    <x v="13"/>
    <x v="6"/>
    <x v="6"/>
    <x v="6"/>
    <x v="6"/>
    <x v="55"/>
    <x v="200"/>
    <x v="73"/>
    <x v="203"/>
    <x v="74"/>
    <x v="184"/>
    <x v="1"/>
  </r>
  <r>
    <x v="0"/>
    <x v="13"/>
    <x v="13"/>
    <x v="8"/>
    <x v="8"/>
    <x v="8"/>
    <x v="7"/>
    <x v="57"/>
    <x v="201"/>
    <x v="91"/>
    <x v="204"/>
    <x v="66"/>
    <x v="168"/>
    <x v="1"/>
  </r>
  <r>
    <x v="0"/>
    <x v="13"/>
    <x v="13"/>
    <x v="9"/>
    <x v="9"/>
    <x v="9"/>
    <x v="8"/>
    <x v="125"/>
    <x v="202"/>
    <x v="37"/>
    <x v="202"/>
    <x v="75"/>
    <x v="185"/>
    <x v="1"/>
  </r>
  <r>
    <x v="0"/>
    <x v="13"/>
    <x v="13"/>
    <x v="4"/>
    <x v="4"/>
    <x v="4"/>
    <x v="9"/>
    <x v="82"/>
    <x v="64"/>
    <x v="74"/>
    <x v="11"/>
    <x v="48"/>
    <x v="186"/>
    <x v="1"/>
  </r>
  <r>
    <x v="0"/>
    <x v="13"/>
    <x v="13"/>
    <x v="30"/>
    <x v="30"/>
    <x v="30"/>
    <x v="10"/>
    <x v="118"/>
    <x v="203"/>
    <x v="85"/>
    <x v="87"/>
    <x v="73"/>
    <x v="179"/>
    <x v="9"/>
  </r>
  <r>
    <x v="0"/>
    <x v="13"/>
    <x v="13"/>
    <x v="19"/>
    <x v="19"/>
    <x v="19"/>
    <x v="11"/>
    <x v="96"/>
    <x v="32"/>
    <x v="86"/>
    <x v="205"/>
    <x v="46"/>
    <x v="140"/>
    <x v="1"/>
  </r>
  <r>
    <x v="0"/>
    <x v="13"/>
    <x v="13"/>
    <x v="14"/>
    <x v="14"/>
    <x v="14"/>
    <x v="12"/>
    <x v="97"/>
    <x v="204"/>
    <x v="86"/>
    <x v="205"/>
    <x v="51"/>
    <x v="187"/>
    <x v="1"/>
  </r>
  <r>
    <x v="0"/>
    <x v="13"/>
    <x v="13"/>
    <x v="13"/>
    <x v="13"/>
    <x v="13"/>
    <x v="13"/>
    <x v="120"/>
    <x v="158"/>
    <x v="82"/>
    <x v="206"/>
    <x v="76"/>
    <x v="188"/>
    <x v="1"/>
  </r>
  <r>
    <x v="0"/>
    <x v="13"/>
    <x v="13"/>
    <x v="10"/>
    <x v="10"/>
    <x v="10"/>
    <x v="13"/>
    <x v="120"/>
    <x v="158"/>
    <x v="94"/>
    <x v="199"/>
    <x v="71"/>
    <x v="189"/>
    <x v="1"/>
  </r>
  <r>
    <x v="0"/>
    <x v="13"/>
    <x v="13"/>
    <x v="11"/>
    <x v="11"/>
    <x v="11"/>
    <x v="15"/>
    <x v="87"/>
    <x v="52"/>
    <x v="53"/>
    <x v="207"/>
    <x v="76"/>
    <x v="188"/>
    <x v="1"/>
  </r>
  <r>
    <x v="0"/>
    <x v="13"/>
    <x v="13"/>
    <x v="12"/>
    <x v="12"/>
    <x v="12"/>
    <x v="16"/>
    <x v="88"/>
    <x v="205"/>
    <x v="94"/>
    <x v="199"/>
    <x v="72"/>
    <x v="190"/>
    <x v="1"/>
  </r>
  <r>
    <x v="0"/>
    <x v="13"/>
    <x v="13"/>
    <x v="18"/>
    <x v="18"/>
    <x v="18"/>
    <x v="17"/>
    <x v="99"/>
    <x v="206"/>
    <x v="96"/>
    <x v="208"/>
    <x v="76"/>
    <x v="188"/>
    <x v="1"/>
  </r>
  <r>
    <x v="0"/>
    <x v="13"/>
    <x v="13"/>
    <x v="17"/>
    <x v="17"/>
    <x v="17"/>
    <x v="17"/>
    <x v="99"/>
    <x v="206"/>
    <x v="95"/>
    <x v="119"/>
    <x v="71"/>
    <x v="189"/>
    <x v="1"/>
  </r>
  <r>
    <x v="0"/>
    <x v="13"/>
    <x v="13"/>
    <x v="20"/>
    <x v="20"/>
    <x v="20"/>
    <x v="19"/>
    <x v="100"/>
    <x v="207"/>
    <x v="107"/>
    <x v="209"/>
    <x v="50"/>
    <x v="182"/>
    <x v="1"/>
  </r>
  <r>
    <x v="0"/>
    <x v="13"/>
    <x v="13"/>
    <x v="32"/>
    <x v="32"/>
    <x v="32"/>
    <x v="19"/>
    <x v="100"/>
    <x v="207"/>
    <x v="96"/>
    <x v="208"/>
    <x v="71"/>
    <x v="189"/>
    <x v="1"/>
  </r>
  <r>
    <x v="0"/>
    <x v="14"/>
    <x v="14"/>
    <x v="1"/>
    <x v="1"/>
    <x v="1"/>
    <x v="0"/>
    <x v="72"/>
    <x v="208"/>
    <x v="125"/>
    <x v="210"/>
    <x v="52"/>
    <x v="191"/>
    <x v="1"/>
  </r>
  <r>
    <x v="0"/>
    <x v="14"/>
    <x v="14"/>
    <x v="5"/>
    <x v="5"/>
    <x v="5"/>
    <x v="1"/>
    <x v="143"/>
    <x v="209"/>
    <x v="124"/>
    <x v="211"/>
    <x v="54"/>
    <x v="192"/>
    <x v="1"/>
  </r>
  <r>
    <x v="0"/>
    <x v="14"/>
    <x v="14"/>
    <x v="7"/>
    <x v="7"/>
    <x v="7"/>
    <x v="2"/>
    <x v="144"/>
    <x v="210"/>
    <x v="51"/>
    <x v="212"/>
    <x v="76"/>
    <x v="193"/>
    <x v="1"/>
  </r>
  <r>
    <x v="0"/>
    <x v="14"/>
    <x v="14"/>
    <x v="3"/>
    <x v="3"/>
    <x v="3"/>
    <x v="3"/>
    <x v="49"/>
    <x v="211"/>
    <x v="50"/>
    <x v="213"/>
    <x v="45"/>
    <x v="194"/>
    <x v="1"/>
  </r>
  <r>
    <x v="0"/>
    <x v="14"/>
    <x v="14"/>
    <x v="0"/>
    <x v="0"/>
    <x v="0"/>
    <x v="4"/>
    <x v="136"/>
    <x v="212"/>
    <x v="89"/>
    <x v="214"/>
    <x v="49"/>
    <x v="147"/>
    <x v="1"/>
  </r>
  <r>
    <x v="0"/>
    <x v="14"/>
    <x v="14"/>
    <x v="11"/>
    <x v="11"/>
    <x v="11"/>
    <x v="5"/>
    <x v="76"/>
    <x v="213"/>
    <x v="126"/>
    <x v="215"/>
    <x v="48"/>
    <x v="195"/>
    <x v="1"/>
  </r>
  <r>
    <x v="0"/>
    <x v="14"/>
    <x v="14"/>
    <x v="8"/>
    <x v="8"/>
    <x v="8"/>
    <x v="6"/>
    <x v="137"/>
    <x v="214"/>
    <x v="92"/>
    <x v="216"/>
    <x v="69"/>
    <x v="196"/>
    <x v="1"/>
  </r>
  <r>
    <x v="0"/>
    <x v="14"/>
    <x v="14"/>
    <x v="2"/>
    <x v="2"/>
    <x v="2"/>
    <x v="7"/>
    <x v="81"/>
    <x v="215"/>
    <x v="73"/>
    <x v="217"/>
    <x v="46"/>
    <x v="197"/>
    <x v="1"/>
  </r>
  <r>
    <x v="0"/>
    <x v="14"/>
    <x v="14"/>
    <x v="9"/>
    <x v="9"/>
    <x v="9"/>
    <x v="8"/>
    <x v="125"/>
    <x v="62"/>
    <x v="81"/>
    <x v="218"/>
    <x v="71"/>
    <x v="198"/>
    <x v="1"/>
  </r>
  <r>
    <x v="0"/>
    <x v="14"/>
    <x v="14"/>
    <x v="6"/>
    <x v="6"/>
    <x v="6"/>
    <x v="9"/>
    <x v="119"/>
    <x v="66"/>
    <x v="39"/>
    <x v="219"/>
    <x v="76"/>
    <x v="193"/>
    <x v="1"/>
  </r>
  <r>
    <x v="0"/>
    <x v="14"/>
    <x v="14"/>
    <x v="4"/>
    <x v="4"/>
    <x v="4"/>
    <x v="10"/>
    <x v="96"/>
    <x v="216"/>
    <x v="86"/>
    <x v="220"/>
    <x v="46"/>
    <x v="197"/>
    <x v="1"/>
  </r>
  <r>
    <x v="0"/>
    <x v="14"/>
    <x v="14"/>
    <x v="10"/>
    <x v="10"/>
    <x v="10"/>
    <x v="11"/>
    <x v="120"/>
    <x v="217"/>
    <x v="111"/>
    <x v="157"/>
    <x v="72"/>
    <x v="199"/>
    <x v="1"/>
  </r>
  <r>
    <x v="0"/>
    <x v="14"/>
    <x v="14"/>
    <x v="14"/>
    <x v="14"/>
    <x v="14"/>
    <x v="12"/>
    <x v="98"/>
    <x v="54"/>
    <x v="95"/>
    <x v="221"/>
    <x v="76"/>
    <x v="193"/>
    <x v="1"/>
  </r>
  <r>
    <x v="0"/>
    <x v="14"/>
    <x v="14"/>
    <x v="12"/>
    <x v="12"/>
    <x v="12"/>
    <x v="13"/>
    <x v="100"/>
    <x v="218"/>
    <x v="86"/>
    <x v="220"/>
    <x v="72"/>
    <x v="199"/>
    <x v="1"/>
  </r>
  <r>
    <x v="0"/>
    <x v="14"/>
    <x v="14"/>
    <x v="35"/>
    <x v="35"/>
    <x v="35"/>
    <x v="13"/>
    <x v="100"/>
    <x v="218"/>
    <x v="95"/>
    <x v="221"/>
    <x v="49"/>
    <x v="147"/>
    <x v="1"/>
  </r>
  <r>
    <x v="0"/>
    <x v="14"/>
    <x v="14"/>
    <x v="32"/>
    <x v="32"/>
    <x v="32"/>
    <x v="13"/>
    <x v="100"/>
    <x v="218"/>
    <x v="95"/>
    <x v="221"/>
    <x v="49"/>
    <x v="147"/>
    <x v="1"/>
  </r>
  <r>
    <x v="0"/>
    <x v="14"/>
    <x v="14"/>
    <x v="15"/>
    <x v="15"/>
    <x v="15"/>
    <x v="16"/>
    <x v="101"/>
    <x v="144"/>
    <x v="95"/>
    <x v="221"/>
    <x v="72"/>
    <x v="199"/>
    <x v="1"/>
  </r>
  <r>
    <x v="0"/>
    <x v="14"/>
    <x v="14"/>
    <x v="34"/>
    <x v="34"/>
    <x v="34"/>
    <x v="16"/>
    <x v="101"/>
    <x v="144"/>
    <x v="107"/>
    <x v="15"/>
    <x v="76"/>
    <x v="193"/>
    <x v="1"/>
  </r>
  <r>
    <x v="0"/>
    <x v="14"/>
    <x v="14"/>
    <x v="37"/>
    <x v="37"/>
    <x v="37"/>
    <x v="16"/>
    <x v="101"/>
    <x v="144"/>
    <x v="107"/>
    <x v="15"/>
    <x v="76"/>
    <x v="193"/>
    <x v="1"/>
  </r>
  <r>
    <x v="0"/>
    <x v="14"/>
    <x v="14"/>
    <x v="24"/>
    <x v="24"/>
    <x v="24"/>
    <x v="19"/>
    <x v="147"/>
    <x v="219"/>
    <x v="96"/>
    <x v="146"/>
    <x v="72"/>
    <x v="199"/>
    <x v="1"/>
  </r>
  <r>
    <x v="0"/>
    <x v="14"/>
    <x v="14"/>
    <x v="25"/>
    <x v="25"/>
    <x v="25"/>
    <x v="19"/>
    <x v="147"/>
    <x v="219"/>
    <x v="107"/>
    <x v="15"/>
    <x v="71"/>
    <x v="198"/>
    <x v="1"/>
  </r>
  <r>
    <x v="0"/>
    <x v="14"/>
    <x v="14"/>
    <x v="16"/>
    <x v="16"/>
    <x v="16"/>
    <x v="19"/>
    <x v="147"/>
    <x v="219"/>
    <x v="107"/>
    <x v="15"/>
    <x v="71"/>
    <x v="198"/>
    <x v="1"/>
  </r>
  <r>
    <x v="0"/>
    <x v="14"/>
    <x v="14"/>
    <x v="17"/>
    <x v="17"/>
    <x v="17"/>
    <x v="19"/>
    <x v="147"/>
    <x v="219"/>
    <x v="85"/>
    <x v="87"/>
    <x v="76"/>
    <x v="193"/>
    <x v="1"/>
  </r>
  <r>
    <x v="0"/>
    <x v="14"/>
    <x v="14"/>
    <x v="13"/>
    <x v="13"/>
    <x v="13"/>
    <x v="19"/>
    <x v="147"/>
    <x v="219"/>
    <x v="96"/>
    <x v="146"/>
    <x v="72"/>
    <x v="199"/>
    <x v="1"/>
  </r>
  <r>
    <x v="0"/>
    <x v="14"/>
    <x v="14"/>
    <x v="20"/>
    <x v="20"/>
    <x v="20"/>
    <x v="19"/>
    <x v="147"/>
    <x v="219"/>
    <x v="107"/>
    <x v="15"/>
    <x v="71"/>
    <x v="198"/>
    <x v="1"/>
  </r>
  <r>
    <x v="0"/>
    <x v="15"/>
    <x v="15"/>
    <x v="3"/>
    <x v="3"/>
    <x v="3"/>
    <x v="0"/>
    <x v="153"/>
    <x v="220"/>
    <x v="103"/>
    <x v="222"/>
    <x v="40"/>
    <x v="200"/>
    <x v="1"/>
  </r>
  <r>
    <x v="0"/>
    <x v="15"/>
    <x v="15"/>
    <x v="1"/>
    <x v="1"/>
    <x v="1"/>
    <x v="1"/>
    <x v="90"/>
    <x v="221"/>
    <x v="88"/>
    <x v="223"/>
    <x v="49"/>
    <x v="201"/>
    <x v="1"/>
  </r>
  <r>
    <x v="0"/>
    <x v="15"/>
    <x v="15"/>
    <x v="0"/>
    <x v="0"/>
    <x v="0"/>
    <x v="2"/>
    <x v="143"/>
    <x v="222"/>
    <x v="45"/>
    <x v="224"/>
    <x v="71"/>
    <x v="202"/>
    <x v="1"/>
  </r>
  <r>
    <x v="0"/>
    <x v="15"/>
    <x v="15"/>
    <x v="2"/>
    <x v="2"/>
    <x v="2"/>
    <x v="3"/>
    <x v="116"/>
    <x v="223"/>
    <x v="44"/>
    <x v="225"/>
    <x v="48"/>
    <x v="203"/>
    <x v="1"/>
  </r>
  <r>
    <x v="0"/>
    <x v="15"/>
    <x v="15"/>
    <x v="5"/>
    <x v="5"/>
    <x v="5"/>
    <x v="4"/>
    <x v="75"/>
    <x v="224"/>
    <x v="48"/>
    <x v="226"/>
    <x v="66"/>
    <x v="204"/>
    <x v="1"/>
  </r>
  <r>
    <x v="0"/>
    <x v="15"/>
    <x v="15"/>
    <x v="6"/>
    <x v="6"/>
    <x v="6"/>
    <x v="5"/>
    <x v="146"/>
    <x v="78"/>
    <x v="103"/>
    <x v="222"/>
    <x v="71"/>
    <x v="202"/>
    <x v="1"/>
  </r>
  <r>
    <x v="0"/>
    <x v="15"/>
    <x v="15"/>
    <x v="23"/>
    <x v="23"/>
    <x v="23"/>
    <x v="6"/>
    <x v="56"/>
    <x v="225"/>
    <x v="52"/>
    <x v="227"/>
    <x v="73"/>
    <x v="205"/>
    <x v="1"/>
  </r>
  <r>
    <x v="0"/>
    <x v="15"/>
    <x v="15"/>
    <x v="8"/>
    <x v="8"/>
    <x v="8"/>
    <x v="7"/>
    <x v="119"/>
    <x v="226"/>
    <x v="86"/>
    <x v="147"/>
    <x v="83"/>
    <x v="206"/>
    <x v="1"/>
  </r>
  <r>
    <x v="0"/>
    <x v="15"/>
    <x v="15"/>
    <x v="12"/>
    <x v="12"/>
    <x v="12"/>
    <x v="8"/>
    <x v="94"/>
    <x v="227"/>
    <x v="92"/>
    <x v="68"/>
    <x v="87"/>
    <x v="207"/>
    <x v="1"/>
  </r>
  <r>
    <x v="0"/>
    <x v="15"/>
    <x v="15"/>
    <x v="7"/>
    <x v="7"/>
    <x v="7"/>
    <x v="8"/>
    <x v="94"/>
    <x v="227"/>
    <x v="39"/>
    <x v="228"/>
    <x v="72"/>
    <x v="208"/>
    <x v="1"/>
  </r>
  <r>
    <x v="0"/>
    <x v="15"/>
    <x v="15"/>
    <x v="11"/>
    <x v="11"/>
    <x v="11"/>
    <x v="10"/>
    <x v="95"/>
    <x v="228"/>
    <x v="54"/>
    <x v="129"/>
    <x v="76"/>
    <x v="17"/>
    <x v="1"/>
  </r>
  <r>
    <x v="0"/>
    <x v="15"/>
    <x v="15"/>
    <x v="13"/>
    <x v="13"/>
    <x v="13"/>
    <x v="11"/>
    <x v="85"/>
    <x v="13"/>
    <x v="91"/>
    <x v="229"/>
    <x v="72"/>
    <x v="208"/>
    <x v="1"/>
  </r>
  <r>
    <x v="0"/>
    <x v="15"/>
    <x v="15"/>
    <x v="9"/>
    <x v="9"/>
    <x v="9"/>
    <x v="11"/>
    <x v="85"/>
    <x v="13"/>
    <x v="39"/>
    <x v="228"/>
    <x v="75"/>
    <x v="209"/>
    <x v="1"/>
  </r>
  <r>
    <x v="0"/>
    <x v="15"/>
    <x v="15"/>
    <x v="14"/>
    <x v="14"/>
    <x v="14"/>
    <x v="13"/>
    <x v="87"/>
    <x v="172"/>
    <x v="93"/>
    <x v="190"/>
    <x v="74"/>
    <x v="210"/>
    <x v="1"/>
  </r>
  <r>
    <x v="0"/>
    <x v="15"/>
    <x v="15"/>
    <x v="29"/>
    <x v="29"/>
    <x v="29"/>
    <x v="14"/>
    <x v="99"/>
    <x v="159"/>
    <x v="96"/>
    <x v="71"/>
    <x v="76"/>
    <x v="17"/>
    <x v="1"/>
  </r>
  <r>
    <x v="0"/>
    <x v="15"/>
    <x v="15"/>
    <x v="26"/>
    <x v="26"/>
    <x v="26"/>
    <x v="15"/>
    <x v="100"/>
    <x v="229"/>
    <x v="96"/>
    <x v="71"/>
    <x v="71"/>
    <x v="202"/>
    <x v="1"/>
  </r>
  <r>
    <x v="0"/>
    <x v="15"/>
    <x v="15"/>
    <x v="31"/>
    <x v="31"/>
    <x v="31"/>
    <x v="15"/>
    <x v="100"/>
    <x v="229"/>
    <x v="95"/>
    <x v="230"/>
    <x v="49"/>
    <x v="201"/>
    <x v="1"/>
  </r>
  <r>
    <x v="0"/>
    <x v="15"/>
    <x v="15"/>
    <x v="19"/>
    <x v="19"/>
    <x v="19"/>
    <x v="17"/>
    <x v="101"/>
    <x v="230"/>
    <x v="96"/>
    <x v="71"/>
    <x v="49"/>
    <x v="201"/>
    <x v="1"/>
  </r>
  <r>
    <x v="0"/>
    <x v="15"/>
    <x v="15"/>
    <x v="18"/>
    <x v="18"/>
    <x v="18"/>
    <x v="17"/>
    <x v="101"/>
    <x v="230"/>
    <x v="93"/>
    <x v="190"/>
    <x v="71"/>
    <x v="202"/>
    <x v="1"/>
  </r>
  <r>
    <x v="0"/>
    <x v="15"/>
    <x v="15"/>
    <x v="16"/>
    <x v="16"/>
    <x v="16"/>
    <x v="17"/>
    <x v="101"/>
    <x v="230"/>
    <x v="107"/>
    <x v="231"/>
    <x v="76"/>
    <x v="17"/>
    <x v="1"/>
  </r>
  <r>
    <x v="0"/>
    <x v="15"/>
    <x v="15"/>
    <x v="10"/>
    <x v="10"/>
    <x v="10"/>
    <x v="17"/>
    <x v="101"/>
    <x v="230"/>
    <x v="86"/>
    <x v="147"/>
    <x v="75"/>
    <x v="209"/>
    <x v="1"/>
  </r>
  <r>
    <x v="0"/>
    <x v="16"/>
    <x v="16"/>
    <x v="1"/>
    <x v="1"/>
    <x v="1"/>
    <x v="0"/>
    <x v="154"/>
    <x v="231"/>
    <x v="110"/>
    <x v="232"/>
    <x v="76"/>
    <x v="211"/>
    <x v="1"/>
  </r>
  <r>
    <x v="0"/>
    <x v="16"/>
    <x v="16"/>
    <x v="3"/>
    <x v="3"/>
    <x v="3"/>
    <x v="1"/>
    <x v="57"/>
    <x v="232"/>
    <x v="82"/>
    <x v="203"/>
    <x v="77"/>
    <x v="212"/>
    <x v="1"/>
  </r>
  <r>
    <x v="0"/>
    <x v="16"/>
    <x v="16"/>
    <x v="0"/>
    <x v="0"/>
    <x v="0"/>
    <x v="2"/>
    <x v="84"/>
    <x v="233"/>
    <x v="73"/>
    <x v="233"/>
    <x v="72"/>
    <x v="213"/>
    <x v="1"/>
  </r>
  <r>
    <x v="0"/>
    <x v="16"/>
    <x v="16"/>
    <x v="5"/>
    <x v="5"/>
    <x v="5"/>
    <x v="3"/>
    <x v="96"/>
    <x v="234"/>
    <x v="86"/>
    <x v="48"/>
    <x v="46"/>
    <x v="214"/>
    <x v="1"/>
  </r>
  <r>
    <x v="0"/>
    <x v="16"/>
    <x v="16"/>
    <x v="2"/>
    <x v="2"/>
    <x v="2"/>
    <x v="3"/>
    <x v="96"/>
    <x v="234"/>
    <x v="111"/>
    <x v="234"/>
    <x v="50"/>
    <x v="215"/>
    <x v="1"/>
  </r>
  <r>
    <x v="0"/>
    <x v="16"/>
    <x v="16"/>
    <x v="11"/>
    <x v="11"/>
    <x v="11"/>
    <x v="5"/>
    <x v="86"/>
    <x v="235"/>
    <x v="95"/>
    <x v="78"/>
    <x v="73"/>
    <x v="216"/>
    <x v="1"/>
  </r>
  <r>
    <x v="0"/>
    <x v="16"/>
    <x v="16"/>
    <x v="6"/>
    <x v="6"/>
    <x v="6"/>
    <x v="6"/>
    <x v="98"/>
    <x v="236"/>
    <x v="82"/>
    <x v="203"/>
    <x v="72"/>
    <x v="213"/>
    <x v="1"/>
  </r>
  <r>
    <x v="0"/>
    <x v="16"/>
    <x v="16"/>
    <x v="19"/>
    <x v="19"/>
    <x v="19"/>
    <x v="7"/>
    <x v="99"/>
    <x v="126"/>
    <x v="93"/>
    <x v="178"/>
    <x v="50"/>
    <x v="215"/>
    <x v="1"/>
  </r>
  <r>
    <x v="0"/>
    <x v="16"/>
    <x v="16"/>
    <x v="12"/>
    <x v="12"/>
    <x v="12"/>
    <x v="7"/>
    <x v="99"/>
    <x v="126"/>
    <x v="53"/>
    <x v="235"/>
    <x v="72"/>
    <x v="213"/>
    <x v="1"/>
  </r>
  <r>
    <x v="0"/>
    <x v="16"/>
    <x v="16"/>
    <x v="18"/>
    <x v="18"/>
    <x v="18"/>
    <x v="9"/>
    <x v="100"/>
    <x v="110"/>
    <x v="93"/>
    <x v="178"/>
    <x v="76"/>
    <x v="211"/>
    <x v="1"/>
  </r>
  <r>
    <x v="0"/>
    <x v="16"/>
    <x v="16"/>
    <x v="13"/>
    <x v="13"/>
    <x v="13"/>
    <x v="9"/>
    <x v="100"/>
    <x v="110"/>
    <x v="53"/>
    <x v="235"/>
    <x v="75"/>
    <x v="199"/>
    <x v="1"/>
  </r>
  <r>
    <x v="0"/>
    <x v="16"/>
    <x v="16"/>
    <x v="9"/>
    <x v="9"/>
    <x v="9"/>
    <x v="9"/>
    <x v="100"/>
    <x v="110"/>
    <x v="82"/>
    <x v="203"/>
    <x v="78"/>
    <x v="86"/>
    <x v="1"/>
  </r>
  <r>
    <x v="0"/>
    <x v="16"/>
    <x v="16"/>
    <x v="8"/>
    <x v="8"/>
    <x v="8"/>
    <x v="12"/>
    <x v="101"/>
    <x v="237"/>
    <x v="107"/>
    <x v="236"/>
    <x v="76"/>
    <x v="211"/>
    <x v="1"/>
  </r>
  <r>
    <x v="0"/>
    <x v="16"/>
    <x v="16"/>
    <x v="44"/>
    <x v="44"/>
    <x v="44"/>
    <x v="12"/>
    <x v="101"/>
    <x v="237"/>
    <x v="93"/>
    <x v="178"/>
    <x v="71"/>
    <x v="171"/>
    <x v="1"/>
  </r>
  <r>
    <x v="0"/>
    <x v="16"/>
    <x v="16"/>
    <x v="15"/>
    <x v="15"/>
    <x v="15"/>
    <x v="14"/>
    <x v="147"/>
    <x v="14"/>
    <x v="96"/>
    <x v="30"/>
    <x v="72"/>
    <x v="213"/>
    <x v="1"/>
  </r>
  <r>
    <x v="0"/>
    <x v="16"/>
    <x v="16"/>
    <x v="7"/>
    <x v="7"/>
    <x v="7"/>
    <x v="14"/>
    <x v="147"/>
    <x v="14"/>
    <x v="93"/>
    <x v="178"/>
    <x v="78"/>
    <x v="86"/>
    <x v="1"/>
  </r>
  <r>
    <x v="0"/>
    <x v="16"/>
    <x v="16"/>
    <x v="10"/>
    <x v="10"/>
    <x v="10"/>
    <x v="16"/>
    <x v="149"/>
    <x v="72"/>
    <x v="93"/>
    <x v="178"/>
    <x v="75"/>
    <x v="199"/>
    <x v="1"/>
  </r>
  <r>
    <x v="0"/>
    <x v="16"/>
    <x v="16"/>
    <x v="39"/>
    <x v="39"/>
    <x v="39"/>
    <x v="17"/>
    <x v="150"/>
    <x v="238"/>
    <x v="107"/>
    <x v="236"/>
    <x v="75"/>
    <x v="199"/>
    <x v="1"/>
  </r>
  <r>
    <x v="0"/>
    <x v="16"/>
    <x v="16"/>
    <x v="28"/>
    <x v="28"/>
    <x v="28"/>
    <x v="17"/>
    <x v="150"/>
    <x v="238"/>
    <x v="85"/>
    <x v="87"/>
    <x v="72"/>
    <x v="213"/>
    <x v="1"/>
  </r>
  <r>
    <x v="0"/>
    <x v="16"/>
    <x v="16"/>
    <x v="45"/>
    <x v="45"/>
    <x v="45"/>
    <x v="17"/>
    <x v="150"/>
    <x v="238"/>
    <x v="85"/>
    <x v="87"/>
    <x v="72"/>
    <x v="213"/>
    <x v="1"/>
  </r>
  <r>
    <x v="0"/>
    <x v="16"/>
    <x v="16"/>
    <x v="16"/>
    <x v="16"/>
    <x v="16"/>
    <x v="17"/>
    <x v="150"/>
    <x v="238"/>
    <x v="107"/>
    <x v="236"/>
    <x v="75"/>
    <x v="199"/>
    <x v="1"/>
  </r>
  <r>
    <x v="0"/>
    <x v="16"/>
    <x v="16"/>
    <x v="17"/>
    <x v="17"/>
    <x v="17"/>
    <x v="17"/>
    <x v="150"/>
    <x v="238"/>
    <x v="107"/>
    <x v="236"/>
    <x v="75"/>
    <x v="199"/>
    <x v="1"/>
  </r>
  <r>
    <x v="0"/>
    <x v="16"/>
    <x v="16"/>
    <x v="46"/>
    <x v="46"/>
    <x v="46"/>
    <x v="17"/>
    <x v="150"/>
    <x v="238"/>
    <x v="85"/>
    <x v="87"/>
    <x v="72"/>
    <x v="213"/>
    <x v="1"/>
  </r>
  <r>
    <x v="0"/>
    <x v="16"/>
    <x v="16"/>
    <x v="4"/>
    <x v="4"/>
    <x v="4"/>
    <x v="17"/>
    <x v="150"/>
    <x v="238"/>
    <x v="85"/>
    <x v="87"/>
    <x v="72"/>
    <x v="213"/>
    <x v="1"/>
  </r>
  <r>
    <x v="0"/>
    <x v="16"/>
    <x v="16"/>
    <x v="33"/>
    <x v="33"/>
    <x v="33"/>
    <x v="17"/>
    <x v="150"/>
    <x v="238"/>
    <x v="85"/>
    <x v="87"/>
    <x v="72"/>
    <x v="213"/>
    <x v="1"/>
  </r>
  <r>
    <x v="0"/>
    <x v="16"/>
    <x v="16"/>
    <x v="32"/>
    <x v="32"/>
    <x v="32"/>
    <x v="17"/>
    <x v="150"/>
    <x v="238"/>
    <x v="107"/>
    <x v="236"/>
    <x v="75"/>
    <x v="199"/>
    <x v="1"/>
  </r>
  <r>
    <x v="0"/>
    <x v="16"/>
    <x v="16"/>
    <x v="37"/>
    <x v="37"/>
    <x v="37"/>
    <x v="17"/>
    <x v="150"/>
    <x v="238"/>
    <x v="85"/>
    <x v="87"/>
    <x v="75"/>
    <x v="199"/>
    <x v="3"/>
  </r>
  <r>
    <x v="0"/>
    <x v="16"/>
    <x v="16"/>
    <x v="30"/>
    <x v="30"/>
    <x v="30"/>
    <x v="17"/>
    <x v="150"/>
    <x v="238"/>
    <x v="85"/>
    <x v="87"/>
    <x v="72"/>
    <x v="213"/>
    <x v="1"/>
  </r>
  <r>
    <x v="0"/>
    <x v="16"/>
    <x v="16"/>
    <x v="31"/>
    <x v="31"/>
    <x v="31"/>
    <x v="17"/>
    <x v="150"/>
    <x v="238"/>
    <x v="107"/>
    <x v="236"/>
    <x v="75"/>
    <x v="199"/>
    <x v="1"/>
  </r>
  <r>
    <x v="0"/>
    <x v="16"/>
    <x v="16"/>
    <x v="43"/>
    <x v="43"/>
    <x v="43"/>
    <x v="17"/>
    <x v="150"/>
    <x v="238"/>
    <x v="107"/>
    <x v="236"/>
    <x v="75"/>
    <x v="199"/>
    <x v="1"/>
  </r>
  <r>
    <x v="0"/>
    <x v="17"/>
    <x v="17"/>
    <x v="11"/>
    <x v="11"/>
    <x v="11"/>
    <x v="0"/>
    <x v="143"/>
    <x v="239"/>
    <x v="127"/>
    <x v="237"/>
    <x v="61"/>
    <x v="217"/>
    <x v="1"/>
  </r>
  <r>
    <x v="0"/>
    <x v="17"/>
    <x v="17"/>
    <x v="1"/>
    <x v="1"/>
    <x v="1"/>
    <x v="1"/>
    <x v="49"/>
    <x v="240"/>
    <x v="68"/>
    <x v="238"/>
    <x v="87"/>
    <x v="218"/>
    <x v="1"/>
  </r>
  <r>
    <x v="0"/>
    <x v="17"/>
    <x v="17"/>
    <x v="0"/>
    <x v="0"/>
    <x v="0"/>
    <x v="2"/>
    <x v="53"/>
    <x v="241"/>
    <x v="48"/>
    <x v="239"/>
    <x v="49"/>
    <x v="219"/>
    <x v="1"/>
  </r>
  <r>
    <x v="0"/>
    <x v="17"/>
    <x v="17"/>
    <x v="5"/>
    <x v="5"/>
    <x v="5"/>
    <x v="3"/>
    <x v="54"/>
    <x v="242"/>
    <x v="37"/>
    <x v="138"/>
    <x v="76"/>
    <x v="220"/>
    <x v="1"/>
  </r>
  <r>
    <x v="0"/>
    <x v="17"/>
    <x v="17"/>
    <x v="2"/>
    <x v="2"/>
    <x v="2"/>
    <x v="3"/>
    <x v="54"/>
    <x v="242"/>
    <x v="105"/>
    <x v="240"/>
    <x v="46"/>
    <x v="221"/>
    <x v="1"/>
  </r>
  <r>
    <x v="0"/>
    <x v="17"/>
    <x v="17"/>
    <x v="6"/>
    <x v="6"/>
    <x v="6"/>
    <x v="5"/>
    <x v="55"/>
    <x v="243"/>
    <x v="84"/>
    <x v="241"/>
    <x v="51"/>
    <x v="186"/>
    <x v="1"/>
  </r>
  <r>
    <x v="0"/>
    <x v="17"/>
    <x v="17"/>
    <x v="3"/>
    <x v="3"/>
    <x v="3"/>
    <x v="6"/>
    <x v="125"/>
    <x v="23"/>
    <x v="111"/>
    <x v="242"/>
    <x v="48"/>
    <x v="222"/>
    <x v="1"/>
  </r>
  <r>
    <x v="0"/>
    <x v="17"/>
    <x v="17"/>
    <x v="8"/>
    <x v="8"/>
    <x v="8"/>
    <x v="7"/>
    <x v="119"/>
    <x v="244"/>
    <x v="83"/>
    <x v="243"/>
    <x v="49"/>
    <x v="219"/>
    <x v="1"/>
  </r>
  <r>
    <x v="0"/>
    <x v="17"/>
    <x v="17"/>
    <x v="9"/>
    <x v="9"/>
    <x v="9"/>
    <x v="7"/>
    <x v="119"/>
    <x v="244"/>
    <x v="105"/>
    <x v="240"/>
    <x v="75"/>
    <x v="223"/>
    <x v="1"/>
  </r>
  <r>
    <x v="0"/>
    <x v="17"/>
    <x v="17"/>
    <x v="13"/>
    <x v="13"/>
    <x v="13"/>
    <x v="9"/>
    <x v="96"/>
    <x v="245"/>
    <x v="94"/>
    <x v="244"/>
    <x v="51"/>
    <x v="186"/>
    <x v="1"/>
  </r>
  <r>
    <x v="0"/>
    <x v="17"/>
    <x v="17"/>
    <x v="7"/>
    <x v="7"/>
    <x v="7"/>
    <x v="10"/>
    <x v="120"/>
    <x v="96"/>
    <x v="74"/>
    <x v="78"/>
    <x v="72"/>
    <x v="224"/>
    <x v="1"/>
  </r>
  <r>
    <x v="0"/>
    <x v="17"/>
    <x v="17"/>
    <x v="12"/>
    <x v="12"/>
    <x v="12"/>
    <x v="11"/>
    <x v="88"/>
    <x v="157"/>
    <x v="74"/>
    <x v="78"/>
    <x v="75"/>
    <x v="223"/>
    <x v="1"/>
  </r>
  <r>
    <x v="0"/>
    <x v="17"/>
    <x v="17"/>
    <x v="24"/>
    <x v="24"/>
    <x v="24"/>
    <x v="12"/>
    <x v="100"/>
    <x v="246"/>
    <x v="53"/>
    <x v="8"/>
    <x v="75"/>
    <x v="223"/>
    <x v="1"/>
  </r>
  <r>
    <x v="0"/>
    <x v="17"/>
    <x v="17"/>
    <x v="32"/>
    <x v="32"/>
    <x v="32"/>
    <x v="12"/>
    <x v="100"/>
    <x v="246"/>
    <x v="93"/>
    <x v="16"/>
    <x v="76"/>
    <x v="220"/>
    <x v="1"/>
  </r>
  <r>
    <x v="0"/>
    <x v="17"/>
    <x v="17"/>
    <x v="26"/>
    <x v="26"/>
    <x v="26"/>
    <x v="14"/>
    <x v="101"/>
    <x v="55"/>
    <x v="95"/>
    <x v="245"/>
    <x v="72"/>
    <x v="224"/>
    <x v="1"/>
  </r>
  <r>
    <x v="0"/>
    <x v="17"/>
    <x v="17"/>
    <x v="14"/>
    <x v="14"/>
    <x v="14"/>
    <x v="14"/>
    <x v="101"/>
    <x v="55"/>
    <x v="95"/>
    <x v="245"/>
    <x v="72"/>
    <x v="224"/>
    <x v="1"/>
  </r>
  <r>
    <x v="0"/>
    <x v="17"/>
    <x v="17"/>
    <x v="10"/>
    <x v="10"/>
    <x v="10"/>
    <x v="16"/>
    <x v="147"/>
    <x v="247"/>
    <x v="86"/>
    <x v="207"/>
    <x v="78"/>
    <x v="86"/>
    <x v="1"/>
  </r>
  <r>
    <x v="0"/>
    <x v="17"/>
    <x v="17"/>
    <x v="30"/>
    <x v="30"/>
    <x v="30"/>
    <x v="16"/>
    <x v="147"/>
    <x v="247"/>
    <x v="85"/>
    <x v="87"/>
    <x v="76"/>
    <x v="220"/>
    <x v="1"/>
  </r>
  <r>
    <x v="0"/>
    <x v="17"/>
    <x v="17"/>
    <x v="18"/>
    <x v="18"/>
    <x v="18"/>
    <x v="18"/>
    <x v="148"/>
    <x v="248"/>
    <x v="93"/>
    <x v="16"/>
    <x v="72"/>
    <x v="224"/>
    <x v="1"/>
  </r>
  <r>
    <x v="0"/>
    <x v="17"/>
    <x v="17"/>
    <x v="15"/>
    <x v="15"/>
    <x v="15"/>
    <x v="18"/>
    <x v="148"/>
    <x v="248"/>
    <x v="96"/>
    <x v="246"/>
    <x v="75"/>
    <x v="223"/>
    <x v="1"/>
  </r>
  <r>
    <x v="0"/>
    <x v="17"/>
    <x v="17"/>
    <x v="17"/>
    <x v="17"/>
    <x v="17"/>
    <x v="18"/>
    <x v="148"/>
    <x v="248"/>
    <x v="107"/>
    <x v="247"/>
    <x v="49"/>
    <x v="219"/>
    <x v="1"/>
  </r>
  <r>
    <x v="0"/>
    <x v="17"/>
    <x v="17"/>
    <x v="4"/>
    <x v="4"/>
    <x v="4"/>
    <x v="18"/>
    <x v="148"/>
    <x v="248"/>
    <x v="107"/>
    <x v="247"/>
    <x v="49"/>
    <x v="219"/>
    <x v="1"/>
  </r>
  <r>
    <x v="0"/>
    <x v="17"/>
    <x v="17"/>
    <x v="36"/>
    <x v="36"/>
    <x v="36"/>
    <x v="18"/>
    <x v="148"/>
    <x v="248"/>
    <x v="107"/>
    <x v="247"/>
    <x v="49"/>
    <x v="219"/>
    <x v="1"/>
  </r>
  <r>
    <x v="0"/>
    <x v="17"/>
    <x v="17"/>
    <x v="31"/>
    <x v="31"/>
    <x v="31"/>
    <x v="18"/>
    <x v="148"/>
    <x v="248"/>
    <x v="93"/>
    <x v="16"/>
    <x v="72"/>
    <x v="224"/>
    <x v="1"/>
  </r>
  <r>
    <x v="0"/>
    <x v="18"/>
    <x v="18"/>
    <x v="1"/>
    <x v="1"/>
    <x v="1"/>
    <x v="0"/>
    <x v="112"/>
    <x v="249"/>
    <x v="124"/>
    <x v="248"/>
    <x v="75"/>
    <x v="225"/>
    <x v="1"/>
  </r>
  <r>
    <x v="0"/>
    <x v="18"/>
    <x v="18"/>
    <x v="0"/>
    <x v="0"/>
    <x v="0"/>
    <x v="1"/>
    <x v="76"/>
    <x v="250"/>
    <x v="110"/>
    <x v="249"/>
    <x v="50"/>
    <x v="226"/>
    <x v="1"/>
  </r>
  <r>
    <x v="0"/>
    <x v="18"/>
    <x v="18"/>
    <x v="2"/>
    <x v="2"/>
    <x v="2"/>
    <x v="2"/>
    <x v="52"/>
    <x v="251"/>
    <x v="55"/>
    <x v="250"/>
    <x v="73"/>
    <x v="227"/>
    <x v="1"/>
  </r>
  <r>
    <x v="0"/>
    <x v="18"/>
    <x v="18"/>
    <x v="6"/>
    <x v="6"/>
    <x v="6"/>
    <x v="3"/>
    <x v="54"/>
    <x v="252"/>
    <x v="37"/>
    <x v="251"/>
    <x v="71"/>
    <x v="228"/>
    <x v="3"/>
  </r>
  <r>
    <x v="0"/>
    <x v="18"/>
    <x v="18"/>
    <x v="5"/>
    <x v="5"/>
    <x v="5"/>
    <x v="4"/>
    <x v="94"/>
    <x v="253"/>
    <x v="92"/>
    <x v="252"/>
    <x v="87"/>
    <x v="56"/>
    <x v="1"/>
  </r>
  <r>
    <x v="0"/>
    <x v="18"/>
    <x v="18"/>
    <x v="3"/>
    <x v="3"/>
    <x v="3"/>
    <x v="5"/>
    <x v="95"/>
    <x v="254"/>
    <x v="95"/>
    <x v="253"/>
    <x v="66"/>
    <x v="229"/>
    <x v="1"/>
  </r>
  <r>
    <x v="0"/>
    <x v="18"/>
    <x v="18"/>
    <x v="7"/>
    <x v="7"/>
    <x v="7"/>
    <x v="6"/>
    <x v="85"/>
    <x v="255"/>
    <x v="82"/>
    <x v="78"/>
    <x v="49"/>
    <x v="31"/>
    <x v="1"/>
  </r>
  <r>
    <x v="0"/>
    <x v="18"/>
    <x v="18"/>
    <x v="23"/>
    <x v="23"/>
    <x v="23"/>
    <x v="7"/>
    <x v="120"/>
    <x v="28"/>
    <x v="82"/>
    <x v="78"/>
    <x v="49"/>
    <x v="31"/>
    <x v="0"/>
  </r>
  <r>
    <x v="0"/>
    <x v="18"/>
    <x v="18"/>
    <x v="12"/>
    <x v="12"/>
    <x v="12"/>
    <x v="8"/>
    <x v="87"/>
    <x v="256"/>
    <x v="94"/>
    <x v="228"/>
    <x v="49"/>
    <x v="31"/>
    <x v="1"/>
  </r>
  <r>
    <x v="0"/>
    <x v="18"/>
    <x v="18"/>
    <x v="4"/>
    <x v="4"/>
    <x v="4"/>
    <x v="8"/>
    <x v="87"/>
    <x v="256"/>
    <x v="74"/>
    <x v="254"/>
    <x v="72"/>
    <x v="133"/>
    <x v="1"/>
  </r>
  <r>
    <x v="0"/>
    <x v="18"/>
    <x v="18"/>
    <x v="9"/>
    <x v="9"/>
    <x v="9"/>
    <x v="8"/>
    <x v="87"/>
    <x v="256"/>
    <x v="111"/>
    <x v="255"/>
    <x v="75"/>
    <x v="225"/>
    <x v="1"/>
  </r>
  <r>
    <x v="0"/>
    <x v="18"/>
    <x v="18"/>
    <x v="13"/>
    <x v="13"/>
    <x v="13"/>
    <x v="11"/>
    <x v="98"/>
    <x v="192"/>
    <x v="53"/>
    <x v="31"/>
    <x v="49"/>
    <x v="31"/>
    <x v="1"/>
  </r>
  <r>
    <x v="0"/>
    <x v="18"/>
    <x v="18"/>
    <x v="10"/>
    <x v="10"/>
    <x v="10"/>
    <x v="12"/>
    <x v="100"/>
    <x v="257"/>
    <x v="82"/>
    <x v="78"/>
    <x v="78"/>
    <x v="86"/>
    <x v="1"/>
  </r>
  <r>
    <x v="0"/>
    <x v="18"/>
    <x v="18"/>
    <x v="31"/>
    <x v="31"/>
    <x v="31"/>
    <x v="12"/>
    <x v="100"/>
    <x v="257"/>
    <x v="95"/>
    <x v="253"/>
    <x v="49"/>
    <x v="31"/>
    <x v="1"/>
  </r>
  <r>
    <x v="0"/>
    <x v="18"/>
    <x v="18"/>
    <x v="25"/>
    <x v="25"/>
    <x v="25"/>
    <x v="14"/>
    <x v="101"/>
    <x v="258"/>
    <x v="93"/>
    <x v="256"/>
    <x v="71"/>
    <x v="228"/>
    <x v="1"/>
  </r>
  <r>
    <x v="0"/>
    <x v="18"/>
    <x v="18"/>
    <x v="32"/>
    <x v="32"/>
    <x v="32"/>
    <x v="14"/>
    <x v="101"/>
    <x v="258"/>
    <x v="93"/>
    <x v="256"/>
    <x v="71"/>
    <x v="228"/>
    <x v="1"/>
  </r>
  <r>
    <x v="0"/>
    <x v="18"/>
    <x v="18"/>
    <x v="37"/>
    <x v="37"/>
    <x v="37"/>
    <x v="14"/>
    <x v="101"/>
    <x v="258"/>
    <x v="85"/>
    <x v="87"/>
    <x v="71"/>
    <x v="228"/>
    <x v="1"/>
  </r>
  <r>
    <x v="0"/>
    <x v="18"/>
    <x v="18"/>
    <x v="8"/>
    <x v="8"/>
    <x v="8"/>
    <x v="17"/>
    <x v="147"/>
    <x v="99"/>
    <x v="96"/>
    <x v="220"/>
    <x v="72"/>
    <x v="133"/>
    <x v="1"/>
  </r>
  <r>
    <x v="0"/>
    <x v="18"/>
    <x v="18"/>
    <x v="14"/>
    <x v="14"/>
    <x v="14"/>
    <x v="17"/>
    <x v="147"/>
    <x v="99"/>
    <x v="93"/>
    <x v="256"/>
    <x v="49"/>
    <x v="31"/>
    <x v="1"/>
  </r>
  <r>
    <x v="0"/>
    <x v="18"/>
    <x v="18"/>
    <x v="26"/>
    <x v="26"/>
    <x v="26"/>
    <x v="19"/>
    <x v="148"/>
    <x v="143"/>
    <x v="96"/>
    <x v="220"/>
    <x v="75"/>
    <x v="225"/>
    <x v="1"/>
  </r>
  <r>
    <x v="0"/>
    <x v="18"/>
    <x v="18"/>
    <x v="11"/>
    <x v="11"/>
    <x v="11"/>
    <x v="19"/>
    <x v="148"/>
    <x v="143"/>
    <x v="93"/>
    <x v="256"/>
    <x v="72"/>
    <x v="133"/>
    <x v="1"/>
  </r>
  <r>
    <x v="0"/>
    <x v="18"/>
    <x v="18"/>
    <x v="34"/>
    <x v="34"/>
    <x v="34"/>
    <x v="19"/>
    <x v="148"/>
    <x v="143"/>
    <x v="95"/>
    <x v="253"/>
    <x v="78"/>
    <x v="86"/>
    <x v="1"/>
  </r>
  <r>
    <x v="0"/>
    <x v="18"/>
    <x v="18"/>
    <x v="16"/>
    <x v="16"/>
    <x v="16"/>
    <x v="19"/>
    <x v="148"/>
    <x v="143"/>
    <x v="107"/>
    <x v="257"/>
    <x v="49"/>
    <x v="31"/>
    <x v="1"/>
  </r>
  <r>
    <x v="0"/>
    <x v="18"/>
    <x v="18"/>
    <x v="17"/>
    <x v="17"/>
    <x v="17"/>
    <x v="19"/>
    <x v="148"/>
    <x v="143"/>
    <x v="85"/>
    <x v="87"/>
    <x v="71"/>
    <x v="228"/>
    <x v="1"/>
  </r>
  <r>
    <x v="0"/>
    <x v="18"/>
    <x v="18"/>
    <x v="22"/>
    <x v="22"/>
    <x v="22"/>
    <x v="19"/>
    <x v="148"/>
    <x v="143"/>
    <x v="107"/>
    <x v="257"/>
    <x v="49"/>
    <x v="31"/>
    <x v="1"/>
  </r>
  <r>
    <x v="0"/>
    <x v="19"/>
    <x v="19"/>
    <x v="1"/>
    <x v="1"/>
    <x v="1"/>
    <x v="0"/>
    <x v="109"/>
    <x v="259"/>
    <x v="125"/>
    <x v="258"/>
    <x v="72"/>
    <x v="230"/>
    <x v="1"/>
  </r>
  <r>
    <x v="0"/>
    <x v="19"/>
    <x v="19"/>
    <x v="2"/>
    <x v="2"/>
    <x v="2"/>
    <x v="1"/>
    <x v="155"/>
    <x v="260"/>
    <x v="128"/>
    <x v="259"/>
    <x v="77"/>
    <x v="231"/>
    <x v="3"/>
  </r>
  <r>
    <x v="0"/>
    <x v="19"/>
    <x v="19"/>
    <x v="6"/>
    <x v="6"/>
    <x v="6"/>
    <x v="2"/>
    <x v="115"/>
    <x v="261"/>
    <x v="87"/>
    <x v="260"/>
    <x v="46"/>
    <x v="232"/>
    <x v="1"/>
  </r>
  <r>
    <x v="0"/>
    <x v="19"/>
    <x v="19"/>
    <x v="0"/>
    <x v="0"/>
    <x v="0"/>
    <x v="3"/>
    <x v="110"/>
    <x v="262"/>
    <x v="45"/>
    <x v="57"/>
    <x v="50"/>
    <x v="233"/>
    <x v="1"/>
  </r>
  <r>
    <x v="0"/>
    <x v="19"/>
    <x v="19"/>
    <x v="3"/>
    <x v="3"/>
    <x v="3"/>
    <x v="4"/>
    <x v="48"/>
    <x v="263"/>
    <x v="126"/>
    <x v="217"/>
    <x v="40"/>
    <x v="234"/>
    <x v="1"/>
  </r>
  <r>
    <x v="0"/>
    <x v="19"/>
    <x v="19"/>
    <x v="5"/>
    <x v="5"/>
    <x v="5"/>
    <x v="5"/>
    <x v="137"/>
    <x v="264"/>
    <x v="48"/>
    <x v="213"/>
    <x v="50"/>
    <x v="233"/>
    <x v="1"/>
  </r>
  <r>
    <x v="0"/>
    <x v="19"/>
    <x v="19"/>
    <x v="7"/>
    <x v="7"/>
    <x v="7"/>
    <x v="6"/>
    <x v="53"/>
    <x v="265"/>
    <x v="54"/>
    <x v="261"/>
    <x v="72"/>
    <x v="230"/>
    <x v="1"/>
  </r>
  <r>
    <x v="0"/>
    <x v="19"/>
    <x v="19"/>
    <x v="8"/>
    <x v="8"/>
    <x v="8"/>
    <x v="7"/>
    <x v="57"/>
    <x v="266"/>
    <x v="91"/>
    <x v="47"/>
    <x v="66"/>
    <x v="235"/>
    <x v="1"/>
  </r>
  <r>
    <x v="0"/>
    <x v="19"/>
    <x v="19"/>
    <x v="12"/>
    <x v="12"/>
    <x v="12"/>
    <x v="8"/>
    <x v="82"/>
    <x v="267"/>
    <x v="52"/>
    <x v="262"/>
    <x v="87"/>
    <x v="236"/>
    <x v="1"/>
  </r>
  <r>
    <x v="0"/>
    <x v="19"/>
    <x v="19"/>
    <x v="26"/>
    <x v="26"/>
    <x v="26"/>
    <x v="9"/>
    <x v="118"/>
    <x v="127"/>
    <x v="94"/>
    <x v="263"/>
    <x v="52"/>
    <x v="237"/>
    <x v="1"/>
  </r>
  <r>
    <x v="0"/>
    <x v="19"/>
    <x v="19"/>
    <x v="9"/>
    <x v="9"/>
    <x v="9"/>
    <x v="10"/>
    <x v="94"/>
    <x v="11"/>
    <x v="31"/>
    <x v="160"/>
    <x v="49"/>
    <x v="238"/>
    <x v="1"/>
  </r>
  <r>
    <x v="0"/>
    <x v="19"/>
    <x v="19"/>
    <x v="13"/>
    <x v="13"/>
    <x v="13"/>
    <x v="11"/>
    <x v="95"/>
    <x v="268"/>
    <x v="111"/>
    <x v="199"/>
    <x v="87"/>
    <x v="236"/>
    <x v="1"/>
  </r>
  <r>
    <x v="0"/>
    <x v="19"/>
    <x v="19"/>
    <x v="4"/>
    <x v="4"/>
    <x v="4"/>
    <x v="11"/>
    <x v="95"/>
    <x v="268"/>
    <x v="54"/>
    <x v="261"/>
    <x v="71"/>
    <x v="58"/>
    <x v="1"/>
  </r>
  <r>
    <x v="0"/>
    <x v="19"/>
    <x v="19"/>
    <x v="23"/>
    <x v="23"/>
    <x v="23"/>
    <x v="13"/>
    <x v="85"/>
    <x v="269"/>
    <x v="91"/>
    <x v="47"/>
    <x v="72"/>
    <x v="230"/>
    <x v="1"/>
  </r>
  <r>
    <x v="0"/>
    <x v="19"/>
    <x v="19"/>
    <x v="35"/>
    <x v="35"/>
    <x v="35"/>
    <x v="14"/>
    <x v="100"/>
    <x v="270"/>
    <x v="93"/>
    <x v="264"/>
    <x v="76"/>
    <x v="239"/>
    <x v="1"/>
  </r>
  <r>
    <x v="0"/>
    <x v="19"/>
    <x v="19"/>
    <x v="10"/>
    <x v="10"/>
    <x v="10"/>
    <x v="14"/>
    <x v="100"/>
    <x v="270"/>
    <x v="53"/>
    <x v="245"/>
    <x v="75"/>
    <x v="29"/>
    <x v="1"/>
  </r>
  <r>
    <x v="0"/>
    <x v="19"/>
    <x v="19"/>
    <x v="14"/>
    <x v="14"/>
    <x v="14"/>
    <x v="14"/>
    <x v="100"/>
    <x v="270"/>
    <x v="95"/>
    <x v="265"/>
    <x v="49"/>
    <x v="238"/>
    <x v="1"/>
  </r>
  <r>
    <x v="0"/>
    <x v="19"/>
    <x v="19"/>
    <x v="30"/>
    <x v="30"/>
    <x v="30"/>
    <x v="14"/>
    <x v="100"/>
    <x v="270"/>
    <x v="85"/>
    <x v="87"/>
    <x v="87"/>
    <x v="236"/>
    <x v="1"/>
  </r>
  <r>
    <x v="0"/>
    <x v="19"/>
    <x v="19"/>
    <x v="28"/>
    <x v="28"/>
    <x v="28"/>
    <x v="18"/>
    <x v="101"/>
    <x v="90"/>
    <x v="85"/>
    <x v="87"/>
    <x v="50"/>
    <x v="233"/>
    <x v="1"/>
  </r>
  <r>
    <x v="0"/>
    <x v="19"/>
    <x v="19"/>
    <x v="16"/>
    <x v="16"/>
    <x v="16"/>
    <x v="18"/>
    <x v="101"/>
    <x v="90"/>
    <x v="96"/>
    <x v="266"/>
    <x v="49"/>
    <x v="238"/>
    <x v="1"/>
  </r>
  <r>
    <x v="0"/>
    <x v="19"/>
    <x v="19"/>
    <x v="31"/>
    <x v="31"/>
    <x v="31"/>
    <x v="18"/>
    <x v="101"/>
    <x v="90"/>
    <x v="86"/>
    <x v="119"/>
    <x v="75"/>
    <x v="29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3"/>
    <x v="3"/>
    <x v="7"/>
    <x v="7"/>
    <x v="0"/>
  </r>
  <r>
    <x v="0"/>
    <x v="0"/>
    <x v="0"/>
    <x v="8"/>
    <x v="8"/>
    <x v="8"/>
    <x v="8"/>
    <x v="8"/>
    <x v="8"/>
    <x v="7"/>
    <x v="7"/>
    <x v="8"/>
    <x v="8"/>
    <x v="1"/>
  </r>
  <r>
    <x v="0"/>
    <x v="0"/>
    <x v="0"/>
    <x v="9"/>
    <x v="9"/>
    <x v="9"/>
    <x v="9"/>
    <x v="9"/>
    <x v="9"/>
    <x v="8"/>
    <x v="8"/>
    <x v="9"/>
    <x v="9"/>
    <x v="0"/>
  </r>
  <r>
    <x v="0"/>
    <x v="0"/>
    <x v="0"/>
    <x v="10"/>
    <x v="10"/>
    <x v="10"/>
    <x v="10"/>
    <x v="10"/>
    <x v="10"/>
    <x v="9"/>
    <x v="9"/>
    <x v="10"/>
    <x v="10"/>
    <x v="0"/>
  </r>
  <r>
    <x v="0"/>
    <x v="0"/>
    <x v="0"/>
    <x v="11"/>
    <x v="11"/>
    <x v="11"/>
    <x v="11"/>
    <x v="11"/>
    <x v="11"/>
    <x v="10"/>
    <x v="10"/>
    <x v="11"/>
    <x v="11"/>
    <x v="2"/>
  </r>
  <r>
    <x v="0"/>
    <x v="0"/>
    <x v="0"/>
    <x v="12"/>
    <x v="12"/>
    <x v="12"/>
    <x v="12"/>
    <x v="12"/>
    <x v="12"/>
    <x v="11"/>
    <x v="11"/>
    <x v="12"/>
    <x v="12"/>
    <x v="0"/>
  </r>
  <r>
    <x v="0"/>
    <x v="0"/>
    <x v="0"/>
    <x v="13"/>
    <x v="13"/>
    <x v="13"/>
    <x v="13"/>
    <x v="13"/>
    <x v="13"/>
    <x v="12"/>
    <x v="12"/>
    <x v="13"/>
    <x v="13"/>
    <x v="3"/>
  </r>
  <r>
    <x v="0"/>
    <x v="0"/>
    <x v="0"/>
    <x v="14"/>
    <x v="14"/>
    <x v="14"/>
    <x v="14"/>
    <x v="14"/>
    <x v="14"/>
    <x v="13"/>
    <x v="13"/>
    <x v="14"/>
    <x v="14"/>
    <x v="0"/>
  </r>
  <r>
    <x v="0"/>
    <x v="0"/>
    <x v="0"/>
    <x v="15"/>
    <x v="15"/>
    <x v="15"/>
    <x v="15"/>
    <x v="15"/>
    <x v="15"/>
    <x v="14"/>
    <x v="14"/>
    <x v="15"/>
    <x v="15"/>
    <x v="0"/>
  </r>
  <r>
    <x v="0"/>
    <x v="0"/>
    <x v="0"/>
    <x v="16"/>
    <x v="16"/>
    <x v="16"/>
    <x v="16"/>
    <x v="16"/>
    <x v="16"/>
    <x v="15"/>
    <x v="15"/>
    <x v="16"/>
    <x v="16"/>
    <x v="0"/>
  </r>
  <r>
    <x v="0"/>
    <x v="0"/>
    <x v="0"/>
    <x v="17"/>
    <x v="17"/>
    <x v="17"/>
    <x v="17"/>
    <x v="17"/>
    <x v="17"/>
    <x v="16"/>
    <x v="16"/>
    <x v="17"/>
    <x v="17"/>
    <x v="0"/>
  </r>
  <r>
    <x v="0"/>
    <x v="0"/>
    <x v="0"/>
    <x v="18"/>
    <x v="18"/>
    <x v="18"/>
    <x v="18"/>
    <x v="18"/>
    <x v="18"/>
    <x v="17"/>
    <x v="17"/>
    <x v="18"/>
    <x v="18"/>
    <x v="4"/>
  </r>
  <r>
    <x v="0"/>
    <x v="0"/>
    <x v="0"/>
    <x v="19"/>
    <x v="19"/>
    <x v="19"/>
    <x v="19"/>
    <x v="19"/>
    <x v="19"/>
    <x v="18"/>
    <x v="18"/>
    <x v="19"/>
    <x v="19"/>
    <x v="0"/>
  </r>
  <r>
    <x v="0"/>
    <x v="1"/>
    <x v="1"/>
    <x v="0"/>
    <x v="0"/>
    <x v="0"/>
    <x v="0"/>
    <x v="20"/>
    <x v="20"/>
    <x v="19"/>
    <x v="19"/>
    <x v="20"/>
    <x v="20"/>
    <x v="0"/>
  </r>
  <r>
    <x v="0"/>
    <x v="1"/>
    <x v="1"/>
    <x v="1"/>
    <x v="1"/>
    <x v="1"/>
    <x v="1"/>
    <x v="21"/>
    <x v="21"/>
    <x v="20"/>
    <x v="3"/>
    <x v="21"/>
    <x v="21"/>
    <x v="0"/>
  </r>
  <r>
    <x v="0"/>
    <x v="1"/>
    <x v="1"/>
    <x v="3"/>
    <x v="3"/>
    <x v="3"/>
    <x v="2"/>
    <x v="22"/>
    <x v="22"/>
    <x v="21"/>
    <x v="20"/>
    <x v="22"/>
    <x v="22"/>
    <x v="0"/>
  </r>
  <r>
    <x v="0"/>
    <x v="1"/>
    <x v="1"/>
    <x v="7"/>
    <x v="7"/>
    <x v="7"/>
    <x v="3"/>
    <x v="23"/>
    <x v="23"/>
    <x v="22"/>
    <x v="21"/>
    <x v="23"/>
    <x v="23"/>
    <x v="0"/>
  </r>
  <r>
    <x v="0"/>
    <x v="1"/>
    <x v="1"/>
    <x v="4"/>
    <x v="4"/>
    <x v="4"/>
    <x v="4"/>
    <x v="24"/>
    <x v="24"/>
    <x v="11"/>
    <x v="22"/>
    <x v="24"/>
    <x v="24"/>
    <x v="0"/>
  </r>
  <r>
    <x v="0"/>
    <x v="1"/>
    <x v="1"/>
    <x v="2"/>
    <x v="2"/>
    <x v="2"/>
    <x v="5"/>
    <x v="25"/>
    <x v="25"/>
    <x v="23"/>
    <x v="2"/>
    <x v="25"/>
    <x v="7"/>
    <x v="0"/>
  </r>
  <r>
    <x v="0"/>
    <x v="1"/>
    <x v="1"/>
    <x v="6"/>
    <x v="6"/>
    <x v="6"/>
    <x v="6"/>
    <x v="26"/>
    <x v="26"/>
    <x v="24"/>
    <x v="23"/>
    <x v="26"/>
    <x v="25"/>
    <x v="0"/>
  </r>
  <r>
    <x v="0"/>
    <x v="1"/>
    <x v="1"/>
    <x v="17"/>
    <x v="17"/>
    <x v="17"/>
    <x v="7"/>
    <x v="27"/>
    <x v="27"/>
    <x v="25"/>
    <x v="24"/>
    <x v="27"/>
    <x v="26"/>
    <x v="0"/>
  </r>
  <r>
    <x v="0"/>
    <x v="1"/>
    <x v="1"/>
    <x v="8"/>
    <x v="8"/>
    <x v="8"/>
    <x v="8"/>
    <x v="28"/>
    <x v="28"/>
    <x v="15"/>
    <x v="25"/>
    <x v="28"/>
    <x v="27"/>
    <x v="0"/>
  </r>
  <r>
    <x v="0"/>
    <x v="1"/>
    <x v="1"/>
    <x v="9"/>
    <x v="9"/>
    <x v="9"/>
    <x v="8"/>
    <x v="28"/>
    <x v="28"/>
    <x v="26"/>
    <x v="26"/>
    <x v="29"/>
    <x v="28"/>
    <x v="0"/>
  </r>
  <r>
    <x v="0"/>
    <x v="1"/>
    <x v="1"/>
    <x v="15"/>
    <x v="15"/>
    <x v="15"/>
    <x v="10"/>
    <x v="29"/>
    <x v="29"/>
    <x v="27"/>
    <x v="27"/>
    <x v="30"/>
    <x v="29"/>
    <x v="0"/>
  </r>
  <r>
    <x v="0"/>
    <x v="1"/>
    <x v="1"/>
    <x v="13"/>
    <x v="13"/>
    <x v="13"/>
    <x v="11"/>
    <x v="30"/>
    <x v="13"/>
    <x v="28"/>
    <x v="28"/>
    <x v="31"/>
    <x v="30"/>
    <x v="2"/>
  </r>
  <r>
    <x v="0"/>
    <x v="1"/>
    <x v="1"/>
    <x v="11"/>
    <x v="11"/>
    <x v="11"/>
    <x v="12"/>
    <x v="31"/>
    <x v="30"/>
    <x v="29"/>
    <x v="29"/>
    <x v="32"/>
    <x v="31"/>
    <x v="1"/>
  </r>
  <r>
    <x v="0"/>
    <x v="1"/>
    <x v="1"/>
    <x v="12"/>
    <x v="12"/>
    <x v="12"/>
    <x v="13"/>
    <x v="32"/>
    <x v="14"/>
    <x v="30"/>
    <x v="30"/>
    <x v="33"/>
    <x v="32"/>
    <x v="0"/>
  </r>
  <r>
    <x v="0"/>
    <x v="1"/>
    <x v="1"/>
    <x v="5"/>
    <x v="5"/>
    <x v="5"/>
    <x v="14"/>
    <x v="33"/>
    <x v="31"/>
    <x v="31"/>
    <x v="31"/>
    <x v="34"/>
    <x v="33"/>
    <x v="0"/>
  </r>
  <r>
    <x v="0"/>
    <x v="1"/>
    <x v="1"/>
    <x v="14"/>
    <x v="14"/>
    <x v="14"/>
    <x v="15"/>
    <x v="34"/>
    <x v="32"/>
    <x v="32"/>
    <x v="32"/>
    <x v="35"/>
    <x v="34"/>
    <x v="0"/>
  </r>
  <r>
    <x v="0"/>
    <x v="1"/>
    <x v="1"/>
    <x v="20"/>
    <x v="20"/>
    <x v="20"/>
    <x v="16"/>
    <x v="35"/>
    <x v="33"/>
    <x v="33"/>
    <x v="33"/>
    <x v="36"/>
    <x v="35"/>
    <x v="0"/>
  </r>
  <r>
    <x v="0"/>
    <x v="1"/>
    <x v="1"/>
    <x v="10"/>
    <x v="10"/>
    <x v="10"/>
    <x v="17"/>
    <x v="36"/>
    <x v="16"/>
    <x v="34"/>
    <x v="34"/>
    <x v="37"/>
    <x v="36"/>
    <x v="0"/>
  </r>
  <r>
    <x v="0"/>
    <x v="1"/>
    <x v="1"/>
    <x v="19"/>
    <x v="19"/>
    <x v="19"/>
    <x v="17"/>
    <x v="36"/>
    <x v="16"/>
    <x v="35"/>
    <x v="35"/>
    <x v="38"/>
    <x v="37"/>
    <x v="0"/>
  </r>
  <r>
    <x v="0"/>
    <x v="1"/>
    <x v="1"/>
    <x v="16"/>
    <x v="16"/>
    <x v="16"/>
    <x v="19"/>
    <x v="37"/>
    <x v="17"/>
    <x v="36"/>
    <x v="36"/>
    <x v="39"/>
    <x v="38"/>
    <x v="0"/>
  </r>
  <r>
    <x v="0"/>
    <x v="2"/>
    <x v="2"/>
    <x v="0"/>
    <x v="0"/>
    <x v="0"/>
    <x v="0"/>
    <x v="38"/>
    <x v="34"/>
    <x v="37"/>
    <x v="37"/>
    <x v="40"/>
    <x v="39"/>
    <x v="0"/>
  </r>
  <r>
    <x v="0"/>
    <x v="2"/>
    <x v="2"/>
    <x v="2"/>
    <x v="2"/>
    <x v="2"/>
    <x v="1"/>
    <x v="39"/>
    <x v="35"/>
    <x v="38"/>
    <x v="38"/>
    <x v="41"/>
    <x v="40"/>
    <x v="0"/>
  </r>
  <r>
    <x v="0"/>
    <x v="2"/>
    <x v="2"/>
    <x v="7"/>
    <x v="7"/>
    <x v="7"/>
    <x v="2"/>
    <x v="40"/>
    <x v="36"/>
    <x v="16"/>
    <x v="39"/>
    <x v="41"/>
    <x v="40"/>
    <x v="0"/>
  </r>
  <r>
    <x v="0"/>
    <x v="2"/>
    <x v="2"/>
    <x v="9"/>
    <x v="9"/>
    <x v="9"/>
    <x v="3"/>
    <x v="41"/>
    <x v="37"/>
    <x v="39"/>
    <x v="40"/>
    <x v="40"/>
    <x v="39"/>
    <x v="0"/>
  </r>
  <r>
    <x v="0"/>
    <x v="2"/>
    <x v="2"/>
    <x v="3"/>
    <x v="3"/>
    <x v="3"/>
    <x v="4"/>
    <x v="42"/>
    <x v="38"/>
    <x v="40"/>
    <x v="41"/>
    <x v="42"/>
    <x v="33"/>
    <x v="0"/>
  </r>
  <r>
    <x v="0"/>
    <x v="2"/>
    <x v="2"/>
    <x v="8"/>
    <x v="8"/>
    <x v="8"/>
    <x v="5"/>
    <x v="43"/>
    <x v="39"/>
    <x v="41"/>
    <x v="42"/>
    <x v="43"/>
    <x v="41"/>
    <x v="0"/>
  </r>
  <r>
    <x v="0"/>
    <x v="2"/>
    <x v="2"/>
    <x v="1"/>
    <x v="1"/>
    <x v="1"/>
    <x v="6"/>
    <x v="44"/>
    <x v="40"/>
    <x v="25"/>
    <x v="43"/>
    <x v="44"/>
    <x v="42"/>
    <x v="0"/>
  </r>
  <r>
    <x v="0"/>
    <x v="2"/>
    <x v="2"/>
    <x v="21"/>
    <x v="21"/>
    <x v="21"/>
    <x v="7"/>
    <x v="45"/>
    <x v="41"/>
    <x v="25"/>
    <x v="43"/>
    <x v="45"/>
    <x v="43"/>
    <x v="0"/>
  </r>
  <r>
    <x v="0"/>
    <x v="2"/>
    <x v="2"/>
    <x v="13"/>
    <x v="13"/>
    <x v="13"/>
    <x v="8"/>
    <x v="46"/>
    <x v="7"/>
    <x v="42"/>
    <x v="44"/>
    <x v="46"/>
    <x v="44"/>
    <x v="0"/>
  </r>
  <r>
    <x v="0"/>
    <x v="2"/>
    <x v="2"/>
    <x v="4"/>
    <x v="4"/>
    <x v="4"/>
    <x v="8"/>
    <x v="46"/>
    <x v="7"/>
    <x v="43"/>
    <x v="45"/>
    <x v="47"/>
    <x v="28"/>
    <x v="0"/>
  </r>
  <r>
    <x v="0"/>
    <x v="2"/>
    <x v="2"/>
    <x v="5"/>
    <x v="5"/>
    <x v="5"/>
    <x v="10"/>
    <x v="47"/>
    <x v="27"/>
    <x v="33"/>
    <x v="46"/>
    <x v="48"/>
    <x v="45"/>
    <x v="0"/>
  </r>
  <r>
    <x v="0"/>
    <x v="2"/>
    <x v="2"/>
    <x v="6"/>
    <x v="6"/>
    <x v="6"/>
    <x v="11"/>
    <x v="48"/>
    <x v="42"/>
    <x v="44"/>
    <x v="47"/>
    <x v="49"/>
    <x v="46"/>
    <x v="0"/>
  </r>
  <r>
    <x v="0"/>
    <x v="2"/>
    <x v="2"/>
    <x v="22"/>
    <x v="22"/>
    <x v="22"/>
    <x v="12"/>
    <x v="49"/>
    <x v="43"/>
    <x v="45"/>
    <x v="48"/>
    <x v="40"/>
    <x v="39"/>
    <x v="0"/>
  </r>
  <r>
    <x v="0"/>
    <x v="2"/>
    <x v="2"/>
    <x v="16"/>
    <x v="16"/>
    <x v="16"/>
    <x v="13"/>
    <x v="50"/>
    <x v="44"/>
    <x v="46"/>
    <x v="49"/>
    <x v="44"/>
    <x v="42"/>
    <x v="0"/>
  </r>
  <r>
    <x v="0"/>
    <x v="2"/>
    <x v="2"/>
    <x v="18"/>
    <x v="18"/>
    <x v="18"/>
    <x v="13"/>
    <x v="50"/>
    <x v="44"/>
    <x v="46"/>
    <x v="49"/>
    <x v="50"/>
    <x v="47"/>
    <x v="2"/>
  </r>
  <r>
    <x v="0"/>
    <x v="2"/>
    <x v="2"/>
    <x v="10"/>
    <x v="10"/>
    <x v="10"/>
    <x v="15"/>
    <x v="51"/>
    <x v="15"/>
    <x v="47"/>
    <x v="50"/>
    <x v="51"/>
    <x v="19"/>
    <x v="0"/>
  </r>
  <r>
    <x v="0"/>
    <x v="2"/>
    <x v="2"/>
    <x v="23"/>
    <x v="23"/>
    <x v="23"/>
    <x v="16"/>
    <x v="52"/>
    <x v="17"/>
    <x v="48"/>
    <x v="51"/>
    <x v="52"/>
    <x v="3"/>
    <x v="0"/>
  </r>
  <r>
    <x v="0"/>
    <x v="2"/>
    <x v="2"/>
    <x v="12"/>
    <x v="12"/>
    <x v="12"/>
    <x v="17"/>
    <x v="53"/>
    <x v="45"/>
    <x v="49"/>
    <x v="52"/>
    <x v="46"/>
    <x v="44"/>
    <x v="0"/>
  </r>
  <r>
    <x v="0"/>
    <x v="2"/>
    <x v="2"/>
    <x v="11"/>
    <x v="11"/>
    <x v="11"/>
    <x v="17"/>
    <x v="53"/>
    <x v="45"/>
    <x v="50"/>
    <x v="53"/>
    <x v="53"/>
    <x v="48"/>
    <x v="0"/>
  </r>
  <r>
    <x v="0"/>
    <x v="2"/>
    <x v="2"/>
    <x v="14"/>
    <x v="14"/>
    <x v="14"/>
    <x v="19"/>
    <x v="54"/>
    <x v="46"/>
    <x v="51"/>
    <x v="54"/>
    <x v="52"/>
    <x v="3"/>
    <x v="0"/>
  </r>
  <r>
    <x v="0"/>
    <x v="2"/>
    <x v="2"/>
    <x v="24"/>
    <x v="24"/>
    <x v="24"/>
    <x v="19"/>
    <x v="54"/>
    <x v="46"/>
    <x v="52"/>
    <x v="55"/>
    <x v="54"/>
    <x v="49"/>
    <x v="0"/>
  </r>
  <r>
    <x v="0"/>
    <x v="3"/>
    <x v="3"/>
    <x v="0"/>
    <x v="0"/>
    <x v="0"/>
    <x v="0"/>
    <x v="55"/>
    <x v="47"/>
    <x v="53"/>
    <x v="56"/>
    <x v="46"/>
    <x v="50"/>
    <x v="0"/>
  </r>
  <r>
    <x v="0"/>
    <x v="3"/>
    <x v="3"/>
    <x v="25"/>
    <x v="25"/>
    <x v="25"/>
    <x v="1"/>
    <x v="56"/>
    <x v="48"/>
    <x v="54"/>
    <x v="57"/>
    <x v="55"/>
    <x v="51"/>
    <x v="0"/>
  </r>
  <r>
    <x v="0"/>
    <x v="3"/>
    <x v="3"/>
    <x v="2"/>
    <x v="2"/>
    <x v="2"/>
    <x v="2"/>
    <x v="57"/>
    <x v="23"/>
    <x v="55"/>
    <x v="58"/>
    <x v="53"/>
    <x v="52"/>
    <x v="0"/>
  </r>
  <r>
    <x v="0"/>
    <x v="3"/>
    <x v="3"/>
    <x v="5"/>
    <x v="5"/>
    <x v="5"/>
    <x v="3"/>
    <x v="58"/>
    <x v="49"/>
    <x v="56"/>
    <x v="59"/>
    <x v="56"/>
    <x v="53"/>
    <x v="0"/>
  </r>
  <r>
    <x v="0"/>
    <x v="3"/>
    <x v="3"/>
    <x v="6"/>
    <x v="6"/>
    <x v="6"/>
    <x v="4"/>
    <x v="59"/>
    <x v="40"/>
    <x v="57"/>
    <x v="60"/>
    <x v="57"/>
    <x v="54"/>
    <x v="0"/>
  </r>
  <r>
    <x v="0"/>
    <x v="3"/>
    <x v="3"/>
    <x v="10"/>
    <x v="10"/>
    <x v="10"/>
    <x v="5"/>
    <x v="60"/>
    <x v="50"/>
    <x v="58"/>
    <x v="61"/>
    <x v="7"/>
    <x v="55"/>
    <x v="0"/>
  </r>
  <r>
    <x v="0"/>
    <x v="3"/>
    <x v="3"/>
    <x v="3"/>
    <x v="3"/>
    <x v="3"/>
    <x v="6"/>
    <x v="61"/>
    <x v="51"/>
    <x v="59"/>
    <x v="62"/>
    <x v="42"/>
    <x v="56"/>
    <x v="0"/>
  </r>
  <r>
    <x v="0"/>
    <x v="3"/>
    <x v="3"/>
    <x v="4"/>
    <x v="4"/>
    <x v="4"/>
    <x v="7"/>
    <x v="62"/>
    <x v="52"/>
    <x v="54"/>
    <x v="57"/>
    <x v="57"/>
    <x v="54"/>
    <x v="0"/>
  </r>
  <r>
    <x v="0"/>
    <x v="3"/>
    <x v="3"/>
    <x v="1"/>
    <x v="1"/>
    <x v="1"/>
    <x v="8"/>
    <x v="63"/>
    <x v="53"/>
    <x v="60"/>
    <x v="63"/>
    <x v="58"/>
    <x v="47"/>
    <x v="0"/>
  </r>
  <r>
    <x v="0"/>
    <x v="3"/>
    <x v="3"/>
    <x v="12"/>
    <x v="12"/>
    <x v="12"/>
    <x v="9"/>
    <x v="64"/>
    <x v="54"/>
    <x v="42"/>
    <x v="64"/>
    <x v="59"/>
    <x v="57"/>
    <x v="0"/>
  </r>
  <r>
    <x v="0"/>
    <x v="3"/>
    <x v="3"/>
    <x v="8"/>
    <x v="8"/>
    <x v="8"/>
    <x v="10"/>
    <x v="40"/>
    <x v="55"/>
    <x v="61"/>
    <x v="65"/>
    <x v="25"/>
    <x v="58"/>
    <x v="0"/>
  </r>
  <r>
    <x v="0"/>
    <x v="3"/>
    <x v="3"/>
    <x v="9"/>
    <x v="9"/>
    <x v="9"/>
    <x v="11"/>
    <x v="65"/>
    <x v="56"/>
    <x v="39"/>
    <x v="66"/>
    <x v="60"/>
    <x v="59"/>
    <x v="0"/>
  </r>
  <r>
    <x v="0"/>
    <x v="3"/>
    <x v="3"/>
    <x v="26"/>
    <x v="26"/>
    <x v="26"/>
    <x v="12"/>
    <x v="42"/>
    <x v="57"/>
    <x v="62"/>
    <x v="67"/>
    <x v="60"/>
    <x v="59"/>
    <x v="0"/>
  </r>
  <r>
    <x v="0"/>
    <x v="3"/>
    <x v="3"/>
    <x v="23"/>
    <x v="23"/>
    <x v="23"/>
    <x v="13"/>
    <x v="66"/>
    <x v="58"/>
    <x v="63"/>
    <x v="68"/>
    <x v="61"/>
    <x v="60"/>
    <x v="0"/>
  </r>
  <r>
    <x v="0"/>
    <x v="3"/>
    <x v="3"/>
    <x v="27"/>
    <x v="27"/>
    <x v="27"/>
    <x v="14"/>
    <x v="43"/>
    <x v="59"/>
    <x v="44"/>
    <x v="69"/>
    <x v="62"/>
    <x v="61"/>
    <x v="0"/>
  </r>
  <r>
    <x v="0"/>
    <x v="3"/>
    <x v="3"/>
    <x v="28"/>
    <x v="28"/>
    <x v="28"/>
    <x v="15"/>
    <x v="67"/>
    <x v="60"/>
    <x v="64"/>
    <x v="30"/>
    <x v="63"/>
    <x v="62"/>
    <x v="0"/>
  </r>
  <r>
    <x v="0"/>
    <x v="3"/>
    <x v="3"/>
    <x v="7"/>
    <x v="7"/>
    <x v="7"/>
    <x v="16"/>
    <x v="68"/>
    <x v="30"/>
    <x v="65"/>
    <x v="70"/>
    <x v="64"/>
    <x v="40"/>
    <x v="0"/>
  </r>
  <r>
    <x v="0"/>
    <x v="3"/>
    <x v="3"/>
    <x v="29"/>
    <x v="29"/>
    <x v="29"/>
    <x v="17"/>
    <x v="69"/>
    <x v="61"/>
    <x v="47"/>
    <x v="71"/>
    <x v="65"/>
    <x v="33"/>
    <x v="0"/>
  </r>
  <r>
    <x v="0"/>
    <x v="3"/>
    <x v="3"/>
    <x v="15"/>
    <x v="15"/>
    <x v="15"/>
    <x v="18"/>
    <x v="70"/>
    <x v="44"/>
    <x v="66"/>
    <x v="51"/>
    <x v="25"/>
    <x v="58"/>
    <x v="0"/>
  </r>
  <r>
    <x v="0"/>
    <x v="3"/>
    <x v="3"/>
    <x v="11"/>
    <x v="11"/>
    <x v="11"/>
    <x v="18"/>
    <x v="70"/>
    <x v="44"/>
    <x v="60"/>
    <x v="63"/>
    <x v="53"/>
    <x v="52"/>
    <x v="0"/>
  </r>
  <r>
    <x v="0"/>
    <x v="4"/>
    <x v="4"/>
    <x v="30"/>
    <x v="30"/>
    <x v="30"/>
    <x v="0"/>
    <x v="71"/>
    <x v="62"/>
    <x v="67"/>
    <x v="72"/>
    <x v="66"/>
    <x v="63"/>
    <x v="0"/>
  </r>
  <r>
    <x v="0"/>
    <x v="4"/>
    <x v="4"/>
    <x v="0"/>
    <x v="0"/>
    <x v="0"/>
    <x v="1"/>
    <x v="63"/>
    <x v="63"/>
    <x v="68"/>
    <x v="73"/>
    <x v="41"/>
    <x v="64"/>
    <x v="0"/>
  </r>
  <r>
    <x v="0"/>
    <x v="4"/>
    <x v="4"/>
    <x v="31"/>
    <x v="31"/>
    <x v="31"/>
    <x v="2"/>
    <x v="47"/>
    <x v="64"/>
    <x v="56"/>
    <x v="6"/>
    <x v="67"/>
    <x v="65"/>
    <x v="0"/>
  </r>
  <r>
    <x v="0"/>
    <x v="4"/>
    <x v="4"/>
    <x v="8"/>
    <x v="8"/>
    <x v="8"/>
    <x v="3"/>
    <x v="72"/>
    <x v="65"/>
    <x v="69"/>
    <x v="74"/>
    <x v="41"/>
    <x v="64"/>
    <x v="0"/>
  </r>
  <r>
    <x v="0"/>
    <x v="4"/>
    <x v="4"/>
    <x v="21"/>
    <x v="21"/>
    <x v="21"/>
    <x v="4"/>
    <x v="50"/>
    <x v="66"/>
    <x v="45"/>
    <x v="75"/>
    <x v="64"/>
    <x v="66"/>
    <x v="0"/>
  </r>
  <r>
    <x v="0"/>
    <x v="4"/>
    <x v="4"/>
    <x v="3"/>
    <x v="3"/>
    <x v="3"/>
    <x v="5"/>
    <x v="51"/>
    <x v="67"/>
    <x v="45"/>
    <x v="75"/>
    <x v="41"/>
    <x v="64"/>
    <x v="0"/>
  </r>
  <r>
    <x v="0"/>
    <x v="4"/>
    <x v="4"/>
    <x v="2"/>
    <x v="2"/>
    <x v="2"/>
    <x v="5"/>
    <x v="51"/>
    <x v="67"/>
    <x v="42"/>
    <x v="76"/>
    <x v="49"/>
    <x v="46"/>
    <x v="0"/>
  </r>
  <r>
    <x v="0"/>
    <x v="4"/>
    <x v="4"/>
    <x v="5"/>
    <x v="5"/>
    <x v="5"/>
    <x v="7"/>
    <x v="52"/>
    <x v="68"/>
    <x v="70"/>
    <x v="77"/>
    <x v="42"/>
    <x v="67"/>
    <x v="0"/>
  </r>
  <r>
    <x v="0"/>
    <x v="4"/>
    <x v="4"/>
    <x v="13"/>
    <x v="13"/>
    <x v="13"/>
    <x v="7"/>
    <x v="52"/>
    <x v="68"/>
    <x v="50"/>
    <x v="78"/>
    <x v="53"/>
    <x v="24"/>
    <x v="1"/>
  </r>
  <r>
    <x v="0"/>
    <x v="4"/>
    <x v="4"/>
    <x v="32"/>
    <x v="32"/>
    <x v="32"/>
    <x v="7"/>
    <x v="52"/>
    <x v="68"/>
    <x v="71"/>
    <x v="79"/>
    <x v="49"/>
    <x v="46"/>
    <x v="0"/>
  </r>
  <r>
    <x v="0"/>
    <x v="4"/>
    <x v="4"/>
    <x v="7"/>
    <x v="7"/>
    <x v="7"/>
    <x v="10"/>
    <x v="53"/>
    <x v="69"/>
    <x v="63"/>
    <x v="80"/>
    <x v="49"/>
    <x v="46"/>
    <x v="0"/>
  </r>
  <r>
    <x v="0"/>
    <x v="4"/>
    <x v="4"/>
    <x v="11"/>
    <x v="11"/>
    <x v="11"/>
    <x v="10"/>
    <x v="53"/>
    <x v="69"/>
    <x v="63"/>
    <x v="80"/>
    <x v="49"/>
    <x v="46"/>
    <x v="0"/>
  </r>
  <r>
    <x v="0"/>
    <x v="4"/>
    <x v="4"/>
    <x v="9"/>
    <x v="9"/>
    <x v="9"/>
    <x v="12"/>
    <x v="54"/>
    <x v="70"/>
    <x v="31"/>
    <x v="81"/>
    <x v="49"/>
    <x v="46"/>
    <x v="0"/>
  </r>
  <r>
    <x v="0"/>
    <x v="4"/>
    <x v="4"/>
    <x v="18"/>
    <x v="18"/>
    <x v="18"/>
    <x v="13"/>
    <x v="73"/>
    <x v="71"/>
    <x v="48"/>
    <x v="82"/>
    <x v="47"/>
    <x v="68"/>
    <x v="0"/>
  </r>
  <r>
    <x v="0"/>
    <x v="4"/>
    <x v="4"/>
    <x v="10"/>
    <x v="10"/>
    <x v="10"/>
    <x v="14"/>
    <x v="74"/>
    <x v="72"/>
    <x v="72"/>
    <x v="83"/>
    <x v="67"/>
    <x v="65"/>
    <x v="0"/>
  </r>
  <r>
    <x v="0"/>
    <x v="4"/>
    <x v="4"/>
    <x v="33"/>
    <x v="33"/>
    <x v="33"/>
    <x v="14"/>
    <x v="74"/>
    <x v="72"/>
    <x v="49"/>
    <x v="84"/>
    <x v="57"/>
    <x v="69"/>
    <x v="0"/>
  </r>
  <r>
    <x v="0"/>
    <x v="4"/>
    <x v="4"/>
    <x v="12"/>
    <x v="12"/>
    <x v="12"/>
    <x v="16"/>
    <x v="75"/>
    <x v="73"/>
    <x v="51"/>
    <x v="85"/>
    <x v="53"/>
    <x v="24"/>
    <x v="0"/>
  </r>
  <r>
    <x v="0"/>
    <x v="4"/>
    <x v="4"/>
    <x v="19"/>
    <x v="19"/>
    <x v="19"/>
    <x v="16"/>
    <x v="75"/>
    <x v="73"/>
    <x v="73"/>
    <x v="50"/>
    <x v="60"/>
    <x v="70"/>
    <x v="0"/>
  </r>
  <r>
    <x v="0"/>
    <x v="4"/>
    <x v="4"/>
    <x v="34"/>
    <x v="34"/>
    <x v="34"/>
    <x v="18"/>
    <x v="76"/>
    <x v="74"/>
    <x v="51"/>
    <x v="85"/>
    <x v="64"/>
    <x v="66"/>
    <x v="0"/>
  </r>
  <r>
    <x v="0"/>
    <x v="4"/>
    <x v="4"/>
    <x v="16"/>
    <x v="16"/>
    <x v="16"/>
    <x v="19"/>
    <x v="77"/>
    <x v="75"/>
    <x v="49"/>
    <x v="84"/>
    <x v="67"/>
    <x v="65"/>
    <x v="0"/>
  </r>
  <r>
    <x v="0"/>
    <x v="4"/>
    <x v="4"/>
    <x v="35"/>
    <x v="35"/>
    <x v="35"/>
    <x v="19"/>
    <x v="77"/>
    <x v="75"/>
    <x v="51"/>
    <x v="85"/>
    <x v="41"/>
    <x v="64"/>
    <x v="0"/>
  </r>
  <r>
    <x v="0"/>
    <x v="4"/>
    <x v="4"/>
    <x v="36"/>
    <x v="36"/>
    <x v="36"/>
    <x v="19"/>
    <x v="77"/>
    <x v="75"/>
    <x v="51"/>
    <x v="85"/>
    <x v="41"/>
    <x v="64"/>
    <x v="0"/>
  </r>
  <r>
    <x v="0"/>
    <x v="4"/>
    <x v="4"/>
    <x v="6"/>
    <x v="6"/>
    <x v="6"/>
    <x v="19"/>
    <x v="77"/>
    <x v="75"/>
    <x v="51"/>
    <x v="85"/>
    <x v="41"/>
    <x v="64"/>
    <x v="0"/>
  </r>
  <r>
    <x v="0"/>
    <x v="5"/>
    <x v="5"/>
    <x v="0"/>
    <x v="0"/>
    <x v="0"/>
    <x v="0"/>
    <x v="48"/>
    <x v="76"/>
    <x v="44"/>
    <x v="86"/>
    <x v="49"/>
    <x v="46"/>
    <x v="0"/>
  </r>
  <r>
    <x v="0"/>
    <x v="5"/>
    <x v="5"/>
    <x v="37"/>
    <x v="37"/>
    <x v="37"/>
    <x v="1"/>
    <x v="54"/>
    <x v="35"/>
    <x v="47"/>
    <x v="87"/>
    <x v="60"/>
    <x v="71"/>
    <x v="0"/>
  </r>
  <r>
    <x v="0"/>
    <x v="5"/>
    <x v="5"/>
    <x v="2"/>
    <x v="2"/>
    <x v="2"/>
    <x v="2"/>
    <x v="73"/>
    <x v="36"/>
    <x v="50"/>
    <x v="88"/>
    <x v="49"/>
    <x v="46"/>
    <x v="0"/>
  </r>
  <r>
    <x v="0"/>
    <x v="5"/>
    <x v="5"/>
    <x v="13"/>
    <x v="13"/>
    <x v="13"/>
    <x v="3"/>
    <x v="74"/>
    <x v="77"/>
    <x v="47"/>
    <x v="87"/>
    <x v="64"/>
    <x v="72"/>
    <x v="1"/>
  </r>
  <r>
    <x v="0"/>
    <x v="5"/>
    <x v="5"/>
    <x v="5"/>
    <x v="5"/>
    <x v="5"/>
    <x v="4"/>
    <x v="76"/>
    <x v="78"/>
    <x v="74"/>
    <x v="89"/>
    <x v="45"/>
    <x v="73"/>
    <x v="0"/>
  </r>
  <r>
    <x v="0"/>
    <x v="5"/>
    <x v="5"/>
    <x v="33"/>
    <x v="33"/>
    <x v="33"/>
    <x v="4"/>
    <x v="76"/>
    <x v="78"/>
    <x v="33"/>
    <x v="90"/>
    <x v="57"/>
    <x v="74"/>
    <x v="0"/>
  </r>
  <r>
    <x v="0"/>
    <x v="5"/>
    <x v="5"/>
    <x v="18"/>
    <x v="18"/>
    <x v="18"/>
    <x v="6"/>
    <x v="78"/>
    <x v="67"/>
    <x v="46"/>
    <x v="91"/>
    <x v="41"/>
    <x v="75"/>
    <x v="0"/>
  </r>
  <r>
    <x v="0"/>
    <x v="5"/>
    <x v="5"/>
    <x v="10"/>
    <x v="10"/>
    <x v="10"/>
    <x v="7"/>
    <x v="79"/>
    <x v="52"/>
    <x v="72"/>
    <x v="92"/>
    <x v="41"/>
    <x v="75"/>
    <x v="0"/>
  </r>
  <r>
    <x v="0"/>
    <x v="5"/>
    <x v="5"/>
    <x v="38"/>
    <x v="38"/>
    <x v="38"/>
    <x v="8"/>
    <x v="80"/>
    <x v="53"/>
    <x v="33"/>
    <x v="90"/>
    <x v="40"/>
    <x v="76"/>
    <x v="0"/>
  </r>
  <r>
    <x v="0"/>
    <x v="5"/>
    <x v="5"/>
    <x v="8"/>
    <x v="8"/>
    <x v="8"/>
    <x v="8"/>
    <x v="80"/>
    <x v="53"/>
    <x v="75"/>
    <x v="93"/>
    <x v="67"/>
    <x v="77"/>
    <x v="0"/>
  </r>
  <r>
    <x v="0"/>
    <x v="5"/>
    <x v="5"/>
    <x v="39"/>
    <x v="39"/>
    <x v="39"/>
    <x v="10"/>
    <x v="81"/>
    <x v="8"/>
    <x v="76"/>
    <x v="94"/>
    <x v="57"/>
    <x v="74"/>
    <x v="0"/>
  </r>
  <r>
    <x v="0"/>
    <x v="5"/>
    <x v="5"/>
    <x v="36"/>
    <x v="36"/>
    <x v="36"/>
    <x v="10"/>
    <x v="81"/>
    <x v="8"/>
    <x v="70"/>
    <x v="95"/>
    <x v="53"/>
    <x v="78"/>
    <x v="0"/>
  </r>
  <r>
    <x v="0"/>
    <x v="5"/>
    <x v="5"/>
    <x v="3"/>
    <x v="3"/>
    <x v="3"/>
    <x v="10"/>
    <x v="81"/>
    <x v="8"/>
    <x v="73"/>
    <x v="96"/>
    <x v="41"/>
    <x v="75"/>
    <x v="0"/>
  </r>
  <r>
    <x v="0"/>
    <x v="5"/>
    <x v="5"/>
    <x v="7"/>
    <x v="7"/>
    <x v="7"/>
    <x v="10"/>
    <x v="81"/>
    <x v="8"/>
    <x v="77"/>
    <x v="97"/>
    <x v="49"/>
    <x v="46"/>
    <x v="0"/>
  </r>
  <r>
    <x v="0"/>
    <x v="5"/>
    <x v="5"/>
    <x v="4"/>
    <x v="4"/>
    <x v="4"/>
    <x v="10"/>
    <x v="81"/>
    <x v="8"/>
    <x v="77"/>
    <x v="97"/>
    <x v="49"/>
    <x v="46"/>
    <x v="0"/>
  </r>
  <r>
    <x v="0"/>
    <x v="5"/>
    <x v="5"/>
    <x v="16"/>
    <x v="16"/>
    <x v="16"/>
    <x v="15"/>
    <x v="82"/>
    <x v="58"/>
    <x v="33"/>
    <x v="90"/>
    <x v="53"/>
    <x v="78"/>
    <x v="0"/>
  </r>
  <r>
    <x v="0"/>
    <x v="5"/>
    <x v="5"/>
    <x v="21"/>
    <x v="21"/>
    <x v="21"/>
    <x v="15"/>
    <x v="82"/>
    <x v="58"/>
    <x v="49"/>
    <x v="98"/>
    <x v="41"/>
    <x v="75"/>
    <x v="0"/>
  </r>
  <r>
    <x v="0"/>
    <x v="5"/>
    <x v="5"/>
    <x v="11"/>
    <x v="11"/>
    <x v="11"/>
    <x v="15"/>
    <x v="82"/>
    <x v="58"/>
    <x v="70"/>
    <x v="95"/>
    <x v="64"/>
    <x v="72"/>
    <x v="0"/>
  </r>
  <r>
    <x v="0"/>
    <x v="5"/>
    <x v="5"/>
    <x v="32"/>
    <x v="32"/>
    <x v="32"/>
    <x v="15"/>
    <x v="82"/>
    <x v="58"/>
    <x v="78"/>
    <x v="99"/>
    <x v="49"/>
    <x v="46"/>
    <x v="0"/>
  </r>
  <r>
    <x v="0"/>
    <x v="5"/>
    <x v="5"/>
    <x v="40"/>
    <x v="40"/>
    <x v="40"/>
    <x v="19"/>
    <x v="83"/>
    <x v="74"/>
    <x v="70"/>
    <x v="95"/>
    <x v="41"/>
    <x v="75"/>
    <x v="0"/>
  </r>
  <r>
    <x v="0"/>
    <x v="5"/>
    <x v="5"/>
    <x v="34"/>
    <x v="34"/>
    <x v="34"/>
    <x v="19"/>
    <x v="83"/>
    <x v="74"/>
    <x v="49"/>
    <x v="98"/>
    <x v="49"/>
    <x v="46"/>
    <x v="0"/>
  </r>
  <r>
    <x v="0"/>
    <x v="6"/>
    <x v="6"/>
    <x v="30"/>
    <x v="30"/>
    <x v="30"/>
    <x v="0"/>
    <x v="84"/>
    <x v="79"/>
    <x v="13"/>
    <x v="100"/>
    <x v="68"/>
    <x v="79"/>
    <x v="0"/>
  </r>
  <r>
    <x v="0"/>
    <x v="6"/>
    <x v="6"/>
    <x v="0"/>
    <x v="0"/>
    <x v="0"/>
    <x v="1"/>
    <x v="85"/>
    <x v="80"/>
    <x v="79"/>
    <x v="101"/>
    <x v="47"/>
    <x v="80"/>
    <x v="0"/>
  </r>
  <r>
    <x v="0"/>
    <x v="6"/>
    <x v="6"/>
    <x v="11"/>
    <x v="11"/>
    <x v="11"/>
    <x v="2"/>
    <x v="86"/>
    <x v="81"/>
    <x v="68"/>
    <x v="102"/>
    <x v="40"/>
    <x v="75"/>
    <x v="0"/>
  </r>
  <r>
    <x v="0"/>
    <x v="6"/>
    <x v="6"/>
    <x v="2"/>
    <x v="2"/>
    <x v="2"/>
    <x v="3"/>
    <x v="87"/>
    <x v="82"/>
    <x v="34"/>
    <x v="103"/>
    <x v="64"/>
    <x v="81"/>
    <x v="0"/>
  </r>
  <r>
    <x v="0"/>
    <x v="6"/>
    <x v="6"/>
    <x v="3"/>
    <x v="3"/>
    <x v="3"/>
    <x v="4"/>
    <x v="43"/>
    <x v="4"/>
    <x v="60"/>
    <x v="57"/>
    <x v="52"/>
    <x v="82"/>
    <x v="0"/>
  </r>
  <r>
    <x v="0"/>
    <x v="6"/>
    <x v="6"/>
    <x v="1"/>
    <x v="1"/>
    <x v="1"/>
    <x v="5"/>
    <x v="68"/>
    <x v="83"/>
    <x v="80"/>
    <x v="104"/>
    <x v="43"/>
    <x v="83"/>
    <x v="0"/>
  </r>
  <r>
    <x v="0"/>
    <x v="6"/>
    <x v="6"/>
    <x v="12"/>
    <x v="12"/>
    <x v="12"/>
    <x v="6"/>
    <x v="69"/>
    <x v="84"/>
    <x v="56"/>
    <x v="105"/>
    <x v="54"/>
    <x v="84"/>
    <x v="0"/>
  </r>
  <r>
    <x v="0"/>
    <x v="6"/>
    <x v="6"/>
    <x v="25"/>
    <x v="25"/>
    <x v="25"/>
    <x v="7"/>
    <x v="70"/>
    <x v="52"/>
    <x v="56"/>
    <x v="105"/>
    <x v="42"/>
    <x v="85"/>
    <x v="0"/>
  </r>
  <r>
    <x v="0"/>
    <x v="6"/>
    <x v="6"/>
    <x v="6"/>
    <x v="6"/>
    <x v="6"/>
    <x v="8"/>
    <x v="88"/>
    <x v="85"/>
    <x v="58"/>
    <x v="106"/>
    <x v="47"/>
    <x v="80"/>
    <x v="0"/>
  </r>
  <r>
    <x v="0"/>
    <x v="6"/>
    <x v="6"/>
    <x v="5"/>
    <x v="5"/>
    <x v="5"/>
    <x v="9"/>
    <x v="89"/>
    <x v="86"/>
    <x v="77"/>
    <x v="107"/>
    <x v="69"/>
    <x v="86"/>
    <x v="0"/>
  </r>
  <r>
    <x v="0"/>
    <x v="6"/>
    <x v="6"/>
    <x v="14"/>
    <x v="14"/>
    <x v="14"/>
    <x v="9"/>
    <x v="89"/>
    <x v="86"/>
    <x v="81"/>
    <x v="108"/>
    <x v="25"/>
    <x v="87"/>
    <x v="0"/>
  </r>
  <r>
    <x v="0"/>
    <x v="6"/>
    <x v="6"/>
    <x v="9"/>
    <x v="9"/>
    <x v="9"/>
    <x v="9"/>
    <x v="89"/>
    <x v="86"/>
    <x v="43"/>
    <x v="109"/>
    <x v="64"/>
    <x v="81"/>
    <x v="0"/>
  </r>
  <r>
    <x v="0"/>
    <x v="6"/>
    <x v="6"/>
    <x v="8"/>
    <x v="8"/>
    <x v="8"/>
    <x v="12"/>
    <x v="90"/>
    <x v="13"/>
    <x v="56"/>
    <x v="105"/>
    <x v="47"/>
    <x v="80"/>
    <x v="0"/>
  </r>
  <r>
    <x v="0"/>
    <x v="6"/>
    <x v="6"/>
    <x v="7"/>
    <x v="7"/>
    <x v="7"/>
    <x v="12"/>
    <x v="90"/>
    <x v="13"/>
    <x v="80"/>
    <x v="104"/>
    <x v="49"/>
    <x v="46"/>
    <x v="0"/>
  </r>
  <r>
    <x v="0"/>
    <x v="6"/>
    <x v="6"/>
    <x v="24"/>
    <x v="24"/>
    <x v="24"/>
    <x v="12"/>
    <x v="90"/>
    <x v="13"/>
    <x v="74"/>
    <x v="110"/>
    <x v="68"/>
    <x v="79"/>
    <x v="0"/>
  </r>
  <r>
    <x v="0"/>
    <x v="6"/>
    <x v="6"/>
    <x v="4"/>
    <x v="4"/>
    <x v="4"/>
    <x v="15"/>
    <x v="91"/>
    <x v="87"/>
    <x v="63"/>
    <x v="53"/>
    <x v="52"/>
    <x v="82"/>
    <x v="0"/>
  </r>
  <r>
    <x v="0"/>
    <x v="6"/>
    <x v="6"/>
    <x v="18"/>
    <x v="18"/>
    <x v="18"/>
    <x v="16"/>
    <x v="92"/>
    <x v="19"/>
    <x v="81"/>
    <x v="108"/>
    <x v="52"/>
    <x v="82"/>
    <x v="1"/>
  </r>
  <r>
    <x v="0"/>
    <x v="6"/>
    <x v="6"/>
    <x v="19"/>
    <x v="19"/>
    <x v="19"/>
    <x v="16"/>
    <x v="92"/>
    <x v="19"/>
    <x v="47"/>
    <x v="111"/>
    <x v="45"/>
    <x v="19"/>
    <x v="0"/>
  </r>
  <r>
    <x v="0"/>
    <x v="6"/>
    <x v="6"/>
    <x v="13"/>
    <x v="13"/>
    <x v="13"/>
    <x v="18"/>
    <x v="50"/>
    <x v="88"/>
    <x v="82"/>
    <x v="112"/>
    <x v="57"/>
    <x v="88"/>
    <x v="0"/>
  </r>
  <r>
    <x v="0"/>
    <x v="6"/>
    <x v="6"/>
    <x v="41"/>
    <x v="41"/>
    <x v="41"/>
    <x v="19"/>
    <x v="53"/>
    <x v="89"/>
    <x v="73"/>
    <x v="113"/>
    <x v="44"/>
    <x v="37"/>
    <x v="0"/>
  </r>
  <r>
    <x v="0"/>
    <x v="6"/>
    <x v="6"/>
    <x v="34"/>
    <x v="34"/>
    <x v="34"/>
    <x v="19"/>
    <x v="53"/>
    <x v="89"/>
    <x v="81"/>
    <x v="108"/>
    <x v="40"/>
    <x v="75"/>
    <x v="0"/>
  </r>
  <r>
    <x v="0"/>
    <x v="6"/>
    <x v="6"/>
    <x v="42"/>
    <x v="42"/>
    <x v="42"/>
    <x v="19"/>
    <x v="53"/>
    <x v="89"/>
    <x v="51"/>
    <x v="114"/>
    <x v="57"/>
    <x v="88"/>
    <x v="0"/>
  </r>
  <r>
    <x v="0"/>
    <x v="7"/>
    <x v="7"/>
    <x v="2"/>
    <x v="2"/>
    <x v="2"/>
    <x v="0"/>
    <x v="90"/>
    <x v="90"/>
    <x v="80"/>
    <x v="115"/>
    <x v="49"/>
    <x v="46"/>
    <x v="0"/>
  </r>
  <r>
    <x v="0"/>
    <x v="7"/>
    <x v="7"/>
    <x v="0"/>
    <x v="0"/>
    <x v="0"/>
    <x v="0"/>
    <x v="90"/>
    <x v="90"/>
    <x v="83"/>
    <x v="116"/>
    <x v="64"/>
    <x v="89"/>
    <x v="0"/>
  </r>
  <r>
    <x v="0"/>
    <x v="7"/>
    <x v="7"/>
    <x v="6"/>
    <x v="6"/>
    <x v="6"/>
    <x v="2"/>
    <x v="73"/>
    <x v="91"/>
    <x v="50"/>
    <x v="117"/>
    <x v="49"/>
    <x v="46"/>
    <x v="0"/>
  </r>
  <r>
    <x v="0"/>
    <x v="7"/>
    <x v="7"/>
    <x v="3"/>
    <x v="3"/>
    <x v="3"/>
    <x v="3"/>
    <x v="74"/>
    <x v="23"/>
    <x v="48"/>
    <x v="118"/>
    <x v="64"/>
    <x v="89"/>
    <x v="0"/>
  </r>
  <r>
    <x v="0"/>
    <x v="7"/>
    <x v="7"/>
    <x v="5"/>
    <x v="5"/>
    <x v="5"/>
    <x v="4"/>
    <x v="77"/>
    <x v="25"/>
    <x v="71"/>
    <x v="119"/>
    <x v="45"/>
    <x v="90"/>
    <x v="0"/>
  </r>
  <r>
    <x v="0"/>
    <x v="7"/>
    <x v="7"/>
    <x v="27"/>
    <x v="27"/>
    <x v="27"/>
    <x v="5"/>
    <x v="78"/>
    <x v="92"/>
    <x v="70"/>
    <x v="120"/>
    <x v="67"/>
    <x v="33"/>
    <x v="0"/>
  </r>
  <r>
    <x v="0"/>
    <x v="7"/>
    <x v="7"/>
    <x v="13"/>
    <x v="13"/>
    <x v="13"/>
    <x v="6"/>
    <x v="80"/>
    <x v="27"/>
    <x v="74"/>
    <x v="121"/>
    <x v="52"/>
    <x v="91"/>
    <x v="0"/>
  </r>
  <r>
    <x v="0"/>
    <x v="7"/>
    <x v="7"/>
    <x v="32"/>
    <x v="32"/>
    <x v="32"/>
    <x v="6"/>
    <x v="80"/>
    <x v="27"/>
    <x v="78"/>
    <x v="99"/>
    <x v="49"/>
    <x v="46"/>
    <x v="0"/>
  </r>
  <r>
    <x v="0"/>
    <x v="7"/>
    <x v="7"/>
    <x v="4"/>
    <x v="4"/>
    <x v="4"/>
    <x v="6"/>
    <x v="80"/>
    <x v="27"/>
    <x v="70"/>
    <x v="120"/>
    <x v="47"/>
    <x v="92"/>
    <x v="0"/>
  </r>
  <r>
    <x v="0"/>
    <x v="7"/>
    <x v="7"/>
    <x v="19"/>
    <x v="19"/>
    <x v="19"/>
    <x v="9"/>
    <x v="81"/>
    <x v="42"/>
    <x v="75"/>
    <x v="122"/>
    <x v="40"/>
    <x v="85"/>
    <x v="0"/>
  </r>
  <r>
    <x v="0"/>
    <x v="7"/>
    <x v="7"/>
    <x v="11"/>
    <x v="11"/>
    <x v="11"/>
    <x v="9"/>
    <x v="81"/>
    <x v="42"/>
    <x v="77"/>
    <x v="123"/>
    <x v="49"/>
    <x v="46"/>
    <x v="0"/>
  </r>
  <r>
    <x v="0"/>
    <x v="7"/>
    <x v="7"/>
    <x v="10"/>
    <x v="10"/>
    <x v="10"/>
    <x v="11"/>
    <x v="82"/>
    <x v="10"/>
    <x v="75"/>
    <x v="122"/>
    <x v="47"/>
    <x v="92"/>
    <x v="0"/>
  </r>
  <r>
    <x v="0"/>
    <x v="7"/>
    <x v="7"/>
    <x v="24"/>
    <x v="24"/>
    <x v="24"/>
    <x v="11"/>
    <x v="82"/>
    <x v="10"/>
    <x v="84"/>
    <x v="124"/>
    <x v="57"/>
    <x v="93"/>
    <x v="0"/>
  </r>
  <r>
    <x v="0"/>
    <x v="7"/>
    <x v="7"/>
    <x v="16"/>
    <x v="16"/>
    <x v="16"/>
    <x v="13"/>
    <x v="83"/>
    <x v="93"/>
    <x v="74"/>
    <x v="121"/>
    <x v="40"/>
    <x v="85"/>
    <x v="0"/>
  </r>
  <r>
    <x v="0"/>
    <x v="7"/>
    <x v="7"/>
    <x v="43"/>
    <x v="43"/>
    <x v="43"/>
    <x v="13"/>
    <x v="83"/>
    <x v="93"/>
    <x v="74"/>
    <x v="121"/>
    <x v="40"/>
    <x v="85"/>
    <x v="0"/>
  </r>
  <r>
    <x v="0"/>
    <x v="7"/>
    <x v="7"/>
    <x v="33"/>
    <x v="33"/>
    <x v="33"/>
    <x v="13"/>
    <x v="83"/>
    <x v="93"/>
    <x v="74"/>
    <x v="121"/>
    <x v="40"/>
    <x v="85"/>
    <x v="0"/>
  </r>
  <r>
    <x v="0"/>
    <x v="7"/>
    <x v="7"/>
    <x v="7"/>
    <x v="7"/>
    <x v="7"/>
    <x v="13"/>
    <x v="83"/>
    <x v="93"/>
    <x v="49"/>
    <x v="125"/>
    <x v="49"/>
    <x v="46"/>
    <x v="0"/>
  </r>
  <r>
    <x v="0"/>
    <x v="7"/>
    <x v="7"/>
    <x v="14"/>
    <x v="14"/>
    <x v="14"/>
    <x v="17"/>
    <x v="93"/>
    <x v="17"/>
    <x v="71"/>
    <x v="119"/>
    <x v="40"/>
    <x v="85"/>
    <x v="0"/>
  </r>
  <r>
    <x v="0"/>
    <x v="7"/>
    <x v="7"/>
    <x v="23"/>
    <x v="23"/>
    <x v="23"/>
    <x v="17"/>
    <x v="93"/>
    <x v="17"/>
    <x v="52"/>
    <x v="126"/>
    <x v="53"/>
    <x v="56"/>
    <x v="0"/>
  </r>
  <r>
    <x v="0"/>
    <x v="7"/>
    <x v="7"/>
    <x v="12"/>
    <x v="12"/>
    <x v="12"/>
    <x v="17"/>
    <x v="93"/>
    <x v="17"/>
    <x v="76"/>
    <x v="127"/>
    <x v="67"/>
    <x v="33"/>
    <x v="0"/>
  </r>
  <r>
    <x v="0"/>
    <x v="7"/>
    <x v="7"/>
    <x v="1"/>
    <x v="1"/>
    <x v="1"/>
    <x v="17"/>
    <x v="93"/>
    <x v="17"/>
    <x v="75"/>
    <x v="122"/>
    <x v="64"/>
    <x v="89"/>
    <x v="0"/>
  </r>
  <r>
    <x v="0"/>
    <x v="7"/>
    <x v="7"/>
    <x v="42"/>
    <x v="42"/>
    <x v="42"/>
    <x v="17"/>
    <x v="93"/>
    <x v="17"/>
    <x v="71"/>
    <x v="119"/>
    <x v="40"/>
    <x v="85"/>
    <x v="0"/>
  </r>
  <r>
    <x v="0"/>
    <x v="7"/>
    <x v="7"/>
    <x v="44"/>
    <x v="44"/>
    <x v="44"/>
    <x v="17"/>
    <x v="93"/>
    <x v="17"/>
    <x v="33"/>
    <x v="128"/>
    <x v="41"/>
    <x v="94"/>
    <x v="0"/>
  </r>
  <r>
    <x v="0"/>
    <x v="8"/>
    <x v="8"/>
    <x v="45"/>
    <x v="45"/>
    <x v="45"/>
    <x v="0"/>
    <x v="94"/>
    <x v="94"/>
    <x v="65"/>
    <x v="129"/>
    <x v="23"/>
    <x v="95"/>
    <x v="0"/>
  </r>
  <r>
    <x v="0"/>
    <x v="8"/>
    <x v="8"/>
    <x v="27"/>
    <x v="27"/>
    <x v="27"/>
    <x v="1"/>
    <x v="95"/>
    <x v="95"/>
    <x v="42"/>
    <x v="130"/>
    <x v="70"/>
    <x v="96"/>
    <x v="0"/>
  </r>
  <r>
    <x v="0"/>
    <x v="8"/>
    <x v="8"/>
    <x v="25"/>
    <x v="25"/>
    <x v="25"/>
    <x v="2"/>
    <x v="67"/>
    <x v="96"/>
    <x v="63"/>
    <x v="131"/>
    <x v="71"/>
    <x v="67"/>
    <x v="0"/>
  </r>
  <r>
    <x v="0"/>
    <x v="8"/>
    <x v="8"/>
    <x v="0"/>
    <x v="0"/>
    <x v="0"/>
    <x v="3"/>
    <x v="69"/>
    <x v="97"/>
    <x v="85"/>
    <x v="132"/>
    <x v="60"/>
    <x v="97"/>
    <x v="0"/>
  </r>
  <r>
    <x v="0"/>
    <x v="8"/>
    <x v="8"/>
    <x v="2"/>
    <x v="2"/>
    <x v="2"/>
    <x v="4"/>
    <x v="89"/>
    <x v="98"/>
    <x v="44"/>
    <x v="133"/>
    <x v="47"/>
    <x v="18"/>
    <x v="0"/>
  </r>
  <r>
    <x v="0"/>
    <x v="8"/>
    <x v="8"/>
    <x v="5"/>
    <x v="5"/>
    <x v="5"/>
    <x v="5"/>
    <x v="50"/>
    <x v="40"/>
    <x v="33"/>
    <x v="84"/>
    <x v="25"/>
    <x v="98"/>
    <x v="0"/>
  </r>
  <r>
    <x v="0"/>
    <x v="8"/>
    <x v="8"/>
    <x v="4"/>
    <x v="4"/>
    <x v="4"/>
    <x v="6"/>
    <x v="52"/>
    <x v="99"/>
    <x v="81"/>
    <x v="134"/>
    <x v="67"/>
    <x v="99"/>
    <x v="0"/>
  </r>
  <r>
    <x v="0"/>
    <x v="8"/>
    <x v="8"/>
    <x v="6"/>
    <x v="6"/>
    <x v="6"/>
    <x v="7"/>
    <x v="54"/>
    <x v="100"/>
    <x v="31"/>
    <x v="135"/>
    <x v="49"/>
    <x v="46"/>
    <x v="0"/>
  </r>
  <r>
    <x v="0"/>
    <x v="8"/>
    <x v="8"/>
    <x v="46"/>
    <x v="46"/>
    <x v="46"/>
    <x v="8"/>
    <x v="73"/>
    <x v="101"/>
    <x v="78"/>
    <x v="99"/>
    <x v="49"/>
    <x v="46"/>
    <x v="0"/>
  </r>
  <r>
    <x v="0"/>
    <x v="8"/>
    <x v="8"/>
    <x v="14"/>
    <x v="14"/>
    <x v="14"/>
    <x v="9"/>
    <x v="96"/>
    <x v="102"/>
    <x v="70"/>
    <x v="64"/>
    <x v="50"/>
    <x v="100"/>
    <x v="0"/>
  </r>
  <r>
    <x v="0"/>
    <x v="8"/>
    <x v="8"/>
    <x v="23"/>
    <x v="23"/>
    <x v="23"/>
    <x v="10"/>
    <x v="75"/>
    <x v="59"/>
    <x v="70"/>
    <x v="64"/>
    <x v="57"/>
    <x v="101"/>
    <x v="0"/>
  </r>
  <r>
    <x v="0"/>
    <x v="8"/>
    <x v="8"/>
    <x v="18"/>
    <x v="18"/>
    <x v="18"/>
    <x v="11"/>
    <x v="76"/>
    <x v="93"/>
    <x v="46"/>
    <x v="136"/>
    <x v="53"/>
    <x v="102"/>
    <x v="0"/>
  </r>
  <r>
    <x v="0"/>
    <x v="8"/>
    <x v="8"/>
    <x v="19"/>
    <x v="19"/>
    <x v="19"/>
    <x v="12"/>
    <x v="77"/>
    <x v="103"/>
    <x v="70"/>
    <x v="64"/>
    <x v="60"/>
    <x v="97"/>
    <x v="0"/>
  </r>
  <r>
    <x v="0"/>
    <x v="8"/>
    <x v="8"/>
    <x v="11"/>
    <x v="11"/>
    <x v="11"/>
    <x v="12"/>
    <x v="77"/>
    <x v="103"/>
    <x v="46"/>
    <x v="136"/>
    <x v="64"/>
    <x v="23"/>
    <x v="0"/>
  </r>
  <r>
    <x v="0"/>
    <x v="8"/>
    <x v="8"/>
    <x v="47"/>
    <x v="47"/>
    <x v="47"/>
    <x v="12"/>
    <x v="77"/>
    <x v="103"/>
    <x v="49"/>
    <x v="137"/>
    <x v="67"/>
    <x v="99"/>
    <x v="0"/>
  </r>
  <r>
    <x v="0"/>
    <x v="8"/>
    <x v="8"/>
    <x v="10"/>
    <x v="10"/>
    <x v="10"/>
    <x v="15"/>
    <x v="78"/>
    <x v="104"/>
    <x v="70"/>
    <x v="64"/>
    <x v="67"/>
    <x v="99"/>
    <x v="0"/>
  </r>
  <r>
    <x v="0"/>
    <x v="8"/>
    <x v="8"/>
    <x v="48"/>
    <x v="48"/>
    <x v="48"/>
    <x v="15"/>
    <x v="78"/>
    <x v="104"/>
    <x v="52"/>
    <x v="138"/>
    <x v="57"/>
    <x v="101"/>
    <x v="0"/>
  </r>
  <r>
    <x v="0"/>
    <x v="8"/>
    <x v="8"/>
    <x v="38"/>
    <x v="38"/>
    <x v="38"/>
    <x v="17"/>
    <x v="79"/>
    <x v="46"/>
    <x v="33"/>
    <x v="84"/>
    <x v="67"/>
    <x v="99"/>
    <x v="0"/>
  </r>
  <r>
    <x v="0"/>
    <x v="8"/>
    <x v="8"/>
    <x v="13"/>
    <x v="13"/>
    <x v="13"/>
    <x v="17"/>
    <x v="79"/>
    <x v="46"/>
    <x v="73"/>
    <x v="139"/>
    <x v="53"/>
    <x v="102"/>
    <x v="0"/>
  </r>
  <r>
    <x v="0"/>
    <x v="8"/>
    <x v="8"/>
    <x v="1"/>
    <x v="1"/>
    <x v="1"/>
    <x v="17"/>
    <x v="79"/>
    <x v="46"/>
    <x v="33"/>
    <x v="84"/>
    <x v="67"/>
    <x v="99"/>
    <x v="0"/>
  </r>
  <r>
    <x v="0"/>
    <x v="8"/>
    <x v="8"/>
    <x v="3"/>
    <x v="3"/>
    <x v="3"/>
    <x v="17"/>
    <x v="79"/>
    <x v="46"/>
    <x v="73"/>
    <x v="139"/>
    <x v="53"/>
    <x v="102"/>
    <x v="0"/>
  </r>
  <r>
    <x v="0"/>
    <x v="8"/>
    <x v="8"/>
    <x v="9"/>
    <x v="9"/>
    <x v="9"/>
    <x v="17"/>
    <x v="79"/>
    <x v="46"/>
    <x v="46"/>
    <x v="136"/>
    <x v="49"/>
    <x v="46"/>
    <x v="0"/>
  </r>
  <r>
    <x v="0"/>
    <x v="9"/>
    <x v="9"/>
    <x v="0"/>
    <x v="0"/>
    <x v="0"/>
    <x v="0"/>
    <x v="97"/>
    <x v="105"/>
    <x v="86"/>
    <x v="140"/>
    <x v="51"/>
    <x v="89"/>
    <x v="0"/>
  </r>
  <r>
    <x v="0"/>
    <x v="9"/>
    <x v="9"/>
    <x v="5"/>
    <x v="5"/>
    <x v="5"/>
    <x v="1"/>
    <x v="98"/>
    <x v="106"/>
    <x v="72"/>
    <x v="141"/>
    <x v="72"/>
    <x v="103"/>
    <x v="0"/>
  </r>
  <r>
    <x v="0"/>
    <x v="9"/>
    <x v="9"/>
    <x v="4"/>
    <x v="4"/>
    <x v="4"/>
    <x v="2"/>
    <x v="95"/>
    <x v="2"/>
    <x v="59"/>
    <x v="142"/>
    <x v="45"/>
    <x v="104"/>
    <x v="0"/>
  </r>
  <r>
    <x v="0"/>
    <x v="9"/>
    <x v="9"/>
    <x v="6"/>
    <x v="6"/>
    <x v="6"/>
    <x v="3"/>
    <x v="99"/>
    <x v="3"/>
    <x v="68"/>
    <x v="143"/>
    <x v="49"/>
    <x v="46"/>
    <x v="0"/>
  </r>
  <r>
    <x v="0"/>
    <x v="9"/>
    <x v="9"/>
    <x v="2"/>
    <x v="2"/>
    <x v="2"/>
    <x v="4"/>
    <x v="40"/>
    <x v="66"/>
    <x v="59"/>
    <x v="142"/>
    <x v="64"/>
    <x v="105"/>
    <x v="0"/>
  </r>
  <r>
    <x v="0"/>
    <x v="9"/>
    <x v="9"/>
    <x v="15"/>
    <x v="15"/>
    <x v="15"/>
    <x v="5"/>
    <x v="66"/>
    <x v="52"/>
    <x v="81"/>
    <x v="144"/>
    <x v="48"/>
    <x v="106"/>
    <x v="0"/>
  </r>
  <r>
    <x v="0"/>
    <x v="9"/>
    <x v="9"/>
    <x v="10"/>
    <x v="10"/>
    <x v="10"/>
    <x v="6"/>
    <x v="67"/>
    <x v="53"/>
    <x v="50"/>
    <x v="145"/>
    <x v="68"/>
    <x v="33"/>
    <x v="0"/>
  </r>
  <r>
    <x v="0"/>
    <x v="9"/>
    <x v="9"/>
    <x v="16"/>
    <x v="16"/>
    <x v="16"/>
    <x v="7"/>
    <x v="69"/>
    <x v="55"/>
    <x v="46"/>
    <x v="35"/>
    <x v="73"/>
    <x v="107"/>
    <x v="0"/>
  </r>
  <r>
    <x v="0"/>
    <x v="9"/>
    <x v="9"/>
    <x v="14"/>
    <x v="14"/>
    <x v="14"/>
    <x v="8"/>
    <x v="44"/>
    <x v="107"/>
    <x v="87"/>
    <x v="146"/>
    <x v="66"/>
    <x v="29"/>
    <x v="0"/>
  </r>
  <r>
    <x v="0"/>
    <x v="9"/>
    <x v="9"/>
    <x v="1"/>
    <x v="1"/>
    <x v="1"/>
    <x v="9"/>
    <x v="45"/>
    <x v="108"/>
    <x v="69"/>
    <x v="7"/>
    <x v="43"/>
    <x v="3"/>
    <x v="0"/>
  </r>
  <r>
    <x v="0"/>
    <x v="9"/>
    <x v="9"/>
    <x v="12"/>
    <x v="12"/>
    <x v="12"/>
    <x v="10"/>
    <x v="100"/>
    <x v="13"/>
    <x v="31"/>
    <x v="147"/>
    <x v="62"/>
    <x v="108"/>
    <x v="0"/>
  </r>
  <r>
    <x v="0"/>
    <x v="9"/>
    <x v="9"/>
    <x v="8"/>
    <x v="8"/>
    <x v="8"/>
    <x v="10"/>
    <x v="100"/>
    <x v="13"/>
    <x v="66"/>
    <x v="98"/>
    <x v="46"/>
    <x v="88"/>
    <x v="0"/>
  </r>
  <r>
    <x v="0"/>
    <x v="9"/>
    <x v="9"/>
    <x v="49"/>
    <x v="49"/>
    <x v="49"/>
    <x v="12"/>
    <x v="46"/>
    <x v="109"/>
    <x v="77"/>
    <x v="5"/>
    <x v="32"/>
    <x v="109"/>
    <x v="0"/>
  </r>
  <r>
    <x v="0"/>
    <x v="9"/>
    <x v="9"/>
    <x v="11"/>
    <x v="11"/>
    <x v="11"/>
    <x v="12"/>
    <x v="46"/>
    <x v="109"/>
    <x v="41"/>
    <x v="148"/>
    <x v="53"/>
    <x v="2"/>
    <x v="0"/>
  </r>
  <r>
    <x v="0"/>
    <x v="9"/>
    <x v="9"/>
    <x v="13"/>
    <x v="13"/>
    <x v="13"/>
    <x v="14"/>
    <x v="101"/>
    <x v="110"/>
    <x v="45"/>
    <x v="149"/>
    <x v="46"/>
    <x v="88"/>
    <x v="0"/>
  </r>
  <r>
    <x v="0"/>
    <x v="9"/>
    <x v="9"/>
    <x v="29"/>
    <x v="29"/>
    <x v="29"/>
    <x v="15"/>
    <x v="102"/>
    <x v="33"/>
    <x v="77"/>
    <x v="5"/>
    <x v="26"/>
    <x v="16"/>
    <x v="0"/>
  </r>
  <r>
    <x v="0"/>
    <x v="9"/>
    <x v="9"/>
    <x v="3"/>
    <x v="3"/>
    <x v="3"/>
    <x v="15"/>
    <x v="102"/>
    <x v="33"/>
    <x v="56"/>
    <x v="150"/>
    <x v="40"/>
    <x v="94"/>
    <x v="0"/>
  </r>
  <r>
    <x v="0"/>
    <x v="9"/>
    <x v="9"/>
    <x v="38"/>
    <x v="38"/>
    <x v="38"/>
    <x v="17"/>
    <x v="90"/>
    <x v="16"/>
    <x v="73"/>
    <x v="151"/>
    <x v="26"/>
    <x v="16"/>
    <x v="0"/>
  </r>
  <r>
    <x v="0"/>
    <x v="9"/>
    <x v="9"/>
    <x v="18"/>
    <x v="18"/>
    <x v="18"/>
    <x v="17"/>
    <x v="90"/>
    <x v="16"/>
    <x v="45"/>
    <x v="149"/>
    <x v="51"/>
    <x v="89"/>
    <x v="0"/>
  </r>
  <r>
    <x v="0"/>
    <x v="9"/>
    <x v="9"/>
    <x v="19"/>
    <x v="19"/>
    <x v="19"/>
    <x v="19"/>
    <x v="48"/>
    <x v="17"/>
    <x v="51"/>
    <x v="13"/>
    <x v="25"/>
    <x v="110"/>
    <x v="0"/>
  </r>
  <r>
    <x v="0"/>
    <x v="10"/>
    <x v="10"/>
    <x v="26"/>
    <x v="26"/>
    <x v="26"/>
    <x v="0"/>
    <x v="103"/>
    <x v="111"/>
    <x v="88"/>
    <x v="152"/>
    <x v="60"/>
    <x v="111"/>
    <x v="0"/>
  </r>
  <r>
    <x v="0"/>
    <x v="10"/>
    <x v="10"/>
    <x v="0"/>
    <x v="0"/>
    <x v="0"/>
    <x v="1"/>
    <x v="87"/>
    <x v="96"/>
    <x v="34"/>
    <x v="153"/>
    <x v="64"/>
    <x v="94"/>
    <x v="0"/>
  </r>
  <r>
    <x v="0"/>
    <x v="10"/>
    <x v="10"/>
    <x v="4"/>
    <x v="4"/>
    <x v="4"/>
    <x v="2"/>
    <x v="68"/>
    <x v="112"/>
    <x v="36"/>
    <x v="154"/>
    <x v="40"/>
    <x v="112"/>
    <x v="0"/>
  </r>
  <r>
    <x v="0"/>
    <x v="10"/>
    <x v="10"/>
    <x v="5"/>
    <x v="5"/>
    <x v="5"/>
    <x v="3"/>
    <x v="104"/>
    <x v="113"/>
    <x v="72"/>
    <x v="137"/>
    <x v="68"/>
    <x v="113"/>
    <x v="0"/>
  </r>
  <r>
    <x v="0"/>
    <x v="10"/>
    <x v="10"/>
    <x v="10"/>
    <x v="10"/>
    <x v="10"/>
    <x v="4"/>
    <x v="105"/>
    <x v="25"/>
    <x v="42"/>
    <x v="75"/>
    <x v="60"/>
    <x v="111"/>
    <x v="0"/>
  </r>
  <r>
    <x v="0"/>
    <x v="10"/>
    <x v="10"/>
    <x v="12"/>
    <x v="12"/>
    <x v="12"/>
    <x v="5"/>
    <x v="49"/>
    <x v="114"/>
    <x v="89"/>
    <x v="155"/>
    <x v="51"/>
    <x v="114"/>
    <x v="0"/>
  </r>
  <r>
    <x v="0"/>
    <x v="10"/>
    <x v="10"/>
    <x v="14"/>
    <x v="14"/>
    <x v="14"/>
    <x v="6"/>
    <x v="106"/>
    <x v="69"/>
    <x v="33"/>
    <x v="156"/>
    <x v="63"/>
    <x v="115"/>
    <x v="0"/>
  </r>
  <r>
    <x v="0"/>
    <x v="10"/>
    <x v="10"/>
    <x v="3"/>
    <x v="3"/>
    <x v="3"/>
    <x v="6"/>
    <x v="106"/>
    <x v="69"/>
    <x v="45"/>
    <x v="134"/>
    <x v="47"/>
    <x v="89"/>
    <x v="0"/>
  </r>
  <r>
    <x v="0"/>
    <x v="10"/>
    <x v="10"/>
    <x v="6"/>
    <x v="6"/>
    <x v="6"/>
    <x v="6"/>
    <x v="106"/>
    <x v="69"/>
    <x v="90"/>
    <x v="157"/>
    <x v="41"/>
    <x v="116"/>
    <x v="0"/>
  </r>
  <r>
    <x v="0"/>
    <x v="10"/>
    <x v="10"/>
    <x v="1"/>
    <x v="1"/>
    <x v="1"/>
    <x v="9"/>
    <x v="92"/>
    <x v="115"/>
    <x v="50"/>
    <x v="158"/>
    <x v="60"/>
    <x v="111"/>
    <x v="0"/>
  </r>
  <r>
    <x v="0"/>
    <x v="10"/>
    <x v="10"/>
    <x v="2"/>
    <x v="2"/>
    <x v="2"/>
    <x v="10"/>
    <x v="50"/>
    <x v="53"/>
    <x v="66"/>
    <x v="76"/>
    <x v="49"/>
    <x v="46"/>
    <x v="0"/>
  </r>
  <r>
    <x v="0"/>
    <x v="10"/>
    <x v="10"/>
    <x v="50"/>
    <x v="50"/>
    <x v="50"/>
    <x v="11"/>
    <x v="53"/>
    <x v="116"/>
    <x v="72"/>
    <x v="137"/>
    <x v="50"/>
    <x v="117"/>
    <x v="0"/>
  </r>
  <r>
    <x v="0"/>
    <x v="10"/>
    <x v="10"/>
    <x v="28"/>
    <x v="28"/>
    <x v="28"/>
    <x v="12"/>
    <x v="73"/>
    <x v="60"/>
    <x v="46"/>
    <x v="159"/>
    <x v="60"/>
    <x v="111"/>
    <x v="0"/>
  </r>
  <r>
    <x v="0"/>
    <x v="10"/>
    <x v="10"/>
    <x v="16"/>
    <x v="16"/>
    <x v="16"/>
    <x v="13"/>
    <x v="96"/>
    <x v="87"/>
    <x v="75"/>
    <x v="160"/>
    <x v="44"/>
    <x v="118"/>
    <x v="0"/>
  </r>
  <r>
    <x v="0"/>
    <x v="10"/>
    <x v="10"/>
    <x v="18"/>
    <x v="18"/>
    <x v="18"/>
    <x v="13"/>
    <x v="96"/>
    <x v="87"/>
    <x v="81"/>
    <x v="161"/>
    <x v="41"/>
    <x v="116"/>
    <x v="0"/>
  </r>
  <r>
    <x v="0"/>
    <x v="10"/>
    <x v="10"/>
    <x v="31"/>
    <x v="31"/>
    <x v="31"/>
    <x v="13"/>
    <x v="96"/>
    <x v="87"/>
    <x v="72"/>
    <x v="137"/>
    <x v="60"/>
    <x v="111"/>
    <x v="0"/>
  </r>
  <r>
    <x v="0"/>
    <x v="10"/>
    <x v="10"/>
    <x v="47"/>
    <x v="47"/>
    <x v="47"/>
    <x v="13"/>
    <x v="96"/>
    <x v="87"/>
    <x v="81"/>
    <x v="161"/>
    <x v="41"/>
    <x v="116"/>
    <x v="0"/>
  </r>
  <r>
    <x v="0"/>
    <x v="10"/>
    <x v="10"/>
    <x v="49"/>
    <x v="49"/>
    <x v="49"/>
    <x v="17"/>
    <x v="74"/>
    <x v="103"/>
    <x v="74"/>
    <x v="162"/>
    <x v="46"/>
    <x v="119"/>
    <x v="0"/>
  </r>
  <r>
    <x v="0"/>
    <x v="10"/>
    <x v="10"/>
    <x v="15"/>
    <x v="15"/>
    <x v="15"/>
    <x v="17"/>
    <x v="74"/>
    <x v="103"/>
    <x v="77"/>
    <x v="163"/>
    <x v="60"/>
    <x v="111"/>
    <x v="0"/>
  </r>
  <r>
    <x v="0"/>
    <x v="10"/>
    <x v="10"/>
    <x v="11"/>
    <x v="11"/>
    <x v="11"/>
    <x v="17"/>
    <x v="74"/>
    <x v="103"/>
    <x v="48"/>
    <x v="164"/>
    <x v="41"/>
    <x v="116"/>
    <x v="1"/>
  </r>
  <r>
    <x v="0"/>
    <x v="11"/>
    <x v="11"/>
    <x v="1"/>
    <x v="1"/>
    <x v="1"/>
    <x v="0"/>
    <x v="107"/>
    <x v="117"/>
    <x v="91"/>
    <x v="165"/>
    <x v="74"/>
    <x v="120"/>
    <x v="0"/>
  </r>
  <r>
    <x v="0"/>
    <x v="11"/>
    <x v="11"/>
    <x v="0"/>
    <x v="0"/>
    <x v="0"/>
    <x v="0"/>
    <x v="107"/>
    <x v="117"/>
    <x v="92"/>
    <x v="166"/>
    <x v="45"/>
    <x v="121"/>
    <x v="0"/>
  </r>
  <r>
    <x v="0"/>
    <x v="11"/>
    <x v="11"/>
    <x v="4"/>
    <x v="4"/>
    <x v="4"/>
    <x v="2"/>
    <x v="47"/>
    <x v="118"/>
    <x v="45"/>
    <x v="167"/>
    <x v="45"/>
    <x v="121"/>
    <x v="0"/>
  </r>
  <r>
    <x v="0"/>
    <x v="11"/>
    <x v="11"/>
    <x v="2"/>
    <x v="2"/>
    <x v="2"/>
    <x v="3"/>
    <x v="102"/>
    <x v="2"/>
    <x v="44"/>
    <x v="168"/>
    <x v="64"/>
    <x v="122"/>
    <x v="0"/>
  </r>
  <r>
    <x v="0"/>
    <x v="11"/>
    <x v="11"/>
    <x v="6"/>
    <x v="6"/>
    <x v="6"/>
    <x v="4"/>
    <x v="91"/>
    <x v="119"/>
    <x v="25"/>
    <x v="169"/>
    <x v="49"/>
    <x v="46"/>
    <x v="0"/>
  </r>
  <r>
    <x v="0"/>
    <x v="11"/>
    <x v="11"/>
    <x v="12"/>
    <x v="12"/>
    <x v="12"/>
    <x v="5"/>
    <x v="49"/>
    <x v="50"/>
    <x v="73"/>
    <x v="170"/>
    <x v="25"/>
    <x v="123"/>
    <x v="0"/>
  </r>
  <r>
    <x v="0"/>
    <x v="11"/>
    <x v="11"/>
    <x v="3"/>
    <x v="3"/>
    <x v="3"/>
    <x v="6"/>
    <x v="106"/>
    <x v="120"/>
    <x v="81"/>
    <x v="171"/>
    <x v="51"/>
    <x v="110"/>
    <x v="0"/>
  </r>
  <r>
    <x v="0"/>
    <x v="11"/>
    <x v="11"/>
    <x v="51"/>
    <x v="51"/>
    <x v="51"/>
    <x v="7"/>
    <x v="50"/>
    <x v="121"/>
    <x v="71"/>
    <x v="172"/>
    <x v="66"/>
    <x v="124"/>
    <x v="0"/>
  </r>
  <r>
    <x v="0"/>
    <x v="11"/>
    <x v="11"/>
    <x v="9"/>
    <x v="9"/>
    <x v="9"/>
    <x v="8"/>
    <x v="51"/>
    <x v="100"/>
    <x v="87"/>
    <x v="173"/>
    <x v="47"/>
    <x v="125"/>
    <x v="0"/>
  </r>
  <r>
    <x v="0"/>
    <x v="11"/>
    <x v="11"/>
    <x v="11"/>
    <x v="11"/>
    <x v="11"/>
    <x v="8"/>
    <x v="51"/>
    <x v="100"/>
    <x v="63"/>
    <x v="174"/>
    <x v="64"/>
    <x v="122"/>
    <x v="0"/>
  </r>
  <r>
    <x v="0"/>
    <x v="11"/>
    <x v="11"/>
    <x v="5"/>
    <x v="5"/>
    <x v="5"/>
    <x v="10"/>
    <x v="54"/>
    <x v="56"/>
    <x v="71"/>
    <x v="172"/>
    <x v="25"/>
    <x v="123"/>
    <x v="0"/>
  </r>
  <r>
    <x v="0"/>
    <x v="11"/>
    <x v="11"/>
    <x v="29"/>
    <x v="29"/>
    <x v="29"/>
    <x v="10"/>
    <x v="54"/>
    <x v="56"/>
    <x v="75"/>
    <x v="175"/>
    <x v="42"/>
    <x v="126"/>
    <x v="0"/>
  </r>
  <r>
    <x v="0"/>
    <x v="11"/>
    <x v="11"/>
    <x v="17"/>
    <x v="17"/>
    <x v="17"/>
    <x v="12"/>
    <x v="108"/>
    <x v="122"/>
    <x v="84"/>
    <x v="176"/>
    <x v="75"/>
    <x v="127"/>
    <x v="0"/>
  </r>
  <r>
    <x v="0"/>
    <x v="11"/>
    <x v="11"/>
    <x v="52"/>
    <x v="52"/>
    <x v="52"/>
    <x v="13"/>
    <x v="73"/>
    <x v="11"/>
    <x v="49"/>
    <x v="177"/>
    <x v="50"/>
    <x v="128"/>
    <x v="0"/>
  </r>
  <r>
    <x v="0"/>
    <x v="11"/>
    <x v="11"/>
    <x v="8"/>
    <x v="8"/>
    <x v="8"/>
    <x v="14"/>
    <x v="96"/>
    <x v="60"/>
    <x v="46"/>
    <x v="178"/>
    <x v="67"/>
    <x v="129"/>
    <x v="0"/>
  </r>
  <r>
    <x v="0"/>
    <x v="11"/>
    <x v="11"/>
    <x v="10"/>
    <x v="10"/>
    <x v="10"/>
    <x v="15"/>
    <x v="74"/>
    <x v="87"/>
    <x v="71"/>
    <x v="172"/>
    <x v="43"/>
    <x v="130"/>
    <x v="0"/>
  </r>
  <r>
    <x v="0"/>
    <x v="11"/>
    <x v="11"/>
    <x v="19"/>
    <x v="19"/>
    <x v="19"/>
    <x v="15"/>
    <x v="74"/>
    <x v="87"/>
    <x v="52"/>
    <x v="32"/>
    <x v="44"/>
    <x v="101"/>
    <x v="0"/>
  </r>
  <r>
    <x v="0"/>
    <x v="11"/>
    <x v="11"/>
    <x v="7"/>
    <x v="7"/>
    <x v="7"/>
    <x v="15"/>
    <x v="74"/>
    <x v="87"/>
    <x v="82"/>
    <x v="179"/>
    <x v="41"/>
    <x v="40"/>
    <x v="0"/>
  </r>
  <r>
    <x v="0"/>
    <x v="11"/>
    <x v="11"/>
    <x v="53"/>
    <x v="53"/>
    <x v="53"/>
    <x v="18"/>
    <x v="76"/>
    <x v="104"/>
    <x v="84"/>
    <x v="176"/>
    <x v="43"/>
    <x v="130"/>
    <x v="0"/>
  </r>
  <r>
    <x v="0"/>
    <x v="11"/>
    <x v="11"/>
    <x v="42"/>
    <x v="42"/>
    <x v="42"/>
    <x v="18"/>
    <x v="76"/>
    <x v="104"/>
    <x v="52"/>
    <x v="32"/>
    <x v="50"/>
    <x v="128"/>
    <x v="0"/>
  </r>
  <r>
    <x v="0"/>
    <x v="11"/>
    <x v="11"/>
    <x v="54"/>
    <x v="54"/>
    <x v="54"/>
    <x v="18"/>
    <x v="76"/>
    <x v="104"/>
    <x v="72"/>
    <x v="180"/>
    <x v="47"/>
    <x v="125"/>
    <x v="0"/>
  </r>
  <r>
    <x v="0"/>
    <x v="12"/>
    <x v="12"/>
    <x v="4"/>
    <x v="4"/>
    <x v="4"/>
    <x v="0"/>
    <x v="83"/>
    <x v="63"/>
    <x v="49"/>
    <x v="181"/>
    <x v="49"/>
    <x v="46"/>
    <x v="0"/>
  </r>
  <r>
    <x v="0"/>
    <x v="12"/>
    <x v="12"/>
    <x v="10"/>
    <x v="10"/>
    <x v="10"/>
    <x v="1"/>
    <x v="109"/>
    <x v="123"/>
    <x v="71"/>
    <x v="182"/>
    <x v="47"/>
    <x v="131"/>
    <x v="0"/>
  </r>
  <r>
    <x v="0"/>
    <x v="12"/>
    <x v="12"/>
    <x v="0"/>
    <x v="0"/>
    <x v="0"/>
    <x v="2"/>
    <x v="110"/>
    <x v="124"/>
    <x v="52"/>
    <x v="183"/>
    <x v="41"/>
    <x v="22"/>
    <x v="0"/>
  </r>
  <r>
    <x v="0"/>
    <x v="12"/>
    <x v="12"/>
    <x v="5"/>
    <x v="5"/>
    <x v="5"/>
    <x v="3"/>
    <x v="111"/>
    <x v="125"/>
    <x v="76"/>
    <x v="184"/>
    <x v="64"/>
    <x v="132"/>
    <x v="0"/>
  </r>
  <r>
    <x v="0"/>
    <x v="12"/>
    <x v="12"/>
    <x v="16"/>
    <x v="16"/>
    <x v="16"/>
    <x v="3"/>
    <x v="111"/>
    <x v="125"/>
    <x v="84"/>
    <x v="185"/>
    <x v="53"/>
    <x v="133"/>
    <x v="0"/>
  </r>
  <r>
    <x v="0"/>
    <x v="12"/>
    <x v="12"/>
    <x v="28"/>
    <x v="28"/>
    <x v="28"/>
    <x v="3"/>
    <x v="111"/>
    <x v="125"/>
    <x v="78"/>
    <x v="99"/>
    <x v="47"/>
    <x v="131"/>
    <x v="0"/>
  </r>
  <r>
    <x v="0"/>
    <x v="12"/>
    <x v="12"/>
    <x v="55"/>
    <x v="55"/>
    <x v="55"/>
    <x v="3"/>
    <x v="111"/>
    <x v="125"/>
    <x v="84"/>
    <x v="185"/>
    <x v="53"/>
    <x v="133"/>
    <x v="0"/>
  </r>
  <r>
    <x v="0"/>
    <x v="12"/>
    <x v="12"/>
    <x v="32"/>
    <x v="32"/>
    <x v="32"/>
    <x v="3"/>
    <x v="111"/>
    <x v="125"/>
    <x v="78"/>
    <x v="99"/>
    <x v="49"/>
    <x v="46"/>
    <x v="0"/>
  </r>
  <r>
    <x v="0"/>
    <x v="12"/>
    <x v="12"/>
    <x v="6"/>
    <x v="6"/>
    <x v="6"/>
    <x v="3"/>
    <x v="111"/>
    <x v="125"/>
    <x v="71"/>
    <x v="182"/>
    <x v="41"/>
    <x v="22"/>
    <x v="0"/>
  </r>
  <r>
    <x v="0"/>
    <x v="12"/>
    <x v="12"/>
    <x v="56"/>
    <x v="56"/>
    <x v="56"/>
    <x v="9"/>
    <x v="112"/>
    <x v="100"/>
    <x v="76"/>
    <x v="184"/>
    <x v="41"/>
    <x v="22"/>
    <x v="0"/>
  </r>
  <r>
    <x v="0"/>
    <x v="12"/>
    <x v="12"/>
    <x v="14"/>
    <x v="14"/>
    <x v="14"/>
    <x v="9"/>
    <x v="112"/>
    <x v="100"/>
    <x v="84"/>
    <x v="185"/>
    <x v="64"/>
    <x v="132"/>
    <x v="0"/>
  </r>
  <r>
    <x v="0"/>
    <x v="12"/>
    <x v="12"/>
    <x v="57"/>
    <x v="57"/>
    <x v="57"/>
    <x v="9"/>
    <x v="112"/>
    <x v="100"/>
    <x v="76"/>
    <x v="184"/>
    <x v="41"/>
    <x v="22"/>
    <x v="0"/>
  </r>
  <r>
    <x v="0"/>
    <x v="12"/>
    <x v="12"/>
    <x v="34"/>
    <x v="34"/>
    <x v="34"/>
    <x v="9"/>
    <x v="112"/>
    <x v="100"/>
    <x v="71"/>
    <x v="182"/>
    <x v="49"/>
    <x v="46"/>
    <x v="0"/>
  </r>
  <r>
    <x v="0"/>
    <x v="12"/>
    <x v="12"/>
    <x v="52"/>
    <x v="52"/>
    <x v="52"/>
    <x v="9"/>
    <x v="112"/>
    <x v="100"/>
    <x v="76"/>
    <x v="184"/>
    <x v="41"/>
    <x v="22"/>
    <x v="0"/>
  </r>
  <r>
    <x v="0"/>
    <x v="12"/>
    <x v="12"/>
    <x v="58"/>
    <x v="58"/>
    <x v="58"/>
    <x v="9"/>
    <x v="112"/>
    <x v="100"/>
    <x v="78"/>
    <x v="99"/>
    <x v="49"/>
    <x v="46"/>
    <x v="0"/>
  </r>
  <r>
    <x v="0"/>
    <x v="12"/>
    <x v="12"/>
    <x v="59"/>
    <x v="59"/>
    <x v="59"/>
    <x v="15"/>
    <x v="113"/>
    <x v="126"/>
    <x v="76"/>
    <x v="184"/>
    <x v="49"/>
    <x v="46"/>
    <x v="0"/>
  </r>
  <r>
    <x v="0"/>
    <x v="12"/>
    <x v="12"/>
    <x v="60"/>
    <x v="60"/>
    <x v="60"/>
    <x v="15"/>
    <x v="113"/>
    <x v="126"/>
    <x v="84"/>
    <x v="185"/>
    <x v="41"/>
    <x v="22"/>
    <x v="0"/>
  </r>
  <r>
    <x v="0"/>
    <x v="12"/>
    <x v="12"/>
    <x v="61"/>
    <x v="61"/>
    <x v="61"/>
    <x v="15"/>
    <x v="113"/>
    <x v="126"/>
    <x v="76"/>
    <x v="184"/>
    <x v="49"/>
    <x v="46"/>
    <x v="0"/>
  </r>
  <r>
    <x v="0"/>
    <x v="12"/>
    <x v="12"/>
    <x v="62"/>
    <x v="62"/>
    <x v="62"/>
    <x v="15"/>
    <x v="113"/>
    <x v="126"/>
    <x v="84"/>
    <x v="185"/>
    <x v="41"/>
    <x v="22"/>
    <x v="0"/>
  </r>
  <r>
    <x v="0"/>
    <x v="12"/>
    <x v="12"/>
    <x v="63"/>
    <x v="63"/>
    <x v="63"/>
    <x v="15"/>
    <x v="113"/>
    <x v="126"/>
    <x v="78"/>
    <x v="99"/>
    <x v="64"/>
    <x v="132"/>
    <x v="0"/>
  </r>
  <r>
    <x v="0"/>
    <x v="12"/>
    <x v="12"/>
    <x v="48"/>
    <x v="48"/>
    <x v="48"/>
    <x v="15"/>
    <x v="113"/>
    <x v="126"/>
    <x v="84"/>
    <x v="185"/>
    <x v="41"/>
    <x v="22"/>
    <x v="0"/>
  </r>
  <r>
    <x v="0"/>
    <x v="12"/>
    <x v="12"/>
    <x v="64"/>
    <x v="64"/>
    <x v="64"/>
    <x v="15"/>
    <x v="113"/>
    <x v="126"/>
    <x v="84"/>
    <x v="185"/>
    <x v="41"/>
    <x v="22"/>
    <x v="0"/>
  </r>
  <r>
    <x v="0"/>
    <x v="12"/>
    <x v="12"/>
    <x v="65"/>
    <x v="65"/>
    <x v="65"/>
    <x v="15"/>
    <x v="113"/>
    <x v="126"/>
    <x v="78"/>
    <x v="99"/>
    <x v="64"/>
    <x v="132"/>
    <x v="0"/>
  </r>
  <r>
    <x v="0"/>
    <x v="12"/>
    <x v="12"/>
    <x v="66"/>
    <x v="66"/>
    <x v="66"/>
    <x v="15"/>
    <x v="113"/>
    <x v="126"/>
    <x v="78"/>
    <x v="99"/>
    <x v="64"/>
    <x v="132"/>
    <x v="0"/>
  </r>
  <r>
    <x v="0"/>
    <x v="12"/>
    <x v="12"/>
    <x v="67"/>
    <x v="67"/>
    <x v="67"/>
    <x v="15"/>
    <x v="113"/>
    <x v="126"/>
    <x v="78"/>
    <x v="99"/>
    <x v="64"/>
    <x v="132"/>
    <x v="0"/>
  </r>
  <r>
    <x v="0"/>
    <x v="12"/>
    <x v="12"/>
    <x v="43"/>
    <x v="43"/>
    <x v="43"/>
    <x v="15"/>
    <x v="113"/>
    <x v="126"/>
    <x v="84"/>
    <x v="185"/>
    <x v="41"/>
    <x v="22"/>
    <x v="0"/>
  </r>
  <r>
    <x v="0"/>
    <x v="12"/>
    <x v="12"/>
    <x v="42"/>
    <x v="42"/>
    <x v="42"/>
    <x v="15"/>
    <x v="113"/>
    <x v="126"/>
    <x v="78"/>
    <x v="99"/>
    <x v="64"/>
    <x v="132"/>
    <x v="0"/>
  </r>
  <r>
    <x v="0"/>
    <x v="12"/>
    <x v="12"/>
    <x v="2"/>
    <x v="2"/>
    <x v="2"/>
    <x v="15"/>
    <x v="113"/>
    <x v="126"/>
    <x v="76"/>
    <x v="184"/>
    <x v="49"/>
    <x v="46"/>
    <x v="0"/>
  </r>
  <r>
    <x v="0"/>
    <x v="12"/>
    <x v="12"/>
    <x v="47"/>
    <x v="47"/>
    <x v="47"/>
    <x v="15"/>
    <x v="113"/>
    <x v="126"/>
    <x v="76"/>
    <x v="184"/>
    <x v="49"/>
    <x v="46"/>
    <x v="0"/>
  </r>
  <r>
    <x v="0"/>
    <x v="12"/>
    <x v="12"/>
    <x v="44"/>
    <x v="44"/>
    <x v="44"/>
    <x v="15"/>
    <x v="113"/>
    <x v="126"/>
    <x v="76"/>
    <x v="184"/>
    <x v="49"/>
    <x v="46"/>
    <x v="0"/>
  </r>
  <r>
    <x v="0"/>
    <x v="12"/>
    <x v="12"/>
    <x v="68"/>
    <x v="68"/>
    <x v="68"/>
    <x v="15"/>
    <x v="113"/>
    <x v="126"/>
    <x v="78"/>
    <x v="99"/>
    <x v="49"/>
    <x v="46"/>
    <x v="0"/>
  </r>
  <r>
    <x v="0"/>
    <x v="12"/>
    <x v="12"/>
    <x v="69"/>
    <x v="69"/>
    <x v="69"/>
    <x v="15"/>
    <x v="113"/>
    <x v="126"/>
    <x v="78"/>
    <x v="99"/>
    <x v="64"/>
    <x v="132"/>
    <x v="0"/>
  </r>
  <r>
    <x v="0"/>
    <x v="13"/>
    <x v="13"/>
    <x v="0"/>
    <x v="0"/>
    <x v="0"/>
    <x v="0"/>
    <x v="45"/>
    <x v="127"/>
    <x v="93"/>
    <x v="186"/>
    <x v="40"/>
    <x v="134"/>
    <x v="0"/>
  </r>
  <r>
    <x v="0"/>
    <x v="13"/>
    <x v="13"/>
    <x v="5"/>
    <x v="5"/>
    <x v="5"/>
    <x v="1"/>
    <x v="47"/>
    <x v="128"/>
    <x v="74"/>
    <x v="187"/>
    <x v="65"/>
    <x v="135"/>
    <x v="0"/>
  </r>
  <r>
    <x v="0"/>
    <x v="13"/>
    <x v="13"/>
    <x v="2"/>
    <x v="2"/>
    <x v="2"/>
    <x v="2"/>
    <x v="53"/>
    <x v="35"/>
    <x v="63"/>
    <x v="188"/>
    <x v="49"/>
    <x v="46"/>
    <x v="0"/>
  </r>
  <r>
    <x v="0"/>
    <x v="13"/>
    <x v="13"/>
    <x v="4"/>
    <x v="4"/>
    <x v="4"/>
    <x v="2"/>
    <x v="53"/>
    <x v="35"/>
    <x v="89"/>
    <x v="189"/>
    <x v="47"/>
    <x v="30"/>
    <x v="0"/>
  </r>
  <r>
    <x v="0"/>
    <x v="13"/>
    <x v="13"/>
    <x v="6"/>
    <x v="6"/>
    <x v="6"/>
    <x v="4"/>
    <x v="73"/>
    <x v="129"/>
    <x v="89"/>
    <x v="189"/>
    <x v="41"/>
    <x v="136"/>
    <x v="0"/>
  </r>
  <r>
    <x v="0"/>
    <x v="13"/>
    <x v="13"/>
    <x v="14"/>
    <x v="14"/>
    <x v="14"/>
    <x v="5"/>
    <x v="76"/>
    <x v="24"/>
    <x v="73"/>
    <x v="134"/>
    <x v="67"/>
    <x v="137"/>
    <x v="0"/>
  </r>
  <r>
    <x v="0"/>
    <x v="13"/>
    <x v="13"/>
    <x v="10"/>
    <x v="10"/>
    <x v="10"/>
    <x v="6"/>
    <x v="78"/>
    <x v="114"/>
    <x v="71"/>
    <x v="5"/>
    <x v="50"/>
    <x v="138"/>
    <x v="0"/>
  </r>
  <r>
    <x v="0"/>
    <x v="13"/>
    <x v="13"/>
    <x v="48"/>
    <x v="48"/>
    <x v="48"/>
    <x v="7"/>
    <x v="79"/>
    <x v="130"/>
    <x v="71"/>
    <x v="5"/>
    <x v="51"/>
    <x v="139"/>
    <x v="0"/>
  </r>
  <r>
    <x v="0"/>
    <x v="13"/>
    <x v="13"/>
    <x v="13"/>
    <x v="13"/>
    <x v="13"/>
    <x v="7"/>
    <x v="79"/>
    <x v="130"/>
    <x v="70"/>
    <x v="190"/>
    <x v="40"/>
    <x v="134"/>
    <x v="0"/>
  </r>
  <r>
    <x v="0"/>
    <x v="13"/>
    <x v="13"/>
    <x v="1"/>
    <x v="1"/>
    <x v="1"/>
    <x v="7"/>
    <x v="79"/>
    <x v="130"/>
    <x v="75"/>
    <x v="191"/>
    <x v="60"/>
    <x v="140"/>
    <x v="0"/>
  </r>
  <r>
    <x v="0"/>
    <x v="13"/>
    <x v="13"/>
    <x v="61"/>
    <x v="61"/>
    <x v="61"/>
    <x v="10"/>
    <x v="81"/>
    <x v="102"/>
    <x v="70"/>
    <x v="190"/>
    <x v="53"/>
    <x v="141"/>
    <x v="0"/>
  </r>
  <r>
    <x v="0"/>
    <x v="13"/>
    <x v="13"/>
    <x v="11"/>
    <x v="11"/>
    <x v="11"/>
    <x v="10"/>
    <x v="81"/>
    <x v="102"/>
    <x v="49"/>
    <x v="192"/>
    <x v="64"/>
    <x v="142"/>
    <x v="0"/>
  </r>
  <r>
    <x v="0"/>
    <x v="13"/>
    <x v="13"/>
    <x v="46"/>
    <x v="46"/>
    <x v="46"/>
    <x v="10"/>
    <x v="81"/>
    <x v="102"/>
    <x v="78"/>
    <x v="99"/>
    <x v="41"/>
    <x v="136"/>
    <x v="5"/>
  </r>
  <r>
    <x v="0"/>
    <x v="13"/>
    <x v="13"/>
    <x v="29"/>
    <x v="29"/>
    <x v="29"/>
    <x v="13"/>
    <x v="82"/>
    <x v="73"/>
    <x v="78"/>
    <x v="99"/>
    <x v="51"/>
    <x v="139"/>
    <x v="0"/>
  </r>
  <r>
    <x v="0"/>
    <x v="13"/>
    <x v="13"/>
    <x v="32"/>
    <x v="32"/>
    <x v="32"/>
    <x v="13"/>
    <x v="82"/>
    <x v="73"/>
    <x v="78"/>
    <x v="99"/>
    <x v="49"/>
    <x v="46"/>
    <x v="0"/>
  </r>
  <r>
    <x v="0"/>
    <x v="13"/>
    <x v="13"/>
    <x v="18"/>
    <x v="18"/>
    <x v="18"/>
    <x v="15"/>
    <x v="83"/>
    <x v="31"/>
    <x v="33"/>
    <x v="193"/>
    <x v="64"/>
    <x v="142"/>
    <x v="0"/>
  </r>
  <r>
    <x v="0"/>
    <x v="13"/>
    <x v="13"/>
    <x v="17"/>
    <x v="17"/>
    <x v="17"/>
    <x v="15"/>
    <x v="83"/>
    <x v="31"/>
    <x v="84"/>
    <x v="110"/>
    <x v="52"/>
    <x v="143"/>
    <x v="0"/>
  </r>
  <r>
    <x v="0"/>
    <x v="13"/>
    <x v="13"/>
    <x v="15"/>
    <x v="15"/>
    <x v="15"/>
    <x v="15"/>
    <x v="83"/>
    <x v="31"/>
    <x v="74"/>
    <x v="187"/>
    <x v="40"/>
    <x v="134"/>
    <x v="0"/>
  </r>
  <r>
    <x v="0"/>
    <x v="13"/>
    <x v="13"/>
    <x v="3"/>
    <x v="3"/>
    <x v="3"/>
    <x v="15"/>
    <x v="83"/>
    <x v="31"/>
    <x v="33"/>
    <x v="193"/>
    <x v="64"/>
    <x v="142"/>
    <x v="0"/>
  </r>
  <r>
    <x v="0"/>
    <x v="13"/>
    <x v="13"/>
    <x v="38"/>
    <x v="38"/>
    <x v="38"/>
    <x v="19"/>
    <x v="93"/>
    <x v="131"/>
    <x v="74"/>
    <x v="187"/>
    <x v="47"/>
    <x v="30"/>
    <x v="0"/>
  </r>
  <r>
    <x v="0"/>
    <x v="14"/>
    <x v="14"/>
    <x v="0"/>
    <x v="0"/>
    <x v="0"/>
    <x v="0"/>
    <x v="104"/>
    <x v="132"/>
    <x v="41"/>
    <x v="194"/>
    <x v="67"/>
    <x v="144"/>
    <x v="0"/>
  </r>
  <r>
    <x v="0"/>
    <x v="14"/>
    <x v="14"/>
    <x v="4"/>
    <x v="4"/>
    <x v="4"/>
    <x v="1"/>
    <x v="52"/>
    <x v="133"/>
    <x v="87"/>
    <x v="195"/>
    <x v="53"/>
    <x v="108"/>
    <x v="0"/>
  </r>
  <r>
    <x v="0"/>
    <x v="14"/>
    <x v="14"/>
    <x v="5"/>
    <x v="5"/>
    <x v="5"/>
    <x v="2"/>
    <x v="53"/>
    <x v="134"/>
    <x v="73"/>
    <x v="196"/>
    <x v="44"/>
    <x v="103"/>
    <x v="0"/>
  </r>
  <r>
    <x v="0"/>
    <x v="14"/>
    <x v="14"/>
    <x v="2"/>
    <x v="2"/>
    <x v="2"/>
    <x v="3"/>
    <x v="73"/>
    <x v="135"/>
    <x v="50"/>
    <x v="197"/>
    <x v="49"/>
    <x v="46"/>
    <x v="0"/>
  </r>
  <r>
    <x v="0"/>
    <x v="14"/>
    <x v="14"/>
    <x v="14"/>
    <x v="14"/>
    <x v="14"/>
    <x v="4"/>
    <x v="96"/>
    <x v="113"/>
    <x v="70"/>
    <x v="198"/>
    <x v="50"/>
    <x v="145"/>
    <x v="0"/>
  </r>
  <r>
    <x v="0"/>
    <x v="14"/>
    <x v="14"/>
    <x v="32"/>
    <x v="32"/>
    <x v="32"/>
    <x v="4"/>
    <x v="96"/>
    <x v="113"/>
    <x v="78"/>
    <x v="99"/>
    <x v="49"/>
    <x v="46"/>
    <x v="0"/>
  </r>
  <r>
    <x v="0"/>
    <x v="14"/>
    <x v="14"/>
    <x v="6"/>
    <x v="6"/>
    <x v="6"/>
    <x v="4"/>
    <x v="96"/>
    <x v="113"/>
    <x v="81"/>
    <x v="199"/>
    <x v="41"/>
    <x v="146"/>
    <x v="0"/>
  </r>
  <r>
    <x v="0"/>
    <x v="14"/>
    <x v="14"/>
    <x v="9"/>
    <x v="9"/>
    <x v="9"/>
    <x v="7"/>
    <x v="77"/>
    <x v="24"/>
    <x v="47"/>
    <x v="130"/>
    <x v="49"/>
    <x v="46"/>
    <x v="0"/>
  </r>
  <r>
    <x v="0"/>
    <x v="14"/>
    <x v="14"/>
    <x v="25"/>
    <x v="25"/>
    <x v="25"/>
    <x v="8"/>
    <x v="79"/>
    <x v="6"/>
    <x v="75"/>
    <x v="139"/>
    <x v="60"/>
    <x v="147"/>
    <x v="0"/>
  </r>
  <r>
    <x v="0"/>
    <x v="14"/>
    <x v="14"/>
    <x v="8"/>
    <x v="8"/>
    <x v="8"/>
    <x v="8"/>
    <x v="79"/>
    <x v="6"/>
    <x v="49"/>
    <x v="158"/>
    <x v="47"/>
    <x v="16"/>
    <x v="0"/>
  </r>
  <r>
    <x v="0"/>
    <x v="14"/>
    <x v="14"/>
    <x v="3"/>
    <x v="3"/>
    <x v="3"/>
    <x v="8"/>
    <x v="79"/>
    <x v="6"/>
    <x v="77"/>
    <x v="200"/>
    <x v="64"/>
    <x v="104"/>
    <x v="0"/>
  </r>
  <r>
    <x v="0"/>
    <x v="14"/>
    <x v="14"/>
    <x v="60"/>
    <x v="60"/>
    <x v="60"/>
    <x v="11"/>
    <x v="81"/>
    <x v="55"/>
    <x v="52"/>
    <x v="201"/>
    <x v="67"/>
    <x v="144"/>
    <x v="0"/>
  </r>
  <r>
    <x v="0"/>
    <x v="14"/>
    <x v="14"/>
    <x v="1"/>
    <x v="1"/>
    <x v="1"/>
    <x v="11"/>
    <x v="81"/>
    <x v="55"/>
    <x v="52"/>
    <x v="201"/>
    <x v="67"/>
    <x v="144"/>
    <x v="0"/>
  </r>
  <r>
    <x v="0"/>
    <x v="14"/>
    <x v="14"/>
    <x v="70"/>
    <x v="70"/>
    <x v="70"/>
    <x v="13"/>
    <x v="82"/>
    <x v="122"/>
    <x v="75"/>
    <x v="139"/>
    <x v="47"/>
    <x v="16"/>
    <x v="0"/>
  </r>
  <r>
    <x v="0"/>
    <x v="14"/>
    <x v="14"/>
    <x v="56"/>
    <x v="56"/>
    <x v="56"/>
    <x v="13"/>
    <x v="82"/>
    <x v="122"/>
    <x v="75"/>
    <x v="139"/>
    <x v="47"/>
    <x v="16"/>
    <x v="0"/>
  </r>
  <r>
    <x v="0"/>
    <x v="14"/>
    <x v="14"/>
    <x v="29"/>
    <x v="29"/>
    <x v="29"/>
    <x v="15"/>
    <x v="83"/>
    <x v="136"/>
    <x v="71"/>
    <x v="138"/>
    <x v="67"/>
    <x v="144"/>
    <x v="0"/>
  </r>
  <r>
    <x v="0"/>
    <x v="14"/>
    <x v="14"/>
    <x v="38"/>
    <x v="38"/>
    <x v="38"/>
    <x v="15"/>
    <x v="83"/>
    <x v="136"/>
    <x v="52"/>
    <x v="201"/>
    <x v="47"/>
    <x v="16"/>
    <x v="0"/>
  </r>
  <r>
    <x v="0"/>
    <x v="14"/>
    <x v="14"/>
    <x v="16"/>
    <x v="16"/>
    <x v="16"/>
    <x v="15"/>
    <x v="83"/>
    <x v="136"/>
    <x v="71"/>
    <x v="138"/>
    <x v="67"/>
    <x v="144"/>
    <x v="0"/>
  </r>
  <r>
    <x v="0"/>
    <x v="14"/>
    <x v="14"/>
    <x v="27"/>
    <x v="27"/>
    <x v="27"/>
    <x v="15"/>
    <x v="83"/>
    <x v="136"/>
    <x v="75"/>
    <x v="139"/>
    <x v="53"/>
    <x v="108"/>
    <x v="0"/>
  </r>
  <r>
    <x v="0"/>
    <x v="14"/>
    <x v="14"/>
    <x v="42"/>
    <x v="42"/>
    <x v="42"/>
    <x v="15"/>
    <x v="83"/>
    <x v="136"/>
    <x v="75"/>
    <x v="139"/>
    <x v="53"/>
    <x v="108"/>
    <x v="0"/>
  </r>
  <r>
    <x v="0"/>
    <x v="15"/>
    <x v="15"/>
    <x v="0"/>
    <x v="0"/>
    <x v="0"/>
    <x v="0"/>
    <x v="48"/>
    <x v="137"/>
    <x v="44"/>
    <x v="19"/>
    <x v="49"/>
    <x v="46"/>
    <x v="0"/>
  </r>
  <r>
    <x v="0"/>
    <x v="15"/>
    <x v="15"/>
    <x v="5"/>
    <x v="5"/>
    <x v="5"/>
    <x v="1"/>
    <x v="49"/>
    <x v="138"/>
    <x v="73"/>
    <x v="202"/>
    <x v="25"/>
    <x v="148"/>
    <x v="0"/>
  </r>
  <r>
    <x v="0"/>
    <x v="15"/>
    <x v="15"/>
    <x v="21"/>
    <x v="21"/>
    <x v="21"/>
    <x v="2"/>
    <x v="108"/>
    <x v="139"/>
    <x v="48"/>
    <x v="203"/>
    <x v="40"/>
    <x v="149"/>
    <x v="0"/>
  </r>
  <r>
    <x v="0"/>
    <x v="15"/>
    <x v="15"/>
    <x v="2"/>
    <x v="2"/>
    <x v="2"/>
    <x v="2"/>
    <x v="108"/>
    <x v="139"/>
    <x v="87"/>
    <x v="204"/>
    <x v="49"/>
    <x v="46"/>
    <x v="0"/>
  </r>
  <r>
    <x v="0"/>
    <x v="15"/>
    <x v="15"/>
    <x v="10"/>
    <x v="10"/>
    <x v="10"/>
    <x v="4"/>
    <x v="74"/>
    <x v="140"/>
    <x v="51"/>
    <x v="205"/>
    <x v="47"/>
    <x v="150"/>
    <x v="0"/>
  </r>
  <r>
    <x v="0"/>
    <x v="15"/>
    <x v="15"/>
    <x v="3"/>
    <x v="3"/>
    <x v="3"/>
    <x v="4"/>
    <x v="74"/>
    <x v="140"/>
    <x v="48"/>
    <x v="203"/>
    <x v="64"/>
    <x v="151"/>
    <x v="0"/>
  </r>
  <r>
    <x v="0"/>
    <x v="15"/>
    <x v="15"/>
    <x v="36"/>
    <x v="36"/>
    <x v="36"/>
    <x v="6"/>
    <x v="79"/>
    <x v="141"/>
    <x v="72"/>
    <x v="123"/>
    <x v="41"/>
    <x v="152"/>
    <x v="0"/>
  </r>
  <r>
    <x v="0"/>
    <x v="15"/>
    <x v="15"/>
    <x v="13"/>
    <x v="13"/>
    <x v="13"/>
    <x v="6"/>
    <x v="79"/>
    <x v="141"/>
    <x v="77"/>
    <x v="206"/>
    <x v="64"/>
    <x v="151"/>
    <x v="0"/>
  </r>
  <r>
    <x v="0"/>
    <x v="15"/>
    <x v="15"/>
    <x v="29"/>
    <x v="29"/>
    <x v="29"/>
    <x v="8"/>
    <x v="80"/>
    <x v="142"/>
    <x v="33"/>
    <x v="207"/>
    <x v="40"/>
    <x v="149"/>
    <x v="0"/>
  </r>
  <r>
    <x v="0"/>
    <x v="15"/>
    <x v="15"/>
    <x v="7"/>
    <x v="7"/>
    <x v="7"/>
    <x v="8"/>
    <x v="80"/>
    <x v="142"/>
    <x v="72"/>
    <x v="123"/>
    <x v="49"/>
    <x v="46"/>
    <x v="0"/>
  </r>
  <r>
    <x v="0"/>
    <x v="15"/>
    <x v="15"/>
    <x v="59"/>
    <x v="59"/>
    <x v="59"/>
    <x v="10"/>
    <x v="81"/>
    <x v="85"/>
    <x v="49"/>
    <x v="208"/>
    <x v="64"/>
    <x v="151"/>
    <x v="0"/>
  </r>
  <r>
    <x v="0"/>
    <x v="15"/>
    <x v="15"/>
    <x v="12"/>
    <x v="12"/>
    <x v="12"/>
    <x v="10"/>
    <x v="81"/>
    <x v="85"/>
    <x v="75"/>
    <x v="59"/>
    <x v="40"/>
    <x v="149"/>
    <x v="0"/>
  </r>
  <r>
    <x v="0"/>
    <x v="15"/>
    <x v="15"/>
    <x v="4"/>
    <x v="4"/>
    <x v="4"/>
    <x v="10"/>
    <x v="81"/>
    <x v="85"/>
    <x v="73"/>
    <x v="202"/>
    <x v="41"/>
    <x v="152"/>
    <x v="0"/>
  </r>
  <r>
    <x v="0"/>
    <x v="15"/>
    <x v="15"/>
    <x v="18"/>
    <x v="18"/>
    <x v="18"/>
    <x v="13"/>
    <x v="82"/>
    <x v="102"/>
    <x v="49"/>
    <x v="208"/>
    <x v="41"/>
    <x v="152"/>
    <x v="0"/>
  </r>
  <r>
    <x v="0"/>
    <x v="15"/>
    <x v="15"/>
    <x v="33"/>
    <x v="33"/>
    <x v="33"/>
    <x v="13"/>
    <x v="82"/>
    <x v="102"/>
    <x v="76"/>
    <x v="172"/>
    <x v="52"/>
    <x v="153"/>
    <x v="0"/>
  </r>
  <r>
    <x v="0"/>
    <x v="15"/>
    <x v="15"/>
    <x v="11"/>
    <x v="11"/>
    <x v="11"/>
    <x v="13"/>
    <x v="82"/>
    <x v="102"/>
    <x v="49"/>
    <x v="208"/>
    <x v="41"/>
    <x v="152"/>
    <x v="0"/>
  </r>
  <r>
    <x v="0"/>
    <x v="15"/>
    <x v="15"/>
    <x v="6"/>
    <x v="6"/>
    <x v="6"/>
    <x v="13"/>
    <x v="82"/>
    <x v="102"/>
    <x v="73"/>
    <x v="202"/>
    <x v="49"/>
    <x v="46"/>
    <x v="0"/>
  </r>
  <r>
    <x v="0"/>
    <x v="15"/>
    <x v="15"/>
    <x v="23"/>
    <x v="23"/>
    <x v="23"/>
    <x v="17"/>
    <x v="83"/>
    <x v="43"/>
    <x v="70"/>
    <x v="209"/>
    <x v="41"/>
    <x v="152"/>
    <x v="0"/>
  </r>
  <r>
    <x v="0"/>
    <x v="15"/>
    <x v="15"/>
    <x v="34"/>
    <x v="34"/>
    <x v="34"/>
    <x v="17"/>
    <x v="83"/>
    <x v="43"/>
    <x v="70"/>
    <x v="209"/>
    <x v="41"/>
    <x v="152"/>
    <x v="0"/>
  </r>
  <r>
    <x v="0"/>
    <x v="15"/>
    <x v="15"/>
    <x v="42"/>
    <x v="42"/>
    <x v="42"/>
    <x v="17"/>
    <x v="83"/>
    <x v="43"/>
    <x v="33"/>
    <x v="207"/>
    <x v="64"/>
    <x v="151"/>
    <x v="0"/>
  </r>
  <r>
    <x v="0"/>
    <x v="16"/>
    <x v="16"/>
    <x v="5"/>
    <x v="5"/>
    <x v="5"/>
    <x v="0"/>
    <x v="76"/>
    <x v="143"/>
    <x v="71"/>
    <x v="210"/>
    <x v="44"/>
    <x v="154"/>
    <x v="0"/>
  </r>
  <r>
    <x v="0"/>
    <x v="16"/>
    <x v="16"/>
    <x v="0"/>
    <x v="0"/>
    <x v="0"/>
    <x v="0"/>
    <x v="76"/>
    <x v="143"/>
    <x v="48"/>
    <x v="211"/>
    <x v="49"/>
    <x v="46"/>
    <x v="0"/>
  </r>
  <r>
    <x v="0"/>
    <x v="16"/>
    <x v="16"/>
    <x v="2"/>
    <x v="2"/>
    <x v="2"/>
    <x v="2"/>
    <x v="80"/>
    <x v="144"/>
    <x v="77"/>
    <x v="212"/>
    <x v="41"/>
    <x v="104"/>
    <x v="0"/>
  </r>
  <r>
    <x v="0"/>
    <x v="16"/>
    <x v="16"/>
    <x v="10"/>
    <x v="10"/>
    <x v="10"/>
    <x v="3"/>
    <x v="110"/>
    <x v="145"/>
    <x v="74"/>
    <x v="76"/>
    <x v="64"/>
    <x v="34"/>
    <x v="0"/>
  </r>
  <r>
    <x v="0"/>
    <x v="16"/>
    <x v="16"/>
    <x v="25"/>
    <x v="25"/>
    <x v="25"/>
    <x v="3"/>
    <x v="110"/>
    <x v="145"/>
    <x v="76"/>
    <x v="159"/>
    <x v="47"/>
    <x v="155"/>
    <x v="0"/>
  </r>
  <r>
    <x v="0"/>
    <x v="16"/>
    <x v="16"/>
    <x v="42"/>
    <x v="42"/>
    <x v="42"/>
    <x v="3"/>
    <x v="110"/>
    <x v="145"/>
    <x v="71"/>
    <x v="210"/>
    <x v="53"/>
    <x v="156"/>
    <x v="0"/>
  </r>
  <r>
    <x v="0"/>
    <x v="16"/>
    <x v="16"/>
    <x v="6"/>
    <x v="6"/>
    <x v="6"/>
    <x v="3"/>
    <x v="110"/>
    <x v="145"/>
    <x v="75"/>
    <x v="213"/>
    <x v="49"/>
    <x v="46"/>
    <x v="0"/>
  </r>
  <r>
    <x v="0"/>
    <x v="16"/>
    <x v="16"/>
    <x v="38"/>
    <x v="38"/>
    <x v="38"/>
    <x v="7"/>
    <x v="114"/>
    <x v="69"/>
    <x v="84"/>
    <x v="151"/>
    <x v="47"/>
    <x v="155"/>
    <x v="0"/>
  </r>
  <r>
    <x v="0"/>
    <x v="16"/>
    <x v="16"/>
    <x v="49"/>
    <x v="49"/>
    <x v="49"/>
    <x v="7"/>
    <x v="114"/>
    <x v="69"/>
    <x v="84"/>
    <x v="151"/>
    <x v="47"/>
    <x v="155"/>
    <x v="0"/>
  </r>
  <r>
    <x v="0"/>
    <x v="16"/>
    <x v="16"/>
    <x v="34"/>
    <x v="34"/>
    <x v="34"/>
    <x v="7"/>
    <x v="114"/>
    <x v="69"/>
    <x v="74"/>
    <x v="76"/>
    <x v="41"/>
    <x v="104"/>
    <x v="0"/>
  </r>
  <r>
    <x v="0"/>
    <x v="16"/>
    <x v="16"/>
    <x v="3"/>
    <x v="3"/>
    <x v="3"/>
    <x v="7"/>
    <x v="114"/>
    <x v="69"/>
    <x v="74"/>
    <x v="76"/>
    <x v="41"/>
    <x v="104"/>
    <x v="0"/>
  </r>
  <r>
    <x v="0"/>
    <x v="16"/>
    <x v="16"/>
    <x v="60"/>
    <x v="60"/>
    <x v="60"/>
    <x v="11"/>
    <x v="111"/>
    <x v="108"/>
    <x v="84"/>
    <x v="151"/>
    <x v="53"/>
    <x v="156"/>
    <x v="0"/>
  </r>
  <r>
    <x v="0"/>
    <x v="16"/>
    <x v="16"/>
    <x v="45"/>
    <x v="45"/>
    <x v="45"/>
    <x v="11"/>
    <x v="111"/>
    <x v="108"/>
    <x v="78"/>
    <x v="99"/>
    <x v="47"/>
    <x v="155"/>
    <x v="0"/>
  </r>
  <r>
    <x v="0"/>
    <x v="16"/>
    <x v="16"/>
    <x v="71"/>
    <x v="71"/>
    <x v="71"/>
    <x v="11"/>
    <x v="111"/>
    <x v="108"/>
    <x v="74"/>
    <x v="76"/>
    <x v="49"/>
    <x v="46"/>
    <x v="0"/>
  </r>
  <r>
    <x v="0"/>
    <x v="16"/>
    <x v="16"/>
    <x v="13"/>
    <x v="13"/>
    <x v="13"/>
    <x v="11"/>
    <x v="111"/>
    <x v="108"/>
    <x v="76"/>
    <x v="159"/>
    <x v="64"/>
    <x v="34"/>
    <x v="0"/>
  </r>
  <r>
    <x v="0"/>
    <x v="16"/>
    <x v="16"/>
    <x v="12"/>
    <x v="12"/>
    <x v="12"/>
    <x v="11"/>
    <x v="111"/>
    <x v="108"/>
    <x v="76"/>
    <x v="159"/>
    <x v="64"/>
    <x v="34"/>
    <x v="0"/>
  </r>
  <r>
    <x v="0"/>
    <x v="16"/>
    <x v="16"/>
    <x v="72"/>
    <x v="72"/>
    <x v="72"/>
    <x v="11"/>
    <x v="111"/>
    <x v="108"/>
    <x v="74"/>
    <x v="76"/>
    <x v="49"/>
    <x v="46"/>
    <x v="0"/>
  </r>
  <r>
    <x v="0"/>
    <x v="16"/>
    <x v="16"/>
    <x v="40"/>
    <x v="40"/>
    <x v="40"/>
    <x v="17"/>
    <x v="112"/>
    <x v="104"/>
    <x v="84"/>
    <x v="151"/>
    <x v="64"/>
    <x v="34"/>
    <x v="0"/>
  </r>
  <r>
    <x v="0"/>
    <x v="16"/>
    <x v="16"/>
    <x v="16"/>
    <x v="16"/>
    <x v="16"/>
    <x v="17"/>
    <x v="112"/>
    <x v="104"/>
    <x v="78"/>
    <x v="99"/>
    <x v="53"/>
    <x v="156"/>
    <x v="0"/>
  </r>
  <r>
    <x v="0"/>
    <x v="16"/>
    <x v="16"/>
    <x v="14"/>
    <x v="14"/>
    <x v="14"/>
    <x v="17"/>
    <x v="112"/>
    <x v="104"/>
    <x v="84"/>
    <x v="151"/>
    <x v="64"/>
    <x v="34"/>
    <x v="0"/>
  </r>
  <r>
    <x v="0"/>
    <x v="16"/>
    <x v="16"/>
    <x v="41"/>
    <x v="41"/>
    <x v="41"/>
    <x v="17"/>
    <x v="112"/>
    <x v="104"/>
    <x v="78"/>
    <x v="99"/>
    <x v="53"/>
    <x v="156"/>
    <x v="0"/>
  </r>
  <r>
    <x v="0"/>
    <x v="16"/>
    <x v="16"/>
    <x v="48"/>
    <x v="48"/>
    <x v="48"/>
    <x v="17"/>
    <x v="112"/>
    <x v="104"/>
    <x v="84"/>
    <x v="151"/>
    <x v="64"/>
    <x v="34"/>
    <x v="0"/>
  </r>
  <r>
    <x v="0"/>
    <x v="16"/>
    <x v="16"/>
    <x v="65"/>
    <x v="65"/>
    <x v="65"/>
    <x v="17"/>
    <x v="112"/>
    <x v="104"/>
    <x v="84"/>
    <x v="151"/>
    <x v="64"/>
    <x v="34"/>
    <x v="0"/>
  </r>
  <r>
    <x v="0"/>
    <x v="16"/>
    <x v="16"/>
    <x v="33"/>
    <x v="33"/>
    <x v="33"/>
    <x v="17"/>
    <x v="112"/>
    <x v="104"/>
    <x v="84"/>
    <x v="151"/>
    <x v="64"/>
    <x v="34"/>
    <x v="0"/>
  </r>
  <r>
    <x v="0"/>
    <x v="16"/>
    <x v="16"/>
    <x v="8"/>
    <x v="8"/>
    <x v="8"/>
    <x v="17"/>
    <x v="112"/>
    <x v="104"/>
    <x v="84"/>
    <x v="151"/>
    <x v="64"/>
    <x v="34"/>
    <x v="0"/>
  </r>
  <r>
    <x v="0"/>
    <x v="16"/>
    <x v="16"/>
    <x v="9"/>
    <x v="9"/>
    <x v="9"/>
    <x v="17"/>
    <x v="112"/>
    <x v="104"/>
    <x v="71"/>
    <x v="210"/>
    <x v="49"/>
    <x v="46"/>
    <x v="0"/>
  </r>
  <r>
    <x v="0"/>
    <x v="16"/>
    <x v="16"/>
    <x v="7"/>
    <x v="7"/>
    <x v="7"/>
    <x v="17"/>
    <x v="112"/>
    <x v="104"/>
    <x v="71"/>
    <x v="210"/>
    <x v="49"/>
    <x v="46"/>
    <x v="0"/>
  </r>
  <r>
    <x v="0"/>
    <x v="16"/>
    <x v="16"/>
    <x v="32"/>
    <x v="32"/>
    <x v="32"/>
    <x v="17"/>
    <x v="112"/>
    <x v="104"/>
    <x v="78"/>
    <x v="99"/>
    <x v="49"/>
    <x v="46"/>
    <x v="0"/>
  </r>
  <r>
    <x v="0"/>
    <x v="17"/>
    <x v="17"/>
    <x v="27"/>
    <x v="27"/>
    <x v="27"/>
    <x v="0"/>
    <x v="89"/>
    <x v="146"/>
    <x v="63"/>
    <x v="214"/>
    <x v="46"/>
    <x v="157"/>
    <x v="0"/>
  </r>
  <r>
    <x v="0"/>
    <x v="17"/>
    <x v="17"/>
    <x v="0"/>
    <x v="0"/>
    <x v="0"/>
    <x v="1"/>
    <x v="92"/>
    <x v="147"/>
    <x v="66"/>
    <x v="215"/>
    <x v="41"/>
    <x v="158"/>
    <x v="0"/>
  </r>
  <r>
    <x v="0"/>
    <x v="17"/>
    <x v="17"/>
    <x v="2"/>
    <x v="2"/>
    <x v="2"/>
    <x v="2"/>
    <x v="74"/>
    <x v="148"/>
    <x v="48"/>
    <x v="216"/>
    <x v="64"/>
    <x v="159"/>
    <x v="0"/>
  </r>
  <r>
    <x v="0"/>
    <x v="17"/>
    <x v="17"/>
    <x v="3"/>
    <x v="3"/>
    <x v="3"/>
    <x v="3"/>
    <x v="78"/>
    <x v="149"/>
    <x v="72"/>
    <x v="217"/>
    <x v="64"/>
    <x v="159"/>
    <x v="0"/>
  </r>
  <r>
    <x v="0"/>
    <x v="17"/>
    <x v="17"/>
    <x v="6"/>
    <x v="6"/>
    <x v="6"/>
    <x v="3"/>
    <x v="78"/>
    <x v="149"/>
    <x v="51"/>
    <x v="218"/>
    <x v="49"/>
    <x v="46"/>
    <x v="0"/>
  </r>
  <r>
    <x v="0"/>
    <x v="17"/>
    <x v="17"/>
    <x v="59"/>
    <x v="59"/>
    <x v="59"/>
    <x v="5"/>
    <x v="82"/>
    <x v="41"/>
    <x v="73"/>
    <x v="219"/>
    <x v="49"/>
    <x v="46"/>
    <x v="0"/>
  </r>
  <r>
    <x v="0"/>
    <x v="17"/>
    <x v="17"/>
    <x v="16"/>
    <x v="16"/>
    <x v="16"/>
    <x v="5"/>
    <x v="82"/>
    <x v="41"/>
    <x v="70"/>
    <x v="220"/>
    <x v="64"/>
    <x v="159"/>
    <x v="0"/>
  </r>
  <r>
    <x v="0"/>
    <x v="17"/>
    <x v="17"/>
    <x v="5"/>
    <x v="5"/>
    <x v="5"/>
    <x v="7"/>
    <x v="83"/>
    <x v="150"/>
    <x v="71"/>
    <x v="18"/>
    <x v="67"/>
    <x v="160"/>
    <x v="0"/>
  </r>
  <r>
    <x v="0"/>
    <x v="17"/>
    <x v="17"/>
    <x v="14"/>
    <x v="14"/>
    <x v="14"/>
    <x v="7"/>
    <x v="83"/>
    <x v="150"/>
    <x v="70"/>
    <x v="220"/>
    <x v="41"/>
    <x v="158"/>
    <x v="0"/>
  </r>
  <r>
    <x v="0"/>
    <x v="17"/>
    <x v="17"/>
    <x v="23"/>
    <x v="23"/>
    <x v="23"/>
    <x v="7"/>
    <x v="83"/>
    <x v="150"/>
    <x v="52"/>
    <x v="191"/>
    <x v="47"/>
    <x v="107"/>
    <x v="0"/>
  </r>
  <r>
    <x v="0"/>
    <x v="17"/>
    <x v="17"/>
    <x v="13"/>
    <x v="13"/>
    <x v="13"/>
    <x v="7"/>
    <x v="83"/>
    <x v="150"/>
    <x v="33"/>
    <x v="221"/>
    <x v="64"/>
    <x v="159"/>
    <x v="0"/>
  </r>
  <r>
    <x v="0"/>
    <x v="17"/>
    <x v="17"/>
    <x v="25"/>
    <x v="25"/>
    <x v="25"/>
    <x v="11"/>
    <x v="93"/>
    <x v="151"/>
    <x v="52"/>
    <x v="191"/>
    <x v="53"/>
    <x v="161"/>
    <x v="0"/>
  </r>
  <r>
    <x v="0"/>
    <x v="17"/>
    <x v="17"/>
    <x v="12"/>
    <x v="12"/>
    <x v="12"/>
    <x v="12"/>
    <x v="109"/>
    <x v="152"/>
    <x v="75"/>
    <x v="136"/>
    <x v="41"/>
    <x v="158"/>
    <x v="0"/>
  </r>
  <r>
    <x v="0"/>
    <x v="17"/>
    <x v="17"/>
    <x v="33"/>
    <x v="33"/>
    <x v="33"/>
    <x v="12"/>
    <x v="109"/>
    <x v="152"/>
    <x v="84"/>
    <x v="222"/>
    <x v="67"/>
    <x v="160"/>
    <x v="0"/>
  </r>
  <r>
    <x v="0"/>
    <x v="17"/>
    <x v="17"/>
    <x v="37"/>
    <x v="37"/>
    <x v="37"/>
    <x v="12"/>
    <x v="109"/>
    <x v="152"/>
    <x v="75"/>
    <x v="136"/>
    <x v="41"/>
    <x v="158"/>
    <x v="0"/>
  </r>
  <r>
    <x v="0"/>
    <x v="17"/>
    <x v="17"/>
    <x v="4"/>
    <x v="4"/>
    <x v="4"/>
    <x v="12"/>
    <x v="109"/>
    <x v="152"/>
    <x v="52"/>
    <x v="191"/>
    <x v="64"/>
    <x v="159"/>
    <x v="0"/>
  </r>
  <r>
    <x v="0"/>
    <x v="17"/>
    <x v="17"/>
    <x v="10"/>
    <x v="10"/>
    <x v="10"/>
    <x v="16"/>
    <x v="110"/>
    <x v="44"/>
    <x v="71"/>
    <x v="18"/>
    <x v="53"/>
    <x v="161"/>
    <x v="0"/>
  </r>
  <r>
    <x v="0"/>
    <x v="17"/>
    <x v="17"/>
    <x v="36"/>
    <x v="36"/>
    <x v="36"/>
    <x v="16"/>
    <x v="110"/>
    <x v="44"/>
    <x v="71"/>
    <x v="18"/>
    <x v="53"/>
    <x v="161"/>
    <x v="0"/>
  </r>
  <r>
    <x v="0"/>
    <x v="17"/>
    <x v="17"/>
    <x v="19"/>
    <x v="19"/>
    <x v="19"/>
    <x v="16"/>
    <x v="110"/>
    <x v="44"/>
    <x v="74"/>
    <x v="223"/>
    <x v="64"/>
    <x v="159"/>
    <x v="0"/>
  </r>
  <r>
    <x v="0"/>
    <x v="17"/>
    <x v="17"/>
    <x v="8"/>
    <x v="8"/>
    <x v="8"/>
    <x v="16"/>
    <x v="110"/>
    <x v="44"/>
    <x v="74"/>
    <x v="223"/>
    <x v="64"/>
    <x v="159"/>
    <x v="0"/>
  </r>
  <r>
    <x v="0"/>
    <x v="18"/>
    <x v="18"/>
    <x v="0"/>
    <x v="0"/>
    <x v="0"/>
    <x v="0"/>
    <x v="54"/>
    <x v="153"/>
    <x v="31"/>
    <x v="224"/>
    <x v="49"/>
    <x v="46"/>
    <x v="0"/>
  </r>
  <r>
    <x v="0"/>
    <x v="18"/>
    <x v="18"/>
    <x v="21"/>
    <x v="21"/>
    <x v="21"/>
    <x v="1"/>
    <x v="80"/>
    <x v="106"/>
    <x v="33"/>
    <x v="76"/>
    <x v="53"/>
    <x v="162"/>
    <x v="2"/>
  </r>
  <r>
    <x v="0"/>
    <x v="18"/>
    <x v="18"/>
    <x v="13"/>
    <x v="13"/>
    <x v="13"/>
    <x v="2"/>
    <x v="81"/>
    <x v="149"/>
    <x v="49"/>
    <x v="225"/>
    <x v="64"/>
    <x v="29"/>
    <x v="0"/>
  </r>
  <r>
    <x v="0"/>
    <x v="18"/>
    <x v="18"/>
    <x v="3"/>
    <x v="3"/>
    <x v="3"/>
    <x v="3"/>
    <x v="82"/>
    <x v="77"/>
    <x v="33"/>
    <x v="76"/>
    <x v="53"/>
    <x v="162"/>
    <x v="0"/>
  </r>
  <r>
    <x v="0"/>
    <x v="18"/>
    <x v="18"/>
    <x v="2"/>
    <x v="2"/>
    <x v="2"/>
    <x v="3"/>
    <x v="82"/>
    <x v="77"/>
    <x v="73"/>
    <x v="118"/>
    <x v="49"/>
    <x v="46"/>
    <x v="0"/>
  </r>
  <r>
    <x v="0"/>
    <x v="18"/>
    <x v="18"/>
    <x v="11"/>
    <x v="11"/>
    <x v="11"/>
    <x v="5"/>
    <x v="83"/>
    <x v="125"/>
    <x v="70"/>
    <x v="205"/>
    <x v="41"/>
    <x v="129"/>
    <x v="0"/>
  </r>
  <r>
    <x v="0"/>
    <x v="18"/>
    <x v="18"/>
    <x v="12"/>
    <x v="12"/>
    <x v="12"/>
    <x v="6"/>
    <x v="109"/>
    <x v="142"/>
    <x v="74"/>
    <x v="12"/>
    <x v="53"/>
    <x v="162"/>
    <x v="0"/>
  </r>
  <r>
    <x v="0"/>
    <x v="18"/>
    <x v="18"/>
    <x v="4"/>
    <x v="4"/>
    <x v="4"/>
    <x v="6"/>
    <x v="109"/>
    <x v="142"/>
    <x v="52"/>
    <x v="178"/>
    <x v="64"/>
    <x v="29"/>
    <x v="0"/>
  </r>
  <r>
    <x v="0"/>
    <x v="18"/>
    <x v="18"/>
    <x v="54"/>
    <x v="54"/>
    <x v="54"/>
    <x v="6"/>
    <x v="109"/>
    <x v="142"/>
    <x v="74"/>
    <x v="12"/>
    <x v="53"/>
    <x v="162"/>
    <x v="0"/>
  </r>
  <r>
    <x v="0"/>
    <x v="18"/>
    <x v="18"/>
    <x v="5"/>
    <x v="5"/>
    <x v="5"/>
    <x v="9"/>
    <x v="110"/>
    <x v="154"/>
    <x v="78"/>
    <x v="99"/>
    <x v="67"/>
    <x v="163"/>
    <x v="0"/>
  </r>
  <r>
    <x v="0"/>
    <x v="18"/>
    <x v="18"/>
    <x v="36"/>
    <x v="36"/>
    <x v="36"/>
    <x v="9"/>
    <x v="110"/>
    <x v="154"/>
    <x v="52"/>
    <x v="178"/>
    <x v="41"/>
    <x v="129"/>
    <x v="0"/>
  </r>
  <r>
    <x v="0"/>
    <x v="18"/>
    <x v="18"/>
    <x v="33"/>
    <x v="33"/>
    <x v="33"/>
    <x v="9"/>
    <x v="110"/>
    <x v="154"/>
    <x v="84"/>
    <x v="226"/>
    <x v="40"/>
    <x v="164"/>
    <x v="0"/>
  </r>
  <r>
    <x v="0"/>
    <x v="18"/>
    <x v="18"/>
    <x v="37"/>
    <x v="37"/>
    <x v="37"/>
    <x v="9"/>
    <x v="110"/>
    <x v="154"/>
    <x v="74"/>
    <x v="12"/>
    <x v="64"/>
    <x v="29"/>
    <x v="0"/>
  </r>
  <r>
    <x v="0"/>
    <x v="18"/>
    <x v="18"/>
    <x v="1"/>
    <x v="1"/>
    <x v="1"/>
    <x v="9"/>
    <x v="110"/>
    <x v="154"/>
    <x v="52"/>
    <x v="178"/>
    <x v="41"/>
    <x v="129"/>
    <x v="0"/>
  </r>
  <r>
    <x v="0"/>
    <x v="18"/>
    <x v="18"/>
    <x v="73"/>
    <x v="73"/>
    <x v="73"/>
    <x v="9"/>
    <x v="110"/>
    <x v="154"/>
    <x v="52"/>
    <x v="178"/>
    <x v="41"/>
    <x v="129"/>
    <x v="0"/>
  </r>
  <r>
    <x v="0"/>
    <x v="18"/>
    <x v="18"/>
    <x v="32"/>
    <x v="32"/>
    <x v="32"/>
    <x v="9"/>
    <x v="110"/>
    <x v="154"/>
    <x v="78"/>
    <x v="99"/>
    <x v="41"/>
    <x v="129"/>
    <x v="0"/>
  </r>
  <r>
    <x v="0"/>
    <x v="18"/>
    <x v="18"/>
    <x v="74"/>
    <x v="74"/>
    <x v="74"/>
    <x v="16"/>
    <x v="114"/>
    <x v="74"/>
    <x v="76"/>
    <x v="227"/>
    <x v="53"/>
    <x v="162"/>
    <x v="0"/>
  </r>
  <r>
    <x v="0"/>
    <x v="18"/>
    <x v="18"/>
    <x v="75"/>
    <x v="75"/>
    <x v="75"/>
    <x v="16"/>
    <x v="114"/>
    <x v="74"/>
    <x v="52"/>
    <x v="178"/>
    <x v="49"/>
    <x v="46"/>
    <x v="0"/>
  </r>
  <r>
    <x v="0"/>
    <x v="18"/>
    <x v="18"/>
    <x v="18"/>
    <x v="18"/>
    <x v="18"/>
    <x v="16"/>
    <x v="114"/>
    <x v="74"/>
    <x v="74"/>
    <x v="12"/>
    <x v="41"/>
    <x v="129"/>
    <x v="0"/>
  </r>
  <r>
    <x v="0"/>
    <x v="18"/>
    <x v="18"/>
    <x v="8"/>
    <x v="8"/>
    <x v="8"/>
    <x v="16"/>
    <x v="114"/>
    <x v="74"/>
    <x v="52"/>
    <x v="178"/>
    <x v="49"/>
    <x v="46"/>
    <x v="0"/>
  </r>
  <r>
    <x v="0"/>
    <x v="18"/>
    <x v="18"/>
    <x v="9"/>
    <x v="9"/>
    <x v="9"/>
    <x v="16"/>
    <x v="114"/>
    <x v="74"/>
    <x v="74"/>
    <x v="12"/>
    <x v="41"/>
    <x v="129"/>
    <x v="0"/>
  </r>
  <r>
    <x v="0"/>
    <x v="18"/>
    <x v="18"/>
    <x v="6"/>
    <x v="6"/>
    <x v="6"/>
    <x v="16"/>
    <x v="114"/>
    <x v="74"/>
    <x v="52"/>
    <x v="178"/>
    <x v="49"/>
    <x v="46"/>
    <x v="0"/>
  </r>
  <r>
    <x v="0"/>
    <x v="19"/>
    <x v="19"/>
    <x v="0"/>
    <x v="0"/>
    <x v="0"/>
    <x v="0"/>
    <x v="90"/>
    <x v="155"/>
    <x v="80"/>
    <x v="228"/>
    <x v="49"/>
    <x v="46"/>
    <x v="0"/>
  </r>
  <r>
    <x v="0"/>
    <x v="19"/>
    <x v="19"/>
    <x v="5"/>
    <x v="5"/>
    <x v="5"/>
    <x v="1"/>
    <x v="49"/>
    <x v="156"/>
    <x v="75"/>
    <x v="223"/>
    <x v="66"/>
    <x v="165"/>
    <x v="0"/>
  </r>
  <r>
    <x v="0"/>
    <x v="19"/>
    <x v="19"/>
    <x v="2"/>
    <x v="2"/>
    <x v="2"/>
    <x v="2"/>
    <x v="51"/>
    <x v="157"/>
    <x v="42"/>
    <x v="229"/>
    <x v="49"/>
    <x v="46"/>
    <x v="0"/>
  </r>
  <r>
    <x v="0"/>
    <x v="19"/>
    <x v="19"/>
    <x v="7"/>
    <x v="7"/>
    <x v="7"/>
    <x v="3"/>
    <x v="108"/>
    <x v="158"/>
    <x v="50"/>
    <x v="230"/>
    <x v="41"/>
    <x v="80"/>
    <x v="0"/>
  </r>
  <r>
    <x v="0"/>
    <x v="19"/>
    <x v="19"/>
    <x v="32"/>
    <x v="32"/>
    <x v="32"/>
    <x v="3"/>
    <x v="108"/>
    <x v="158"/>
    <x v="84"/>
    <x v="231"/>
    <x v="64"/>
    <x v="112"/>
    <x v="0"/>
  </r>
  <r>
    <x v="0"/>
    <x v="19"/>
    <x v="19"/>
    <x v="36"/>
    <x v="36"/>
    <x v="36"/>
    <x v="5"/>
    <x v="96"/>
    <x v="159"/>
    <x v="81"/>
    <x v="232"/>
    <x v="41"/>
    <x v="80"/>
    <x v="0"/>
  </r>
  <r>
    <x v="0"/>
    <x v="19"/>
    <x v="19"/>
    <x v="13"/>
    <x v="13"/>
    <x v="13"/>
    <x v="6"/>
    <x v="75"/>
    <x v="160"/>
    <x v="51"/>
    <x v="233"/>
    <x v="53"/>
    <x v="166"/>
    <x v="0"/>
  </r>
  <r>
    <x v="0"/>
    <x v="19"/>
    <x v="19"/>
    <x v="12"/>
    <x v="12"/>
    <x v="12"/>
    <x v="7"/>
    <x v="77"/>
    <x v="67"/>
    <x v="49"/>
    <x v="44"/>
    <x v="67"/>
    <x v="167"/>
    <x v="0"/>
  </r>
  <r>
    <x v="0"/>
    <x v="19"/>
    <x v="19"/>
    <x v="10"/>
    <x v="10"/>
    <x v="10"/>
    <x v="8"/>
    <x v="78"/>
    <x v="161"/>
    <x v="73"/>
    <x v="190"/>
    <x v="47"/>
    <x v="114"/>
    <x v="0"/>
  </r>
  <r>
    <x v="0"/>
    <x v="19"/>
    <x v="19"/>
    <x v="8"/>
    <x v="8"/>
    <x v="8"/>
    <x v="9"/>
    <x v="79"/>
    <x v="100"/>
    <x v="49"/>
    <x v="44"/>
    <x v="53"/>
    <x v="166"/>
    <x v="1"/>
  </r>
  <r>
    <x v="0"/>
    <x v="19"/>
    <x v="19"/>
    <x v="6"/>
    <x v="6"/>
    <x v="6"/>
    <x v="9"/>
    <x v="79"/>
    <x v="100"/>
    <x v="46"/>
    <x v="42"/>
    <x v="49"/>
    <x v="46"/>
    <x v="0"/>
  </r>
  <r>
    <x v="0"/>
    <x v="19"/>
    <x v="19"/>
    <x v="14"/>
    <x v="14"/>
    <x v="14"/>
    <x v="11"/>
    <x v="80"/>
    <x v="71"/>
    <x v="33"/>
    <x v="234"/>
    <x v="40"/>
    <x v="168"/>
    <x v="0"/>
  </r>
  <r>
    <x v="0"/>
    <x v="19"/>
    <x v="19"/>
    <x v="33"/>
    <x v="33"/>
    <x v="33"/>
    <x v="11"/>
    <x v="80"/>
    <x v="71"/>
    <x v="70"/>
    <x v="235"/>
    <x v="47"/>
    <x v="114"/>
    <x v="0"/>
  </r>
  <r>
    <x v="0"/>
    <x v="19"/>
    <x v="19"/>
    <x v="3"/>
    <x v="3"/>
    <x v="3"/>
    <x v="11"/>
    <x v="80"/>
    <x v="71"/>
    <x v="73"/>
    <x v="190"/>
    <x v="64"/>
    <x v="112"/>
    <x v="0"/>
  </r>
  <r>
    <x v="0"/>
    <x v="19"/>
    <x v="19"/>
    <x v="75"/>
    <x v="75"/>
    <x v="75"/>
    <x v="14"/>
    <x v="81"/>
    <x v="162"/>
    <x v="70"/>
    <x v="235"/>
    <x v="53"/>
    <x v="166"/>
    <x v="0"/>
  </r>
  <r>
    <x v="0"/>
    <x v="19"/>
    <x v="19"/>
    <x v="76"/>
    <x v="76"/>
    <x v="76"/>
    <x v="14"/>
    <x v="81"/>
    <x v="162"/>
    <x v="77"/>
    <x v="109"/>
    <x v="49"/>
    <x v="46"/>
    <x v="0"/>
  </r>
  <r>
    <x v="0"/>
    <x v="19"/>
    <x v="19"/>
    <x v="16"/>
    <x v="16"/>
    <x v="16"/>
    <x v="16"/>
    <x v="82"/>
    <x v="109"/>
    <x v="74"/>
    <x v="236"/>
    <x v="67"/>
    <x v="167"/>
    <x v="0"/>
  </r>
  <r>
    <x v="0"/>
    <x v="19"/>
    <x v="19"/>
    <x v="19"/>
    <x v="19"/>
    <x v="19"/>
    <x v="16"/>
    <x v="82"/>
    <x v="109"/>
    <x v="33"/>
    <x v="234"/>
    <x v="53"/>
    <x v="166"/>
    <x v="0"/>
  </r>
  <r>
    <x v="0"/>
    <x v="19"/>
    <x v="19"/>
    <x v="37"/>
    <x v="37"/>
    <x v="37"/>
    <x v="16"/>
    <x v="82"/>
    <x v="109"/>
    <x v="75"/>
    <x v="223"/>
    <x v="47"/>
    <x v="114"/>
    <x v="0"/>
  </r>
  <r>
    <x v="0"/>
    <x v="19"/>
    <x v="19"/>
    <x v="21"/>
    <x v="21"/>
    <x v="21"/>
    <x v="16"/>
    <x v="82"/>
    <x v="109"/>
    <x v="49"/>
    <x v="44"/>
    <x v="41"/>
    <x v="80"/>
    <x v="0"/>
  </r>
  <r>
    <x v="0"/>
    <x v="19"/>
    <x v="19"/>
    <x v="4"/>
    <x v="4"/>
    <x v="4"/>
    <x v="16"/>
    <x v="82"/>
    <x v="109"/>
    <x v="73"/>
    <x v="190"/>
    <x v="49"/>
    <x v="4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721466-95E4-4796-9B6C-5BE3797A32D1}" name="pvt_L" cacheId="2176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21" firstHeaderRow="0" firstDataRow="1" firstDataCol="1"/>
  <pivotFields count="11"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3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29">
      <pivotArea field="2" type="button" dataOnly="0" labelOnly="1" outline="0" axis="axisRow" fieldPosition="0"/>
    </format>
    <format dxfId="328">
      <pivotArea outline="0" fieldPosition="0">
        <references count="1">
          <reference field="4294967294" count="1">
            <x v="0"/>
          </reference>
        </references>
      </pivotArea>
    </format>
    <format dxfId="327">
      <pivotArea outline="0" fieldPosition="0">
        <references count="1">
          <reference field="4294967294" count="1">
            <x v="1"/>
          </reference>
        </references>
      </pivotArea>
    </format>
    <format dxfId="326">
      <pivotArea outline="0" fieldPosition="0">
        <references count="1">
          <reference field="4294967294" count="1">
            <x v="2"/>
          </reference>
        </references>
      </pivotArea>
    </format>
    <format dxfId="325">
      <pivotArea outline="0" fieldPosition="0">
        <references count="1">
          <reference field="4294967294" count="1">
            <x v="3"/>
          </reference>
        </references>
      </pivotArea>
    </format>
    <format dxfId="324">
      <pivotArea outline="0" fieldPosition="0">
        <references count="1">
          <reference field="4294967294" count="1">
            <x v="4"/>
          </reference>
        </references>
      </pivotArea>
    </format>
    <format dxfId="323">
      <pivotArea outline="0" fieldPosition="0">
        <references count="1">
          <reference field="4294967294" count="1">
            <x v="5"/>
          </reference>
        </references>
      </pivotArea>
    </format>
    <format dxfId="322">
      <pivotArea outline="0" fieldPosition="0">
        <references count="1">
          <reference field="4294967294" count="1">
            <x v="6"/>
          </reference>
        </references>
      </pivotArea>
    </format>
    <format dxfId="321">
      <pivotArea field="2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9">
      <pivotArea field="2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7">
      <pivotArea field="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FA6474-137D-4B3B-A2C6-BDD1FC84DFEE}" name="pvt_M" cacheId="2177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83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0">
        <item x="8"/>
        <item x="15"/>
        <item x="16"/>
        <item x="7"/>
        <item x="6"/>
        <item x="13"/>
        <item x="14"/>
        <item x="1"/>
        <item x="17"/>
        <item x="2"/>
        <item x="5"/>
        <item x="3"/>
        <item x="0"/>
        <item x="12"/>
        <item x="10"/>
        <item x="9"/>
        <item x="18"/>
        <item x="19"/>
        <item x="11"/>
        <item x="4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47">
        <item x="3"/>
        <item x="5"/>
        <item x="8"/>
        <item x="26"/>
        <item x="11"/>
        <item x="29"/>
        <item x="24"/>
        <item x="38"/>
        <item x="39"/>
        <item x="40"/>
        <item x="44"/>
        <item x="28"/>
        <item x="19"/>
        <item x="41"/>
        <item x="18"/>
        <item x="27"/>
        <item x="15"/>
        <item x="45"/>
        <item x="34"/>
        <item x="25"/>
        <item x="21"/>
        <item x="16"/>
        <item x="17"/>
        <item x="13"/>
        <item x="6"/>
        <item x="12"/>
        <item x="2"/>
        <item x="35"/>
        <item x="46"/>
        <item x="20"/>
        <item x="4"/>
        <item x="36"/>
        <item x="10"/>
        <item x="14"/>
        <item x="23"/>
        <item x="0"/>
        <item x="33"/>
        <item x="1"/>
        <item x="32"/>
        <item x="37"/>
        <item x="7"/>
        <item x="9"/>
        <item x="30"/>
        <item x="42"/>
        <item x="31"/>
        <item x="43"/>
        <item x="22"/>
      </items>
    </pivotField>
    <pivotField showAll="0" defaultSubtotal="0">
      <items count="47">
        <item x="17"/>
        <item x="7"/>
        <item x="22"/>
        <item x="2"/>
        <item x="32"/>
        <item x="15"/>
        <item x="38"/>
        <item x="41"/>
        <item x="44"/>
        <item x="9"/>
        <item x="39"/>
        <item x="0"/>
        <item x="25"/>
        <item x="6"/>
        <item x="45"/>
        <item x="24"/>
        <item x="16"/>
        <item x="12"/>
        <item x="43"/>
        <item x="14"/>
        <item x="19"/>
        <item x="21"/>
        <item x="37"/>
        <item x="33"/>
        <item x="31"/>
        <item x="30"/>
        <item x="23"/>
        <item x="13"/>
        <item x="5"/>
        <item x="26"/>
        <item x="18"/>
        <item x="40"/>
        <item x="8"/>
        <item x="10"/>
        <item x="1"/>
        <item x="11"/>
        <item x="3"/>
        <item x="27"/>
        <item x="34"/>
        <item x="42"/>
        <item x="20"/>
        <item x="4"/>
        <item x="36"/>
        <item x="46"/>
        <item x="35"/>
        <item x="29"/>
        <item x="28"/>
      </items>
    </pivotField>
    <pivotField axis="axisRow" showAll="0" defaultSubtotal="0">
      <items count="47">
        <item x="3"/>
        <item x="5"/>
        <item x="8"/>
        <item x="26"/>
        <item x="11"/>
        <item x="29"/>
        <item x="24"/>
        <item x="38"/>
        <item x="39"/>
        <item x="40"/>
        <item x="44"/>
        <item x="28"/>
        <item x="19"/>
        <item x="41"/>
        <item x="18"/>
        <item x="27"/>
        <item x="15"/>
        <item x="45"/>
        <item x="34"/>
        <item x="25"/>
        <item x="21"/>
        <item x="16"/>
        <item x="17"/>
        <item x="13"/>
        <item x="6"/>
        <item x="12"/>
        <item x="2"/>
        <item x="35"/>
        <item x="46"/>
        <item x="20"/>
        <item x="4"/>
        <item x="36"/>
        <item x="10"/>
        <item x="14"/>
        <item x="23"/>
        <item x="0"/>
        <item x="33"/>
        <item x="1"/>
        <item x="32"/>
        <item x="37"/>
        <item x="7"/>
        <item x="9"/>
        <item x="30"/>
        <item x="42"/>
        <item x="31"/>
        <item x="43"/>
        <item x="2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6">
        <item x="150"/>
        <item x="149"/>
        <item x="148"/>
        <item x="147"/>
        <item x="101"/>
        <item x="100"/>
        <item x="99"/>
        <item x="98"/>
        <item x="88"/>
        <item x="87"/>
        <item x="120"/>
        <item x="97"/>
        <item x="86"/>
        <item x="85"/>
        <item x="96"/>
        <item x="95"/>
        <item x="94"/>
        <item x="119"/>
        <item x="118"/>
        <item x="84"/>
        <item x="83"/>
        <item x="82"/>
        <item x="125"/>
        <item x="57"/>
        <item x="56"/>
        <item x="55"/>
        <item x="54"/>
        <item x="81"/>
        <item x="80"/>
        <item x="53"/>
        <item x="52"/>
        <item x="113"/>
        <item x="137"/>
        <item x="154"/>
        <item x="76"/>
        <item x="112"/>
        <item x="146"/>
        <item x="117"/>
        <item x="75"/>
        <item x="152"/>
        <item x="93"/>
        <item x="111"/>
        <item x="51"/>
        <item x="74"/>
        <item x="136"/>
        <item x="116"/>
        <item x="50"/>
        <item x="49"/>
        <item x="144"/>
        <item x="124"/>
        <item x="48"/>
        <item x="92"/>
        <item x="143"/>
        <item x="91"/>
        <item x="110"/>
        <item x="47"/>
        <item x="115"/>
        <item x="46"/>
        <item x="135"/>
        <item x="90"/>
        <item x="155"/>
        <item x="153"/>
        <item x="151"/>
        <item x="109"/>
        <item x="108"/>
        <item x="73"/>
        <item x="142"/>
        <item x="123"/>
        <item x="89"/>
        <item x="134"/>
        <item x="114"/>
        <item x="45"/>
        <item x="72"/>
        <item x="71"/>
        <item x="141"/>
        <item x="133"/>
        <item x="44"/>
        <item x="107"/>
        <item x="43"/>
        <item x="140"/>
        <item x="70"/>
        <item x="106"/>
        <item x="69"/>
        <item x="79"/>
        <item x="122"/>
        <item x="139"/>
        <item x="138"/>
        <item x="68"/>
        <item x="132"/>
        <item x="67"/>
        <item x="42"/>
        <item x="131"/>
        <item x="78"/>
        <item x="66"/>
        <item x="65"/>
        <item x="145"/>
        <item x="105"/>
        <item x="64"/>
        <item x="41"/>
        <item x="130"/>
        <item x="63"/>
        <item x="77"/>
        <item x="129"/>
        <item x="128"/>
        <item x="38"/>
        <item x="40"/>
        <item x="37"/>
        <item x="104"/>
        <item x="127"/>
        <item x="62"/>
        <item x="36"/>
        <item x="126"/>
        <item x="121"/>
        <item x="61"/>
        <item x="60"/>
        <item x="103"/>
        <item x="39"/>
        <item x="102"/>
        <item x="35"/>
        <item x="34"/>
        <item x="59"/>
        <item x="33"/>
        <item x="58"/>
        <item x="32"/>
        <item x="31"/>
        <item x="30"/>
        <item x="29"/>
        <item x="19"/>
        <item x="18"/>
        <item x="28"/>
        <item x="17"/>
        <item x="27"/>
        <item x="26"/>
        <item x="16"/>
        <item x="25"/>
        <item x="15"/>
        <item x="24"/>
        <item x="14"/>
        <item x="23"/>
        <item x="13"/>
        <item x="12"/>
        <item x="11"/>
        <item x="10"/>
        <item x="9"/>
        <item x="22"/>
        <item x="8"/>
        <item x="21"/>
        <item x="7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271">
        <item x="219"/>
        <item x="238"/>
        <item x="90"/>
        <item x="248"/>
        <item x="131"/>
        <item x="102"/>
        <item x="144"/>
        <item x="89"/>
        <item x="230"/>
        <item x="174"/>
        <item x="270"/>
        <item x="207"/>
        <item x="73"/>
        <item x="101"/>
        <item x="247"/>
        <item x="218"/>
        <item x="143"/>
        <item x="229"/>
        <item x="206"/>
        <item x="72"/>
        <item x="88"/>
        <item x="130"/>
        <item x="100"/>
        <item x="194"/>
        <item x="19"/>
        <item x="185"/>
        <item x="159"/>
        <item x="87"/>
        <item x="55"/>
        <item x="18"/>
        <item x="71"/>
        <item x="38"/>
        <item x="37"/>
        <item x="99"/>
        <item x="54"/>
        <item x="36"/>
        <item x="117"/>
        <item x="17"/>
        <item x="53"/>
        <item x="205"/>
        <item x="116"/>
        <item x="129"/>
        <item x="246"/>
        <item x="142"/>
        <item x="16"/>
        <item x="52"/>
        <item x="173"/>
        <item x="115"/>
        <item x="258"/>
        <item x="51"/>
        <item x="35"/>
        <item x="158"/>
        <item x="172"/>
        <item x="15"/>
        <item x="86"/>
        <item x="34"/>
        <item x="193"/>
        <item x="217"/>
        <item x="204"/>
        <item x="257"/>
        <item x="114"/>
        <item x="14"/>
        <item x="98"/>
        <item x="113"/>
        <item x="171"/>
        <item x="85"/>
        <item x="70"/>
        <item x="184"/>
        <item x="128"/>
        <item x="141"/>
        <item x="269"/>
        <item x="183"/>
        <item x="157"/>
        <item x="140"/>
        <item x="33"/>
        <item x="182"/>
        <item x="84"/>
        <item x="69"/>
        <item x="68"/>
        <item x="50"/>
        <item x="112"/>
        <item x="32"/>
        <item x="156"/>
        <item x="237"/>
        <item x="31"/>
        <item x="170"/>
        <item x="13"/>
        <item x="268"/>
        <item x="97"/>
        <item x="169"/>
        <item x="192"/>
        <item x="83"/>
        <item x="216"/>
        <item x="12"/>
        <item x="111"/>
        <item x="49"/>
        <item x="11"/>
        <item x="30"/>
        <item x="96"/>
        <item x="10"/>
        <item x="29"/>
        <item x="9"/>
        <item x="82"/>
        <item x="48"/>
        <item x="228"/>
        <item x="81"/>
        <item x="110"/>
        <item x="67"/>
        <item x="155"/>
        <item x="80"/>
        <item x="127"/>
        <item x="227"/>
        <item x="154"/>
        <item x="203"/>
        <item x="153"/>
        <item x="66"/>
        <item x="47"/>
        <item x="256"/>
        <item x="152"/>
        <item x="226"/>
        <item x="191"/>
        <item x="46"/>
        <item x="181"/>
        <item x="65"/>
        <item x="126"/>
        <item x="8"/>
        <item x="28"/>
        <item x="168"/>
        <item x="151"/>
        <item x="267"/>
        <item x="109"/>
        <item x="245"/>
        <item x="64"/>
        <item x="95"/>
        <item x="236"/>
        <item x="27"/>
        <item x="63"/>
        <item x="180"/>
        <item x="202"/>
        <item x="167"/>
        <item x="26"/>
        <item x="7"/>
        <item x="190"/>
        <item x="266"/>
        <item x="139"/>
        <item x="201"/>
        <item x="25"/>
        <item x="108"/>
        <item x="62"/>
        <item x="125"/>
        <item x="45"/>
        <item x="166"/>
        <item x="200"/>
        <item x="244"/>
        <item x="255"/>
        <item x="107"/>
        <item x="124"/>
        <item x="138"/>
        <item x="44"/>
        <item x="6"/>
        <item x="79"/>
        <item x="150"/>
        <item x="225"/>
        <item x="123"/>
        <item x="5"/>
        <item x="179"/>
        <item x="137"/>
        <item x="43"/>
        <item x="61"/>
        <item x="265"/>
        <item x="24"/>
        <item x="122"/>
        <item x="254"/>
        <item x="215"/>
        <item x="253"/>
        <item x="189"/>
        <item x="4"/>
        <item x="264"/>
        <item x="165"/>
        <item x="136"/>
        <item x="164"/>
        <item x="135"/>
        <item x="149"/>
        <item x="23"/>
        <item x="214"/>
        <item x="235"/>
        <item x="199"/>
        <item x="3"/>
        <item x="42"/>
        <item x="213"/>
        <item x="163"/>
        <item x="106"/>
        <item x="198"/>
        <item x="60"/>
        <item x="178"/>
        <item x="2"/>
        <item x="121"/>
        <item x="243"/>
        <item x="148"/>
        <item x="78"/>
        <item x="242"/>
        <item x="197"/>
        <item x="234"/>
        <item x="134"/>
        <item x="162"/>
        <item x="147"/>
        <item x="196"/>
        <item x="59"/>
        <item x="58"/>
        <item x="224"/>
        <item x="241"/>
        <item x="41"/>
        <item x="161"/>
        <item x="160"/>
        <item x="120"/>
        <item x="188"/>
        <item x="22"/>
        <item x="212"/>
        <item x="146"/>
        <item x="263"/>
        <item x="223"/>
        <item x="211"/>
        <item x="252"/>
        <item x="57"/>
        <item x="21"/>
        <item x="210"/>
        <item x="145"/>
        <item x="233"/>
        <item x="94"/>
        <item x="262"/>
        <item x="77"/>
        <item x="133"/>
        <item x="187"/>
        <item x="261"/>
        <item x="105"/>
        <item x="177"/>
        <item x="93"/>
        <item x="209"/>
        <item x="1"/>
        <item x="251"/>
        <item x="222"/>
        <item x="119"/>
        <item x="186"/>
        <item x="0"/>
        <item x="260"/>
        <item x="176"/>
        <item x="56"/>
        <item x="92"/>
        <item x="259"/>
        <item x="195"/>
        <item x="40"/>
        <item x="250"/>
        <item x="76"/>
        <item x="232"/>
        <item x="221"/>
        <item x="249"/>
        <item x="20"/>
        <item x="104"/>
        <item x="220"/>
        <item x="103"/>
        <item x="240"/>
        <item x="91"/>
        <item x="118"/>
        <item x="75"/>
        <item x="175"/>
        <item x="239"/>
        <item x="208"/>
        <item x="39"/>
        <item x="74"/>
        <item x="231"/>
        <item x="132"/>
      </items>
    </pivotField>
    <pivotField dataField="1" showAll="0" defaultSubtotal="0">
      <items count="129">
        <item x="85"/>
        <item x="107"/>
        <item x="93"/>
        <item x="96"/>
        <item x="95"/>
        <item x="86"/>
        <item x="53"/>
        <item x="82"/>
        <item x="94"/>
        <item x="74"/>
        <item x="111"/>
        <item x="92"/>
        <item x="54"/>
        <item x="91"/>
        <item x="39"/>
        <item x="31"/>
        <item x="83"/>
        <item x="52"/>
        <item x="105"/>
        <item x="73"/>
        <item x="84"/>
        <item x="81"/>
        <item x="126"/>
        <item x="55"/>
        <item x="37"/>
        <item x="50"/>
        <item x="80"/>
        <item x="51"/>
        <item x="47"/>
        <item x="48"/>
        <item x="127"/>
        <item x="110"/>
        <item x="104"/>
        <item x="101"/>
        <item x="44"/>
        <item x="103"/>
        <item x="49"/>
        <item x="124"/>
        <item x="102"/>
        <item x="35"/>
        <item x="72"/>
        <item x="71"/>
        <item x="122"/>
        <item x="68"/>
        <item x="89"/>
        <item x="128"/>
        <item x="36"/>
        <item x="46"/>
        <item x="16"/>
        <item x="87"/>
        <item x="120"/>
        <item x="90"/>
        <item x="45"/>
        <item x="66"/>
        <item x="70"/>
        <item x="65"/>
        <item x="79"/>
        <item x="63"/>
        <item x="88"/>
        <item x="121"/>
        <item x="100"/>
        <item x="125"/>
        <item x="114"/>
        <item x="106"/>
        <item x="67"/>
        <item x="115"/>
        <item x="116"/>
        <item x="43"/>
        <item x="117"/>
        <item x="119"/>
        <item x="69"/>
        <item x="109"/>
        <item x="38"/>
        <item x="99"/>
        <item x="58"/>
        <item x="64"/>
        <item x="118"/>
        <item x="78"/>
        <item x="42"/>
        <item x="76"/>
        <item x="61"/>
        <item x="62"/>
        <item x="29"/>
        <item x="108"/>
        <item x="77"/>
        <item x="60"/>
        <item x="24"/>
        <item x="123"/>
        <item x="59"/>
        <item x="17"/>
        <item x="34"/>
        <item x="75"/>
        <item x="113"/>
        <item x="32"/>
        <item x="18"/>
        <item x="33"/>
        <item x="19"/>
        <item x="41"/>
        <item x="98"/>
        <item x="112"/>
        <item x="26"/>
        <item x="40"/>
        <item x="97"/>
        <item x="57"/>
        <item x="56"/>
        <item x="28"/>
        <item x="14"/>
        <item x="25"/>
        <item x="22"/>
        <item x="30"/>
        <item x="27"/>
        <item x="8"/>
        <item x="23"/>
        <item x="13"/>
        <item x="11"/>
        <item x="15"/>
        <item x="12"/>
        <item x="3"/>
        <item x="10"/>
        <item x="4"/>
        <item x="5"/>
        <item x="7"/>
        <item x="9"/>
        <item x="21"/>
        <item x="6"/>
        <item x="2"/>
        <item x="20"/>
        <item x="1"/>
        <item x="0"/>
      </items>
    </pivotField>
    <pivotField dataField="1" showAll="0" defaultSubtotal="0">
      <items count="267">
        <item x="87"/>
        <item x="37"/>
        <item x="29"/>
        <item x="231"/>
        <item x="15"/>
        <item x="130"/>
        <item x="209"/>
        <item x="165"/>
        <item x="247"/>
        <item x="35"/>
        <item x="164"/>
        <item x="257"/>
        <item x="72"/>
        <item x="264"/>
        <item x="53"/>
        <item x="190"/>
        <item x="132"/>
        <item x="116"/>
        <item x="33"/>
        <item x="89"/>
        <item x="103"/>
        <item x="266"/>
        <item x="16"/>
        <item x="34"/>
        <item x="88"/>
        <item x="71"/>
        <item x="236"/>
        <item x="115"/>
        <item x="146"/>
        <item x="133"/>
        <item x="191"/>
        <item x="208"/>
        <item x="81"/>
        <item x="256"/>
        <item x="102"/>
        <item x="265"/>
        <item x="17"/>
        <item x="145"/>
        <item x="18"/>
        <item x="54"/>
        <item x="230"/>
        <item x="246"/>
        <item x="221"/>
        <item x="131"/>
        <item x="86"/>
        <item x="119"/>
        <item x="163"/>
        <item x="147"/>
        <item x="36"/>
        <item x="176"/>
        <item x="220"/>
        <item x="100"/>
        <item x="186"/>
        <item x="245"/>
        <item x="52"/>
        <item x="205"/>
        <item x="197"/>
        <item x="118"/>
        <item x="178"/>
        <item x="144"/>
        <item x="111"/>
        <item x="27"/>
        <item x="14"/>
        <item x="207"/>
        <item x="253"/>
        <item x="177"/>
        <item x="101"/>
        <item x="263"/>
        <item x="23"/>
        <item x="83"/>
        <item x="189"/>
        <item x="55"/>
        <item x="172"/>
        <item x="126"/>
        <item x="32"/>
        <item x="51"/>
        <item x="82"/>
        <item x="206"/>
        <item x="117"/>
        <item x="99"/>
        <item x="70"/>
        <item x="49"/>
        <item x="8"/>
        <item x="69"/>
        <item x="159"/>
        <item x="84"/>
        <item x="127"/>
        <item x="50"/>
        <item x="199"/>
        <item x="114"/>
        <item x="45"/>
        <item x="30"/>
        <item x="13"/>
        <item x="109"/>
        <item x="142"/>
        <item x="46"/>
        <item x="156"/>
        <item x="98"/>
        <item x="85"/>
        <item x="128"/>
        <item x="112"/>
        <item x="162"/>
        <item x="11"/>
        <item x="80"/>
        <item x="157"/>
        <item x="31"/>
        <item x="96"/>
        <item x="185"/>
        <item x="12"/>
        <item x="261"/>
        <item x="244"/>
        <item x="68"/>
        <item x="42"/>
        <item x="65"/>
        <item x="184"/>
        <item x="216"/>
        <item x="97"/>
        <item x="63"/>
        <item x="161"/>
        <item x="195"/>
        <item x="47"/>
        <item x="153"/>
        <item x="129"/>
        <item x="78"/>
        <item x="110"/>
        <item x="25"/>
        <item x="3"/>
        <item x="79"/>
        <item x="10"/>
        <item x="229"/>
        <item x="160"/>
        <item x="242"/>
        <item x="174"/>
        <item x="228"/>
        <item x="4"/>
        <item x="113"/>
        <item x="124"/>
        <item x="66"/>
        <item x="219"/>
        <item x="204"/>
        <item x="149"/>
        <item x="137"/>
        <item x="48"/>
        <item x="262"/>
        <item x="44"/>
        <item x="254"/>
        <item x="67"/>
        <item x="175"/>
        <item x="182"/>
        <item x="143"/>
        <item x="123"/>
        <item x="141"/>
        <item x="227"/>
        <item x="43"/>
        <item x="255"/>
        <item x="196"/>
        <item x="58"/>
        <item x="187"/>
        <item x="64"/>
        <item x="5"/>
        <item x="235"/>
        <item x="108"/>
        <item x="7"/>
        <item x="9"/>
        <item x="252"/>
        <item x="171"/>
        <item x="140"/>
        <item x="24"/>
        <item x="173"/>
        <item x="217"/>
        <item x="21"/>
        <item x="61"/>
        <item x="152"/>
        <item x="94"/>
        <item x="28"/>
        <item x="203"/>
        <item x="26"/>
        <item x="243"/>
        <item x="62"/>
        <item x="218"/>
        <item x="183"/>
        <item x="6"/>
        <item x="154"/>
        <item x="155"/>
        <item x="215"/>
        <item x="22"/>
        <item x="158"/>
        <item x="169"/>
        <item x="60"/>
        <item x="240"/>
        <item x="107"/>
        <item x="41"/>
        <item x="188"/>
        <item x="139"/>
        <item x="122"/>
        <item x="59"/>
        <item x="2"/>
        <item x="213"/>
        <item x="202"/>
        <item x="241"/>
        <item x="150"/>
        <item x="77"/>
        <item x="212"/>
        <item x="226"/>
        <item x="170"/>
        <item x="125"/>
        <item x="180"/>
        <item x="234"/>
        <item x="136"/>
        <item x="200"/>
        <item x="95"/>
        <item x="40"/>
        <item x="138"/>
        <item x="225"/>
        <item x="222"/>
        <item x="168"/>
        <item x="167"/>
        <item x="211"/>
        <item x="239"/>
        <item x="92"/>
        <item x="250"/>
        <item x="237"/>
        <item x="259"/>
        <item x="201"/>
        <item x="251"/>
        <item x="166"/>
        <item x="90"/>
        <item x="151"/>
        <item x="260"/>
        <item x="93"/>
        <item x="194"/>
        <item x="214"/>
        <item x="76"/>
        <item x="57"/>
        <item x="74"/>
        <item x="106"/>
        <item x="193"/>
        <item x="135"/>
        <item x="224"/>
        <item x="91"/>
        <item x="249"/>
        <item x="75"/>
        <item x="233"/>
        <item x="148"/>
        <item x="39"/>
        <item x="105"/>
        <item x="1"/>
        <item x="238"/>
        <item x="56"/>
        <item x="121"/>
        <item x="20"/>
        <item x="0"/>
        <item x="223"/>
        <item x="258"/>
        <item x="181"/>
        <item x="192"/>
        <item x="248"/>
        <item x="104"/>
        <item x="73"/>
        <item x="38"/>
        <item x="210"/>
        <item x="134"/>
        <item x="19"/>
        <item x="120"/>
        <item x="198"/>
        <item x="179"/>
        <item x="232"/>
      </items>
    </pivotField>
    <pivotField dataField="1" showAll="0" defaultSubtotal="0">
      <items count="103">
        <item x="78"/>
        <item x="75"/>
        <item x="72"/>
        <item x="49"/>
        <item x="71"/>
        <item x="76"/>
        <item x="50"/>
        <item x="87"/>
        <item x="51"/>
        <item x="74"/>
        <item x="73"/>
        <item x="46"/>
        <item x="52"/>
        <item x="66"/>
        <item x="83"/>
        <item x="48"/>
        <item x="86"/>
        <item x="91"/>
        <item x="89"/>
        <item x="77"/>
        <item x="54"/>
        <item x="41"/>
        <item x="53"/>
        <item x="79"/>
        <item x="69"/>
        <item x="47"/>
        <item x="45"/>
        <item x="61"/>
        <item x="68"/>
        <item x="84"/>
        <item x="81"/>
        <item x="40"/>
        <item x="85"/>
        <item x="92"/>
        <item x="43"/>
        <item x="70"/>
        <item x="30"/>
        <item x="90"/>
        <item x="67"/>
        <item x="82"/>
        <item x="42"/>
        <item x="55"/>
        <item x="56"/>
        <item x="98"/>
        <item x="80"/>
        <item x="65"/>
        <item x="97"/>
        <item x="64"/>
        <item x="63"/>
        <item x="44"/>
        <item x="60"/>
        <item x="99"/>
        <item x="102"/>
        <item x="101"/>
        <item x="62"/>
        <item x="9"/>
        <item x="95"/>
        <item x="96"/>
        <item x="100"/>
        <item x="59"/>
        <item x="94"/>
        <item x="58"/>
        <item x="88"/>
        <item x="38"/>
        <item x="57"/>
        <item x="27"/>
        <item x="93"/>
        <item x="15"/>
        <item x="33"/>
        <item x="39"/>
        <item x="37"/>
        <item x="34"/>
        <item x="32"/>
        <item x="21"/>
        <item x="36"/>
        <item x="28"/>
        <item x="35"/>
        <item x="25"/>
        <item x="19"/>
        <item x="7"/>
        <item x="20"/>
        <item x="18"/>
        <item x="10"/>
        <item x="26"/>
        <item x="31"/>
        <item x="14"/>
        <item x="29"/>
        <item x="17"/>
        <item x="12"/>
        <item x="23"/>
        <item x="13"/>
        <item x="11"/>
        <item x="1"/>
        <item x="6"/>
        <item x="0"/>
        <item x="16"/>
        <item x="24"/>
        <item x="5"/>
        <item x="22"/>
        <item x="8"/>
        <item x="2"/>
        <item x="4"/>
        <item x="3"/>
      </items>
    </pivotField>
    <pivotField dataField="1" showAll="0" defaultSubtotal="0">
      <items count="240">
        <item x="86"/>
        <item x="139"/>
        <item x="159"/>
        <item x="185"/>
        <item x="78"/>
        <item x="108"/>
        <item x="48"/>
        <item x="9"/>
        <item x="29"/>
        <item x="209"/>
        <item x="91"/>
        <item x="130"/>
        <item x="223"/>
        <item x="190"/>
        <item x="76"/>
        <item x="100"/>
        <item x="115"/>
        <item x="127"/>
        <item x="49"/>
        <item x="225"/>
        <item x="199"/>
        <item x="65"/>
        <item x="230"/>
        <item x="208"/>
        <item x="129"/>
        <item x="71"/>
        <item x="15"/>
        <item x="113"/>
        <item x="50"/>
        <item x="90"/>
        <item x="224"/>
        <item x="177"/>
        <item x="147"/>
        <item x="189"/>
        <item x="70"/>
        <item x="60"/>
        <item x="101"/>
        <item x="238"/>
        <item x="141"/>
        <item x="128"/>
        <item x="201"/>
        <item x="114"/>
        <item x="37"/>
        <item x="161"/>
        <item x="45"/>
        <item x="169"/>
        <item x="99"/>
        <item x="124"/>
        <item x="19"/>
        <item x="153"/>
        <item x="188"/>
        <item x="133"/>
        <item x="79"/>
        <item x="7"/>
        <item x="82"/>
        <item x="213"/>
        <item x="198"/>
        <item x="63"/>
        <item x="18"/>
        <item x="102"/>
        <item x="142"/>
        <item x="58"/>
        <item x="219"/>
        <item x="202"/>
        <item x="143"/>
        <item x="27"/>
        <item x="172"/>
        <item x="182"/>
        <item x="10"/>
        <item x="148"/>
        <item x="74"/>
        <item x="47"/>
        <item x="173"/>
        <item x="32"/>
        <item x="67"/>
        <item x="193"/>
        <item x="158"/>
        <item x="38"/>
        <item x="146"/>
        <item x="89"/>
        <item x="239"/>
        <item x="14"/>
        <item x="36"/>
        <item x="145"/>
        <item x="17"/>
        <item x="150"/>
        <item x="122"/>
        <item x="144"/>
        <item x="12"/>
        <item x="33"/>
        <item x="166"/>
        <item x="178"/>
        <item x="31"/>
        <item x="21"/>
        <item x="103"/>
        <item x="136"/>
        <item x="151"/>
        <item x="35"/>
        <item x="120"/>
        <item x="13"/>
        <item x="187"/>
        <item x="66"/>
        <item x="80"/>
        <item x="11"/>
        <item x="1"/>
        <item x="51"/>
        <item x="28"/>
        <item x="233"/>
        <item x="126"/>
        <item x="88"/>
        <item x="40"/>
        <item x="34"/>
        <item x="6"/>
        <item x="97"/>
        <item x="184"/>
        <item x="125"/>
        <item x="25"/>
        <item x="0"/>
        <item x="170"/>
        <item x="52"/>
        <item x="220"/>
        <item x="160"/>
        <item x="53"/>
        <item x="16"/>
        <item x="96"/>
        <item x="236"/>
        <item x="112"/>
        <item x="137"/>
        <item x="207"/>
        <item x="179"/>
        <item x="64"/>
        <item x="228"/>
        <item x="138"/>
        <item x="77"/>
        <item x="123"/>
        <item x="46"/>
        <item x="87"/>
        <item x="171"/>
        <item x="62"/>
        <item x="156"/>
        <item x="20"/>
        <item x="94"/>
        <item x="44"/>
        <item x="117"/>
        <item x="164"/>
        <item x="140"/>
        <item x="75"/>
        <item x="61"/>
        <item x="121"/>
        <item x="57"/>
        <item x="111"/>
        <item x="92"/>
        <item x="210"/>
        <item x="26"/>
        <item x="168"/>
        <item x="211"/>
        <item x="218"/>
        <item x="39"/>
        <item x="167"/>
        <item x="5"/>
        <item x="85"/>
        <item x="30"/>
        <item x="98"/>
        <item x="59"/>
        <item x="205"/>
        <item x="109"/>
        <item x="8"/>
        <item x="42"/>
        <item x="197"/>
        <item x="157"/>
        <item x="186"/>
        <item x="118"/>
        <item x="226"/>
        <item x="232"/>
        <item x="72"/>
        <item x="110"/>
        <item x="162"/>
        <item x="215"/>
        <item x="191"/>
        <item x="23"/>
        <item x="107"/>
        <item x="93"/>
        <item x="237"/>
        <item x="134"/>
        <item x="181"/>
        <item x="152"/>
        <item x="41"/>
        <item x="2"/>
        <item x="135"/>
        <item x="106"/>
        <item x="56"/>
        <item x="154"/>
        <item x="235"/>
        <item x="204"/>
        <item x="176"/>
        <item x="83"/>
        <item x="132"/>
        <item x="95"/>
        <item x="195"/>
        <item x="206"/>
        <item x="221"/>
        <item x="4"/>
        <item x="24"/>
        <item x="203"/>
        <item x="55"/>
        <item x="175"/>
        <item x="155"/>
        <item x="119"/>
        <item x="183"/>
        <item x="43"/>
        <item x="68"/>
        <item x="227"/>
        <item x="73"/>
        <item x="3"/>
        <item x="216"/>
        <item x="231"/>
        <item x="192"/>
        <item x="165"/>
        <item x="104"/>
        <item x="222"/>
        <item x="105"/>
        <item x="22"/>
        <item x="214"/>
        <item x="174"/>
        <item x="54"/>
        <item x="196"/>
        <item x="149"/>
        <item x="84"/>
        <item x="229"/>
        <item x="194"/>
        <item x="131"/>
        <item x="163"/>
        <item x="69"/>
        <item x="81"/>
        <item x="234"/>
        <item x="200"/>
        <item x="212"/>
        <item x="217"/>
        <item x="180"/>
        <item x="116"/>
      </items>
    </pivotField>
    <pivotField dataField="1" showAll="0" defaultSubtotal="0">
      <items count="10">
        <item x="1"/>
        <item x="3"/>
        <item x="0"/>
        <item x="2"/>
        <item x="7"/>
        <item x="6"/>
        <item x="9"/>
        <item x="4"/>
        <item x="8"/>
        <item x="5"/>
      </items>
    </pivotField>
  </pivotFields>
  <rowFields count="3">
    <field x="2"/>
    <field x="6"/>
    <field x="5"/>
  </rowFields>
  <rowItems count="482">
    <i>
      <x/>
    </i>
    <i r="1">
      <x/>
      <x v="35"/>
    </i>
    <i r="1">
      <x v="1"/>
      <x v="37"/>
    </i>
    <i r="1">
      <x v="2"/>
      <x v="26"/>
    </i>
    <i r="1">
      <x v="3"/>
      <x/>
    </i>
    <i r="1">
      <x v="4"/>
      <x v="30"/>
    </i>
    <i r="1">
      <x v="5"/>
      <x v="1"/>
    </i>
    <i r="1">
      <x v="6"/>
      <x v="24"/>
    </i>
    <i r="1">
      <x v="7"/>
      <x v="40"/>
    </i>
    <i r="1">
      <x v="8"/>
      <x v="2"/>
    </i>
    <i r="1">
      <x v="9"/>
      <x v="41"/>
    </i>
    <i r="1">
      <x v="10"/>
      <x v="32"/>
    </i>
    <i r="1">
      <x v="11"/>
      <x v="4"/>
    </i>
    <i r="1">
      <x v="12"/>
      <x v="25"/>
    </i>
    <i r="1">
      <x v="13"/>
      <x v="23"/>
    </i>
    <i r="1">
      <x v="14"/>
      <x v="33"/>
    </i>
    <i r="1">
      <x v="15"/>
      <x v="16"/>
    </i>
    <i r="1">
      <x v="16"/>
      <x v="21"/>
    </i>
    <i r="1">
      <x v="17"/>
      <x v="22"/>
    </i>
    <i r="1">
      <x v="18"/>
      <x v="14"/>
    </i>
    <i r="1">
      <x v="19"/>
      <x v="12"/>
    </i>
    <i t="blank">
      <x/>
    </i>
    <i>
      <x v="1"/>
    </i>
    <i r="1">
      <x/>
      <x v="35"/>
    </i>
    <i r="1">
      <x v="1"/>
      <x v="37"/>
    </i>
    <i r="1">
      <x v="2"/>
      <x v="30"/>
    </i>
    <i r="1">
      <x v="3"/>
      <x v="26"/>
    </i>
    <i r="1">
      <x v="4"/>
      <x/>
    </i>
    <i r="1">
      <x v="5"/>
      <x v="24"/>
    </i>
    <i r="1">
      <x v="6"/>
      <x v="1"/>
    </i>
    <i r="2">
      <x v="40"/>
    </i>
    <i r="1">
      <x v="8"/>
      <x v="32"/>
    </i>
    <i r="1">
      <x v="9"/>
      <x v="2"/>
    </i>
    <i r="1">
      <x v="10"/>
      <x v="41"/>
    </i>
    <i r="1">
      <x v="11"/>
      <x v="21"/>
    </i>
    <i r="1">
      <x v="12"/>
      <x v="23"/>
    </i>
    <i r="1">
      <x v="13"/>
      <x v="25"/>
    </i>
    <i r="1">
      <x v="14"/>
      <x v="33"/>
    </i>
    <i r="1">
      <x v="15"/>
      <x v="22"/>
    </i>
    <i r="1">
      <x v="16"/>
      <x v="29"/>
    </i>
    <i r="1">
      <x v="17"/>
      <x v="20"/>
    </i>
    <i r="1">
      <x v="18"/>
      <x v="12"/>
    </i>
    <i r="1">
      <x v="19"/>
      <x v="46"/>
    </i>
    <i t="blank">
      <x v="1"/>
    </i>
    <i>
      <x v="2"/>
    </i>
    <i r="1">
      <x/>
      <x v="35"/>
    </i>
    <i r="1">
      <x v="1"/>
      <x v="37"/>
    </i>
    <i r="1">
      <x v="2"/>
      <x v="26"/>
    </i>
    <i r="1">
      <x v="3"/>
      <x v="24"/>
    </i>
    <i r="1">
      <x v="4"/>
      <x/>
    </i>
    <i r="1">
      <x v="5"/>
      <x v="30"/>
    </i>
    <i r="1">
      <x v="6"/>
      <x v="1"/>
    </i>
    <i r="1">
      <x v="7"/>
      <x v="40"/>
    </i>
    <i r="1">
      <x v="8"/>
      <x v="2"/>
    </i>
    <i r="1">
      <x v="9"/>
      <x v="23"/>
    </i>
    <i r="1">
      <x v="10"/>
      <x v="34"/>
    </i>
    <i r="1">
      <x v="11"/>
      <x v="41"/>
    </i>
    <i r="1">
      <x v="12"/>
      <x v="25"/>
    </i>
    <i r="1">
      <x v="13"/>
      <x v="6"/>
    </i>
    <i r="1">
      <x v="14"/>
      <x v="32"/>
    </i>
    <i r="1">
      <x v="15"/>
      <x v="4"/>
    </i>
    <i r="1">
      <x v="16"/>
      <x v="19"/>
    </i>
    <i r="1">
      <x v="17"/>
      <x v="3"/>
    </i>
    <i r="1">
      <x v="18"/>
      <x v="15"/>
    </i>
    <i r="2">
      <x v="20"/>
    </i>
    <i t="blank">
      <x v="2"/>
    </i>
    <i>
      <x v="3"/>
    </i>
    <i r="1">
      <x/>
      <x v="37"/>
    </i>
    <i r="1">
      <x v="1"/>
      <x v="35"/>
    </i>
    <i r="1">
      <x v="2"/>
      <x/>
    </i>
    <i r="1">
      <x v="3"/>
      <x v="4"/>
    </i>
    <i r="1">
      <x v="4"/>
      <x v="26"/>
    </i>
    <i r="1">
      <x v="5"/>
      <x v="1"/>
    </i>
    <i r="1">
      <x v="6"/>
      <x v="24"/>
    </i>
    <i r="1">
      <x v="7"/>
      <x v="30"/>
    </i>
    <i r="1">
      <x v="8"/>
      <x v="40"/>
    </i>
    <i r="1">
      <x v="9"/>
      <x v="23"/>
    </i>
    <i r="1">
      <x v="10"/>
      <x v="25"/>
    </i>
    <i r="1">
      <x v="11"/>
      <x v="32"/>
    </i>
    <i r="1">
      <x v="12"/>
      <x v="2"/>
    </i>
    <i r="2">
      <x v="41"/>
    </i>
    <i r="1">
      <x v="14"/>
      <x v="11"/>
    </i>
    <i r="1">
      <x v="15"/>
      <x v="14"/>
    </i>
    <i r="1">
      <x v="16"/>
      <x v="33"/>
    </i>
    <i r="1">
      <x v="17"/>
      <x v="12"/>
    </i>
    <i r="1">
      <x v="18"/>
      <x v="22"/>
    </i>
    <i r="1">
      <x v="19"/>
      <x v="20"/>
    </i>
    <i t="blank">
      <x v="3"/>
    </i>
    <i>
      <x v="4"/>
    </i>
    <i r="1">
      <x/>
      <x v="16"/>
    </i>
    <i r="1">
      <x v="1"/>
      <x v="26"/>
    </i>
    <i r="1">
      <x v="2"/>
      <x v="35"/>
    </i>
    <i r="1">
      <x v="3"/>
      <x v="37"/>
    </i>
    <i r="1">
      <x v="4"/>
      <x v="24"/>
    </i>
    <i r="1">
      <x v="5"/>
      <x/>
    </i>
    <i r="1">
      <x v="6"/>
      <x v="23"/>
    </i>
    <i r="1">
      <x v="7"/>
      <x v="5"/>
    </i>
    <i r="1">
      <x v="8"/>
      <x v="25"/>
    </i>
    <i r="1">
      <x v="9"/>
      <x v="40"/>
    </i>
    <i r="1">
      <x v="10"/>
      <x v="34"/>
    </i>
    <i r="1">
      <x v="11"/>
      <x v="3"/>
    </i>
    <i r="1">
      <x v="12"/>
      <x v="2"/>
    </i>
    <i r="1">
      <x v="13"/>
      <x v="1"/>
    </i>
    <i r="1">
      <x v="14"/>
      <x v="41"/>
    </i>
    <i r="1">
      <x v="15"/>
      <x v="33"/>
    </i>
    <i r="1">
      <x v="16"/>
      <x v="42"/>
    </i>
    <i r="1">
      <x v="17"/>
      <x v="32"/>
    </i>
    <i r="2">
      <x v="44"/>
    </i>
    <i r="1">
      <x v="19"/>
      <x v="38"/>
    </i>
    <i t="blank">
      <x v="4"/>
    </i>
    <i>
      <x v="5"/>
    </i>
    <i r="1">
      <x/>
      <x v="26"/>
    </i>
    <i r="1">
      <x v="1"/>
      <x v="37"/>
    </i>
    <i r="1">
      <x v="2"/>
      <x v="24"/>
    </i>
    <i r="1">
      <x v="3"/>
      <x v="35"/>
    </i>
    <i r="1">
      <x v="4"/>
      <x/>
    </i>
    <i r="2">
      <x v="1"/>
    </i>
    <i r="1">
      <x v="6"/>
      <x v="40"/>
    </i>
    <i r="1">
      <x v="7"/>
      <x v="2"/>
    </i>
    <i r="2">
      <x v="25"/>
    </i>
    <i r="1">
      <x v="9"/>
      <x v="23"/>
    </i>
    <i r="1">
      <x v="10"/>
      <x v="34"/>
    </i>
    <i r="1">
      <x v="11"/>
      <x v="3"/>
    </i>
    <i r="1">
      <x v="12"/>
      <x v="19"/>
    </i>
    <i r="2">
      <x v="33"/>
    </i>
    <i r="1">
      <x v="14"/>
      <x v="11"/>
    </i>
    <i r="2">
      <x v="32"/>
    </i>
    <i r="1">
      <x v="16"/>
      <x v="41"/>
    </i>
    <i r="1">
      <x v="17"/>
      <x v="30"/>
    </i>
    <i r="2">
      <x v="44"/>
    </i>
    <i r="1">
      <x v="19"/>
      <x v="4"/>
    </i>
    <i r="2">
      <x v="6"/>
    </i>
    <i t="blank">
      <x v="5"/>
    </i>
    <i>
      <x v="6"/>
    </i>
    <i r="1">
      <x/>
      <x v="35"/>
    </i>
    <i r="1">
      <x v="1"/>
      <x v="16"/>
    </i>
    <i r="1">
      <x v="2"/>
      <x v="37"/>
    </i>
    <i r="1">
      <x v="3"/>
      <x v="26"/>
    </i>
    <i r="1">
      <x v="4"/>
      <x v="24"/>
    </i>
    <i r="1">
      <x v="5"/>
      <x/>
    </i>
    <i r="1">
      <x v="6"/>
      <x v="30"/>
    </i>
    <i r="1">
      <x v="7"/>
      <x v="1"/>
    </i>
    <i r="1">
      <x v="8"/>
      <x v="25"/>
    </i>
    <i r="1">
      <x v="9"/>
      <x v="2"/>
    </i>
    <i r="1">
      <x v="10"/>
      <x v="4"/>
    </i>
    <i r="1">
      <x v="11"/>
      <x v="41"/>
    </i>
    <i r="1">
      <x v="12"/>
      <x v="40"/>
    </i>
    <i r="1">
      <x v="13"/>
      <x v="23"/>
    </i>
    <i r="1">
      <x v="14"/>
      <x v="22"/>
    </i>
    <i r="1">
      <x v="15"/>
      <x v="36"/>
    </i>
    <i r="1">
      <x v="16"/>
      <x v="6"/>
    </i>
    <i r="1">
      <x v="17"/>
      <x v="32"/>
    </i>
    <i r="2">
      <x v="42"/>
    </i>
    <i r="1">
      <x v="19"/>
      <x v="19"/>
    </i>
    <i t="blank">
      <x v="6"/>
    </i>
    <i>
      <x v="7"/>
    </i>
    <i r="1">
      <x/>
      <x v="37"/>
    </i>
    <i r="1">
      <x v="1"/>
      <x v="35"/>
    </i>
    <i r="1">
      <x v="2"/>
      <x v="26"/>
    </i>
    <i r="1">
      <x v="3"/>
      <x/>
    </i>
    <i r="1">
      <x v="4"/>
      <x v="1"/>
    </i>
    <i r="1">
      <x v="5"/>
      <x v="40"/>
    </i>
    <i r="1">
      <x v="6"/>
      <x v="4"/>
    </i>
    <i r="1">
      <x v="7"/>
      <x v="41"/>
    </i>
    <i r="1">
      <x v="8"/>
      <x v="24"/>
    </i>
    <i r="1">
      <x v="9"/>
      <x v="2"/>
    </i>
    <i r="1">
      <x v="10"/>
      <x v="23"/>
    </i>
    <i r="1">
      <x v="11"/>
      <x v="25"/>
    </i>
    <i r="1">
      <x v="12"/>
      <x v="30"/>
    </i>
    <i r="1">
      <x v="13"/>
      <x v="32"/>
    </i>
    <i r="1">
      <x v="14"/>
      <x v="33"/>
    </i>
    <i r="1">
      <x v="15"/>
      <x v="36"/>
    </i>
    <i r="1">
      <x v="16"/>
      <x v="12"/>
    </i>
    <i r="2">
      <x v="20"/>
    </i>
    <i r="1">
      <x v="18"/>
      <x v="3"/>
    </i>
    <i r="2">
      <x v="18"/>
    </i>
    <i r="2">
      <x v="22"/>
    </i>
    <i r="2">
      <x v="34"/>
    </i>
    <i r="2">
      <x v="42"/>
    </i>
    <i r="2">
      <x v="44"/>
    </i>
    <i t="blank">
      <x v="7"/>
    </i>
    <i>
      <x v="8"/>
    </i>
    <i r="1">
      <x/>
      <x v="4"/>
    </i>
    <i r="1">
      <x v="1"/>
      <x v="37"/>
    </i>
    <i r="1">
      <x v="2"/>
      <x v="1"/>
    </i>
    <i r="1">
      <x v="3"/>
      <x/>
    </i>
    <i r="1">
      <x v="4"/>
      <x v="35"/>
    </i>
    <i r="1">
      <x v="5"/>
      <x v="24"/>
    </i>
    <i r="1">
      <x v="6"/>
      <x v="26"/>
    </i>
    <i r="1">
      <x v="7"/>
      <x v="40"/>
    </i>
    <i r="1">
      <x v="8"/>
      <x v="2"/>
    </i>
    <i r="2">
      <x v="23"/>
    </i>
    <i r="1">
      <x v="10"/>
      <x v="42"/>
    </i>
    <i r="1">
      <x v="11"/>
      <x v="41"/>
    </i>
    <i r="1">
      <x v="12"/>
      <x v="30"/>
    </i>
    <i r="1">
      <x v="13"/>
      <x v="12"/>
    </i>
    <i r="2">
      <x v="14"/>
    </i>
    <i r="1">
      <x v="15"/>
      <x v="32"/>
    </i>
    <i r="1">
      <x v="16"/>
      <x v="25"/>
    </i>
    <i r="1">
      <x v="17"/>
      <x v="19"/>
    </i>
    <i r="1">
      <x v="18"/>
      <x v="22"/>
    </i>
    <i r="2">
      <x v="27"/>
    </i>
    <i r="2">
      <x v="33"/>
    </i>
    <i t="blank">
      <x v="8"/>
    </i>
    <i>
      <x v="9"/>
    </i>
    <i r="1">
      <x/>
      <x v="37"/>
    </i>
    <i r="1">
      <x v="1"/>
      <x/>
    </i>
    <i r="1">
      <x v="2"/>
      <x v="1"/>
    </i>
    <i r="1">
      <x v="3"/>
      <x v="35"/>
    </i>
    <i r="1">
      <x v="4"/>
      <x v="26"/>
    </i>
    <i r="1">
      <x v="5"/>
      <x v="2"/>
    </i>
    <i r="1">
      <x v="6"/>
      <x v="24"/>
    </i>
    <i r="1">
      <x v="7"/>
      <x v="40"/>
    </i>
    <i r="1">
      <x v="8"/>
      <x v="33"/>
    </i>
    <i r="1">
      <x v="9"/>
      <x v="30"/>
    </i>
    <i r="1">
      <x v="10"/>
      <x v="41"/>
    </i>
    <i r="1">
      <x v="11"/>
      <x v="14"/>
    </i>
    <i r="1">
      <x v="12"/>
      <x v="32"/>
    </i>
    <i r="1">
      <x v="13"/>
      <x v="25"/>
    </i>
    <i r="1">
      <x v="14"/>
      <x v="23"/>
    </i>
    <i r="1">
      <x v="15"/>
      <x v="42"/>
    </i>
    <i r="1">
      <x v="16"/>
      <x v="12"/>
    </i>
    <i r="1">
      <x v="17"/>
      <x v="21"/>
    </i>
    <i r="1">
      <x v="18"/>
      <x v="46"/>
    </i>
    <i r="1">
      <x v="19"/>
      <x v="20"/>
    </i>
    <i r="2">
      <x v="38"/>
    </i>
    <i t="blank">
      <x v="9"/>
    </i>
    <i>
      <x v="10"/>
    </i>
    <i r="1">
      <x/>
      <x v="37"/>
    </i>
    <i r="1">
      <x v="1"/>
      <x/>
    </i>
    <i r="1">
      <x v="2"/>
      <x v="11"/>
    </i>
    <i r="2">
      <x v="35"/>
    </i>
    <i r="1">
      <x v="4"/>
      <x v="1"/>
    </i>
    <i r="1">
      <x v="5"/>
      <x v="40"/>
    </i>
    <i r="1">
      <x v="6"/>
      <x v="26"/>
    </i>
    <i r="1">
      <x v="7"/>
      <x v="2"/>
    </i>
    <i r="1">
      <x v="8"/>
      <x v="24"/>
    </i>
    <i r="1">
      <x v="9"/>
      <x v="4"/>
    </i>
    <i r="2">
      <x v="14"/>
    </i>
    <i r="1">
      <x v="11"/>
      <x v="25"/>
    </i>
    <i r="1">
      <x v="12"/>
      <x v="22"/>
    </i>
    <i r="2">
      <x v="41"/>
    </i>
    <i r="1">
      <x v="14"/>
      <x v="33"/>
    </i>
    <i r="1">
      <x v="15"/>
      <x v="30"/>
    </i>
    <i r="1">
      <x v="16"/>
      <x v="32"/>
    </i>
    <i r="1">
      <x v="17"/>
      <x v="12"/>
    </i>
    <i r="1">
      <x v="18"/>
      <x v="23"/>
    </i>
    <i r="1">
      <x v="19"/>
      <x v="44"/>
    </i>
    <i t="blank">
      <x v="10"/>
    </i>
    <i>
      <x v="11"/>
    </i>
    <i r="1">
      <x/>
      <x v="37"/>
    </i>
    <i r="1">
      <x v="1"/>
      <x v="30"/>
    </i>
    <i r="1">
      <x v="2"/>
      <x v="35"/>
    </i>
    <i r="1">
      <x v="3"/>
      <x/>
    </i>
    <i r="1">
      <x v="4"/>
      <x v="26"/>
    </i>
    <i r="2">
      <x v="40"/>
    </i>
    <i r="1">
      <x v="6"/>
      <x v="25"/>
    </i>
    <i r="1">
      <x v="7"/>
      <x v="1"/>
    </i>
    <i r="1">
      <x v="8"/>
      <x v="2"/>
    </i>
    <i r="1">
      <x v="9"/>
      <x v="32"/>
    </i>
    <i r="1">
      <x v="10"/>
      <x v="41"/>
    </i>
    <i r="1">
      <x v="11"/>
      <x v="23"/>
    </i>
    <i r="2">
      <x v="24"/>
    </i>
    <i r="1">
      <x v="13"/>
      <x v="33"/>
    </i>
    <i r="1">
      <x v="14"/>
      <x v="21"/>
    </i>
    <i r="2">
      <x v="29"/>
    </i>
    <i r="1">
      <x v="16"/>
      <x v="42"/>
    </i>
    <i r="1">
      <x v="17"/>
      <x v="19"/>
    </i>
    <i r="2">
      <x v="22"/>
    </i>
    <i r="1">
      <x v="19"/>
      <x v="38"/>
    </i>
    <i t="blank">
      <x v="11"/>
    </i>
    <i>
      <x v="12"/>
    </i>
    <i r="1">
      <x/>
      <x v="40"/>
    </i>
    <i r="1">
      <x v="1"/>
      <x v="37"/>
    </i>
    <i r="1">
      <x v="2"/>
      <x/>
    </i>
    <i r="1">
      <x v="3"/>
      <x v="1"/>
    </i>
    <i r="1">
      <x v="4"/>
      <x v="2"/>
    </i>
    <i r="1">
      <x v="5"/>
      <x v="12"/>
    </i>
    <i r="2">
      <x v="14"/>
    </i>
    <i r="2">
      <x v="41"/>
    </i>
    <i r="1">
      <x v="8"/>
      <x v="35"/>
    </i>
    <i r="1">
      <x v="9"/>
      <x v="20"/>
    </i>
    <i r="2">
      <x v="26"/>
    </i>
    <i r="2">
      <x v="31"/>
    </i>
    <i r="2">
      <x v="42"/>
    </i>
    <i r="1">
      <x v="13"/>
      <x v="25"/>
    </i>
    <i r="2">
      <x v="39"/>
    </i>
    <i r="2">
      <x v="46"/>
    </i>
    <i r="1">
      <x v="16"/>
      <x v="4"/>
    </i>
    <i r="2">
      <x v="7"/>
    </i>
    <i r="2">
      <x v="8"/>
    </i>
    <i r="2">
      <x v="9"/>
    </i>
    <i r="2">
      <x v="11"/>
    </i>
    <i r="2">
      <x v="13"/>
    </i>
    <i r="2">
      <x v="16"/>
    </i>
    <i r="2">
      <x v="18"/>
    </i>
    <i r="2">
      <x v="22"/>
    </i>
    <i r="2">
      <x v="33"/>
    </i>
    <i r="2">
      <x v="43"/>
    </i>
    <i r="2">
      <x v="45"/>
    </i>
    <i t="blank">
      <x v="12"/>
    </i>
    <i>
      <x v="13"/>
    </i>
    <i r="1">
      <x/>
      <x v="37"/>
    </i>
    <i r="1">
      <x v="1"/>
      <x/>
    </i>
    <i r="1">
      <x v="2"/>
      <x v="1"/>
    </i>
    <i r="1">
      <x v="3"/>
      <x v="35"/>
    </i>
    <i r="1">
      <x v="4"/>
      <x v="40"/>
    </i>
    <i r="1">
      <x v="5"/>
      <x v="26"/>
    </i>
    <i r="1">
      <x v="6"/>
      <x v="24"/>
    </i>
    <i r="1">
      <x v="7"/>
      <x v="2"/>
    </i>
    <i r="1">
      <x v="8"/>
      <x v="41"/>
    </i>
    <i r="1">
      <x v="9"/>
      <x v="30"/>
    </i>
    <i r="1">
      <x v="10"/>
      <x v="42"/>
    </i>
    <i r="1">
      <x v="11"/>
      <x v="12"/>
    </i>
    <i r="1">
      <x v="12"/>
      <x v="33"/>
    </i>
    <i r="1">
      <x v="13"/>
      <x v="23"/>
    </i>
    <i r="2">
      <x v="32"/>
    </i>
    <i r="1">
      <x v="15"/>
      <x v="4"/>
    </i>
    <i r="1">
      <x v="16"/>
      <x v="25"/>
    </i>
    <i r="1">
      <x v="17"/>
      <x v="14"/>
    </i>
    <i r="2">
      <x v="22"/>
    </i>
    <i r="1">
      <x v="19"/>
      <x v="29"/>
    </i>
    <i r="2">
      <x v="38"/>
    </i>
    <i t="blank">
      <x v="13"/>
    </i>
    <i>
      <x v="14"/>
    </i>
    <i r="1">
      <x/>
      <x v="37"/>
    </i>
    <i r="1">
      <x v="1"/>
      <x v="1"/>
    </i>
    <i r="1">
      <x v="2"/>
      <x v="40"/>
    </i>
    <i r="1">
      <x v="3"/>
      <x/>
    </i>
    <i r="1">
      <x v="4"/>
      <x v="35"/>
    </i>
    <i r="1">
      <x v="5"/>
      <x v="4"/>
    </i>
    <i r="1">
      <x v="6"/>
      <x v="2"/>
    </i>
    <i r="1">
      <x v="7"/>
      <x v="26"/>
    </i>
    <i r="1">
      <x v="8"/>
      <x v="41"/>
    </i>
    <i r="1">
      <x v="9"/>
      <x v="24"/>
    </i>
    <i r="1">
      <x v="10"/>
      <x v="30"/>
    </i>
    <i r="1">
      <x v="11"/>
      <x v="32"/>
    </i>
    <i r="1">
      <x v="12"/>
      <x v="33"/>
    </i>
    <i r="1">
      <x v="13"/>
      <x v="25"/>
    </i>
    <i r="2">
      <x v="27"/>
    </i>
    <i r="2">
      <x v="38"/>
    </i>
    <i r="1">
      <x v="16"/>
      <x v="16"/>
    </i>
    <i r="2">
      <x v="18"/>
    </i>
    <i r="2">
      <x v="39"/>
    </i>
    <i r="1">
      <x v="19"/>
      <x v="6"/>
    </i>
    <i r="2">
      <x v="19"/>
    </i>
    <i r="2">
      <x v="21"/>
    </i>
    <i r="2">
      <x v="22"/>
    </i>
    <i r="2">
      <x v="23"/>
    </i>
    <i r="2">
      <x v="29"/>
    </i>
    <i t="blank">
      <x v="14"/>
    </i>
    <i>
      <x v="15"/>
    </i>
    <i r="1">
      <x/>
      <x/>
    </i>
    <i r="1">
      <x v="1"/>
      <x v="37"/>
    </i>
    <i r="1">
      <x v="2"/>
      <x v="35"/>
    </i>
    <i r="1">
      <x v="3"/>
      <x v="26"/>
    </i>
    <i r="1">
      <x v="4"/>
      <x v="1"/>
    </i>
    <i r="1">
      <x v="5"/>
      <x v="24"/>
    </i>
    <i r="1">
      <x v="6"/>
      <x v="34"/>
    </i>
    <i r="1">
      <x v="7"/>
      <x v="2"/>
    </i>
    <i r="1">
      <x v="8"/>
      <x v="25"/>
    </i>
    <i r="2">
      <x v="40"/>
    </i>
    <i r="1">
      <x v="10"/>
      <x v="4"/>
    </i>
    <i r="1">
      <x v="11"/>
      <x v="23"/>
    </i>
    <i r="2">
      <x v="41"/>
    </i>
    <i r="1">
      <x v="13"/>
      <x v="33"/>
    </i>
    <i r="1">
      <x v="14"/>
      <x v="5"/>
    </i>
    <i r="1">
      <x v="15"/>
      <x v="3"/>
    </i>
    <i r="2">
      <x v="44"/>
    </i>
    <i r="1">
      <x v="17"/>
      <x v="12"/>
    </i>
    <i r="2">
      <x v="14"/>
    </i>
    <i r="2">
      <x v="21"/>
    </i>
    <i r="2">
      <x v="32"/>
    </i>
    <i t="blank">
      <x v="15"/>
    </i>
    <i>
      <x v="16"/>
    </i>
    <i r="1">
      <x/>
      <x v="37"/>
    </i>
    <i r="1">
      <x v="1"/>
      <x/>
    </i>
    <i r="1">
      <x v="2"/>
      <x v="35"/>
    </i>
    <i r="1">
      <x v="3"/>
      <x v="1"/>
    </i>
    <i r="2">
      <x v="26"/>
    </i>
    <i r="1">
      <x v="5"/>
      <x v="4"/>
    </i>
    <i r="1">
      <x v="6"/>
      <x v="24"/>
    </i>
    <i r="1">
      <x v="7"/>
      <x v="12"/>
    </i>
    <i r="2">
      <x v="25"/>
    </i>
    <i r="1">
      <x v="9"/>
      <x v="14"/>
    </i>
    <i r="2">
      <x v="23"/>
    </i>
    <i r="2">
      <x v="41"/>
    </i>
    <i r="1">
      <x v="12"/>
      <x v="2"/>
    </i>
    <i r="2">
      <x v="10"/>
    </i>
    <i r="1">
      <x v="14"/>
      <x v="16"/>
    </i>
    <i r="2">
      <x v="40"/>
    </i>
    <i r="1">
      <x v="16"/>
      <x v="32"/>
    </i>
    <i r="1">
      <x v="17"/>
      <x v="8"/>
    </i>
    <i r="2">
      <x v="11"/>
    </i>
    <i r="2">
      <x v="17"/>
    </i>
    <i r="2">
      <x v="21"/>
    </i>
    <i r="2">
      <x v="22"/>
    </i>
    <i r="2">
      <x v="28"/>
    </i>
    <i r="2">
      <x v="30"/>
    </i>
    <i r="2">
      <x v="36"/>
    </i>
    <i r="2">
      <x v="38"/>
    </i>
    <i r="2">
      <x v="39"/>
    </i>
    <i r="2">
      <x v="42"/>
    </i>
    <i r="2">
      <x v="44"/>
    </i>
    <i r="2">
      <x v="45"/>
    </i>
    <i t="blank">
      <x v="16"/>
    </i>
    <i>
      <x v="17"/>
    </i>
    <i r="1">
      <x/>
      <x v="4"/>
    </i>
    <i r="1">
      <x v="1"/>
      <x v="37"/>
    </i>
    <i r="1">
      <x v="2"/>
      <x v="35"/>
    </i>
    <i r="1">
      <x v="3"/>
      <x v="1"/>
    </i>
    <i r="2">
      <x v="26"/>
    </i>
    <i r="1">
      <x v="5"/>
      <x v="24"/>
    </i>
    <i r="1">
      <x v="6"/>
      <x/>
    </i>
    <i r="1">
      <x v="7"/>
      <x v="2"/>
    </i>
    <i r="2">
      <x v="41"/>
    </i>
    <i r="1">
      <x v="9"/>
      <x v="23"/>
    </i>
    <i r="1">
      <x v="10"/>
      <x v="40"/>
    </i>
    <i r="1">
      <x v="11"/>
      <x v="25"/>
    </i>
    <i r="1">
      <x v="12"/>
      <x v="6"/>
    </i>
    <i r="2">
      <x v="38"/>
    </i>
    <i r="1">
      <x v="14"/>
      <x v="3"/>
    </i>
    <i r="2">
      <x v="33"/>
    </i>
    <i r="1">
      <x v="16"/>
      <x v="32"/>
    </i>
    <i r="2">
      <x v="42"/>
    </i>
    <i r="1">
      <x v="18"/>
      <x v="14"/>
    </i>
    <i r="2">
      <x v="16"/>
    </i>
    <i r="2">
      <x v="22"/>
    </i>
    <i r="2">
      <x v="30"/>
    </i>
    <i r="2">
      <x v="31"/>
    </i>
    <i r="2">
      <x v="44"/>
    </i>
    <i t="blank">
      <x v="17"/>
    </i>
    <i>
      <x v="18"/>
    </i>
    <i r="1">
      <x/>
      <x v="37"/>
    </i>
    <i r="1">
      <x v="1"/>
      <x v="35"/>
    </i>
    <i r="1">
      <x v="2"/>
      <x v="26"/>
    </i>
    <i r="1">
      <x v="3"/>
      <x v="24"/>
    </i>
    <i r="1">
      <x v="4"/>
      <x v="1"/>
    </i>
    <i r="1">
      <x v="5"/>
      <x/>
    </i>
    <i r="1">
      <x v="6"/>
      <x v="40"/>
    </i>
    <i r="1">
      <x v="7"/>
      <x v="34"/>
    </i>
    <i r="1">
      <x v="8"/>
      <x v="25"/>
    </i>
    <i r="2">
      <x v="30"/>
    </i>
    <i r="2">
      <x v="41"/>
    </i>
    <i r="1">
      <x v="11"/>
      <x v="23"/>
    </i>
    <i r="1">
      <x v="12"/>
      <x v="32"/>
    </i>
    <i r="2">
      <x v="44"/>
    </i>
    <i r="1">
      <x v="14"/>
      <x v="19"/>
    </i>
    <i r="2">
      <x v="38"/>
    </i>
    <i r="2">
      <x v="39"/>
    </i>
    <i r="1">
      <x v="17"/>
      <x v="2"/>
    </i>
    <i r="2">
      <x v="33"/>
    </i>
    <i r="1">
      <x v="19"/>
      <x v="3"/>
    </i>
    <i r="2">
      <x v="4"/>
    </i>
    <i r="2">
      <x v="18"/>
    </i>
    <i r="2">
      <x v="21"/>
    </i>
    <i r="2">
      <x v="22"/>
    </i>
    <i r="2">
      <x v="46"/>
    </i>
    <i t="blank">
      <x v="18"/>
    </i>
    <i>
      <x v="19"/>
    </i>
    <i r="1">
      <x/>
      <x v="37"/>
    </i>
    <i r="1">
      <x v="1"/>
      <x v="26"/>
    </i>
    <i r="1">
      <x v="2"/>
      <x v="24"/>
    </i>
    <i r="1">
      <x v="3"/>
      <x v="35"/>
    </i>
    <i r="1">
      <x v="4"/>
      <x/>
    </i>
    <i r="1">
      <x v="5"/>
      <x v="1"/>
    </i>
    <i r="1">
      <x v="6"/>
      <x v="40"/>
    </i>
    <i r="1">
      <x v="7"/>
      <x v="2"/>
    </i>
    <i r="1">
      <x v="8"/>
      <x v="25"/>
    </i>
    <i r="1">
      <x v="9"/>
      <x v="3"/>
    </i>
    <i r="1">
      <x v="10"/>
      <x v="41"/>
    </i>
    <i r="1">
      <x v="11"/>
      <x v="23"/>
    </i>
    <i r="2">
      <x v="30"/>
    </i>
    <i r="1">
      <x v="13"/>
      <x v="34"/>
    </i>
    <i r="1">
      <x v="14"/>
      <x v="27"/>
    </i>
    <i r="2">
      <x v="32"/>
    </i>
    <i r="2">
      <x v="33"/>
    </i>
    <i r="2">
      <x v="42"/>
    </i>
    <i r="1">
      <x v="18"/>
      <x v="11"/>
    </i>
    <i r="2">
      <x v="21"/>
    </i>
    <i r="2">
      <x v="44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13">
      <pivotArea field="2" type="button" dataOnly="0" labelOnly="1" outline="0" axis="axisRow" fieldPosition="0"/>
    </format>
    <format dxfId="312">
      <pivotArea outline="0" fieldPosition="0">
        <references count="1">
          <reference field="4294967294" count="1">
            <x v="0"/>
          </reference>
        </references>
      </pivotArea>
    </format>
    <format dxfId="311">
      <pivotArea outline="0" fieldPosition="0">
        <references count="1">
          <reference field="4294967294" count="1">
            <x v="1"/>
          </reference>
        </references>
      </pivotArea>
    </format>
    <format dxfId="310">
      <pivotArea outline="0" fieldPosition="0">
        <references count="1">
          <reference field="4294967294" count="1">
            <x v="2"/>
          </reference>
        </references>
      </pivotArea>
    </format>
    <format dxfId="309">
      <pivotArea outline="0" fieldPosition="0">
        <references count="1">
          <reference field="4294967294" count="1">
            <x v="3"/>
          </reference>
        </references>
      </pivotArea>
    </format>
    <format dxfId="308">
      <pivotArea outline="0" fieldPosition="0">
        <references count="1">
          <reference field="4294967294" count="1">
            <x v="4"/>
          </reference>
        </references>
      </pivotArea>
    </format>
    <format dxfId="307">
      <pivotArea outline="0" fieldPosition="0">
        <references count="1">
          <reference field="4294967294" count="1">
            <x v="5"/>
          </reference>
        </references>
      </pivotArea>
    </format>
    <format dxfId="306">
      <pivotArea outline="0" fieldPosition="0">
        <references count="1">
          <reference field="4294967294" count="1">
            <x v="6"/>
          </reference>
        </references>
      </pivotArea>
    </format>
    <format dxfId="305">
      <pivotArea field="2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3">
      <pivotArea field="2" type="button" dataOnly="0" labelOnly="1" outline="0" axis="axisRow" fieldPosition="0"/>
    </format>
    <format dxfId="3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1">
      <pivotArea field="2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405A76-1534-4E80-A3D2-76F8C26D30B4}" name="pvt_S" cacheId="2178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7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0">
        <item x="8"/>
        <item x="15"/>
        <item x="16"/>
        <item x="7"/>
        <item x="6"/>
        <item x="13"/>
        <item x="14"/>
        <item x="1"/>
        <item x="17"/>
        <item x="2"/>
        <item x="5"/>
        <item x="3"/>
        <item x="0"/>
        <item x="12"/>
        <item x="10"/>
        <item x="9"/>
        <item x="18"/>
        <item x="19"/>
        <item x="11"/>
        <item x="4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77">
        <item x="5"/>
        <item x="29"/>
        <item x="10"/>
        <item x="70"/>
        <item x="59"/>
        <item x="60"/>
        <item x="40"/>
        <item x="56"/>
        <item x="61"/>
        <item x="38"/>
        <item x="16"/>
        <item x="14"/>
        <item x="25"/>
        <item x="27"/>
        <item x="45"/>
        <item x="35"/>
        <item x="22"/>
        <item x="62"/>
        <item x="63"/>
        <item x="41"/>
        <item x="26"/>
        <item x="48"/>
        <item x="64"/>
        <item x="28"/>
        <item x="49"/>
        <item x="30"/>
        <item x="65"/>
        <item x="66"/>
        <item x="39"/>
        <item x="74"/>
        <item x="55"/>
        <item x="20"/>
        <item x="50"/>
        <item x="67"/>
        <item x="71"/>
        <item x="23"/>
        <item x="75"/>
        <item x="36"/>
        <item x="18"/>
        <item x="13"/>
        <item x="12"/>
        <item x="43"/>
        <item x="72"/>
        <item x="31"/>
        <item x="19"/>
        <item x="33"/>
        <item x="37"/>
        <item x="8"/>
        <item x="51"/>
        <item x="17"/>
        <item x="1"/>
        <item x="76"/>
        <item x="53"/>
        <item x="57"/>
        <item x="15"/>
        <item x="21"/>
        <item x="34"/>
        <item x="3"/>
        <item x="73"/>
        <item x="9"/>
        <item x="7"/>
        <item x="11"/>
        <item x="24"/>
        <item x="42"/>
        <item x="2"/>
        <item x="0"/>
        <item x="52"/>
        <item x="58"/>
        <item x="32"/>
        <item x="47"/>
        <item x="4"/>
        <item x="44"/>
        <item x="6"/>
        <item x="46"/>
        <item x="68"/>
        <item x="54"/>
        <item x="69"/>
      </items>
    </pivotField>
    <pivotField showAll="0" defaultSubtotal="0">
      <items count="77">
        <item x="31"/>
        <item x="73"/>
        <item x="58"/>
        <item x="41"/>
        <item x="13"/>
        <item x="38"/>
        <item x="52"/>
        <item x="57"/>
        <item x="35"/>
        <item x="60"/>
        <item x="7"/>
        <item x="19"/>
        <item x="66"/>
        <item x="62"/>
        <item x="50"/>
        <item x="72"/>
        <item x="18"/>
        <item x="47"/>
        <item x="14"/>
        <item x="43"/>
        <item x="11"/>
        <item x="4"/>
        <item x="49"/>
        <item x="64"/>
        <item x="22"/>
        <item x="28"/>
        <item x="48"/>
        <item x="70"/>
        <item x="29"/>
        <item x="55"/>
        <item x="71"/>
        <item x="45"/>
        <item x="20"/>
        <item x="44"/>
        <item x="46"/>
        <item x="12"/>
        <item x="54"/>
        <item x="30"/>
        <item x="32"/>
        <item x="36"/>
        <item x="9"/>
        <item x="37"/>
        <item x="61"/>
        <item x="27"/>
        <item x="34"/>
        <item x="74"/>
        <item x="25"/>
        <item x="3"/>
        <item x="42"/>
        <item x="75"/>
        <item x="67"/>
        <item x="69"/>
        <item x="8"/>
        <item x="65"/>
        <item x="1"/>
        <item x="59"/>
        <item x="76"/>
        <item x="16"/>
        <item x="56"/>
        <item x="15"/>
        <item x="5"/>
        <item x="26"/>
        <item x="33"/>
        <item x="39"/>
        <item x="24"/>
        <item x="40"/>
        <item x="0"/>
        <item x="53"/>
        <item x="51"/>
        <item x="17"/>
        <item x="23"/>
        <item x="63"/>
        <item x="10"/>
        <item x="2"/>
        <item x="21"/>
        <item x="6"/>
        <item x="68"/>
      </items>
    </pivotField>
    <pivotField axis="axisRow" showAll="0" defaultSubtotal="0">
      <items count="77">
        <item x="5"/>
        <item x="29"/>
        <item x="10"/>
        <item x="70"/>
        <item x="59"/>
        <item x="60"/>
        <item x="40"/>
        <item x="56"/>
        <item x="61"/>
        <item x="38"/>
        <item x="16"/>
        <item x="14"/>
        <item x="25"/>
        <item x="27"/>
        <item x="45"/>
        <item x="35"/>
        <item x="22"/>
        <item x="62"/>
        <item x="63"/>
        <item x="41"/>
        <item x="26"/>
        <item x="48"/>
        <item x="64"/>
        <item x="28"/>
        <item x="49"/>
        <item x="30"/>
        <item x="65"/>
        <item x="66"/>
        <item x="39"/>
        <item x="74"/>
        <item x="55"/>
        <item x="20"/>
        <item x="50"/>
        <item x="67"/>
        <item x="71"/>
        <item x="23"/>
        <item x="75"/>
        <item x="36"/>
        <item x="18"/>
        <item x="13"/>
        <item x="12"/>
        <item x="43"/>
        <item x="72"/>
        <item x="31"/>
        <item x="19"/>
        <item x="33"/>
        <item x="37"/>
        <item x="8"/>
        <item x="51"/>
        <item x="17"/>
        <item x="1"/>
        <item x="76"/>
        <item x="53"/>
        <item x="57"/>
        <item x="15"/>
        <item x="21"/>
        <item x="34"/>
        <item x="3"/>
        <item x="73"/>
        <item x="9"/>
        <item x="7"/>
        <item x="11"/>
        <item x="24"/>
        <item x="42"/>
        <item x="2"/>
        <item x="0"/>
        <item x="52"/>
        <item x="58"/>
        <item x="32"/>
        <item x="47"/>
        <item x="4"/>
        <item x="44"/>
        <item x="6"/>
        <item x="46"/>
        <item x="68"/>
        <item x="54"/>
        <item x="6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5">
        <item x="113"/>
        <item x="112"/>
        <item x="111"/>
        <item x="114"/>
        <item x="110"/>
        <item x="109"/>
        <item x="93"/>
        <item x="83"/>
        <item x="82"/>
        <item x="81"/>
        <item x="80"/>
        <item x="79"/>
        <item x="78"/>
        <item x="77"/>
        <item x="76"/>
        <item x="75"/>
        <item x="74"/>
        <item x="96"/>
        <item x="73"/>
        <item x="108"/>
        <item x="54"/>
        <item x="53"/>
        <item x="52"/>
        <item x="51"/>
        <item x="50"/>
        <item x="92"/>
        <item x="106"/>
        <item x="49"/>
        <item x="72"/>
        <item x="91"/>
        <item x="105"/>
        <item x="48"/>
        <item x="90"/>
        <item x="102"/>
        <item x="47"/>
        <item x="89"/>
        <item x="101"/>
        <item x="46"/>
        <item x="100"/>
        <item x="88"/>
        <item x="104"/>
        <item x="45"/>
        <item x="44"/>
        <item x="70"/>
        <item x="69"/>
        <item x="68"/>
        <item x="67"/>
        <item x="43"/>
        <item x="66"/>
        <item x="42"/>
        <item x="41"/>
        <item x="65"/>
        <item x="87"/>
        <item x="40"/>
        <item x="64"/>
        <item x="99"/>
        <item x="63"/>
        <item x="39"/>
        <item x="86"/>
        <item x="62"/>
        <item x="95"/>
        <item x="61"/>
        <item x="60"/>
        <item x="59"/>
        <item x="94"/>
        <item x="103"/>
        <item x="58"/>
        <item x="107"/>
        <item x="98"/>
        <item x="57"/>
        <item x="38"/>
        <item x="85"/>
        <item x="56"/>
        <item x="97"/>
        <item x="71"/>
        <item x="55"/>
        <item x="37"/>
        <item x="36"/>
        <item x="35"/>
        <item x="34"/>
        <item x="33"/>
        <item x="32"/>
        <item x="31"/>
        <item x="30"/>
        <item x="29"/>
        <item x="84"/>
        <item x="28"/>
        <item x="27"/>
        <item x="26"/>
        <item x="25"/>
        <item x="24"/>
        <item x="23"/>
        <item x="19"/>
        <item x="22"/>
        <item x="18"/>
        <item x="17"/>
        <item x="16"/>
        <item x="15"/>
        <item x="14"/>
        <item x="13"/>
        <item x="12"/>
        <item x="11"/>
        <item x="10"/>
        <item x="21"/>
        <item x="9"/>
        <item x="8"/>
        <item x="20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63">
        <item x="89"/>
        <item x="46"/>
        <item x="88"/>
        <item x="45"/>
        <item x="19"/>
        <item x="131"/>
        <item x="104"/>
        <item x="18"/>
        <item x="17"/>
        <item x="126"/>
        <item x="16"/>
        <item x="15"/>
        <item x="103"/>
        <item x="33"/>
        <item x="75"/>
        <item x="44"/>
        <item x="32"/>
        <item x="31"/>
        <item x="61"/>
        <item x="87"/>
        <item x="93"/>
        <item x="14"/>
        <item x="74"/>
        <item x="30"/>
        <item x="110"/>
        <item x="136"/>
        <item x="60"/>
        <item x="109"/>
        <item x="59"/>
        <item x="43"/>
        <item x="73"/>
        <item x="13"/>
        <item x="12"/>
        <item x="11"/>
        <item x="29"/>
        <item x="10"/>
        <item x="152"/>
        <item x="58"/>
        <item x="72"/>
        <item x="57"/>
        <item x="122"/>
        <item x="162"/>
        <item x="108"/>
        <item x="86"/>
        <item x="9"/>
        <item x="102"/>
        <item x="107"/>
        <item x="116"/>
        <item x="56"/>
        <item x="154"/>
        <item x="42"/>
        <item x="8"/>
        <item x="101"/>
        <item x="71"/>
        <item x="55"/>
        <item x="151"/>
        <item x="54"/>
        <item x="85"/>
        <item x="28"/>
        <item x="27"/>
        <item x="53"/>
        <item x="100"/>
        <item x="70"/>
        <item x="130"/>
        <item x="115"/>
        <item x="142"/>
        <item x="121"/>
        <item x="150"/>
        <item x="7"/>
        <item x="69"/>
        <item x="52"/>
        <item x="26"/>
        <item x="161"/>
        <item x="84"/>
        <item x="6"/>
        <item x="99"/>
        <item x="114"/>
        <item x="68"/>
        <item x="5"/>
        <item x="120"/>
        <item x="141"/>
        <item x="92"/>
        <item x="83"/>
        <item x="51"/>
        <item x="67"/>
        <item x="50"/>
        <item x="41"/>
        <item x="4"/>
        <item x="40"/>
        <item x="66"/>
        <item x="25"/>
        <item x="119"/>
        <item x="24"/>
        <item x="3"/>
        <item x="145"/>
        <item x="49"/>
        <item x="160"/>
        <item x="78"/>
        <item x="125"/>
        <item x="39"/>
        <item x="65"/>
        <item x="82"/>
        <item x="2"/>
        <item x="1"/>
        <item x="118"/>
        <item x="23"/>
        <item x="159"/>
        <item x="77"/>
        <item x="38"/>
        <item x="37"/>
        <item x="22"/>
        <item x="140"/>
        <item x="129"/>
        <item x="113"/>
        <item x="81"/>
        <item x="158"/>
        <item x="91"/>
        <item x="149"/>
        <item x="36"/>
        <item x="64"/>
        <item x="135"/>
        <item x="98"/>
        <item x="48"/>
        <item x="106"/>
        <item x="35"/>
        <item x="139"/>
        <item x="112"/>
        <item x="157"/>
        <item x="134"/>
        <item x="124"/>
        <item x="133"/>
        <item x="21"/>
        <item x="148"/>
        <item x="97"/>
        <item x="20"/>
        <item x="156"/>
        <item x="96"/>
        <item x="123"/>
        <item x="105"/>
        <item x="80"/>
        <item x="0"/>
        <item x="138"/>
        <item x="144"/>
        <item x="155"/>
        <item x="34"/>
        <item x="47"/>
        <item x="76"/>
        <item x="90"/>
        <item x="128"/>
        <item x="137"/>
        <item x="63"/>
        <item x="111"/>
        <item x="147"/>
        <item x="95"/>
        <item x="153"/>
        <item x="127"/>
        <item x="143"/>
        <item x="132"/>
        <item x="117"/>
        <item x="94"/>
        <item x="146"/>
        <item x="79"/>
        <item x="62"/>
      </items>
    </pivotField>
    <pivotField dataField="1" showAll="0" defaultSubtotal="0">
      <items count="94">
        <item x="78"/>
        <item x="84"/>
        <item x="76"/>
        <item x="71"/>
        <item x="74"/>
        <item x="52"/>
        <item x="75"/>
        <item x="33"/>
        <item x="70"/>
        <item x="49"/>
        <item x="73"/>
        <item x="77"/>
        <item x="72"/>
        <item x="46"/>
        <item x="51"/>
        <item x="47"/>
        <item x="48"/>
        <item x="82"/>
        <item x="81"/>
        <item x="89"/>
        <item x="50"/>
        <item x="87"/>
        <item x="31"/>
        <item x="63"/>
        <item x="45"/>
        <item x="42"/>
        <item x="66"/>
        <item x="90"/>
        <item x="69"/>
        <item x="64"/>
        <item x="56"/>
        <item x="25"/>
        <item x="83"/>
        <item x="44"/>
        <item x="80"/>
        <item x="43"/>
        <item x="41"/>
        <item x="58"/>
        <item x="93"/>
        <item x="40"/>
        <item x="85"/>
        <item x="91"/>
        <item x="61"/>
        <item x="60"/>
        <item x="36"/>
        <item x="65"/>
        <item x="62"/>
        <item x="39"/>
        <item x="32"/>
        <item x="34"/>
        <item x="59"/>
        <item x="16"/>
        <item x="54"/>
        <item x="68"/>
        <item x="38"/>
        <item x="35"/>
        <item x="57"/>
        <item x="88"/>
        <item x="92"/>
        <item x="27"/>
        <item x="55"/>
        <item x="37"/>
        <item x="30"/>
        <item x="79"/>
        <item x="28"/>
        <item x="86"/>
        <item x="67"/>
        <item x="5"/>
        <item x="15"/>
        <item x="53"/>
        <item x="29"/>
        <item x="18"/>
        <item x="14"/>
        <item x="13"/>
        <item x="26"/>
        <item x="20"/>
        <item x="9"/>
        <item x="11"/>
        <item x="24"/>
        <item x="17"/>
        <item x="23"/>
        <item x="21"/>
        <item x="12"/>
        <item x="22"/>
        <item x="7"/>
        <item x="1"/>
        <item x="10"/>
        <item x="8"/>
        <item x="19"/>
        <item x="4"/>
        <item x="3"/>
        <item x="6"/>
        <item x="2"/>
        <item x="0"/>
      </items>
    </pivotField>
    <pivotField dataField="1" showAll="0" defaultSubtotal="0">
      <items count="237">
        <item x="99"/>
        <item x="33"/>
        <item x="176"/>
        <item x="231"/>
        <item x="124"/>
        <item x="110"/>
        <item x="16"/>
        <item x="31"/>
        <item x="222"/>
        <item x="79"/>
        <item x="55"/>
        <item x="226"/>
        <item x="94"/>
        <item x="24"/>
        <item x="162"/>
        <item x="172"/>
        <item x="127"/>
        <item x="46"/>
        <item x="36"/>
        <item x="160"/>
        <item x="113"/>
        <item x="52"/>
        <item x="71"/>
        <item x="151"/>
        <item x="107"/>
        <item x="138"/>
        <item x="119"/>
        <item x="156"/>
        <item x="32"/>
        <item x="5"/>
        <item x="15"/>
        <item x="34"/>
        <item x="227"/>
        <item x="89"/>
        <item x="236"/>
        <item x="141"/>
        <item x="77"/>
        <item x="114"/>
        <item x="35"/>
        <item x="175"/>
        <item x="18"/>
        <item x="14"/>
        <item x="49"/>
        <item x="111"/>
        <item x="13"/>
        <item x="121"/>
        <item x="84"/>
        <item x="187"/>
        <item x="54"/>
        <item x="68"/>
        <item x="112"/>
        <item x="50"/>
        <item x="64"/>
        <item x="108"/>
        <item x="163"/>
        <item x="51"/>
        <item x="201"/>
        <item x="27"/>
        <item x="93"/>
        <item x="9"/>
        <item x="223"/>
        <item x="126"/>
        <item x="144"/>
        <item x="137"/>
        <item x="11"/>
        <item x="30"/>
        <item x="185"/>
        <item x="83"/>
        <item x="59"/>
        <item x="177"/>
        <item x="159"/>
        <item x="145"/>
        <item x="90"/>
        <item x="139"/>
        <item x="234"/>
        <item x="17"/>
        <item x="146"/>
        <item x="53"/>
        <item x="122"/>
        <item x="69"/>
        <item x="28"/>
        <item x="170"/>
        <item x="147"/>
        <item x="191"/>
        <item x="85"/>
        <item x="12"/>
        <item x="207"/>
        <item x="95"/>
        <item x="235"/>
        <item x="149"/>
        <item x="61"/>
        <item x="164"/>
        <item x="128"/>
        <item x="48"/>
        <item x="82"/>
        <item x="193"/>
        <item x="98"/>
        <item x="209"/>
        <item x="180"/>
        <item x="44"/>
        <item x="136"/>
        <item x="198"/>
        <item x="65"/>
        <item x="161"/>
        <item x="105"/>
        <item x="63"/>
        <item x="7"/>
        <item x="178"/>
        <item x="120"/>
        <item x="96"/>
        <item x="155"/>
        <item x="208"/>
        <item x="190"/>
        <item x="210"/>
        <item x="150"/>
        <item x="70"/>
        <item x="158"/>
        <item x="25"/>
        <item x="221"/>
        <item x="67"/>
        <item x="104"/>
        <item x="97"/>
        <item x="78"/>
        <item x="125"/>
        <item x="109"/>
        <item x="202"/>
        <item x="43"/>
        <item x="1"/>
        <item x="192"/>
        <item x="66"/>
        <item x="10"/>
        <item x="196"/>
        <item x="106"/>
        <item x="92"/>
        <item x="29"/>
        <item x="47"/>
        <item x="81"/>
        <item x="8"/>
        <item x="220"/>
        <item x="206"/>
        <item x="148"/>
        <item x="80"/>
        <item x="134"/>
        <item x="45"/>
        <item x="179"/>
        <item x="200"/>
        <item x="91"/>
        <item x="184"/>
        <item x="42"/>
        <item x="75"/>
        <item x="62"/>
        <item x="123"/>
        <item x="171"/>
        <item x="57"/>
        <item x="76"/>
        <item x="233"/>
        <item x="41"/>
        <item x="157"/>
        <item x="87"/>
        <item x="26"/>
        <item x="219"/>
        <item x="4"/>
        <item x="74"/>
        <item x="60"/>
        <item x="135"/>
        <item x="205"/>
        <item x="173"/>
        <item x="3"/>
        <item x="131"/>
        <item x="6"/>
        <item x="174"/>
        <item x="130"/>
        <item x="225"/>
        <item x="203"/>
        <item x="22"/>
        <item x="167"/>
        <item x="232"/>
        <item x="217"/>
        <item x="103"/>
        <item x="23"/>
        <item x="40"/>
        <item x="118"/>
        <item x="182"/>
        <item x="88"/>
        <item x="230"/>
        <item x="142"/>
        <item x="102"/>
        <item x="213"/>
        <item x="58"/>
        <item x="199"/>
        <item x="218"/>
        <item x="2"/>
        <item x="20"/>
        <item x="39"/>
        <item x="143"/>
        <item x="133"/>
        <item x="154"/>
        <item x="169"/>
        <item x="197"/>
        <item x="204"/>
        <item x="189"/>
        <item x="38"/>
        <item x="216"/>
        <item x="117"/>
        <item x="195"/>
        <item x="168"/>
        <item x="21"/>
        <item x="229"/>
        <item x="132"/>
        <item x="188"/>
        <item x="153"/>
        <item x="165"/>
        <item x="101"/>
        <item x="183"/>
        <item x="86"/>
        <item x="129"/>
        <item x="37"/>
        <item x="228"/>
        <item x="214"/>
        <item x="73"/>
        <item x="56"/>
        <item x="0"/>
        <item x="19"/>
        <item x="212"/>
        <item x="140"/>
        <item x="116"/>
        <item x="152"/>
        <item x="215"/>
        <item x="115"/>
        <item x="194"/>
        <item x="224"/>
        <item x="186"/>
        <item x="211"/>
        <item x="166"/>
        <item x="181"/>
        <item x="100"/>
        <item x="72"/>
      </items>
    </pivotField>
    <pivotField dataField="1" showAll="0" defaultSubtotal="0">
      <items count="76">
        <item x="49"/>
        <item x="41"/>
        <item x="64"/>
        <item x="53"/>
        <item x="47"/>
        <item x="40"/>
        <item x="67"/>
        <item x="60"/>
        <item x="52"/>
        <item x="57"/>
        <item x="51"/>
        <item x="50"/>
        <item x="45"/>
        <item x="44"/>
        <item x="46"/>
        <item x="43"/>
        <item x="42"/>
        <item x="54"/>
        <item x="62"/>
        <item x="25"/>
        <item x="75"/>
        <item x="63"/>
        <item x="58"/>
        <item x="66"/>
        <item x="26"/>
        <item x="69"/>
        <item x="71"/>
        <item x="32"/>
        <item x="48"/>
        <item x="68"/>
        <item x="61"/>
        <item x="65"/>
        <item x="23"/>
        <item x="73"/>
        <item x="2"/>
        <item x="59"/>
        <item x="7"/>
        <item x="6"/>
        <item x="29"/>
        <item x="70"/>
        <item x="74"/>
        <item x="55"/>
        <item x="11"/>
        <item x="56"/>
        <item x="20"/>
        <item x="9"/>
        <item x="72"/>
        <item x="24"/>
        <item x="22"/>
        <item x="31"/>
        <item x="33"/>
        <item x="28"/>
        <item x="38"/>
        <item x="0"/>
        <item x="37"/>
        <item x="18"/>
        <item x="30"/>
        <item x="39"/>
        <item x="35"/>
        <item x="4"/>
        <item x="34"/>
        <item x="3"/>
        <item x="36"/>
        <item x="13"/>
        <item x="8"/>
        <item x="19"/>
        <item x="27"/>
        <item x="15"/>
        <item x="12"/>
        <item x="10"/>
        <item x="16"/>
        <item x="14"/>
        <item x="21"/>
        <item x="17"/>
        <item x="1"/>
        <item x="5"/>
      </items>
    </pivotField>
    <pivotField dataField="1" showAll="0" defaultSubtotal="0">
      <items count="169">
        <item x="46"/>
        <item x="40"/>
        <item x="105"/>
        <item x="116"/>
        <item x="52"/>
        <item x="2"/>
        <item x="81"/>
        <item x="7"/>
        <item x="6"/>
        <item x="122"/>
        <item x="25"/>
        <item x="11"/>
        <item x="136"/>
        <item x="64"/>
        <item x="31"/>
        <item x="94"/>
        <item x="23"/>
        <item x="48"/>
        <item x="9"/>
        <item x="146"/>
        <item x="80"/>
        <item x="152"/>
        <item x="59"/>
        <item x="28"/>
        <item x="125"/>
        <item x="75"/>
        <item x="102"/>
        <item x="54"/>
        <item x="158"/>
        <item x="142"/>
        <item x="66"/>
        <item x="39"/>
        <item x="20"/>
        <item x="89"/>
        <item x="0"/>
        <item x="18"/>
        <item x="129"/>
        <item x="104"/>
        <item x="82"/>
        <item x="112"/>
        <item x="4"/>
        <item x="151"/>
        <item x="50"/>
        <item x="141"/>
        <item x="24"/>
        <item x="88"/>
        <item x="56"/>
        <item x="3"/>
        <item x="72"/>
        <item x="13"/>
        <item x="99"/>
        <item x="8"/>
        <item x="61"/>
        <item x="159"/>
        <item x="22"/>
        <item x="111"/>
        <item x="58"/>
        <item x="108"/>
        <item x="30"/>
        <item x="32"/>
        <item x="27"/>
        <item x="68"/>
        <item x="19"/>
        <item x="166"/>
        <item x="110"/>
        <item x="97"/>
        <item x="62"/>
        <item x="92"/>
        <item x="15"/>
        <item x="37"/>
        <item x="47"/>
        <item x="128"/>
        <item x="12"/>
        <item x="36"/>
        <item x="43"/>
        <item x="134"/>
        <item x="121"/>
        <item x="29"/>
        <item x="38"/>
        <item x="83"/>
        <item x="78"/>
        <item x="34"/>
        <item x="10"/>
        <item x="16"/>
        <item x="14"/>
        <item x="42"/>
        <item x="101"/>
        <item x="85"/>
        <item x="114"/>
        <item x="161"/>
        <item x="150"/>
        <item x="44"/>
        <item x="84"/>
        <item x="137"/>
        <item x="117"/>
        <item x="65"/>
        <item x="109"/>
        <item x="41"/>
        <item x="130"/>
        <item x="60"/>
        <item x="106"/>
        <item x="87"/>
        <item x="33"/>
        <item x="100"/>
        <item x="126"/>
        <item x="17"/>
        <item x="35"/>
        <item x="168"/>
        <item x="140"/>
        <item x="49"/>
        <item x="149"/>
        <item x="70"/>
        <item x="118"/>
        <item x="107"/>
        <item x="132"/>
        <item x="162"/>
        <item x="57"/>
        <item x="119"/>
        <item x="156"/>
        <item x="144"/>
        <item x="123"/>
        <item x="143"/>
        <item x="55"/>
        <item x="167"/>
        <item x="127"/>
        <item x="76"/>
        <item x="91"/>
        <item x="1"/>
        <item x="86"/>
        <item x="26"/>
        <item x="69"/>
        <item x="147"/>
        <item x="124"/>
        <item x="93"/>
        <item x="139"/>
        <item x="79"/>
        <item x="77"/>
        <item x="155"/>
        <item x="51"/>
        <item x="5"/>
        <item x="138"/>
        <item x="53"/>
        <item x="160"/>
        <item x="133"/>
        <item x="153"/>
        <item x="98"/>
        <item x="115"/>
        <item x="45"/>
        <item x="71"/>
        <item x="21"/>
        <item x="164"/>
        <item x="90"/>
        <item x="145"/>
        <item x="131"/>
        <item x="163"/>
        <item x="74"/>
        <item x="67"/>
        <item x="113"/>
        <item x="103"/>
        <item x="95"/>
        <item x="120"/>
        <item x="73"/>
        <item x="63"/>
        <item x="157"/>
        <item x="148"/>
        <item x="96"/>
        <item x="165"/>
        <item x="135"/>
        <item x="154"/>
      </items>
    </pivotField>
    <pivotField dataField="1" showAll="0" defaultSubtotal="0">
      <items count="6">
        <item x="0"/>
        <item x="1"/>
        <item x="2"/>
        <item x="4"/>
        <item x="3"/>
        <item x="5"/>
      </items>
    </pivotField>
  </pivotFields>
  <rowFields count="3">
    <field x="2"/>
    <field x="6"/>
    <field x="5"/>
  </rowFields>
  <rowItems count="476">
    <i>
      <x/>
    </i>
    <i r="1">
      <x/>
      <x v="65"/>
    </i>
    <i r="1">
      <x v="1"/>
      <x v="50"/>
    </i>
    <i r="1">
      <x v="2"/>
      <x v="64"/>
    </i>
    <i r="1">
      <x v="3"/>
      <x v="57"/>
    </i>
    <i r="1">
      <x v="4"/>
      <x v="70"/>
    </i>
    <i r="1">
      <x v="5"/>
      <x/>
    </i>
    <i r="1">
      <x v="6"/>
      <x v="72"/>
    </i>
    <i r="1">
      <x v="7"/>
      <x v="60"/>
    </i>
    <i r="1">
      <x v="8"/>
      <x v="47"/>
    </i>
    <i r="1">
      <x v="9"/>
      <x v="59"/>
    </i>
    <i r="1">
      <x v="10"/>
      <x v="2"/>
    </i>
    <i r="1">
      <x v="11"/>
      <x v="61"/>
    </i>
    <i r="1">
      <x v="12"/>
      <x v="40"/>
    </i>
    <i r="1">
      <x v="13"/>
      <x v="39"/>
    </i>
    <i r="1">
      <x v="14"/>
      <x v="11"/>
    </i>
    <i r="1">
      <x v="15"/>
      <x v="54"/>
    </i>
    <i r="1">
      <x v="16"/>
      <x v="10"/>
    </i>
    <i r="1">
      <x v="17"/>
      <x v="49"/>
    </i>
    <i r="1">
      <x v="18"/>
      <x v="38"/>
    </i>
    <i r="1">
      <x v="19"/>
      <x v="44"/>
    </i>
    <i t="blank">
      <x/>
    </i>
    <i>
      <x v="1"/>
    </i>
    <i r="1">
      <x/>
      <x v="65"/>
    </i>
    <i r="1">
      <x v="1"/>
      <x v="50"/>
    </i>
    <i r="1">
      <x v="2"/>
      <x v="57"/>
    </i>
    <i r="1">
      <x v="3"/>
      <x v="60"/>
    </i>
    <i r="1">
      <x v="4"/>
      <x v="70"/>
    </i>
    <i r="1">
      <x v="5"/>
      <x v="64"/>
    </i>
    <i r="1">
      <x v="6"/>
      <x v="72"/>
    </i>
    <i r="1">
      <x v="7"/>
      <x v="49"/>
    </i>
    <i r="1">
      <x v="8"/>
      <x v="47"/>
    </i>
    <i r="2">
      <x v="59"/>
    </i>
    <i r="1">
      <x v="10"/>
      <x v="54"/>
    </i>
    <i r="1">
      <x v="11"/>
      <x v="39"/>
    </i>
    <i r="1">
      <x v="12"/>
      <x v="61"/>
    </i>
    <i r="1">
      <x v="13"/>
      <x v="40"/>
    </i>
    <i r="1">
      <x v="14"/>
      <x/>
    </i>
    <i r="1">
      <x v="15"/>
      <x v="11"/>
    </i>
    <i r="1">
      <x v="16"/>
      <x v="31"/>
    </i>
    <i r="1">
      <x v="17"/>
      <x v="2"/>
    </i>
    <i r="2">
      <x v="44"/>
    </i>
    <i r="1">
      <x v="19"/>
      <x v="10"/>
    </i>
    <i t="blank">
      <x v="1"/>
    </i>
    <i>
      <x v="2"/>
    </i>
    <i r="1">
      <x/>
      <x v="65"/>
    </i>
    <i r="1">
      <x v="1"/>
      <x v="64"/>
    </i>
    <i r="1">
      <x v="2"/>
      <x v="60"/>
    </i>
    <i r="1">
      <x v="3"/>
      <x v="59"/>
    </i>
    <i r="1">
      <x v="4"/>
      <x v="57"/>
    </i>
    <i r="1">
      <x v="5"/>
      <x v="47"/>
    </i>
    <i r="1">
      <x v="6"/>
      <x v="50"/>
    </i>
    <i r="1">
      <x v="7"/>
      <x v="55"/>
    </i>
    <i r="1">
      <x v="8"/>
      <x v="39"/>
    </i>
    <i r="2">
      <x v="70"/>
    </i>
    <i r="1">
      <x v="10"/>
      <x/>
    </i>
    <i r="1">
      <x v="11"/>
      <x v="72"/>
    </i>
    <i r="1">
      <x v="12"/>
      <x v="16"/>
    </i>
    <i r="1">
      <x v="13"/>
      <x v="10"/>
    </i>
    <i r="2">
      <x v="38"/>
    </i>
    <i r="1">
      <x v="15"/>
      <x v="2"/>
    </i>
    <i r="1">
      <x v="16"/>
      <x v="35"/>
    </i>
    <i r="1">
      <x v="17"/>
      <x v="40"/>
    </i>
    <i r="2">
      <x v="61"/>
    </i>
    <i r="1">
      <x v="19"/>
      <x v="11"/>
    </i>
    <i r="2">
      <x v="62"/>
    </i>
    <i t="blank">
      <x v="2"/>
    </i>
    <i>
      <x v="3"/>
    </i>
    <i r="1">
      <x/>
      <x v="65"/>
    </i>
    <i r="1">
      <x v="1"/>
      <x v="12"/>
    </i>
    <i r="1">
      <x v="2"/>
      <x v="64"/>
    </i>
    <i r="1">
      <x v="3"/>
      <x/>
    </i>
    <i r="1">
      <x v="4"/>
      <x v="72"/>
    </i>
    <i r="1">
      <x v="5"/>
      <x v="2"/>
    </i>
    <i r="1">
      <x v="6"/>
      <x v="57"/>
    </i>
    <i r="1">
      <x v="7"/>
      <x v="70"/>
    </i>
    <i r="1">
      <x v="8"/>
      <x v="50"/>
    </i>
    <i r="1">
      <x v="9"/>
      <x v="40"/>
    </i>
    <i r="1">
      <x v="10"/>
      <x v="47"/>
    </i>
    <i r="1">
      <x v="11"/>
      <x v="59"/>
    </i>
    <i r="1">
      <x v="12"/>
      <x v="20"/>
    </i>
    <i r="1">
      <x v="13"/>
      <x v="35"/>
    </i>
    <i r="1">
      <x v="14"/>
      <x v="13"/>
    </i>
    <i r="1">
      <x v="15"/>
      <x v="23"/>
    </i>
    <i r="1">
      <x v="16"/>
      <x v="60"/>
    </i>
    <i r="1">
      <x v="17"/>
      <x v="1"/>
    </i>
    <i r="1">
      <x v="18"/>
      <x v="54"/>
    </i>
    <i r="2">
      <x v="61"/>
    </i>
    <i t="blank">
      <x v="3"/>
    </i>
    <i>
      <x v="4"/>
    </i>
    <i r="1">
      <x/>
      <x v="25"/>
    </i>
    <i r="1">
      <x v="1"/>
      <x v="65"/>
    </i>
    <i r="1">
      <x v="2"/>
      <x v="43"/>
    </i>
    <i r="1">
      <x v="3"/>
      <x v="47"/>
    </i>
    <i r="1">
      <x v="4"/>
      <x v="55"/>
    </i>
    <i r="1">
      <x v="5"/>
      <x v="57"/>
    </i>
    <i r="2">
      <x v="64"/>
    </i>
    <i r="1">
      <x v="7"/>
      <x/>
    </i>
    <i r="2">
      <x v="39"/>
    </i>
    <i r="2">
      <x v="68"/>
    </i>
    <i r="1">
      <x v="10"/>
      <x v="60"/>
    </i>
    <i r="2">
      <x v="61"/>
    </i>
    <i r="1">
      <x v="12"/>
      <x v="59"/>
    </i>
    <i r="1">
      <x v="13"/>
      <x v="38"/>
    </i>
    <i r="1">
      <x v="14"/>
      <x v="2"/>
    </i>
    <i r="2">
      <x v="45"/>
    </i>
    <i r="1">
      <x v="16"/>
      <x v="40"/>
    </i>
    <i r="2">
      <x v="44"/>
    </i>
    <i r="1">
      <x v="18"/>
      <x v="56"/>
    </i>
    <i r="1">
      <x v="19"/>
      <x v="10"/>
    </i>
    <i r="2">
      <x v="15"/>
    </i>
    <i r="2">
      <x v="37"/>
    </i>
    <i r="2">
      <x v="72"/>
    </i>
    <i t="blank">
      <x v="4"/>
    </i>
    <i>
      <x v="5"/>
    </i>
    <i r="1">
      <x/>
      <x v="65"/>
    </i>
    <i r="1">
      <x v="1"/>
      <x v="46"/>
    </i>
    <i r="1">
      <x v="2"/>
      <x v="64"/>
    </i>
    <i r="1">
      <x v="3"/>
      <x v="39"/>
    </i>
    <i r="1">
      <x v="4"/>
      <x/>
    </i>
    <i r="2">
      <x v="45"/>
    </i>
    <i r="1">
      <x v="6"/>
      <x v="38"/>
    </i>
    <i r="1">
      <x v="7"/>
      <x v="2"/>
    </i>
    <i r="1">
      <x v="8"/>
      <x v="9"/>
    </i>
    <i r="2">
      <x v="47"/>
    </i>
    <i r="1">
      <x v="10"/>
      <x v="28"/>
    </i>
    <i r="2">
      <x v="37"/>
    </i>
    <i r="2">
      <x v="57"/>
    </i>
    <i r="2">
      <x v="60"/>
    </i>
    <i r="2">
      <x v="70"/>
    </i>
    <i r="1">
      <x v="15"/>
      <x v="10"/>
    </i>
    <i r="2">
      <x v="55"/>
    </i>
    <i r="2">
      <x v="61"/>
    </i>
    <i r="2">
      <x v="68"/>
    </i>
    <i r="1">
      <x v="19"/>
      <x v="6"/>
    </i>
    <i r="2">
      <x v="56"/>
    </i>
    <i t="blank">
      <x v="5"/>
    </i>
    <i>
      <x v="6"/>
    </i>
    <i r="1">
      <x/>
      <x v="25"/>
    </i>
    <i r="1">
      <x v="1"/>
      <x v="65"/>
    </i>
    <i r="1">
      <x v="2"/>
      <x v="61"/>
    </i>
    <i r="1">
      <x v="3"/>
      <x v="64"/>
    </i>
    <i r="1">
      <x v="4"/>
      <x v="57"/>
    </i>
    <i r="1">
      <x v="5"/>
      <x v="50"/>
    </i>
    <i r="1">
      <x v="6"/>
      <x v="40"/>
    </i>
    <i r="1">
      <x v="7"/>
      <x v="12"/>
    </i>
    <i r="1">
      <x v="8"/>
      <x v="72"/>
    </i>
    <i r="1">
      <x v="9"/>
      <x/>
    </i>
    <i r="2">
      <x v="11"/>
    </i>
    <i r="2">
      <x v="59"/>
    </i>
    <i r="1">
      <x v="12"/>
      <x v="47"/>
    </i>
    <i r="2">
      <x v="60"/>
    </i>
    <i r="2">
      <x v="62"/>
    </i>
    <i r="1">
      <x v="15"/>
      <x v="70"/>
    </i>
    <i r="1">
      <x v="16"/>
      <x v="38"/>
    </i>
    <i r="2">
      <x v="44"/>
    </i>
    <i r="1">
      <x v="18"/>
      <x v="39"/>
    </i>
    <i r="1">
      <x v="19"/>
      <x v="19"/>
    </i>
    <i r="2">
      <x v="56"/>
    </i>
    <i r="2">
      <x v="63"/>
    </i>
    <i t="blank">
      <x v="6"/>
    </i>
    <i>
      <x v="7"/>
    </i>
    <i r="1">
      <x/>
      <x v="64"/>
    </i>
    <i r="2">
      <x v="65"/>
    </i>
    <i r="1">
      <x v="2"/>
      <x v="72"/>
    </i>
    <i r="1">
      <x v="3"/>
      <x v="57"/>
    </i>
    <i r="1">
      <x v="4"/>
      <x/>
    </i>
    <i r="1">
      <x v="5"/>
      <x v="13"/>
    </i>
    <i r="1">
      <x v="6"/>
      <x v="39"/>
    </i>
    <i r="2">
      <x v="68"/>
    </i>
    <i r="2">
      <x v="70"/>
    </i>
    <i r="1">
      <x v="9"/>
      <x v="44"/>
    </i>
    <i r="2">
      <x v="61"/>
    </i>
    <i r="1">
      <x v="11"/>
      <x v="2"/>
    </i>
    <i r="2">
      <x v="62"/>
    </i>
    <i r="1">
      <x v="13"/>
      <x v="10"/>
    </i>
    <i r="2">
      <x v="41"/>
    </i>
    <i r="2">
      <x v="45"/>
    </i>
    <i r="2">
      <x v="60"/>
    </i>
    <i r="1">
      <x v="17"/>
      <x v="11"/>
    </i>
    <i r="2">
      <x v="35"/>
    </i>
    <i r="2">
      <x v="40"/>
    </i>
    <i r="2">
      <x v="50"/>
    </i>
    <i r="2">
      <x v="63"/>
    </i>
    <i r="2">
      <x v="71"/>
    </i>
    <i t="blank">
      <x v="7"/>
    </i>
    <i>
      <x v="8"/>
    </i>
    <i r="1">
      <x/>
      <x v="14"/>
    </i>
    <i r="1">
      <x v="1"/>
      <x v="13"/>
    </i>
    <i r="1">
      <x v="2"/>
      <x v="12"/>
    </i>
    <i r="1">
      <x v="3"/>
      <x v="65"/>
    </i>
    <i r="1">
      <x v="4"/>
      <x v="64"/>
    </i>
    <i r="1">
      <x v="5"/>
      <x/>
    </i>
    <i r="1">
      <x v="6"/>
      <x v="70"/>
    </i>
    <i r="1">
      <x v="7"/>
      <x v="72"/>
    </i>
    <i r="1">
      <x v="8"/>
      <x v="73"/>
    </i>
    <i r="1">
      <x v="9"/>
      <x v="11"/>
    </i>
    <i r="1">
      <x v="10"/>
      <x v="35"/>
    </i>
    <i r="1">
      <x v="11"/>
      <x v="38"/>
    </i>
    <i r="1">
      <x v="12"/>
      <x v="44"/>
    </i>
    <i r="2">
      <x v="61"/>
    </i>
    <i r="2">
      <x v="69"/>
    </i>
    <i r="1">
      <x v="15"/>
      <x v="2"/>
    </i>
    <i r="2">
      <x v="21"/>
    </i>
    <i r="1">
      <x v="17"/>
      <x v="9"/>
    </i>
    <i r="2">
      <x v="39"/>
    </i>
    <i r="2">
      <x v="50"/>
    </i>
    <i r="2">
      <x v="57"/>
    </i>
    <i r="2">
      <x v="59"/>
    </i>
    <i t="blank">
      <x v="8"/>
    </i>
    <i>
      <x v="9"/>
    </i>
    <i r="1">
      <x/>
      <x v="65"/>
    </i>
    <i r="1">
      <x v="1"/>
      <x/>
    </i>
    <i r="1">
      <x v="2"/>
      <x v="70"/>
    </i>
    <i r="1">
      <x v="3"/>
      <x v="72"/>
    </i>
    <i r="1">
      <x v="4"/>
      <x v="64"/>
    </i>
    <i r="1">
      <x v="5"/>
      <x v="54"/>
    </i>
    <i r="1">
      <x v="6"/>
      <x v="2"/>
    </i>
    <i r="1">
      <x v="7"/>
      <x v="10"/>
    </i>
    <i r="1">
      <x v="8"/>
      <x v="11"/>
    </i>
    <i r="1">
      <x v="9"/>
      <x v="50"/>
    </i>
    <i r="1">
      <x v="10"/>
      <x v="40"/>
    </i>
    <i r="2">
      <x v="47"/>
    </i>
    <i r="1">
      <x v="12"/>
      <x v="24"/>
    </i>
    <i r="2">
      <x v="61"/>
    </i>
    <i r="1">
      <x v="14"/>
      <x v="39"/>
    </i>
    <i r="1">
      <x v="15"/>
      <x v="1"/>
    </i>
    <i r="2">
      <x v="57"/>
    </i>
    <i r="1">
      <x v="17"/>
      <x v="9"/>
    </i>
    <i r="2">
      <x v="38"/>
    </i>
    <i r="1">
      <x v="19"/>
      <x v="44"/>
    </i>
    <i t="blank">
      <x v="9"/>
    </i>
    <i>
      <x v="10"/>
    </i>
    <i r="1">
      <x/>
      <x v="20"/>
    </i>
    <i r="1">
      <x v="1"/>
      <x v="65"/>
    </i>
    <i r="1">
      <x v="2"/>
      <x v="70"/>
    </i>
    <i r="1">
      <x v="3"/>
      <x/>
    </i>
    <i r="1">
      <x v="4"/>
      <x v="2"/>
    </i>
    <i r="1">
      <x v="5"/>
      <x v="40"/>
    </i>
    <i r="1">
      <x v="6"/>
      <x v="11"/>
    </i>
    <i r="2">
      <x v="57"/>
    </i>
    <i r="2">
      <x v="72"/>
    </i>
    <i r="1">
      <x v="9"/>
      <x v="50"/>
    </i>
    <i r="1">
      <x v="10"/>
      <x v="64"/>
    </i>
    <i r="1">
      <x v="11"/>
      <x v="32"/>
    </i>
    <i r="1">
      <x v="12"/>
      <x v="23"/>
    </i>
    <i r="1">
      <x v="13"/>
      <x v="10"/>
    </i>
    <i r="2">
      <x v="38"/>
    </i>
    <i r="2">
      <x v="43"/>
    </i>
    <i r="2">
      <x v="69"/>
    </i>
    <i r="1">
      <x v="17"/>
      <x v="24"/>
    </i>
    <i r="2">
      <x v="54"/>
    </i>
    <i r="2">
      <x v="61"/>
    </i>
    <i t="blank">
      <x v="10"/>
    </i>
    <i>
      <x v="11"/>
    </i>
    <i r="1">
      <x/>
      <x v="50"/>
    </i>
    <i r="2">
      <x v="65"/>
    </i>
    <i r="1">
      <x v="2"/>
      <x v="70"/>
    </i>
    <i r="1">
      <x v="3"/>
      <x v="64"/>
    </i>
    <i r="1">
      <x v="4"/>
      <x v="72"/>
    </i>
    <i r="1">
      <x v="5"/>
      <x v="40"/>
    </i>
    <i r="1">
      <x v="6"/>
      <x v="57"/>
    </i>
    <i r="1">
      <x v="7"/>
      <x v="48"/>
    </i>
    <i r="1">
      <x v="8"/>
      <x v="59"/>
    </i>
    <i r="2">
      <x v="61"/>
    </i>
    <i r="1">
      <x v="10"/>
      <x/>
    </i>
    <i r="2">
      <x v="1"/>
    </i>
    <i r="1">
      <x v="12"/>
      <x v="49"/>
    </i>
    <i r="1">
      <x v="13"/>
      <x v="66"/>
    </i>
    <i r="1">
      <x v="14"/>
      <x v="47"/>
    </i>
    <i r="1">
      <x v="15"/>
      <x v="2"/>
    </i>
    <i r="2">
      <x v="44"/>
    </i>
    <i r="2">
      <x v="60"/>
    </i>
    <i r="1">
      <x v="18"/>
      <x v="52"/>
    </i>
    <i r="2">
      <x v="63"/>
    </i>
    <i r="2">
      <x v="75"/>
    </i>
    <i t="blank">
      <x v="11"/>
    </i>
    <i>
      <x v="12"/>
    </i>
    <i r="1">
      <x/>
      <x v="70"/>
    </i>
    <i r="1">
      <x v="1"/>
      <x v="2"/>
    </i>
    <i r="1">
      <x v="2"/>
      <x v="65"/>
    </i>
    <i r="1">
      <x v="3"/>
      <x/>
    </i>
    <i r="2">
      <x v="10"/>
    </i>
    <i r="2">
      <x v="23"/>
    </i>
    <i r="2">
      <x v="30"/>
    </i>
    <i r="2">
      <x v="68"/>
    </i>
    <i r="2">
      <x v="72"/>
    </i>
    <i r="1">
      <x v="9"/>
      <x v="7"/>
    </i>
    <i r="2">
      <x v="11"/>
    </i>
    <i r="2">
      <x v="53"/>
    </i>
    <i r="2">
      <x v="56"/>
    </i>
    <i r="2">
      <x v="66"/>
    </i>
    <i r="2">
      <x v="67"/>
    </i>
    <i r="1">
      <x v="15"/>
      <x v="4"/>
    </i>
    <i r="2">
      <x v="5"/>
    </i>
    <i r="2">
      <x v="8"/>
    </i>
    <i r="2">
      <x v="17"/>
    </i>
    <i r="2">
      <x v="18"/>
    </i>
    <i r="2">
      <x v="21"/>
    </i>
    <i r="2">
      <x v="22"/>
    </i>
    <i r="2">
      <x v="26"/>
    </i>
    <i r="2">
      <x v="27"/>
    </i>
    <i r="2">
      <x v="33"/>
    </i>
    <i r="2">
      <x v="41"/>
    </i>
    <i r="2">
      <x v="63"/>
    </i>
    <i r="2">
      <x v="64"/>
    </i>
    <i r="2">
      <x v="69"/>
    </i>
    <i r="2">
      <x v="71"/>
    </i>
    <i r="2">
      <x v="74"/>
    </i>
    <i r="2">
      <x v="76"/>
    </i>
    <i t="blank">
      <x v="12"/>
    </i>
    <i>
      <x v="13"/>
    </i>
    <i r="1">
      <x/>
      <x v="65"/>
    </i>
    <i r="1">
      <x v="1"/>
      <x/>
    </i>
    <i r="1">
      <x v="2"/>
      <x v="64"/>
    </i>
    <i r="2">
      <x v="70"/>
    </i>
    <i r="1">
      <x v="4"/>
      <x v="72"/>
    </i>
    <i r="1">
      <x v="5"/>
      <x v="11"/>
    </i>
    <i r="1">
      <x v="6"/>
      <x v="2"/>
    </i>
    <i r="1">
      <x v="7"/>
      <x v="21"/>
    </i>
    <i r="2">
      <x v="39"/>
    </i>
    <i r="2">
      <x v="50"/>
    </i>
    <i r="1">
      <x v="10"/>
      <x v="8"/>
    </i>
    <i r="2">
      <x v="61"/>
    </i>
    <i r="2">
      <x v="73"/>
    </i>
    <i r="1">
      <x v="13"/>
      <x v="1"/>
    </i>
    <i r="2">
      <x v="68"/>
    </i>
    <i r="1">
      <x v="15"/>
      <x v="38"/>
    </i>
    <i r="2">
      <x v="49"/>
    </i>
    <i r="2">
      <x v="54"/>
    </i>
    <i r="2">
      <x v="57"/>
    </i>
    <i r="1">
      <x v="19"/>
      <x v="9"/>
    </i>
    <i t="blank">
      <x v="13"/>
    </i>
    <i>
      <x v="14"/>
    </i>
    <i r="1">
      <x/>
      <x v="65"/>
    </i>
    <i r="1">
      <x v="1"/>
      <x v="70"/>
    </i>
    <i r="1">
      <x v="2"/>
      <x/>
    </i>
    <i r="1">
      <x v="3"/>
      <x v="64"/>
    </i>
    <i r="1">
      <x v="4"/>
      <x v="11"/>
    </i>
    <i r="2">
      <x v="68"/>
    </i>
    <i r="2">
      <x v="72"/>
    </i>
    <i r="1">
      <x v="7"/>
      <x v="59"/>
    </i>
    <i r="1">
      <x v="8"/>
      <x v="12"/>
    </i>
    <i r="2">
      <x v="47"/>
    </i>
    <i r="2">
      <x v="57"/>
    </i>
    <i r="1">
      <x v="11"/>
      <x v="5"/>
    </i>
    <i r="2">
      <x v="50"/>
    </i>
    <i r="1">
      <x v="13"/>
      <x v="3"/>
    </i>
    <i r="2">
      <x v="7"/>
    </i>
    <i r="1">
      <x v="15"/>
      <x v="1"/>
    </i>
    <i r="2">
      <x v="9"/>
    </i>
    <i r="2">
      <x v="10"/>
    </i>
    <i r="2">
      <x v="13"/>
    </i>
    <i r="2">
      <x v="63"/>
    </i>
    <i t="blank">
      <x v="14"/>
    </i>
    <i>
      <x v="15"/>
    </i>
    <i r="1">
      <x/>
      <x v="65"/>
    </i>
    <i r="1">
      <x v="1"/>
      <x/>
    </i>
    <i r="1">
      <x v="2"/>
      <x v="55"/>
    </i>
    <i r="2">
      <x v="64"/>
    </i>
    <i r="1">
      <x v="4"/>
      <x v="2"/>
    </i>
    <i r="2">
      <x v="57"/>
    </i>
    <i r="1">
      <x v="6"/>
      <x v="37"/>
    </i>
    <i r="2">
      <x v="39"/>
    </i>
    <i r="1">
      <x v="8"/>
      <x v="1"/>
    </i>
    <i r="2">
      <x v="60"/>
    </i>
    <i r="1">
      <x v="10"/>
      <x v="4"/>
    </i>
    <i r="2">
      <x v="40"/>
    </i>
    <i r="2">
      <x v="70"/>
    </i>
    <i r="1">
      <x v="13"/>
      <x v="38"/>
    </i>
    <i r="2">
      <x v="45"/>
    </i>
    <i r="2">
      <x v="61"/>
    </i>
    <i r="2">
      <x v="72"/>
    </i>
    <i r="1">
      <x v="17"/>
      <x v="35"/>
    </i>
    <i r="2">
      <x v="56"/>
    </i>
    <i r="2">
      <x v="63"/>
    </i>
    <i t="blank">
      <x v="15"/>
    </i>
    <i>
      <x v="16"/>
    </i>
    <i r="1">
      <x/>
      <x/>
    </i>
    <i r="2">
      <x v="65"/>
    </i>
    <i r="1">
      <x v="2"/>
      <x v="64"/>
    </i>
    <i r="1">
      <x v="3"/>
      <x v="2"/>
    </i>
    <i r="2">
      <x v="12"/>
    </i>
    <i r="2">
      <x v="63"/>
    </i>
    <i r="2">
      <x v="72"/>
    </i>
    <i r="1">
      <x v="7"/>
      <x v="9"/>
    </i>
    <i r="2">
      <x v="24"/>
    </i>
    <i r="2">
      <x v="56"/>
    </i>
    <i r="2">
      <x v="57"/>
    </i>
    <i r="1">
      <x v="11"/>
      <x v="5"/>
    </i>
    <i r="2">
      <x v="14"/>
    </i>
    <i r="2">
      <x v="34"/>
    </i>
    <i r="2">
      <x v="39"/>
    </i>
    <i r="2">
      <x v="40"/>
    </i>
    <i r="2">
      <x v="42"/>
    </i>
    <i r="1">
      <x v="17"/>
      <x v="6"/>
    </i>
    <i r="2">
      <x v="10"/>
    </i>
    <i r="2">
      <x v="11"/>
    </i>
    <i r="2">
      <x v="19"/>
    </i>
    <i r="2">
      <x v="21"/>
    </i>
    <i r="2">
      <x v="26"/>
    </i>
    <i r="2">
      <x v="45"/>
    </i>
    <i r="2">
      <x v="47"/>
    </i>
    <i r="2">
      <x v="59"/>
    </i>
    <i r="2">
      <x v="60"/>
    </i>
    <i r="2">
      <x v="68"/>
    </i>
    <i t="blank">
      <x v="16"/>
    </i>
    <i>
      <x v="17"/>
    </i>
    <i r="1">
      <x/>
      <x v="13"/>
    </i>
    <i r="1">
      <x v="1"/>
      <x v="65"/>
    </i>
    <i r="1">
      <x v="2"/>
      <x v="64"/>
    </i>
    <i r="1">
      <x v="3"/>
      <x v="57"/>
    </i>
    <i r="2">
      <x v="72"/>
    </i>
    <i r="1">
      <x v="5"/>
      <x v="4"/>
    </i>
    <i r="2">
      <x v="10"/>
    </i>
    <i r="1">
      <x v="7"/>
      <x/>
    </i>
    <i r="2">
      <x v="11"/>
    </i>
    <i r="2">
      <x v="35"/>
    </i>
    <i r="2">
      <x v="39"/>
    </i>
    <i r="1">
      <x v="11"/>
      <x v="12"/>
    </i>
    <i r="1">
      <x v="12"/>
      <x v="40"/>
    </i>
    <i r="2">
      <x v="45"/>
    </i>
    <i r="2">
      <x v="46"/>
    </i>
    <i r="2">
      <x v="70"/>
    </i>
    <i r="1">
      <x v="16"/>
      <x v="2"/>
    </i>
    <i r="2">
      <x v="37"/>
    </i>
    <i r="2">
      <x v="44"/>
    </i>
    <i r="2">
      <x v="47"/>
    </i>
    <i t="blank">
      <x v="17"/>
    </i>
    <i>
      <x v="18"/>
    </i>
    <i r="1">
      <x/>
      <x v="65"/>
    </i>
    <i r="1">
      <x v="1"/>
      <x v="55"/>
    </i>
    <i r="1">
      <x v="2"/>
      <x v="39"/>
    </i>
    <i r="1">
      <x v="3"/>
      <x v="57"/>
    </i>
    <i r="2">
      <x v="64"/>
    </i>
    <i r="1">
      <x v="5"/>
      <x v="61"/>
    </i>
    <i r="1">
      <x v="6"/>
      <x v="40"/>
    </i>
    <i r="2">
      <x v="70"/>
    </i>
    <i r="2">
      <x v="75"/>
    </i>
    <i r="1">
      <x v="9"/>
      <x/>
    </i>
    <i r="2">
      <x v="37"/>
    </i>
    <i r="2">
      <x v="45"/>
    </i>
    <i r="2">
      <x v="46"/>
    </i>
    <i r="2">
      <x v="50"/>
    </i>
    <i r="2">
      <x v="58"/>
    </i>
    <i r="2">
      <x v="68"/>
    </i>
    <i r="1">
      <x v="16"/>
      <x v="29"/>
    </i>
    <i r="2">
      <x v="36"/>
    </i>
    <i r="2">
      <x v="38"/>
    </i>
    <i r="2">
      <x v="47"/>
    </i>
    <i r="2">
      <x v="59"/>
    </i>
    <i r="2">
      <x v="72"/>
    </i>
    <i t="blank">
      <x v="18"/>
    </i>
    <i>
      <x v="19"/>
    </i>
    <i r="1">
      <x/>
      <x v="65"/>
    </i>
    <i r="1">
      <x v="1"/>
      <x/>
    </i>
    <i r="1">
      <x v="2"/>
      <x v="64"/>
    </i>
    <i r="1">
      <x v="3"/>
      <x v="60"/>
    </i>
    <i r="2">
      <x v="68"/>
    </i>
    <i r="1">
      <x v="5"/>
      <x v="37"/>
    </i>
    <i r="1">
      <x v="6"/>
      <x v="39"/>
    </i>
    <i r="1">
      <x v="7"/>
      <x v="40"/>
    </i>
    <i r="1">
      <x v="8"/>
      <x v="2"/>
    </i>
    <i r="1">
      <x v="9"/>
      <x v="47"/>
    </i>
    <i r="2">
      <x v="72"/>
    </i>
    <i r="1">
      <x v="11"/>
      <x v="11"/>
    </i>
    <i r="2">
      <x v="45"/>
    </i>
    <i r="2">
      <x v="57"/>
    </i>
    <i r="1">
      <x v="14"/>
      <x v="36"/>
    </i>
    <i r="2">
      <x v="51"/>
    </i>
    <i r="1">
      <x v="16"/>
      <x v="10"/>
    </i>
    <i r="2">
      <x v="44"/>
    </i>
    <i r="2">
      <x v="46"/>
    </i>
    <i r="2">
      <x v="55"/>
    </i>
    <i r="2">
      <x v="70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96">
      <pivotArea field="2" type="button" dataOnly="0" labelOnly="1" outline="0" axis="axisRow" fieldPosition="0"/>
    </format>
    <format dxfId="295">
      <pivotArea outline="0" fieldPosition="0">
        <references count="1">
          <reference field="4294967294" count="1">
            <x v="0"/>
          </reference>
        </references>
      </pivotArea>
    </format>
    <format dxfId="294">
      <pivotArea outline="0" fieldPosition="0">
        <references count="1">
          <reference field="4294967294" count="1">
            <x v="1"/>
          </reference>
        </references>
      </pivotArea>
    </format>
    <format dxfId="293">
      <pivotArea outline="0" fieldPosition="0">
        <references count="1">
          <reference field="4294967294" count="1">
            <x v="2"/>
          </reference>
        </references>
      </pivotArea>
    </format>
    <format dxfId="292">
      <pivotArea outline="0" fieldPosition="0">
        <references count="1">
          <reference field="4294967294" count="1">
            <x v="3"/>
          </reference>
        </references>
      </pivotArea>
    </format>
    <format dxfId="291">
      <pivotArea outline="0" fieldPosition="0">
        <references count="1">
          <reference field="4294967294" count="1">
            <x v="4"/>
          </reference>
        </references>
      </pivotArea>
    </format>
    <format dxfId="290">
      <pivotArea outline="0" fieldPosition="0">
        <references count="1">
          <reference field="4294967294" count="1">
            <x v="5"/>
          </reference>
        </references>
      </pivotArea>
    </format>
    <format dxfId="289">
      <pivotArea outline="0" fieldPosition="0">
        <references count="1">
          <reference field="4294967294" count="1">
            <x v="6"/>
          </reference>
        </references>
      </pivotArea>
    </format>
    <format dxfId="288">
      <pivotArea field="2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field="2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4">
      <pivotArea field="2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ABC95D-2191-4170-87B0-089498A39079}" name="LTBL_17000" displayName="LTBL_17000" ref="B4:I20" totalsRowCount="1">
  <autoFilter ref="B4:I19" xr:uid="{D0ABC95D-2191-4170-87B0-089498A39079}"/>
  <tableColumns count="8">
    <tableColumn id="9" xr3:uid="{51775E16-9695-4C83-9C10-5453F3BC51E7}" name="産業大分類" totalsRowLabel="合計" totalsRowDxfId="279"/>
    <tableColumn id="10" xr3:uid="{39F712C6-1583-466E-A82F-5EB67CB9B3AB}" name="総数／事業所数" totalsRowFunction="custom" totalsRowDxfId="278" dataCellStyle="桁区切り" totalsRowCellStyle="桁区切り">
      <totalsRowFormula>SUM(LTBL_17000[総数／事業所数])</totalsRowFormula>
    </tableColumn>
    <tableColumn id="11" xr3:uid="{6051A6CB-7EAC-4D99-B9E3-8641B62BA28E}" name="総数／構成比" dataDxfId="277"/>
    <tableColumn id="12" xr3:uid="{D7C650B1-B3DD-4457-BD7A-B176C40BA02A}" name="個人／事業所数" totalsRowFunction="sum" totalsRowDxfId="276" dataCellStyle="桁区切り" totalsRowCellStyle="桁区切り"/>
    <tableColumn id="13" xr3:uid="{96A07CB3-2E83-42FA-A383-9F86599826D5}" name="個人／構成比" dataDxfId="275"/>
    <tableColumn id="14" xr3:uid="{C0CAA68E-7191-4F38-8D83-17D2AB974037}" name="法人／事業所数" totalsRowFunction="sum" totalsRowDxfId="274" dataCellStyle="桁区切り" totalsRowCellStyle="桁区切り"/>
    <tableColumn id="15" xr3:uid="{C7F27FDC-3676-4AC8-8768-D5218F9FD6B0}" name="法人／構成比" dataDxfId="273"/>
    <tableColumn id="16" xr3:uid="{D3B4DFED-2DE8-46B1-85E1-A819BD59A6C7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888CD9B-41C4-4CF0-8009-62272D436C44}" name="LTBL_17203" displayName="LTBL_17203" ref="B4:I20" totalsRowCount="1">
  <autoFilter ref="B4:I19" xr:uid="{D888CD9B-41C4-4CF0-8009-62272D436C44}"/>
  <tableColumns count="8">
    <tableColumn id="9" xr3:uid="{12AC824D-566A-4CC1-9C15-A96436279858}" name="産業大分類" totalsRowLabel="合計" totalsRowDxfId="237"/>
    <tableColumn id="10" xr3:uid="{9061C877-E09C-4083-9ED2-D4EF86A8F1DC}" name="総数／事業所数" totalsRowFunction="custom" totalsRowDxfId="236" dataCellStyle="桁区切り" totalsRowCellStyle="桁区切り">
      <totalsRowFormula>SUM(LTBL_17203[総数／事業所数])</totalsRowFormula>
    </tableColumn>
    <tableColumn id="11" xr3:uid="{AD8E8176-633B-4986-8218-4B9E93BCCE79}" name="総数／構成比" dataDxfId="235"/>
    <tableColumn id="12" xr3:uid="{3B43C137-3D63-4772-A9FB-E10112E2D65C}" name="個人／事業所数" totalsRowFunction="sum" totalsRowDxfId="234" dataCellStyle="桁区切り" totalsRowCellStyle="桁区切り"/>
    <tableColumn id="13" xr3:uid="{34F5F51A-3C3C-4753-A821-7DC14228595D}" name="個人／構成比" dataDxfId="233"/>
    <tableColumn id="14" xr3:uid="{A7CD213C-4B18-42B2-BEB2-4494E727E969}" name="法人／事業所数" totalsRowFunction="sum" totalsRowDxfId="232" dataCellStyle="桁区切り" totalsRowCellStyle="桁区切り"/>
    <tableColumn id="15" xr3:uid="{5CB2ED8B-C470-4420-85FD-EBB5A2ED3E39}" name="法人／構成比" dataDxfId="231"/>
    <tableColumn id="16" xr3:uid="{DAB36F98-1302-488B-9E81-C93E1CEAE54D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AD95F7E-7FCE-4649-B606-1184C4BCB72F}" name="M_TABLE_17203" displayName="M_TABLE_17203" ref="B23:I43" totalsRowShown="0">
  <autoFilter ref="B23:I43" xr:uid="{DAD95F7E-7FCE-4649-B606-1184C4BCB72F}"/>
  <tableColumns count="8">
    <tableColumn id="9" xr3:uid="{084B1A0F-C3CF-48A9-9713-79F22844C11E}" name="産業中分類上位２０"/>
    <tableColumn id="10" xr3:uid="{A55B016E-BFFB-4856-9E28-BA53830724FF}" name="総数／事業所数" dataCellStyle="桁区切り"/>
    <tableColumn id="11" xr3:uid="{A693F79F-87DE-48A4-BD4A-458D3B1112D0}" name="総数／構成比" dataDxfId="229"/>
    <tableColumn id="12" xr3:uid="{FC005962-7A8F-46EA-B290-A05F485623B1}" name="個人／事業所数" dataCellStyle="桁区切り"/>
    <tableColumn id="13" xr3:uid="{D72D4E72-0038-47B5-8209-0EB3F3FB121D}" name="個人／構成比" dataDxfId="228"/>
    <tableColumn id="14" xr3:uid="{3C2A4042-3F4A-4CF7-B1A9-DB5CBD5862E4}" name="法人／事業所数" dataCellStyle="桁区切り"/>
    <tableColumn id="15" xr3:uid="{6DCEE91D-1DBF-4436-ADD0-D7A5E038C212}" name="法人／構成比" dataDxfId="227"/>
    <tableColumn id="16" xr3:uid="{886BA6B6-CCF0-47FE-8CC7-4AC2BC8211FA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318BF83-C0C5-4373-9E32-5E4AD56C36B1}" name="S_TABLE_17203" displayName="S_TABLE_17203" ref="B46:I66" totalsRowShown="0">
  <autoFilter ref="B46:I66" xr:uid="{B318BF83-C0C5-4373-9E32-5E4AD56C36B1}"/>
  <tableColumns count="8">
    <tableColumn id="9" xr3:uid="{519BC735-AADC-445F-A0DF-68C169B1EB23}" name="産業小分類上位２０"/>
    <tableColumn id="10" xr3:uid="{927032EC-28F1-49D4-81BE-347BAD1262B3}" name="総数／事業所数" dataCellStyle="桁区切り"/>
    <tableColumn id="11" xr3:uid="{FE7C4101-C1EF-4DB5-ACBE-27339C3DD786}" name="総数／構成比" dataDxfId="226"/>
    <tableColumn id="12" xr3:uid="{CE3EB098-0D42-4BE4-9D97-66E2E74D7605}" name="個人／事業所数" dataCellStyle="桁区切り"/>
    <tableColumn id="13" xr3:uid="{E132A5D2-2F35-43E0-A3AE-0279F7D723C2}" name="個人／構成比" dataDxfId="225"/>
    <tableColumn id="14" xr3:uid="{84FF2DCE-2B9E-4914-B7CF-EC341328A9CE}" name="法人／事業所数" dataCellStyle="桁区切り"/>
    <tableColumn id="15" xr3:uid="{84BA4947-FC57-49D9-A290-8A9138E6853B}" name="法人／構成比" dataDxfId="224"/>
    <tableColumn id="16" xr3:uid="{BACEADA0-930F-4013-A6B7-46C3D2B1B148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842E7EE-6F68-4985-BD94-9D953CFADBB9}" name="LTBL_17204" displayName="LTBL_17204" ref="B4:I20" totalsRowCount="1">
  <autoFilter ref="B4:I19" xr:uid="{B842E7EE-6F68-4985-BD94-9D953CFADBB9}"/>
  <tableColumns count="8">
    <tableColumn id="9" xr3:uid="{52F96E9D-21D3-407F-8204-7ABF9FD52312}" name="産業大分類" totalsRowLabel="合計" totalsRowDxfId="223"/>
    <tableColumn id="10" xr3:uid="{C5C0FF29-5032-4C28-A062-96EE3254113E}" name="総数／事業所数" totalsRowFunction="custom" totalsRowDxfId="222" dataCellStyle="桁区切り" totalsRowCellStyle="桁区切り">
      <totalsRowFormula>SUM(LTBL_17204[総数／事業所数])</totalsRowFormula>
    </tableColumn>
    <tableColumn id="11" xr3:uid="{11CA812D-564E-4DD5-85CF-BE2A2701CCA9}" name="総数／構成比" dataDxfId="221"/>
    <tableColumn id="12" xr3:uid="{4AEE0720-B183-4E5C-87C4-65744165DA9B}" name="個人／事業所数" totalsRowFunction="sum" totalsRowDxfId="220" dataCellStyle="桁区切り" totalsRowCellStyle="桁区切り"/>
    <tableColumn id="13" xr3:uid="{C13677A8-B102-4864-B92C-0E09C2B2857C}" name="個人／構成比" dataDxfId="219"/>
    <tableColumn id="14" xr3:uid="{0F88AB3E-B571-490D-9A7A-02672AA74173}" name="法人／事業所数" totalsRowFunction="sum" totalsRowDxfId="218" dataCellStyle="桁区切り" totalsRowCellStyle="桁区切り"/>
    <tableColumn id="15" xr3:uid="{43C0DE63-E6A4-4816-A0B7-5331BBC6F92E}" name="法人／構成比" dataDxfId="217"/>
    <tableColumn id="16" xr3:uid="{59DFCC69-03D9-48B2-B506-429A4DD226D1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915CF0F-A55B-4A0E-84DC-95842464ED23}" name="M_TABLE_17204" displayName="M_TABLE_17204" ref="B23:I43" totalsRowShown="0">
  <autoFilter ref="B23:I43" xr:uid="{D915CF0F-A55B-4A0E-84DC-95842464ED23}"/>
  <tableColumns count="8">
    <tableColumn id="9" xr3:uid="{2A642980-4311-4BFC-8519-9851C45BCCB5}" name="産業中分類上位２０"/>
    <tableColumn id="10" xr3:uid="{ADBC0F70-F67E-4700-863F-622C83E81F08}" name="総数／事業所数" dataCellStyle="桁区切り"/>
    <tableColumn id="11" xr3:uid="{54ACCF68-4547-4E9E-B756-112D46BAC6F5}" name="総数／構成比" dataDxfId="215"/>
    <tableColumn id="12" xr3:uid="{3C26EB1B-F072-485F-9795-7AC62015B160}" name="個人／事業所数" dataCellStyle="桁区切り"/>
    <tableColumn id="13" xr3:uid="{356F42E3-73F8-4B15-B712-4E63D5BA9FC1}" name="個人／構成比" dataDxfId="214"/>
    <tableColumn id="14" xr3:uid="{E9D45CEC-DC02-4207-A795-141888852C7D}" name="法人／事業所数" dataCellStyle="桁区切り"/>
    <tableColumn id="15" xr3:uid="{5BB646DE-08DB-407D-8C5E-B969B1531774}" name="法人／構成比" dataDxfId="213"/>
    <tableColumn id="16" xr3:uid="{444DFA6A-382A-440F-A0F2-0CFA4E286F79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479DBEC-1B12-41E7-8FF4-64EC31B91C64}" name="S_TABLE_17204" displayName="S_TABLE_17204" ref="B46:I69" totalsRowShown="0">
  <autoFilter ref="B46:I69" xr:uid="{B479DBEC-1B12-41E7-8FF4-64EC31B91C64}"/>
  <tableColumns count="8">
    <tableColumn id="9" xr3:uid="{32998EDF-5BFF-445C-8919-0E50419A8357}" name="産業小分類上位２０"/>
    <tableColumn id="10" xr3:uid="{F43F7A54-4B86-495C-9981-978B5BD17136}" name="総数／事業所数" dataCellStyle="桁区切り"/>
    <tableColumn id="11" xr3:uid="{1E93E10A-15E8-4AF6-955A-648D622943F1}" name="総数／構成比" dataDxfId="212"/>
    <tableColumn id="12" xr3:uid="{BC904B74-D7D7-4B2C-8819-C85382468D72}" name="個人／事業所数" dataCellStyle="桁区切り"/>
    <tableColumn id="13" xr3:uid="{E89095D7-8C85-4449-BC09-0000BB39FA06}" name="個人／構成比" dataDxfId="211"/>
    <tableColumn id="14" xr3:uid="{B6F47147-BC26-4553-921D-565C90463438}" name="法人／事業所数" dataCellStyle="桁区切り"/>
    <tableColumn id="15" xr3:uid="{08641EB9-3965-4660-8AF2-374BB08F391A}" name="法人／構成比" dataDxfId="210"/>
    <tableColumn id="16" xr3:uid="{3FC31AD4-D04C-440C-8201-8928C2AA5178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8D87206-4839-4BB6-A9B7-D6EFD35361C8}" name="LTBL_17205" displayName="LTBL_17205" ref="B4:I20" totalsRowCount="1">
  <autoFilter ref="B4:I19" xr:uid="{18D87206-4839-4BB6-A9B7-D6EFD35361C8}"/>
  <tableColumns count="8">
    <tableColumn id="9" xr3:uid="{45CB9E8C-DDAD-47B4-9471-427AAEE4CB70}" name="産業大分類" totalsRowLabel="合計" totalsRowDxfId="209"/>
    <tableColumn id="10" xr3:uid="{A0D118C1-5415-4DA9-A077-8AFFCCA03809}" name="総数／事業所数" totalsRowFunction="custom" totalsRowDxfId="208" dataCellStyle="桁区切り" totalsRowCellStyle="桁区切り">
      <totalsRowFormula>SUM(LTBL_17205[総数／事業所数])</totalsRowFormula>
    </tableColumn>
    <tableColumn id="11" xr3:uid="{AB2A72F3-C4AD-49C5-9217-A3B57A82435F}" name="総数／構成比" dataDxfId="207"/>
    <tableColumn id="12" xr3:uid="{405507A6-EC34-4E72-BEC6-F2D9EF01EA57}" name="個人／事業所数" totalsRowFunction="sum" totalsRowDxfId="206" dataCellStyle="桁区切り" totalsRowCellStyle="桁区切り"/>
    <tableColumn id="13" xr3:uid="{0DE18C8D-5469-4B3C-BA72-E847937C866C}" name="個人／構成比" dataDxfId="205"/>
    <tableColumn id="14" xr3:uid="{FDDF6A72-9AA5-436E-9714-0C730B254719}" name="法人／事業所数" totalsRowFunction="sum" totalsRowDxfId="204" dataCellStyle="桁区切り" totalsRowCellStyle="桁区切り"/>
    <tableColumn id="15" xr3:uid="{0B0BED0F-79F7-4C4A-A711-421A12B21D36}" name="法人／構成比" dataDxfId="203"/>
    <tableColumn id="16" xr3:uid="{6A398A67-4AAD-40DF-AD78-A031CAE7181D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FE0BD97-3B41-461F-A1F2-ABED26CA2CF5}" name="M_TABLE_17205" displayName="M_TABLE_17205" ref="B23:I44" totalsRowShown="0">
  <autoFilter ref="B23:I44" xr:uid="{EFE0BD97-3B41-461F-A1F2-ABED26CA2CF5}"/>
  <tableColumns count="8">
    <tableColumn id="9" xr3:uid="{41E5B302-38E9-46AD-9366-8D31A100CC55}" name="産業中分類上位２０"/>
    <tableColumn id="10" xr3:uid="{957A33C4-51FC-4BA0-B441-34F2629C1D13}" name="総数／事業所数" dataCellStyle="桁区切り"/>
    <tableColumn id="11" xr3:uid="{01C5B38C-85D1-4C2F-81E7-E00E2E5AD416}" name="総数／構成比" dataDxfId="201"/>
    <tableColumn id="12" xr3:uid="{9237559F-278A-4A72-9528-C3344DDD1736}" name="個人／事業所数" dataCellStyle="桁区切り"/>
    <tableColumn id="13" xr3:uid="{EEE1C1C2-3CAD-4D8A-B7C5-085CE42BE2D7}" name="個人／構成比" dataDxfId="200"/>
    <tableColumn id="14" xr3:uid="{098DE17B-7688-447F-B3A7-EF9E60761D4C}" name="法人／事業所数" dataCellStyle="桁区切り"/>
    <tableColumn id="15" xr3:uid="{F1B3C14C-C3C8-412B-8498-C868AE9DB497}" name="法人／構成比" dataDxfId="199"/>
    <tableColumn id="16" xr3:uid="{FBA9BB72-25A4-46EB-A872-5846B76C8872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AC44F95-4CD3-4B9A-B9A2-79D3895F2114}" name="S_TABLE_17205" displayName="S_TABLE_17205" ref="B47:I68" totalsRowShown="0">
  <autoFilter ref="B47:I68" xr:uid="{DAC44F95-4CD3-4B9A-B9A2-79D3895F2114}"/>
  <tableColumns count="8">
    <tableColumn id="9" xr3:uid="{3A0E1F5F-3681-4A00-AB50-564007FE4877}" name="産業小分類上位２０"/>
    <tableColumn id="10" xr3:uid="{E2694E8B-54EC-4B53-9D8C-22650F3088FD}" name="総数／事業所数" dataCellStyle="桁区切り"/>
    <tableColumn id="11" xr3:uid="{B6C8D768-D04D-4067-87D8-CB2B67CBCF0D}" name="総数／構成比" dataDxfId="198"/>
    <tableColumn id="12" xr3:uid="{D724FD20-2F4B-4202-A135-716E190EEA35}" name="個人／事業所数" dataCellStyle="桁区切り"/>
    <tableColumn id="13" xr3:uid="{68A55F69-85F9-45CB-9DC9-58048FB9A4F1}" name="個人／構成比" dataDxfId="197"/>
    <tableColumn id="14" xr3:uid="{7BA251B7-9FBE-4B3F-B727-41E3B653638B}" name="法人／事業所数" dataCellStyle="桁区切り"/>
    <tableColumn id="15" xr3:uid="{BF48803A-42D5-4998-8B15-CD9EFCE2D358}" name="法人／構成比" dataDxfId="196"/>
    <tableColumn id="16" xr3:uid="{4C3E5796-0B3C-4C89-9991-52A6570F943D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DB03A32-F3EF-4D3E-86C9-289773098C60}" name="LTBL_17206" displayName="LTBL_17206" ref="B4:I20" totalsRowCount="1">
  <autoFilter ref="B4:I19" xr:uid="{2DB03A32-F3EF-4D3E-86C9-289773098C60}"/>
  <tableColumns count="8">
    <tableColumn id="9" xr3:uid="{2961D613-2C77-4964-A153-03D865A87EB0}" name="産業大分類" totalsRowLabel="合計" totalsRowDxfId="195"/>
    <tableColumn id="10" xr3:uid="{604D707F-0CB9-4BE2-9260-69C2AA63706B}" name="総数／事業所数" totalsRowFunction="custom" totalsRowDxfId="194" dataCellStyle="桁区切り" totalsRowCellStyle="桁区切り">
      <totalsRowFormula>SUM(LTBL_17206[総数／事業所数])</totalsRowFormula>
    </tableColumn>
    <tableColumn id="11" xr3:uid="{7D0E294E-19ED-4E04-BFCB-6C1016E91130}" name="総数／構成比" dataDxfId="193"/>
    <tableColumn id="12" xr3:uid="{C9F9B94C-9CB1-4212-95AE-F1CEBE59D791}" name="個人／事業所数" totalsRowFunction="sum" totalsRowDxfId="192" dataCellStyle="桁区切り" totalsRowCellStyle="桁区切り"/>
    <tableColumn id="13" xr3:uid="{B20C5A9A-059B-44D5-943D-D660D68838A5}" name="個人／構成比" dataDxfId="191"/>
    <tableColumn id="14" xr3:uid="{34774E9B-174C-4D0F-987F-6572C91ACFF7}" name="法人／事業所数" totalsRowFunction="sum" totalsRowDxfId="190" dataCellStyle="桁区切り" totalsRowCellStyle="桁区切り"/>
    <tableColumn id="15" xr3:uid="{52F45455-20C4-45A3-ADA5-E5CAEB0FD0D4}" name="法人／構成比" dataDxfId="189"/>
    <tableColumn id="16" xr3:uid="{B779EBC9-7226-47B8-B043-1C2E5B9B6125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64F335-0AA0-49F6-B089-2E5B1CEEB7AC}" name="M_TABLE_17000" displayName="M_TABLE_17000" ref="B23:I43" totalsRowShown="0">
  <autoFilter ref="B23:I43" xr:uid="{8764F335-0AA0-49F6-B089-2E5B1CEEB7AC}"/>
  <tableColumns count="8">
    <tableColumn id="9" xr3:uid="{86C64522-8F9D-4589-A5E4-E8071E55CACC}" name="産業中分類上位２０"/>
    <tableColumn id="10" xr3:uid="{9D4C206F-129E-4FF3-9352-34E368ED5B88}" name="総数／事業所数" dataCellStyle="桁区切り"/>
    <tableColumn id="11" xr3:uid="{4AD3AD88-DDDA-41D9-8CDD-2F85AFB16F06}" name="総数／構成比" dataDxfId="271"/>
    <tableColumn id="12" xr3:uid="{789F453E-95CF-4A53-8186-8B1889F6BC29}" name="個人／事業所数" dataCellStyle="桁区切り"/>
    <tableColumn id="13" xr3:uid="{20DCD478-6847-437C-9F49-4BEC42B61009}" name="個人／構成比" dataDxfId="270"/>
    <tableColumn id="14" xr3:uid="{3D408227-B128-4BF2-9348-4A6DC2D4E509}" name="法人／事業所数" dataCellStyle="桁区切り"/>
    <tableColumn id="15" xr3:uid="{6C3FF452-AA16-4E5C-B230-664DE7C32D18}" name="法人／構成比" dataDxfId="269"/>
    <tableColumn id="16" xr3:uid="{3BE3DECF-E27E-429A-A289-979DDE9CD189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94C22AA-6447-4B72-848A-17ABD40EC517}" name="M_TABLE_17206" displayName="M_TABLE_17206" ref="B23:I43" totalsRowShown="0">
  <autoFilter ref="B23:I43" xr:uid="{B94C22AA-6447-4B72-848A-17ABD40EC517}"/>
  <tableColumns count="8">
    <tableColumn id="9" xr3:uid="{E044B395-A827-42C6-93DB-ED8F1304E416}" name="産業中分類上位２０"/>
    <tableColumn id="10" xr3:uid="{B0299C36-3704-42E5-B1BC-3455A4A479C0}" name="総数／事業所数" dataCellStyle="桁区切り"/>
    <tableColumn id="11" xr3:uid="{88D8C9FB-AD0D-4D0E-88D5-1646AC49A03D}" name="総数／構成比" dataDxfId="187"/>
    <tableColumn id="12" xr3:uid="{B9A9FE79-FFE7-4132-90CA-978891A15517}" name="個人／事業所数" dataCellStyle="桁区切り"/>
    <tableColumn id="13" xr3:uid="{612F558D-9BEC-4B84-8C3A-5A41D4948C78}" name="個人／構成比" dataDxfId="186"/>
    <tableColumn id="14" xr3:uid="{5D451E4C-D12D-47E7-ADE2-3128B48D2E9C}" name="法人／事業所数" dataCellStyle="桁区切り"/>
    <tableColumn id="15" xr3:uid="{041DA5F7-C16D-4C9E-A549-35BFE5078455}" name="法人／構成比" dataDxfId="185"/>
    <tableColumn id="16" xr3:uid="{7C683996-29C2-4AA3-A0B2-72568CFC4900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75DEF7F-B22A-4A68-B795-0039A8C190F8}" name="S_TABLE_17206" displayName="S_TABLE_17206" ref="B46:I68" totalsRowShown="0">
  <autoFilter ref="B46:I68" xr:uid="{075DEF7F-B22A-4A68-B795-0039A8C190F8}"/>
  <tableColumns count="8">
    <tableColumn id="9" xr3:uid="{0A542066-5D76-4280-AE6B-023C1CFE808A}" name="産業小分類上位２０"/>
    <tableColumn id="10" xr3:uid="{79F35533-A715-41D1-89DF-8A1C2BE6A20D}" name="総数／事業所数" dataCellStyle="桁区切り"/>
    <tableColumn id="11" xr3:uid="{6308D962-7111-4038-95A3-15CF89B6DAB4}" name="総数／構成比" dataDxfId="184"/>
    <tableColumn id="12" xr3:uid="{F6058E05-6ABF-48BA-930B-DA1E0F9B553A}" name="個人／事業所数" dataCellStyle="桁区切り"/>
    <tableColumn id="13" xr3:uid="{4D4A1BA0-0815-4A19-AFA9-C79D9C264DEC}" name="個人／構成比" dataDxfId="183"/>
    <tableColumn id="14" xr3:uid="{091C10A2-1829-43EF-A434-EDC50509D144}" name="法人／事業所数" dataCellStyle="桁区切り"/>
    <tableColumn id="15" xr3:uid="{737CD6A4-A20E-4108-837C-A97DDD8B41FE}" name="法人／構成比" dataDxfId="182"/>
    <tableColumn id="16" xr3:uid="{DB464186-8C36-4F7C-96BB-51453AAE1B32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10717AE-EE28-406D-98A2-CC188E39FF81}" name="LTBL_17207" displayName="LTBL_17207" ref="B4:I20" totalsRowCount="1">
  <autoFilter ref="B4:I19" xr:uid="{E10717AE-EE28-406D-98A2-CC188E39FF81}"/>
  <tableColumns count="8">
    <tableColumn id="9" xr3:uid="{3E45A8EE-E713-4EEC-9BB4-1869084951E1}" name="産業大分類" totalsRowLabel="合計" totalsRowDxfId="181"/>
    <tableColumn id="10" xr3:uid="{D7DCA079-1CD5-446B-AAA0-FDD07F1D2F1A}" name="総数／事業所数" totalsRowFunction="custom" totalsRowDxfId="180" dataCellStyle="桁区切り" totalsRowCellStyle="桁区切り">
      <totalsRowFormula>SUM(LTBL_17207[総数／事業所数])</totalsRowFormula>
    </tableColumn>
    <tableColumn id="11" xr3:uid="{B19CD9E1-7FA7-4A95-B5B2-8147BBD48115}" name="総数／構成比" dataDxfId="179"/>
    <tableColumn id="12" xr3:uid="{6873F095-2E78-4D2C-B4A4-E37B601A9B48}" name="個人／事業所数" totalsRowFunction="sum" totalsRowDxfId="178" dataCellStyle="桁区切り" totalsRowCellStyle="桁区切り"/>
    <tableColumn id="13" xr3:uid="{1870EC1E-CE8A-4BD8-81BB-3DA0999323C7}" name="個人／構成比" dataDxfId="177"/>
    <tableColumn id="14" xr3:uid="{7E880250-FA03-4D39-A350-2764B48A305D}" name="法人／事業所数" totalsRowFunction="sum" totalsRowDxfId="176" dataCellStyle="桁区切り" totalsRowCellStyle="桁区切り"/>
    <tableColumn id="15" xr3:uid="{A716618A-FED4-456C-9984-8AE3E5B3DA30}" name="法人／構成比" dataDxfId="175"/>
    <tableColumn id="16" xr3:uid="{EA233489-2632-477C-B802-F2F99CF97B13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1941CAC-260A-4F3E-A440-61F241DB0650}" name="M_TABLE_17207" displayName="M_TABLE_17207" ref="B23:I47" totalsRowShown="0">
  <autoFilter ref="B23:I47" xr:uid="{51941CAC-260A-4F3E-A440-61F241DB0650}"/>
  <tableColumns count="8">
    <tableColumn id="9" xr3:uid="{291B8288-C3CD-49D3-A465-DE98746AA569}" name="産業中分類上位２０"/>
    <tableColumn id="10" xr3:uid="{579958C9-1C97-418C-9AD1-4F2BFD80111F}" name="総数／事業所数" dataCellStyle="桁区切り"/>
    <tableColumn id="11" xr3:uid="{AC6DDC87-BA50-4FB7-A72E-0723CAFCADE0}" name="総数／構成比" dataDxfId="173"/>
    <tableColumn id="12" xr3:uid="{FBF2180D-95C4-4500-8FEF-B3428640C9C6}" name="個人／事業所数" dataCellStyle="桁区切り"/>
    <tableColumn id="13" xr3:uid="{D302AC83-C713-4A08-9C65-D82867043CE0}" name="個人／構成比" dataDxfId="172"/>
    <tableColumn id="14" xr3:uid="{7B0F4E33-3D42-460A-80F8-4FE78E185E51}" name="法人／事業所数" dataCellStyle="桁区切り"/>
    <tableColumn id="15" xr3:uid="{A6F9C3B3-475D-471E-90D0-40706D7B1C55}" name="法人／構成比" dataDxfId="171"/>
    <tableColumn id="16" xr3:uid="{E92E0622-04C2-483E-9E5F-C13770EBE17B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A5E405E-940B-49D3-BACD-710F7634B107}" name="S_TABLE_17207" displayName="S_TABLE_17207" ref="B50:I73" totalsRowShown="0">
  <autoFilter ref="B50:I73" xr:uid="{4A5E405E-940B-49D3-BACD-710F7634B107}"/>
  <tableColumns count="8">
    <tableColumn id="9" xr3:uid="{2DA96663-3980-443F-87F1-A92D6AB7DF15}" name="産業小分類上位２０"/>
    <tableColumn id="10" xr3:uid="{93018BCD-949F-4CE8-BB9B-2D829D6716E5}" name="総数／事業所数" dataCellStyle="桁区切り"/>
    <tableColumn id="11" xr3:uid="{1AA8C7B6-EEAB-444B-989A-2BB486AA062D}" name="総数／構成比" dataDxfId="170"/>
    <tableColumn id="12" xr3:uid="{AA59CF6E-09D8-482B-A92F-7A127CF9CBC2}" name="個人／事業所数" dataCellStyle="桁区切り"/>
    <tableColumn id="13" xr3:uid="{29A512AE-2F36-48CE-8244-D14FB263F48F}" name="個人／構成比" dataDxfId="169"/>
    <tableColumn id="14" xr3:uid="{8C2D9BC6-04B6-4EA6-AAD6-4A1EC626422E}" name="法人／事業所数" dataCellStyle="桁区切り"/>
    <tableColumn id="15" xr3:uid="{7358415B-8862-453A-B011-973491675CA9}" name="法人／構成比" dataDxfId="168"/>
    <tableColumn id="16" xr3:uid="{BAE1CBD3-EF95-4764-870F-69D2E56DBA9B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44ECA6A-3AF3-40B8-ACC0-23A29C29D173}" name="LTBL_17209" displayName="LTBL_17209" ref="B4:I20" totalsRowCount="1">
  <autoFilter ref="B4:I19" xr:uid="{F44ECA6A-3AF3-40B8-ACC0-23A29C29D173}"/>
  <tableColumns count="8">
    <tableColumn id="9" xr3:uid="{5D5681FE-CD0E-46E6-A99B-3ADFEE58A8A7}" name="産業大分類" totalsRowLabel="合計" totalsRowDxfId="167"/>
    <tableColumn id="10" xr3:uid="{BC764BA2-8461-4830-9F07-22579EBFC886}" name="総数／事業所数" totalsRowFunction="custom" totalsRowDxfId="166" dataCellStyle="桁区切り" totalsRowCellStyle="桁区切り">
      <totalsRowFormula>SUM(LTBL_17209[総数／事業所数])</totalsRowFormula>
    </tableColumn>
    <tableColumn id="11" xr3:uid="{A15E3F5F-B539-4800-B3D7-3FE3C107FF31}" name="総数／構成比" dataDxfId="165"/>
    <tableColumn id="12" xr3:uid="{64AF2E41-CE94-46D6-AFCE-5B7BB66186E8}" name="個人／事業所数" totalsRowFunction="sum" totalsRowDxfId="164" dataCellStyle="桁区切り" totalsRowCellStyle="桁区切り"/>
    <tableColumn id="13" xr3:uid="{D19E6A91-B4C7-4532-8403-CA8BF68E8FFF}" name="個人／構成比" dataDxfId="163"/>
    <tableColumn id="14" xr3:uid="{70080A0A-746D-4851-9D9F-25F971936A6A}" name="法人／事業所数" totalsRowFunction="sum" totalsRowDxfId="162" dataCellStyle="桁区切り" totalsRowCellStyle="桁区切り"/>
    <tableColumn id="15" xr3:uid="{18F6605B-9F85-42B4-B818-0527AFCB5AE9}" name="法人／構成比" dataDxfId="161"/>
    <tableColumn id="16" xr3:uid="{82BE14D7-E42F-4CCF-82E2-23DA13C865C1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E1F4B1B-7F4A-44A1-B50A-78E7F209ECE8}" name="M_TABLE_17209" displayName="M_TABLE_17209" ref="B23:I44" totalsRowShown="0">
  <autoFilter ref="B23:I44" xr:uid="{AE1F4B1B-7F4A-44A1-B50A-78E7F209ECE8}"/>
  <tableColumns count="8">
    <tableColumn id="9" xr3:uid="{C16983CF-F174-413F-8469-E9F3118F21A7}" name="産業中分類上位２０"/>
    <tableColumn id="10" xr3:uid="{1665735E-5438-4F5E-B64D-F9BD118052E0}" name="総数／事業所数" dataCellStyle="桁区切り"/>
    <tableColumn id="11" xr3:uid="{73DBA2BD-27D3-4C00-BB79-0D89F1C8F212}" name="総数／構成比" dataDxfId="159"/>
    <tableColumn id="12" xr3:uid="{075D0AAD-C0BD-46C5-A501-F5264A9B56BB}" name="個人／事業所数" dataCellStyle="桁区切り"/>
    <tableColumn id="13" xr3:uid="{FE4CE712-5A10-4DF2-84F0-5CE272857B87}" name="個人／構成比" dataDxfId="158"/>
    <tableColumn id="14" xr3:uid="{2CA427E0-3350-4884-AFDF-330038FDD7D4}" name="法人／事業所数" dataCellStyle="桁区切り"/>
    <tableColumn id="15" xr3:uid="{3431C1D7-EECA-4E05-AB70-699291918411}" name="法人／構成比" dataDxfId="157"/>
    <tableColumn id="16" xr3:uid="{B81AE770-54D8-44B2-944E-D2D18B865EF0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26286BF-F4A8-466A-ADB0-5EEF0B28AC24}" name="S_TABLE_17209" displayName="S_TABLE_17209" ref="B47:I69" totalsRowShown="0">
  <autoFilter ref="B47:I69" xr:uid="{126286BF-F4A8-466A-ADB0-5EEF0B28AC24}"/>
  <tableColumns count="8">
    <tableColumn id="9" xr3:uid="{B96865CB-05EB-4E6C-93AB-3244C9F529AD}" name="産業小分類上位２０"/>
    <tableColumn id="10" xr3:uid="{E8F387D7-51C1-4FA7-9D4A-2EFD02F423B0}" name="総数／事業所数" dataCellStyle="桁区切り"/>
    <tableColumn id="11" xr3:uid="{D97CCED6-703F-4AC2-9761-8D836E1A6EC3}" name="総数／構成比" dataDxfId="156"/>
    <tableColumn id="12" xr3:uid="{79D33B14-04BC-41FF-B903-CB7CDA5C07E9}" name="個人／事業所数" dataCellStyle="桁区切り"/>
    <tableColumn id="13" xr3:uid="{A7A05861-8E56-4FEC-8F7B-0BF08F69D041}" name="個人／構成比" dataDxfId="155"/>
    <tableColumn id="14" xr3:uid="{5AE96EC8-A65B-4A49-B91F-EF248647C4F1}" name="法人／事業所数" dataCellStyle="桁区切り"/>
    <tableColumn id="15" xr3:uid="{650C6E0F-A3DB-4D3A-94A9-A6934813D32C}" name="法人／構成比" dataDxfId="154"/>
    <tableColumn id="16" xr3:uid="{33AB1F8B-E4E7-44D8-B8B1-36B8AC840890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AAFF5C3-1D06-4508-82B1-6258E6FB310D}" name="LTBL_17210" displayName="LTBL_17210" ref="B4:I20" totalsRowCount="1">
  <autoFilter ref="B4:I19" xr:uid="{EAAFF5C3-1D06-4508-82B1-6258E6FB310D}"/>
  <tableColumns count="8">
    <tableColumn id="9" xr3:uid="{ED11E651-E7E9-4145-9007-534FD25D237E}" name="産業大分類" totalsRowLabel="合計" totalsRowDxfId="153"/>
    <tableColumn id="10" xr3:uid="{E61A5D73-79A8-440C-810A-03BE11ADE3CD}" name="総数／事業所数" totalsRowFunction="custom" totalsRowDxfId="152" dataCellStyle="桁区切り" totalsRowCellStyle="桁区切り">
      <totalsRowFormula>SUM(LTBL_17210[総数／事業所数])</totalsRowFormula>
    </tableColumn>
    <tableColumn id="11" xr3:uid="{09EEC88B-53AA-4CE1-BA73-47715B492321}" name="総数／構成比" dataDxfId="151"/>
    <tableColumn id="12" xr3:uid="{C4896A42-8EB5-4DBD-A5A9-E55E24AB8D60}" name="個人／事業所数" totalsRowFunction="sum" totalsRowDxfId="150" dataCellStyle="桁区切り" totalsRowCellStyle="桁区切り"/>
    <tableColumn id="13" xr3:uid="{3FE6FF73-40D9-48CA-8FE2-CD1040AEFC01}" name="個人／構成比" dataDxfId="149"/>
    <tableColumn id="14" xr3:uid="{FF0D6D41-70AA-4B8A-99EC-4C05F79FD4C3}" name="法人／事業所数" totalsRowFunction="sum" totalsRowDxfId="148" dataCellStyle="桁区切り" totalsRowCellStyle="桁区切り"/>
    <tableColumn id="15" xr3:uid="{B4D6150E-68D2-4512-8AC3-3A2878DB6679}" name="法人／構成比" dataDxfId="147"/>
    <tableColumn id="16" xr3:uid="{44F9FCCF-66ED-4F59-9D4E-A73100D68FEB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3E148A9-4E96-47CA-86C0-4657065DBDCF}" name="M_TABLE_17210" displayName="M_TABLE_17210" ref="B23:I44" totalsRowShown="0">
  <autoFilter ref="B23:I44" xr:uid="{F3E148A9-4E96-47CA-86C0-4657065DBDCF}"/>
  <tableColumns count="8">
    <tableColumn id="9" xr3:uid="{747F5293-4018-45BA-93BE-A78A48187964}" name="産業中分類上位２０"/>
    <tableColumn id="10" xr3:uid="{D2EA47D9-D149-42BA-9945-9EB165A7C2C2}" name="総数／事業所数" dataCellStyle="桁区切り"/>
    <tableColumn id="11" xr3:uid="{324454FE-92D3-44C5-BD40-A465C76C23AB}" name="総数／構成比" dataDxfId="145"/>
    <tableColumn id="12" xr3:uid="{F24ABD0C-D2F9-4495-90FC-B4925F805B3F}" name="個人／事業所数" dataCellStyle="桁区切り"/>
    <tableColumn id="13" xr3:uid="{27E9254B-7000-4B7B-9B96-2D4005499D87}" name="個人／構成比" dataDxfId="144"/>
    <tableColumn id="14" xr3:uid="{16AE2A54-A0C5-4F94-B9B4-B586A96CEB67}" name="法人／事業所数" dataCellStyle="桁区切り"/>
    <tableColumn id="15" xr3:uid="{15FDD3C1-1447-469F-9397-E89871360CCB}" name="法人／構成比" dataDxfId="143"/>
    <tableColumn id="16" xr3:uid="{62D79B72-117A-4F19-A22F-E19008DB7009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4791E3-0484-4B6E-ACFA-9E78AA4D7619}" name="S_TABLE_17000" displayName="S_TABLE_17000" ref="B46:I66" totalsRowShown="0">
  <autoFilter ref="B46:I66" xr:uid="{B74791E3-0484-4B6E-ACFA-9E78AA4D7619}"/>
  <tableColumns count="8">
    <tableColumn id="9" xr3:uid="{89B48009-AEE1-4A05-ACFA-96B93180EB46}" name="産業小分類上位２０"/>
    <tableColumn id="10" xr3:uid="{80282BF6-CAB8-451A-8B2C-F616509546FA}" name="総数／事業所数" dataCellStyle="桁区切り"/>
    <tableColumn id="11" xr3:uid="{236AE6C8-D079-48AD-B74E-A2659A1B49E9}" name="総数／構成比" dataDxfId="268"/>
    <tableColumn id="12" xr3:uid="{98426DEF-A85D-46D1-86F2-35B6CE6DD216}" name="個人／事業所数" dataCellStyle="桁区切り"/>
    <tableColumn id="13" xr3:uid="{E9AB116C-48BB-42FC-A183-0D6E689BC796}" name="個人／構成比" dataDxfId="267"/>
    <tableColumn id="14" xr3:uid="{76CDA703-62A8-452E-A689-6E702D727961}" name="法人／事業所数" dataCellStyle="桁区切り"/>
    <tableColumn id="15" xr3:uid="{1B2F0DDD-564B-4A43-945A-1018BEA30108}" name="法人／構成比" dataDxfId="266"/>
    <tableColumn id="16" xr3:uid="{AD945BF4-99F6-4CDE-A3D2-55061ABED65C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23E229A-0FA9-44E9-8F88-8AE5A7B765B9}" name="S_TABLE_17210" displayName="S_TABLE_17210" ref="B47:I67" totalsRowShown="0">
  <autoFilter ref="B47:I67" xr:uid="{B23E229A-0FA9-44E9-8F88-8AE5A7B765B9}"/>
  <tableColumns count="8">
    <tableColumn id="9" xr3:uid="{3F51AE71-40B0-4ED6-A30A-43FFE2068079}" name="産業小分類上位２０"/>
    <tableColumn id="10" xr3:uid="{35C40C18-6117-421F-8C5C-4162B3A4D739}" name="総数／事業所数" dataCellStyle="桁区切り"/>
    <tableColumn id="11" xr3:uid="{766EF8A3-3D52-49EE-8746-E5CDEBDAD1A2}" name="総数／構成比" dataDxfId="142"/>
    <tableColumn id="12" xr3:uid="{83BB0FCC-41D9-4031-8683-1114FCC9D90E}" name="個人／事業所数" dataCellStyle="桁区切り"/>
    <tableColumn id="13" xr3:uid="{6320A4F9-F32E-4FF0-8A72-6935EFDDD514}" name="個人／構成比" dataDxfId="141"/>
    <tableColumn id="14" xr3:uid="{D2427470-1F38-49B4-B366-1B1372C40CAD}" name="法人／事業所数" dataCellStyle="桁区切り"/>
    <tableColumn id="15" xr3:uid="{E567CB9C-706D-4157-933E-F98A03760709}" name="法人／構成比" dataDxfId="140"/>
    <tableColumn id="16" xr3:uid="{45FDAF7C-EC46-4985-89C9-8283CF89F841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17219B1-3E07-44A5-956E-737DE179F448}" name="LTBL_17211" displayName="LTBL_17211" ref="B4:I20" totalsRowCount="1">
  <autoFilter ref="B4:I19" xr:uid="{A17219B1-3E07-44A5-956E-737DE179F448}"/>
  <tableColumns count="8">
    <tableColumn id="9" xr3:uid="{9147E8F6-0910-47D8-A651-48C0A19E1661}" name="産業大分類" totalsRowLabel="合計" totalsRowDxfId="139"/>
    <tableColumn id="10" xr3:uid="{0B766332-451F-4C23-9CC4-5AB59E0D610F}" name="総数／事業所数" totalsRowFunction="custom" totalsRowDxfId="138" dataCellStyle="桁区切り" totalsRowCellStyle="桁区切り">
      <totalsRowFormula>SUM(LTBL_17211[総数／事業所数])</totalsRowFormula>
    </tableColumn>
    <tableColumn id="11" xr3:uid="{334352F9-299F-478C-9A13-8C8CB3676E99}" name="総数／構成比" dataDxfId="137"/>
    <tableColumn id="12" xr3:uid="{42846B97-D14D-48A2-BF9E-3615E6ACD164}" name="個人／事業所数" totalsRowFunction="sum" totalsRowDxfId="136" dataCellStyle="桁区切り" totalsRowCellStyle="桁区切り"/>
    <tableColumn id="13" xr3:uid="{79DE4A05-6F1E-4653-8EEC-37FA6F9C4CF0}" name="個人／構成比" dataDxfId="135"/>
    <tableColumn id="14" xr3:uid="{5CB7DD59-650F-4891-918D-B60612FAAF55}" name="法人／事業所数" totalsRowFunction="sum" totalsRowDxfId="134" dataCellStyle="桁区切り" totalsRowCellStyle="桁区切り"/>
    <tableColumn id="15" xr3:uid="{8D5B8A08-C0EC-48C8-B9E1-B6B1B98E1E0E}" name="法人／構成比" dataDxfId="133"/>
    <tableColumn id="16" xr3:uid="{C51ADBD7-4289-41A9-8CF6-D8C6F0B64976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FFBD81C-AF78-4E0A-9E05-C3E07FDE3436}" name="M_TABLE_17211" displayName="M_TABLE_17211" ref="B23:I43" totalsRowShown="0">
  <autoFilter ref="B23:I43" xr:uid="{AFFBD81C-AF78-4E0A-9E05-C3E07FDE3436}"/>
  <tableColumns count="8">
    <tableColumn id="9" xr3:uid="{4A090C23-F445-4DB4-989D-A110057316AE}" name="産業中分類上位２０"/>
    <tableColumn id="10" xr3:uid="{9EB7685B-3485-445D-8087-D080D4171B76}" name="総数／事業所数" dataCellStyle="桁区切り"/>
    <tableColumn id="11" xr3:uid="{71BE8BAA-F6BD-4CD4-8E75-7740F0FC6BBF}" name="総数／構成比" dataDxfId="131"/>
    <tableColumn id="12" xr3:uid="{6F7BE00F-A454-4954-B60E-FCE6FB68353F}" name="個人／事業所数" dataCellStyle="桁区切り"/>
    <tableColumn id="13" xr3:uid="{74494701-DA9F-4ABD-A215-848C1BEC0E35}" name="個人／構成比" dataDxfId="130"/>
    <tableColumn id="14" xr3:uid="{962A4535-01C8-4B58-AE93-774680F38E49}" name="法人／事業所数" dataCellStyle="桁区切り"/>
    <tableColumn id="15" xr3:uid="{736C8D5C-9647-4622-A19E-A1A88066B813}" name="法人／構成比" dataDxfId="129"/>
    <tableColumn id="16" xr3:uid="{5BAB2BE0-0ADE-499A-B3F8-9ECC28A807EF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B16A011-00F6-46D3-9E6F-40BEF1812772}" name="S_TABLE_17211" displayName="S_TABLE_17211" ref="B46:I66" totalsRowShown="0">
  <autoFilter ref="B46:I66" xr:uid="{FB16A011-00F6-46D3-9E6F-40BEF1812772}"/>
  <tableColumns count="8">
    <tableColumn id="9" xr3:uid="{966A631C-E603-4DBA-801B-D014F97C8EA5}" name="産業小分類上位２０"/>
    <tableColumn id="10" xr3:uid="{1E9AC414-61DB-473F-A0EE-58893BAD2930}" name="総数／事業所数" dataCellStyle="桁区切り"/>
    <tableColumn id="11" xr3:uid="{43B01B8A-485F-44EC-8DF0-9B8D0ADD039F}" name="総数／構成比" dataDxfId="128"/>
    <tableColumn id="12" xr3:uid="{AD2E6336-5B35-4370-9E5C-0B17EBD39FBE}" name="個人／事業所数" dataCellStyle="桁区切り"/>
    <tableColumn id="13" xr3:uid="{743D6405-DE79-4301-99FE-616FF8046842}" name="個人／構成比" dataDxfId="127"/>
    <tableColumn id="14" xr3:uid="{62D7E3E2-C6C4-4802-B774-ED132C563719}" name="法人／事業所数" dataCellStyle="桁区切り"/>
    <tableColumn id="15" xr3:uid="{43F9C4F4-042D-45CD-8634-AA1151081BAD}" name="法人／構成比" dataDxfId="126"/>
    <tableColumn id="16" xr3:uid="{B45B9948-036D-4666-9F04-C501A4FE74FE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A37C3A5-EB3D-4829-A2C1-9C011570B90D}" name="LTBL_17212" displayName="LTBL_17212" ref="B4:I20" totalsRowCount="1">
  <autoFilter ref="B4:I19" xr:uid="{9A37C3A5-EB3D-4829-A2C1-9C011570B90D}"/>
  <tableColumns count="8">
    <tableColumn id="9" xr3:uid="{5168882B-4842-4014-99AC-459AE12F553B}" name="産業大分類" totalsRowLabel="合計" totalsRowDxfId="125"/>
    <tableColumn id="10" xr3:uid="{ADFFEAA2-FFD9-4FDD-B26C-A33B5436A937}" name="総数／事業所数" totalsRowFunction="custom" totalsRowDxfId="124" dataCellStyle="桁区切り" totalsRowCellStyle="桁区切り">
      <totalsRowFormula>SUM(LTBL_17212[総数／事業所数])</totalsRowFormula>
    </tableColumn>
    <tableColumn id="11" xr3:uid="{CF09C3A3-7223-42C8-B2A3-6B8D195C2387}" name="総数／構成比" dataDxfId="123"/>
    <tableColumn id="12" xr3:uid="{45036219-7224-4EF3-8FF1-3D4E2E7D7E3B}" name="個人／事業所数" totalsRowFunction="sum" totalsRowDxfId="122" dataCellStyle="桁区切り" totalsRowCellStyle="桁区切り"/>
    <tableColumn id="13" xr3:uid="{E996ABE6-E32B-4E07-833B-E27B94936672}" name="個人／構成比" dataDxfId="121"/>
    <tableColumn id="14" xr3:uid="{0316B8D0-3E21-4D7A-99B4-8A1BEC03FA5A}" name="法人／事業所数" totalsRowFunction="sum" totalsRowDxfId="120" dataCellStyle="桁区切り" totalsRowCellStyle="桁区切り"/>
    <tableColumn id="15" xr3:uid="{B2348523-4218-436C-B05C-946C91A7E93C}" name="法人／構成比" dataDxfId="119"/>
    <tableColumn id="16" xr3:uid="{385E6C5F-702E-4DAD-902E-F042619C8084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E91DE58-6411-427C-B770-688E2D0330FD}" name="M_TABLE_17212" displayName="M_TABLE_17212" ref="B23:I43" totalsRowShown="0">
  <autoFilter ref="B23:I43" xr:uid="{5E91DE58-6411-427C-B770-688E2D0330FD}"/>
  <tableColumns count="8">
    <tableColumn id="9" xr3:uid="{C1E1F800-B8ED-4FF0-B78A-94A0CABB5280}" name="産業中分類上位２０"/>
    <tableColumn id="10" xr3:uid="{8CB9A830-6BAC-4228-B4CA-AA27F8223FC4}" name="総数／事業所数" dataCellStyle="桁区切り"/>
    <tableColumn id="11" xr3:uid="{2900A95C-9C00-4D18-9171-AAAD059A195A}" name="総数／構成比" dataDxfId="117"/>
    <tableColumn id="12" xr3:uid="{362EF592-E366-4646-B961-C6E8C2E02B32}" name="個人／事業所数" dataCellStyle="桁区切り"/>
    <tableColumn id="13" xr3:uid="{152E60DF-F846-4060-96C1-703AF9904DC7}" name="個人／構成比" dataDxfId="116"/>
    <tableColumn id="14" xr3:uid="{7C57B11F-8ED6-4B75-900C-952245B97685}" name="法人／事業所数" dataCellStyle="桁区切り"/>
    <tableColumn id="15" xr3:uid="{47444A6B-29B4-4F7D-820C-21FFA5FACF80}" name="法人／構成比" dataDxfId="115"/>
    <tableColumn id="16" xr3:uid="{ED7FF060-D098-4B48-A62E-8C5F359FEE88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6129FE4-A778-4443-AFFA-D4A96381AD92}" name="S_TABLE_17212" displayName="S_TABLE_17212" ref="B46:I67" totalsRowShown="0">
  <autoFilter ref="B46:I67" xr:uid="{76129FE4-A778-4443-AFFA-D4A96381AD92}"/>
  <tableColumns count="8">
    <tableColumn id="9" xr3:uid="{78C75F9A-EDC8-455C-A0AB-E7D6E317DDCA}" name="産業小分類上位２０"/>
    <tableColumn id="10" xr3:uid="{A2DFA359-090D-4F14-BA42-CE4A2DC88512}" name="総数／事業所数" dataCellStyle="桁区切り"/>
    <tableColumn id="11" xr3:uid="{B80A071F-B63B-45CA-BA3F-BEA5116737F1}" name="総数／構成比" dataDxfId="114"/>
    <tableColumn id="12" xr3:uid="{5FDCD12E-71A4-4BBA-94B4-C5F0EF0645D2}" name="個人／事業所数" dataCellStyle="桁区切り"/>
    <tableColumn id="13" xr3:uid="{2DDA9816-A159-42EE-A93A-A5CBA436AEDB}" name="個人／構成比" dataDxfId="113"/>
    <tableColumn id="14" xr3:uid="{25BA00FF-FCDA-49CE-B865-C8B1C6F2651B}" name="法人／事業所数" dataCellStyle="桁区切り"/>
    <tableColumn id="15" xr3:uid="{7DD9B6E0-6728-4227-B057-2E18F15FE9C0}" name="法人／構成比" dataDxfId="112"/>
    <tableColumn id="16" xr3:uid="{50A09652-CFE3-4F7F-80D8-65E9E7FAD63E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09CE0F3-7EE7-411F-AA2E-5BA7CF580D77}" name="LTBL_17324" displayName="LTBL_17324" ref="B4:I20" totalsRowCount="1">
  <autoFilter ref="B4:I19" xr:uid="{309CE0F3-7EE7-411F-AA2E-5BA7CF580D77}"/>
  <tableColumns count="8">
    <tableColumn id="9" xr3:uid="{CE930D08-4654-4147-9391-864525A743E5}" name="産業大分類" totalsRowLabel="合計" totalsRowDxfId="111"/>
    <tableColumn id="10" xr3:uid="{E848AC33-2EBE-4753-979B-BB9C2100C2D5}" name="総数／事業所数" totalsRowFunction="custom" totalsRowDxfId="110" dataCellStyle="桁区切り" totalsRowCellStyle="桁区切り">
      <totalsRowFormula>SUM(LTBL_17324[総数／事業所数])</totalsRowFormula>
    </tableColumn>
    <tableColumn id="11" xr3:uid="{171EC8EE-645F-4B16-94EC-C6E4A1819B2B}" name="総数／構成比" dataDxfId="109"/>
    <tableColumn id="12" xr3:uid="{107126B4-7521-411A-A83B-F0F7CD266F9A}" name="個人／事業所数" totalsRowFunction="sum" totalsRowDxfId="108" dataCellStyle="桁区切り" totalsRowCellStyle="桁区切り"/>
    <tableColumn id="13" xr3:uid="{E6D32D49-1263-4D94-9CF2-04E752A496E3}" name="個人／構成比" dataDxfId="107"/>
    <tableColumn id="14" xr3:uid="{FC32D6FF-DC62-49AA-94FF-8585DC8714DD}" name="法人／事業所数" totalsRowFunction="sum" totalsRowDxfId="106" dataCellStyle="桁区切り" totalsRowCellStyle="桁区切り"/>
    <tableColumn id="15" xr3:uid="{F4DF4EC3-D015-44A1-BA9F-2241583180FC}" name="法人／構成比" dataDxfId="105"/>
    <tableColumn id="16" xr3:uid="{752094A9-F449-4045-BACC-C2EB84AEEDFC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6E8DC32-047F-4A4F-A438-5F87621C6BDE}" name="M_TABLE_17324" displayName="M_TABLE_17324" ref="B23:I51" totalsRowShown="0">
  <autoFilter ref="B23:I51" xr:uid="{06E8DC32-047F-4A4F-A438-5F87621C6BDE}"/>
  <tableColumns count="8">
    <tableColumn id="9" xr3:uid="{5B8A652A-1247-4CD2-9E75-274AA0BA0B48}" name="産業中分類上位２０"/>
    <tableColumn id="10" xr3:uid="{FCB3765C-0835-4FD8-BB8A-AAD5195B0AFC}" name="総数／事業所数" dataCellStyle="桁区切り"/>
    <tableColumn id="11" xr3:uid="{0ADC0CCD-0682-4D15-A778-847008F13D32}" name="総数／構成比" dataDxfId="103"/>
    <tableColumn id="12" xr3:uid="{1271C0DF-9EB2-4F02-A28D-91AE5FFA8699}" name="個人／事業所数" dataCellStyle="桁区切り"/>
    <tableColumn id="13" xr3:uid="{B053520A-E842-457D-9634-992110BCF932}" name="個人／構成比" dataDxfId="102"/>
    <tableColumn id="14" xr3:uid="{92DAEF75-037D-4E45-B7F3-15EB0D17EBD2}" name="法人／事業所数" dataCellStyle="桁区切り"/>
    <tableColumn id="15" xr3:uid="{332BB3FA-C4D5-4E36-A293-FE77E2B8E3A5}" name="法人／構成比" dataDxfId="101"/>
    <tableColumn id="16" xr3:uid="{9B45DB6B-FACF-41BF-8D97-66A6E6818C7F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3A0F33B-E882-4DED-BB7A-D560DFC5CA63}" name="S_TABLE_17324" displayName="S_TABLE_17324" ref="B54:I86" totalsRowShown="0">
  <autoFilter ref="B54:I86" xr:uid="{13A0F33B-E882-4DED-BB7A-D560DFC5CA63}"/>
  <tableColumns count="8">
    <tableColumn id="9" xr3:uid="{7520A15B-B88B-4D5E-995E-E57C2C123E6B}" name="産業小分類上位２０"/>
    <tableColumn id="10" xr3:uid="{E0991757-199C-4011-AF36-783B6604A675}" name="総数／事業所数" dataCellStyle="桁区切り"/>
    <tableColumn id="11" xr3:uid="{FB0B86A6-2882-439C-A4C6-C75F46E5ED36}" name="総数／構成比" dataDxfId="100"/>
    <tableColumn id="12" xr3:uid="{9C1DFAE4-A71C-441F-86A6-64A1A3A9AF97}" name="個人／事業所数" dataCellStyle="桁区切り"/>
    <tableColumn id="13" xr3:uid="{D0093AEF-C472-4D35-800B-8AD1BB72D64A}" name="個人／構成比" dataDxfId="99"/>
    <tableColumn id="14" xr3:uid="{7D53C340-727B-4DF6-8200-3034286918B6}" name="法人／事業所数" dataCellStyle="桁区切り"/>
    <tableColumn id="15" xr3:uid="{6DA1F66C-50E9-4396-9957-C359EEBA1131}" name="法人／構成比" dataDxfId="98"/>
    <tableColumn id="16" xr3:uid="{6E3679B7-4448-4E57-BB14-1EB6A62EB5A0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3724E2-FCCF-4A14-90EF-42117884E332}" name="LTBL_17201" displayName="LTBL_17201" ref="B4:I20" totalsRowCount="1">
  <autoFilter ref="B4:I19" xr:uid="{A23724E2-FCCF-4A14-90EF-42117884E332}"/>
  <tableColumns count="8">
    <tableColumn id="9" xr3:uid="{A271D22B-4682-4F97-B6A7-B58F0BB4FBEC}" name="産業大分類" totalsRowLabel="合計" totalsRowDxfId="265"/>
    <tableColumn id="10" xr3:uid="{4BA983F7-6190-4931-B371-211E66310CFA}" name="総数／事業所数" totalsRowFunction="custom" totalsRowDxfId="264" dataCellStyle="桁区切り" totalsRowCellStyle="桁区切り">
      <totalsRowFormula>SUM(LTBL_17201[総数／事業所数])</totalsRowFormula>
    </tableColumn>
    <tableColumn id="11" xr3:uid="{7160D4DA-EE49-4097-B957-3879DE15DB92}" name="総数／構成比" dataDxfId="263"/>
    <tableColumn id="12" xr3:uid="{B286BA30-59A8-47F5-84B0-E2AB5C16BC52}" name="個人／事業所数" totalsRowFunction="sum" totalsRowDxfId="262" dataCellStyle="桁区切り" totalsRowCellStyle="桁区切り"/>
    <tableColumn id="13" xr3:uid="{42005564-3649-4FE7-A30D-38314374F152}" name="個人／構成比" dataDxfId="261"/>
    <tableColumn id="14" xr3:uid="{989298E5-E991-4B1D-AA9F-14B0CEEC3FB1}" name="法人／事業所数" totalsRowFunction="sum" totalsRowDxfId="260" dataCellStyle="桁区切り" totalsRowCellStyle="桁区切り"/>
    <tableColumn id="15" xr3:uid="{193D820A-D14B-42C5-8A2A-65EFC4F20247}" name="法人／構成比" dataDxfId="259"/>
    <tableColumn id="16" xr3:uid="{B62F4805-A0DE-4323-BE13-B970EEE2B17F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230EDA0-AE0E-40CA-AED1-0DE4BB8ACA7F}" name="LTBL_17361" displayName="LTBL_17361" ref="B4:I20" totalsRowCount="1">
  <autoFilter ref="B4:I19" xr:uid="{5230EDA0-AE0E-40CA-AED1-0DE4BB8ACA7F}"/>
  <tableColumns count="8">
    <tableColumn id="9" xr3:uid="{4D2776F6-8287-4C15-BFDA-CBA15B6FCACE}" name="産業大分類" totalsRowLabel="合計" totalsRowDxfId="97"/>
    <tableColumn id="10" xr3:uid="{A60A43AF-0F12-4203-AF40-2DB209793BE9}" name="総数／事業所数" totalsRowFunction="custom" totalsRowDxfId="96" dataCellStyle="桁区切り" totalsRowCellStyle="桁区切り">
      <totalsRowFormula>SUM(LTBL_17361[総数／事業所数])</totalsRowFormula>
    </tableColumn>
    <tableColumn id="11" xr3:uid="{428C248F-1F41-4523-961B-19F1E007F3B4}" name="総数／構成比" dataDxfId="95"/>
    <tableColumn id="12" xr3:uid="{D304798C-DE88-4827-8753-7ECEAAE527D6}" name="個人／事業所数" totalsRowFunction="sum" totalsRowDxfId="94" dataCellStyle="桁区切り" totalsRowCellStyle="桁区切り"/>
    <tableColumn id="13" xr3:uid="{3B2BC015-E563-42E7-B25C-73E233A9D83C}" name="個人／構成比" dataDxfId="93"/>
    <tableColumn id="14" xr3:uid="{5BAEEB8F-1988-4F03-94F5-45C7D39E23C3}" name="法人／事業所数" totalsRowFunction="sum" totalsRowDxfId="92" dataCellStyle="桁区切り" totalsRowCellStyle="桁区切り"/>
    <tableColumn id="15" xr3:uid="{2CF9118E-145E-4A04-B374-9C65C2E9B303}" name="法人／構成比" dataDxfId="91"/>
    <tableColumn id="16" xr3:uid="{9AC19ED9-F518-470C-8305-DEC30959AC7A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7C2D20F-4570-4684-B12C-774FFFA2019A}" name="M_TABLE_17361" displayName="M_TABLE_17361" ref="B23:I44" totalsRowShown="0">
  <autoFilter ref="B23:I44" xr:uid="{17C2D20F-4570-4684-B12C-774FFFA2019A}"/>
  <tableColumns count="8">
    <tableColumn id="9" xr3:uid="{7F105838-54A3-44AE-9032-BB0737430BC4}" name="産業中分類上位２０"/>
    <tableColumn id="10" xr3:uid="{A1431547-05F1-4D2F-8060-0A1F285B9966}" name="総数／事業所数" dataCellStyle="桁区切り"/>
    <tableColumn id="11" xr3:uid="{E385CF00-9D19-4590-B641-1997326EF34F}" name="総数／構成比" dataDxfId="89"/>
    <tableColumn id="12" xr3:uid="{488590A6-A42E-4F49-8775-41C881209238}" name="個人／事業所数" dataCellStyle="桁区切り"/>
    <tableColumn id="13" xr3:uid="{04110CA2-BB8C-4797-B18B-8C069F339F9A}" name="個人／構成比" dataDxfId="88"/>
    <tableColumn id="14" xr3:uid="{38FA5C89-9B2A-452B-A30C-25400BAF0521}" name="法人／事業所数" dataCellStyle="桁区切り"/>
    <tableColumn id="15" xr3:uid="{4F9E2B72-C100-4FB5-BD7D-557240456275}" name="法人／構成比" dataDxfId="87"/>
    <tableColumn id="16" xr3:uid="{53784EFE-13E9-4FBE-86FD-F03334F61CD2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76BD4A8-8A6A-4620-89C7-6F59E62D8CB2}" name="S_TABLE_17361" displayName="S_TABLE_17361" ref="B47:I67" totalsRowShown="0">
  <autoFilter ref="B47:I67" xr:uid="{076BD4A8-8A6A-4620-89C7-6F59E62D8CB2}"/>
  <tableColumns count="8">
    <tableColumn id="9" xr3:uid="{DF873329-FD2A-4C52-8DEA-1F3B122AA1FB}" name="産業小分類上位２０"/>
    <tableColumn id="10" xr3:uid="{3B2443DF-E504-4039-8C35-756C6E80D69D}" name="総数／事業所数" dataCellStyle="桁区切り"/>
    <tableColumn id="11" xr3:uid="{CB997597-1CB3-4003-9830-B145AA01D89E}" name="総数／構成比" dataDxfId="86"/>
    <tableColumn id="12" xr3:uid="{906E6DF6-E3CB-44EE-B42C-0F8FE83053D3}" name="個人／事業所数" dataCellStyle="桁区切り"/>
    <tableColumn id="13" xr3:uid="{2D928F32-5097-42EC-9885-40C285FEC891}" name="個人／構成比" dataDxfId="85"/>
    <tableColumn id="14" xr3:uid="{7B444D0E-D90B-48BC-B6BD-301B5C2012A2}" name="法人／事業所数" dataCellStyle="桁区切り"/>
    <tableColumn id="15" xr3:uid="{D2A5364F-BB99-44DE-9139-5002DE797D12}" name="法人／構成比" dataDxfId="84"/>
    <tableColumn id="16" xr3:uid="{6894C46A-3C7D-4251-B977-EDBB370483F1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60E386D0-E37E-4510-8286-9C16D41AE636}" name="LTBL_17365" displayName="LTBL_17365" ref="B4:I20" totalsRowCount="1">
  <autoFilter ref="B4:I19" xr:uid="{60E386D0-E37E-4510-8286-9C16D41AE636}"/>
  <tableColumns count="8">
    <tableColumn id="9" xr3:uid="{8D6CE123-9744-4C5A-B4DF-0F7A26EB6F8F}" name="産業大分類" totalsRowLabel="合計" totalsRowDxfId="83"/>
    <tableColumn id="10" xr3:uid="{35C88640-ABC3-44C7-BD50-014E87B90473}" name="総数／事業所数" totalsRowFunction="custom" totalsRowDxfId="82" dataCellStyle="桁区切り" totalsRowCellStyle="桁区切り">
      <totalsRowFormula>SUM(LTBL_17365[総数／事業所数])</totalsRowFormula>
    </tableColumn>
    <tableColumn id="11" xr3:uid="{246F2267-D167-4E94-AA11-74E3ACB2AF68}" name="総数／構成比" dataDxfId="81"/>
    <tableColumn id="12" xr3:uid="{1E121EFA-8428-4CCF-AECF-DDC22DD01BC1}" name="個人／事業所数" totalsRowFunction="sum" totalsRowDxfId="80" dataCellStyle="桁区切り" totalsRowCellStyle="桁区切り"/>
    <tableColumn id="13" xr3:uid="{182DF01A-496A-4EDF-A495-5FFCD9F58D9A}" name="個人／構成比" dataDxfId="79"/>
    <tableColumn id="14" xr3:uid="{02D5CDAB-31D3-42DC-87C5-1BF9ED9F3C8C}" name="法人／事業所数" totalsRowFunction="sum" totalsRowDxfId="78" dataCellStyle="桁区切り" totalsRowCellStyle="桁区切り"/>
    <tableColumn id="15" xr3:uid="{F70618EA-4633-45C6-8BB5-A739D1D83C07}" name="法人／構成比" dataDxfId="77"/>
    <tableColumn id="16" xr3:uid="{DEFC9B0D-C1DB-4666-966E-FD56805C7E3E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01BB6FF-EBE0-480A-A29D-0FCAE65A938D}" name="M_TABLE_17365" displayName="M_TABLE_17365" ref="B23:I48" totalsRowShown="0">
  <autoFilter ref="B23:I48" xr:uid="{201BB6FF-EBE0-480A-A29D-0FCAE65A938D}"/>
  <tableColumns count="8">
    <tableColumn id="9" xr3:uid="{9563C2CD-B5FE-46AC-81E5-AD55719D98C2}" name="産業中分類上位２０"/>
    <tableColumn id="10" xr3:uid="{24FD14F5-10E5-4E5B-AA1E-E5B81A015794}" name="総数／事業所数" dataCellStyle="桁区切り"/>
    <tableColumn id="11" xr3:uid="{8F2DBC63-072D-4CEF-B0CA-497DA32E4262}" name="総数／構成比" dataDxfId="75"/>
    <tableColumn id="12" xr3:uid="{AEF82959-943F-4EC5-A6DF-AB6A9B0B9D90}" name="個人／事業所数" dataCellStyle="桁区切り"/>
    <tableColumn id="13" xr3:uid="{FD12F1C0-CE73-4FEB-9169-DE7CA231375C}" name="個人／構成比" dataDxfId="74"/>
    <tableColumn id="14" xr3:uid="{B3F4FA91-1D17-4219-BE64-704305BE24D1}" name="法人／事業所数" dataCellStyle="桁区切り"/>
    <tableColumn id="15" xr3:uid="{F9C6AE5B-8A7A-4E1F-83E3-52F8F782DC3C}" name="法人／構成比" dataDxfId="73"/>
    <tableColumn id="16" xr3:uid="{C0FDBB84-40BF-4B9C-8A55-CBA7F601F4F4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6C48113-F0BD-4BE5-83B8-167EEAD626ED}" name="S_TABLE_17365" displayName="S_TABLE_17365" ref="B51:I71" totalsRowShown="0">
  <autoFilter ref="B51:I71" xr:uid="{16C48113-F0BD-4BE5-83B8-167EEAD626ED}"/>
  <tableColumns count="8">
    <tableColumn id="9" xr3:uid="{CC0952B9-91C4-41B8-9642-223892698537}" name="産業小分類上位２０"/>
    <tableColumn id="10" xr3:uid="{A734D661-7632-4C60-B48F-B6A33429B89A}" name="総数／事業所数" dataCellStyle="桁区切り"/>
    <tableColumn id="11" xr3:uid="{3AD77C51-611E-4FBA-BABA-41F4CB23168B}" name="総数／構成比" dataDxfId="72"/>
    <tableColumn id="12" xr3:uid="{83E4A59C-B92B-4396-8F67-B1CA2B2F7DD7}" name="個人／事業所数" dataCellStyle="桁区切り"/>
    <tableColumn id="13" xr3:uid="{1C3A3572-98D5-4303-8507-BFA9DAA348E6}" name="個人／構成比" dataDxfId="71"/>
    <tableColumn id="14" xr3:uid="{87C10AAB-4853-43A0-8527-172EB94FAD72}" name="法人／事業所数" dataCellStyle="桁区切り"/>
    <tableColumn id="15" xr3:uid="{EFD4CA51-1307-453D-8556-D7A7A5238500}" name="法人／構成比" dataDxfId="70"/>
    <tableColumn id="16" xr3:uid="{6C8C2CD9-D038-4D01-8120-740AEEC6D709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627D26B-7C94-4F6B-B4D1-32D0588F09E7}" name="LTBL_17384" displayName="LTBL_17384" ref="B4:I20" totalsRowCount="1">
  <autoFilter ref="B4:I19" xr:uid="{B627D26B-7C94-4F6B-B4D1-32D0588F09E7}"/>
  <tableColumns count="8">
    <tableColumn id="9" xr3:uid="{E5245A1C-ADCA-400C-84A0-14B1CE690BA2}" name="産業大分類" totalsRowLabel="合計" totalsRowDxfId="69"/>
    <tableColumn id="10" xr3:uid="{4DDC24CF-D905-4298-87B9-0B2C3DC7069F}" name="総数／事業所数" totalsRowFunction="custom" totalsRowDxfId="68" dataCellStyle="桁区切り" totalsRowCellStyle="桁区切り">
      <totalsRowFormula>SUM(LTBL_17384[総数／事業所数])</totalsRowFormula>
    </tableColumn>
    <tableColumn id="11" xr3:uid="{EDF5603E-B930-4C14-84C1-8F4D72F73121}" name="総数／構成比" dataDxfId="67"/>
    <tableColumn id="12" xr3:uid="{9911B5DA-6E39-4CC5-B39A-030F871E6404}" name="個人／事業所数" totalsRowFunction="sum" totalsRowDxfId="66" dataCellStyle="桁区切り" totalsRowCellStyle="桁区切り"/>
    <tableColumn id="13" xr3:uid="{5C243686-113E-49B5-BFFF-ECA3690C4544}" name="個人／構成比" dataDxfId="65"/>
    <tableColumn id="14" xr3:uid="{08DE645F-EACC-4D12-999A-80DC3AE6D045}" name="法人／事業所数" totalsRowFunction="sum" totalsRowDxfId="64" dataCellStyle="桁区切り" totalsRowCellStyle="桁区切り"/>
    <tableColumn id="15" xr3:uid="{44018B86-394B-413F-8FAB-5EF176800685}" name="法人／構成比" dataDxfId="63"/>
    <tableColumn id="16" xr3:uid="{571E7C7A-FB7C-464F-AD24-5C1E4C89D07D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FCEC249-780D-4FAA-A3A6-1F1EA035B1BB}" name="M_TABLE_17384" displayName="M_TABLE_17384" ref="B23:I44" totalsRowShown="0">
  <autoFilter ref="B23:I44" xr:uid="{2FCEC249-780D-4FAA-A3A6-1F1EA035B1BB}"/>
  <tableColumns count="8">
    <tableColumn id="9" xr3:uid="{0253CCB8-D6E3-4805-B898-7055846A4491}" name="産業中分類上位２０"/>
    <tableColumn id="10" xr3:uid="{2E323209-FACE-4638-B4D7-F5252E20F834}" name="総数／事業所数" dataCellStyle="桁区切り"/>
    <tableColumn id="11" xr3:uid="{978F0AA5-3B7B-4E99-BF94-257710F774A1}" name="総数／構成比" dataDxfId="61"/>
    <tableColumn id="12" xr3:uid="{42AD02BA-56A9-4EDD-8D2D-7BB810B4AF5E}" name="個人／事業所数" dataCellStyle="桁区切り"/>
    <tableColumn id="13" xr3:uid="{5DCE7974-2906-4052-99F7-AB83F45DC2BC}" name="個人／構成比" dataDxfId="60"/>
    <tableColumn id="14" xr3:uid="{F8C6112D-F6C1-4F6C-B2AA-E2C62A994FEA}" name="法人／事業所数" dataCellStyle="桁区切り"/>
    <tableColumn id="15" xr3:uid="{95C70FBB-4B10-4723-973F-E6F9220B8BF7}" name="法人／構成比" dataDxfId="59"/>
    <tableColumn id="16" xr3:uid="{A14BBAC8-B39B-4255-9CE9-2FBC3D23415F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D22861F-C152-4CD3-A5CB-FA82612A5246}" name="S_TABLE_17384" displayName="S_TABLE_17384" ref="B47:I67" totalsRowShown="0">
  <autoFilter ref="B47:I67" xr:uid="{2D22861F-C152-4CD3-A5CB-FA82612A5246}"/>
  <tableColumns count="8">
    <tableColumn id="9" xr3:uid="{C256F935-24A1-4BAD-B66D-133859D35492}" name="産業小分類上位２０"/>
    <tableColumn id="10" xr3:uid="{F963D912-59F9-45AB-AAFC-8A6B233ECAB1}" name="総数／事業所数" dataCellStyle="桁区切り"/>
    <tableColumn id="11" xr3:uid="{C3F89D14-2947-4D57-B1BC-8F5BB55770ED}" name="総数／構成比" dataDxfId="58"/>
    <tableColumn id="12" xr3:uid="{D14E1F03-3591-4B1F-AAD7-389E6205B333}" name="個人／事業所数" dataCellStyle="桁区切り"/>
    <tableColumn id="13" xr3:uid="{3C5C9860-BC00-4FC8-9145-1FBA1C9F7310}" name="個人／構成比" dataDxfId="57"/>
    <tableColumn id="14" xr3:uid="{B326B300-735D-4EE8-B559-5A84C4C9D219}" name="法人／事業所数" dataCellStyle="桁区切り"/>
    <tableColumn id="15" xr3:uid="{71B9829D-32F9-4A4F-8A98-7D0DE5810C3D}" name="法人／構成比" dataDxfId="56"/>
    <tableColumn id="16" xr3:uid="{018B8D34-5393-4B0F-A832-E5CA0E79AD47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79BE149-6B0C-405B-A932-E81AE87CAA4B}" name="LTBL_17386" displayName="LTBL_17386" ref="B4:I20" totalsRowCount="1">
  <autoFilter ref="B4:I19" xr:uid="{E79BE149-6B0C-405B-A932-E81AE87CAA4B}"/>
  <tableColumns count="8">
    <tableColumn id="9" xr3:uid="{8E4286BC-C6B4-4149-8EC4-CE205128318C}" name="産業大分類" totalsRowLabel="合計" totalsRowDxfId="55"/>
    <tableColumn id="10" xr3:uid="{76183DC5-8793-4A39-9D30-2046941900B8}" name="総数／事業所数" totalsRowFunction="custom" totalsRowDxfId="54" dataCellStyle="桁区切り" totalsRowCellStyle="桁区切り">
      <totalsRowFormula>SUM(LTBL_17386[総数／事業所数])</totalsRowFormula>
    </tableColumn>
    <tableColumn id="11" xr3:uid="{18DB86C4-D100-4A5B-87C0-363DDC47552D}" name="総数／構成比" dataDxfId="53"/>
    <tableColumn id="12" xr3:uid="{43A7F513-49A7-4059-87DB-60461DA86FBA}" name="個人／事業所数" totalsRowFunction="sum" totalsRowDxfId="52" dataCellStyle="桁区切り" totalsRowCellStyle="桁区切り"/>
    <tableColumn id="13" xr3:uid="{11C0D035-D54C-4DA6-9978-92341C499800}" name="個人／構成比" dataDxfId="51"/>
    <tableColumn id="14" xr3:uid="{CE3861E0-8A2F-4083-870D-10856C9D6047}" name="法人／事業所数" totalsRowFunction="sum" totalsRowDxfId="50" dataCellStyle="桁区切り" totalsRowCellStyle="桁区切り"/>
    <tableColumn id="15" xr3:uid="{D34244A0-48C6-4B31-B5A0-537C0B7A3F6A}" name="法人／構成比" dataDxfId="49"/>
    <tableColumn id="16" xr3:uid="{00AE56B1-626D-42BA-8326-2CC576940F8C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CE4880-5F54-4410-A7EB-F8A3CD99EBDA}" name="M_TABLE_17201" displayName="M_TABLE_17201" ref="B23:I43" totalsRowShown="0">
  <autoFilter ref="B23:I43" xr:uid="{34CE4880-5F54-4410-A7EB-F8A3CD99EBDA}"/>
  <tableColumns count="8">
    <tableColumn id="9" xr3:uid="{0BD18A43-8CCA-4A2E-B676-BC62E9DADE84}" name="産業中分類上位２０"/>
    <tableColumn id="10" xr3:uid="{471EA79C-1290-4640-A35D-24747F75835D}" name="総数／事業所数" dataCellStyle="桁区切り"/>
    <tableColumn id="11" xr3:uid="{6860D009-C93C-4039-BC50-6D2220FF242F}" name="総数／構成比" dataDxfId="257"/>
    <tableColumn id="12" xr3:uid="{8960E43C-5B75-471F-ADC8-8F01672A3825}" name="個人／事業所数" dataCellStyle="桁区切り"/>
    <tableColumn id="13" xr3:uid="{E77AE640-C184-403E-9271-AB86A8A6E1C0}" name="個人／構成比" dataDxfId="256"/>
    <tableColumn id="14" xr3:uid="{FC62A7B0-3FA2-4762-AF00-1CCF47FFDEB1}" name="法人／事業所数" dataCellStyle="桁区切り"/>
    <tableColumn id="15" xr3:uid="{7A9E1873-B0FB-40CF-A56D-DA409C6E0AF5}" name="法人／構成比" dataDxfId="255"/>
    <tableColumn id="16" xr3:uid="{9BD072E6-6304-47E0-A174-40DB1F326592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F1BF390-98F5-49F6-982C-167B27254C3A}" name="M_TABLE_17386" displayName="M_TABLE_17386" ref="B23:I53" totalsRowShown="0">
  <autoFilter ref="B23:I53" xr:uid="{FF1BF390-98F5-49F6-982C-167B27254C3A}"/>
  <tableColumns count="8">
    <tableColumn id="9" xr3:uid="{49B129C1-403D-4A5B-BB73-0B107B018097}" name="産業中分類上位２０"/>
    <tableColumn id="10" xr3:uid="{E116C58F-D7C1-4D40-9C15-79AA1F156E6C}" name="総数／事業所数" dataCellStyle="桁区切り"/>
    <tableColumn id="11" xr3:uid="{4B7DB46F-9C87-4B53-9AA4-F9DE2B59ED6A}" name="総数／構成比" dataDxfId="47"/>
    <tableColumn id="12" xr3:uid="{6DD578D3-7D7A-4458-9D9F-6A205991E3B1}" name="個人／事業所数" dataCellStyle="桁区切り"/>
    <tableColumn id="13" xr3:uid="{FDA12F35-D4CE-4284-A10C-8DCD916B65EF}" name="個人／構成比" dataDxfId="46"/>
    <tableColumn id="14" xr3:uid="{6D0B6237-05F2-4933-B603-CB3C921A7231}" name="法人／事業所数" dataCellStyle="桁区切り"/>
    <tableColumn id="15" xr3:uid="{BF9058E3-5AC4-449A-ABED-26239B760194}" name="法人／構成比" dataDxfId="45"/>
    <tableColumn id="16" xr3:uid="{87357FC4-EC62-4176-8BD5-11CDC4C6E787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9A05975-0788-4552-81CC-1A00B60571C2}" name="S_TABLE_17386" displayName="S_TABLE_17386" ref="B56:I84" totalsRowShown="0">
  <autoFilter ref="B56:I84" xr:uid="{A9A05975-0788-4552-81CC-1A00B60571C2}"/>
  <tableColumns count="8">
    <tableColumn id="9" xr3:uid="{AA7D5689-41DE-40B3-8344-55736580BF04}" name="産業小分類上位２０"/>
    <tableColumn id="10" xr3:uid="{809A294D-4FB3-4B53-8CE3-3F91E107C440}" name="総数／事業所数" dataCellStyle="桁区切り"/>
    <tableColumn id="11" xr3:uid="{C8792DA6-4F00-470C-A697-79588B1E7E7D}" name="総数／構成比" dataDxfId="44"/>
    <tableColumn id="12" xr3:uid="{C9EF3D92-84B0-4FCD-ACD6-1BFEFE10B687}" name="個人／事業所数" dataCellStyle="桁区切り"/>
    <tableColumn id="13" xr3:uid="{9ED2F715-ED1B-4B8E-B793-98E41BD9161D}" name="個人／構成比" dataDxfId="43"/>
    <tableColumn id="14" xr3:uid="{5471A32D-234E-4293-8CF7-DE8C007C3564}" name="法人／事業所数" dataCellStyle="桁区切り"/>
    <tableColumn id="15" xr3:uid="{54C563A4-4DF5-4F08-AB2C-E4EEBCF12F4D}" name="法人／構成比" dataDxfId="42"/>
    <tableColumn id="16" xr3:uid="{535C918F-E91C-435F-A87F-3C63F4B0B3EE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1AC06B7-552F-46FA-94C8-73C1D7E80647}" name="LTBL_17407" displayName="LTBL_17407" ref="B4:I20" totalsRowCount="1">
  <autoFilter ref="B4:I19" xr:uid="{31AC06B7-552F-46FA-94C8-73C1D7E80647}"/>
  <tableColumns count="8">
    <tableColumn id="9" xr3:uid="{8ED9BB40-A384-4195-AEC1-8A14F01A9359}" name="産業大分類" totalsRowLabel="合計" totalsRowDxfId="41"/>
    <tableColumn id="10" xr3:uid="{B76311A8-303D-4EE0-9FBC-1DB4F7A8DC91}" name="総数／事業所数" totalsRowFunction="custom" totalsRowDxfId="40" dataCellStyle="桁区切り" totalsRowCellStyle="桁区切り">
      <totalsRowFormula>SUM(LTBL_17407[総数／事業所数])</totalsRowFormula>
    </tableColumn>
    <tableColumn id="11" xr3:uid="{6F53C977-4468-4BCA-AE77-FD96EECA1D39}" name="総数／構成比" dataDxfId="39"/>
    <tableColumn id="12" xr3:uid="{75E9C852-E453-4E92-82BE-4C75105EA0A1}" name="個人／事業所数" totalsRowFunction="sum" totalsRowDxfId="38" dataCellStyle="桁区切り" totalsRowCellStyle="桁区切り"/>
    <tableColumn id="13" xr3:uid="{F27CF161-2FF0-44F1-8843-3EB3BC467E28}" name="個人／構成比" dataDxfId="37"/>
    <tableColumn id="14" xr3:uid="{EE7D063A-87EF-46B9-B370-EE05B2AA2419}" name="法人／事業所数" totalsRowFunction="sum" totalsRowDxfId="36" dataCellStyle="桁区切り" totalsRowCellStyle="桁区切り"/>
    <tableColumn id="15" xr3:uid="{9BFD1906-B550-40E8-98C7-C0E87990C925}" name="法人／構成比" dataDxfId="35"/>
    <tableColumn id="16" xr3:uid="{1725D67A-0350-476E-8DA9-1E2AB546CF7F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48A1F26D-A8C4-4BD4-9C71-B06B90544FFB}" name="M_TABLE_17407" displayName="M_TABLE_17407" ref="B23:I47" totalsRowShown="0">
  <autoFilter ref="B23:I47" xr:uid="{48A1F26D-A8C4-4BD4-9C71-B06B90544FFB}"/>
  <tableColumns count="8">
    <tableColumn id="9" xr3:uid="{CFD5D0BC-C2F0-42CB-9AEB-A16E8AF8AAB5}" name="産業中分類上位２０"/>
    <tableColumn id="10" xr3:uid="{8FBFB029-6708-4736-AD21-3AD0A4FBAB09}" name="総数／事業所数" dataCellStyle="桁区切り"/>
    <tableColumn id="11" xr3:uid="{5BF04AD5-5A65-426B-87D9-E4204B8B7F35}" name="総数／構成比" dataDxfId="33"/>
    <tableColumn id="12" xr3:uid="{3368501A-63D4-430F-A77F-351D21038BC4}" name="個人／事業所数" dataCellStyle="桁区切り"/>
    <tableColumn id="13" xr3:uid="{15791C15-7C49-4E97-9853-5E988497FF42}" name="個人／構成比" dataDxfId="32"/>
    <tableColumn id="14" xr3:uid="{73BC1FA6-04A7-4A59-813C-7CD765FC8F79}" name="法人／事業所数" dataCellStyle="桁区切り"/>
    <tableColumn id="15" xr3:uid="{E2022B37-1899-4AEC-8F31-178E62F666F4}" name="法人／構成比" dataDxfId="31"/>
    <tableColumn id="16" xr3:uid="{1B86E4A8-469C-49C8-A42B-E9FFCA38510B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27A9B7B-12D3-43BD-832D-504E214B99FD}" name="S_TABLE_17407" displayName="S_TABLE_17407" ref="B50:I70" totalsRowShown="0">
  <autoFilter ref="B50:I70" xr:uid="{027A9B7B-12D3-43BD-832D-504E214B99FD}"/>
  <tableColumns count="8">
    <tableColumn id="9" xr3:uid="{7915AC62-F67B-4215-A3DF-7512AC6CAD53}" name="産業小分類上位２０"/>
    <tableColumn id="10" xr3:uid="{78101198-373D-4723-8D76-B93F17958D58}" name="総数／事業所数" dataCellStyle="桁区切り"/>
    <tableColumn id="11" xr3:uid="{73D07419-AC1E-494B-A379-5E199755FA97}" name="総数／構成比" dataDxfId="30"/>
    <tableColumn id="12" xr3:uid="{84C8AA58-460D-4F9D-BBD2-9CE52C22A3F1}" name="個人／事業所数" dataCellStyle="桁区切り"/>
    <tableColumn id="13" xr3:uid="{2BB32AFB-A795-40BF-ABE4-5A608D1E5698}" name="個人／構成比" dataDxfId="29"/>
    <tableColumn id="14" xr3:uid="{2A34D94E-A7BC-43D1-8BDD-ACB0C8C2E0EF}" name="法人／事業所数" dataCellStyle="桁区切り"/>
    <tableColumn id="15" xr3:uid="{0675F6B4-E47D-4781-9623-9D55580C36EB}" name="法人／構成比" dataDxfId="28"/>
    <tableColumn id="16" xr3:uid="{BA1AD4ED-3CA1-4464-8B3F-55959A816E83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2F20AFD-BD52-423E-8617-B9C3EF6714DC}" name="LTBL_17461" displayName="LTBL_17461" ref="B4:I20" totalsRowCount="1">
  <autoFilter ref="B4:I19" xr:uid="{F2F20AFD-BD52-423E-8617-B9C3EF6714DC}"/>
  <tableColumns count="8">
    <tableColumn id="9" xr3:uid="{62F584E7-7618-4485-9B14-1BA79B0BD497}" name="産業大分類" totalsRowLabel="合計" totalsRowDxfId="27"/>
    <tableColumn id="10" xr3:uid="{B090A80B-4FAC-4D8F-A4F7-267D6376BC10}" name="総数／事業所数" totalsRowFunction="custom" totalsRowDxfId="26" dataCellStyle="桁区切り" totalsRowCellStyle="桁区切り">
      <totalsRowFormula>SUM(LTBL_17461[総数／事業所数])</totalsRowFormula>
    </tableColumn>
    <tableColumn id="11" xr3:uid="{8CA9E689-7559-41B6-927D-F80FA8A4C68B}" name="総数／構成比" dataDxfId="25"/>
    <tableColumn id="12" xr3:uid="{A3B7D8DE-3C94-41DF-8011-AE08463920D5}" name="個人／事業所数" totalsRowFunction="sum" totalsRowDxfId="24" dataCellStyle="桁区切り" totalsRowCellStyle="桁区切り"/>
    <tableColumn id="13" xr3:uid="{4284EDA2-4422-4EC9-A32D-2B116258AD59}" name="個人／構成比" dataDxfId="23"/>
    <tableColumn id="14" xr3:uid="{0E40D864-F3E3-43B3-9495-1441AE43C75F}" name="法人／事業所数" totalsRowFunction="sum" totalsRowDxfId="22" dataCellStyle="桁区切り" totalsRowCellStyle="桁区切り"/>
    <tableColumn id="15" xr3:uid="{A1C904D8-5A5A-47E6-B4CE-27833DE1E828}" name="法人／構成比" dataDxfId="21"/>
    <tableColumn id="16" xr3:uid="{8FD28F56-7869-49D2-8650-0F7641C89E43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0532217-D600-4B53-B8A0-7A9E9C7F4A83}" name="M_TABLE_17461" displayName="M_TABLE_17461" ref="B23:I48" totalsRowShown="0">
  <autoFilter ref="B23:I48" xr:uid="{20532217-D600-4B53-B8A0-7A9E9C7F4A83}"/>
  <tableColumns count="8">
    <tableColumn id="9" xr3:uid="{070419E6-C9FB-4EE9-BBCD-EA1BA75F1A12}" name="産業中分類上位２０"/>
    <tableColumn id="10" xr3:uid="{BE02464C-C971-44C7-9815-43B06CAB57FB}" name="総数／事業所数" dataCellStyle="桁区切り"/>
    <tableColumn id="11" xr3:uid="{245E051D-409A-48DB-AA87-9A0611191E4F}" name="総数／構成比" dataDxfId="19"/>
    <tableColumn id="12" xr3:uid="{5A94AACD-01AF-4CBE-AA0D-21CBD9F35A40}" name="個人／事業所数" dataCellStyle="桁区切り"/>
    <tableColumn id="13" xr3:uid="{78C4607D-134E-41A2-927F-8BEF664A0A72}" name="個人／構成比" dataDxfId="18"/>
    <tableColumn id="14" xr3:uid="{FBEAF345-F80C-49AF-BE48-252628C3DD66}" name="法人／事業所数" dataCellStyle="桁区切り"/>
    <tableColumn id="15" xr3:uid="{0F440EA0-471C-4ADD-BFCF-49F76B197A1F}" name="法人／構成比" dataDxfId="17"/>
    <tableColumn id="16" xr3:uid="{B3AACA7A-32BA-4A61-8AF2-56BFC66CF6E3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45D029C-2264-445A-9DC1-B0FF03BEE90D}" name="S_TABLE_17461" displayName="S_TABLE_17461" ref="B51:I73" totalsRowShown="0">
  <autoFilter ref="B51:I73" xr:uid="{345D029C-2264-445A-9DC1-B0FF03BEE90D}"/>
  <tableColumns count="8">
    <tableColumn id="9" xr3:uid="{7E4C6688-5B57-4A27-B43E-FA1E945E88E7}" name="産業小分類上位２０"/>
    <tableColumn id="10" xr3:uid="{256B6B7E-8F64-40E0-9891-FD523D147DFB}" name="総数／事業所数" dataCellStyle="桁区切り"/>
    <tableColumn id="11" xr3:uid="{6F9F2909-6AA6-484A-89B0-D19E909233E4}" name="総数／構成比" dataDxfId="16"/>
    <tableColumn id="12" xr3:uid="{9A2E3667-A814-4FD4-9AA8-1EE46B9CC084}" name="個人／事業所数" dataCellStyle="桁区切り"/>
    <tableColumn id="13" xr3:uid="{E7443BE2-C3BD-4EE8-9172-3CF44A7F3503}" name="個人／構成比" dataDxfId="15"/>
    <tableColumn id="14" xr3:uid="{BB214525-9437-4154-9009-2C0583142F4F}" name="法人／事業所数" dataCellStyle="桁区切り"/>
    <tableColumn id="15" xr3:uid="{FF39DF1A-1013-4589-8C48-EB436F49ECDE}" name="法人／構成比" dataDxfId="14"/>
    <tableColumn id="16" xr3:uid="{92170045-4D7C-4F34-B801-C34A663F6D95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600F1E8-9D8E-489A-829F-AED7B14815C1}" name="LTBL_17463" displayName="LTBL_17463" ref="B4:I20" totalsRowCount="1">
  <autoFilter ref="B4:I19" xr:uid="{F600F1E8-9D8E-489A-829F-AED7B14815C1}"/>
  <tableColumns count="8">
    <tableColumn id="9" xr3:uid="{D029E676-779F-4307-A9C3-93B865ED9067}" name="産業大分類" totalsRowLabel="合計" totalsRowDxfId="13"/>
    <tableColumn id="10" xr3:uid="{6142D0F1-DD6F-404B-B95E-8C7E1B936971}" name="総数／事業所数" totalsRowFunction="custom" totalsRowDxfId="12" dataCellStyle="桁区切り" totalsRowCellStyle="桁区切り">
      <totalsRowFormula>SUM(LTBL_17463[総数／事業所数])</totalsRowFormula>
    </tableColumn>
    <tableColumn id="11" xr3:uid="{ACE85AFD-5D59-44C8-A260-660C295D23F9}" name="総数／構成比" dataDxfId="11"/>
    <tableColumn id="12" xr3:uid="{25A8D5F3-F729-4EE6-B535-F2A48ACFE3C2}" name="個人／事業所数" totalsRowFunction="sum" totalsRowDxfId="10" dataCellStyle="桁区切り" totalsRowCellStyle="桁区切り"/>
    <tableColumn id="13" xr3:uid="{185C40B3-42EE-4E65-9DB9-EA2ED9D19569}" name="個人／構成比" dataDxfId="9"/>
    <tableColumn id="14" xr3:uid="{0B2DF732-E6BA-4461-BBDD-9120A8D31352}" name="法人／事業所数" totalsRowFunction="sum" totalsRowDxfId="8" dataCellStyle="桁区切り" totalsRowCellStyle="桁区切り"/>
    <tableColumn id="15" xr3:uid="{92CDE626-2F2E-45FE-AAF1-672039F40CE7}" name="法人／構成比" dataDxfId="7"/>
    <tableColumn id="16" xr3:uid="{C2378788-25C9-4669-AFC7-B2DA2178C00F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5B28FF4-4797-4BE8-8B55-ADC68970567E}" name="M_TABLE_17463" displayName="M_TABLE_17463" ref="B23:I44" totalsRowShown="0">
  <autoFilter ref="B23:I44" xr:uid="{25B28FF4-4797-4BE8-8B55-ADC68970567E}"/>
  <tableColumns count="8">
    <tableColumn id="9" xr3:uid="{80663672-14AA-4C0E-83B6-B011BE2FDF0F}" name="産業中分類上位２０"/>
    <tableColumn id="10" xr3:uid="{FBB1439E-B15C-4278-AC9F-4EE3D6BEE5CA}" name="総数／事業所数" dataCellStyle="桁区切り"/>
    <tableColumn id="11" xr3:uid="{FCA13364-B8E2-4ACC-B064-5202ABE52E4D}" name="総数／構成比" dataDxfId="5"/>
    <tableColumn id="12" xr3:uid="{2A76C241-6349-4AB8-9639-F71F8A64A55A}" name="個人／事業所数" dataCellStyle="桁区切り"/>
    <tableColumn id="13" xr3:uid="{CA7684D1-78F0-4419-9DEE-934398EB25BE}" name="個人／構成比" dataDxfId="4"/>
    <tableColumn id="14" xr3:uid="{307CEE00-DB50-4A27-99E3-8FC5CC49D746}" name="法人／事業所数" dataCellStyle="桁区切り"/>
    <tableColumn id="15" xr3:uid="{D4875DA0-8E92-4D8F-B3D1-49CE81B3B134}" name="法人／構成比" dataDxfId="3"/>
    <tableColumn id="16" xr3:uid="{92CD95DC-4EC5-4C02-9996-3EFDC0EB8743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7CA4187-0BE3-445D-B44F-FA4DCA17B40F}" name="S_TABLE_17201" displayName="S_TABLE_17201" ref="B46:I66" totalsRowShown="0">
  <autoFilter ref="B46:I66" xr:uid="{A7CA4187-0BE3-445D-B44F-FA4DCA17B40F}"/>
  <tableColumns count="8">
    <tableColumn id="9" xr3:uid="{64A324A5-290D-46A0-8436-8FCF2889D55A}" name="産業小分類上位２０"/>
    <tableColumn id="10" xr3:uid="{F5742B2C-2677-4987-AE4F-A589DAF36DFC}" name="総数／事業所数" dataCellStyle="桁区切り"/>
    <tableColumn id="11" xr3:uid="{1C7DBA73-3075-46DF-A607-2DCD16ABC6EB}" name="総数／構成比" dataDxfId="254"/>
    <tableColumn id="12" xr3:uid="{6F5C00A3-5663-4A04-9A4F-6ACF09F87DDD}" name="個人／事業所数" dataCellStyle="桁区切り"/>
    <tableColumn id="13" xr3:uid="{21B5E65E-1015-46A7-B49C-AE1F78E89EDC}" name="個人／構成比" dataDxfId="253"/>
    <tableColumn id="14" xr3:uid="{A95CF903-C4EE-4AA3-B067-D882BD40D15C}" name="法人／事業所数" dataCellStyle="桁区切り"/>
    <tableColumn id="15" xr3:uid="{33CF7C81-28F1-4A72-AD1C-A90DEC25257F}" name="法人／構成比" dataDxfId="252"/>
    <tableColumn id="16" xr3:uid="{E2C6F2F9-C175-479E-AE9C-8CE6367B6ABF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4599BBA-0877-450B-A091-85EADD4F07AC}" name="S_TABLE_17463" displayName="S_TABLE_17463" ref="B47:I68" totalsRowShown="0">
  <autoFilter ref="B47:I68" xr:uid="{24599BBA-0877-450B-A091-85EADD4F07AC}"/>
  <tableColumns count="8">
    <tableColumn id="9" xr3:uid="{4360A1FA-20CF-495E-AE0E-5E0DFE1042A5}" name="産業小分類上位２０"/>
    <tableColumn id="10" xr3:uid="{1B68BDEB-2E31-4D24-B707-58AB9B160CC3}" name="総数／事業所数" dataCellStyle="桁区切り"/>
    <tableColumn id="11" xr3:uid="{40A4238E-E4BE-4A6F-BACB-D37D0A59BA9E}" name="総数／構成比" dataDxfId="2"/>
    <tableColumn id="12" xr3:uid="{0ABD0E37-B1FF-4C5D-A3C9-F5983C95DED0}" name="個人／事業所数" dataCellStyle="桁区切り"/>
    <tableColumn id="13" xr3:uid="{8EAB5B34-1D16-4517-8E0D-D305A202A403}" name="個人／構成比" dataDxfId="1"/>
    <tableColumn id="14" xr3:uid="{065B3387-3B54-4404-8192-B0C479D12B20}" name="法人／事業所数" dataCellStyle="桁区切り"/>
    <tableColumn id="15" xr3:uid="{3F19B8F9-12F4-46C6-B5D6-337949ED04E8}" name="法人／構成比" dataDxfId="0"/>
    <tableColumn id="16" xr3:uid="{BA1F8D4E-F4F0-4733-AE16-C525ED135B5C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114772E-A654-424A-BB6A-72AE86052428}" name="LTBL_17202" displayName="LTBL_17202" ref="B4:I20" totalsRowCount="1">
  <autoFilter ref="B4:I19" xr:uid="{0114772E-A654-424A-BB6A-72AE86052428}"/>
  <tableColumns count="8">
    <tableColumn id="9" xr3:uid="{FD803274-5DF1-4EAB-AA4B-62A486990E9B}" name="産業大分類" totalsRowLabel="合計" totalsRowDxfId="251"/>
    <tableColumn id="10" xr3:uid="{327F99CC-98A1-4EA7-8B83-432A6A041700}" name="総数／事業所数" totalsRowFunction="custom" totalsRowDxfId="250" dataCellStyle="桁区切り" totalsRowCellStyle="桁区切り">
      <totalsRowFormula>SUM(LTBL_17202[総数／事業所数])</totalsRowFormula>
    </tableColumn>
    <tableColumn id="11" xr3:uid="{4DA798F9-B88D-4C99-A585-1EC4C91F0557}" name="総数／構成比" dataDxfId="249"/>
    <tableColumn id="12" xr3:uid="{0952E478-5D03-48A2-AB6D-AFBB5F49C739}" name="個人／事業所数" totalsRowFunction="sum" totalsRowDxfId="248" dataCellStyle="桁区切り" totalsRowCellStyle="桁区切り"/>
    <tableColumn id="13" xr3:uid="{40810D1E-6241-4062-BBCE-30FEBB82C942}" name="個人／構成比" dataDxfId="247"/>
    <tableColumn id="14" xr3:uid="{651155F7-C4A3-483C-BB55-165F62FC4054}" name="法人／事業所数" totalsRowFunction="sum" totalsRowDxfId="246" dataCellStyle="桁区切り" totalsRowCellStyle="桁区切り"/>
    <tableColumn id="15" xr3:uid="{03EE35E3-9451-4FA9-9A81-03194D723909}" name="法人／構成比" dataDxfId="245"/>
    <tableColumn id="16" xr3:uid="{01F5C482-15D8-432F-BD94-008235BE516C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FEB2B23-BB95-46F8-87CF-773418DF18B0}" name="M_TABLE_17202" displayName="M_TABLE_17202" ref="B23:I43" totalsRowShown="0">
  <autoFilter ref="B23:I43" xr:uid="{EFEB2B23-BB95-46F8-87CF-773418DF18B0}"/>
  <tableColumns count="8">
    <tableColumn id="9" xr3:uid="{4899A214-55F2-4682-B3D5-AD63C5B75F57}" name="産業中分類上位２０"/>
    <tableColumn id="10" xr3:uid="{612A0A84-AA57-4837-A750-08C740F73C9E}" name="総数／事業所数" dataCellStyle="桁区切り"/>
    <tableColumn id="11" xr3:uid="{9E09B778-B5DB-4A66-A729-AD29B26C2EED}" name="総数／構成比" dataDxfId="243"/>
    <tableColumn id="12" xr3:uid="{8962232B-49D0-45F6-B553-F5296BBF27DF}" name="個人／事業所数" dataCellStyle="桁区切り"/>
    <tableColumn id="13" xr3:uid="{E1DE8D07-3667-4DEA-A396-9CEF860A80F1}" name="個人／構成比" dataDxfId="242"/>
    <tableColumn id="14" xr3:uid="{8D5AB4F9-43A4-4B10-BB14-5FCD7DDAE084}" name="法人／事業所数" dataCellStyle="桁区切り"/>
    <tableColumn id="15" xr3:uid="{BD7FD25C-D99F-4946-84C2-C8EADDC37F12}" name="法人／構成比" dataDxfId="241"/>
    <tableColumn id="16" xr3:uid="{7EA5A165-24B9-4E1B-8CD1-76765280E9BC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FFA1752-A26E-4BB2-B0BD-911B1F2CADD3}" name="S_TABLE_17202" displayName="S_TABLE_17202" ref="B46:I67" totalsRowShown="0">
  <autoFilter ref="B46:I67" xr:uid="{5FFA1752-A26E-4BB2-B0BD-911B1F2CADD3}"/>
  <tableColumns count="8">
    <tableColumn id="9" xr3:uid="{194E4504-F8B3-49BB-8BC2-FBC872E7747E}" name="産業小分類上位２０"/>
    <tableColumn id="10" xr3:uid="{17520515-A76B-44A0-80B2-F511072C7C7D}" name="総数／事業所数" dataCellStyle="桁区切り"/>
    <tableColumn id="11" xr3:uid="{3B6AFEA5-5BE1-4CCF-9D9D-18A63EB54FC6}" name="総数／構成比" dataDxfId="240"/>
    <tableColumn id="12" xr3:uid="{D5A1BBA1-FD18-4739-9AD4-643384BC4E9A}" name="個人／事業所数" dataCellStyle="桁区切り"/>
    <tableColumn id="13" xr3:uid="{18B6F0E3-6476-4D85-8A27-0EE303E2C323}" name="個人／構成比" dataDxfId="239"/>
    <tableColumn id="14" xr3:uid="{3750570D-606E-4D62-99C2-3727DD12D553}" name="法人／事業所数" dataCellStyle="桁区切り"/>
    <tableColumn id="15" xr3:uid="{59B6D6A4-9B4B-4054-8B39-6B33007D7492}" name="法人／構成比" dataDxfId="238"/>
    <tableColumn id="16" xr3:uid="{6214B589-AB99-4BF4-B352-630D31CAF683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8FBA-7E6C-42BE-A6B4-6E701BBBC7BC}">
  <dimension ref="A1:B24"/>
  <sheetViews>
    <sheetView tabSelected="1" workbookViewId="0"/>
  </sheetViews>
  <sheetFormatPr defaultRowHeight="13.2" x14ac:dyDescent="0.2"/>
  <sheetData>
    <row r="1" spans="1:2" x14ac:dyDescent="0.2">
      <c r="A1" t="s">
        <v>215</v>
      </c>
    </row>
    <row r="2" spans="1:2" x14ac:dyDescent="0.2">
      <c r="B2" s="13" t="s">
        <v>171</v>
      </c>
    </row>
    <row r="3" spans="1:2" x14ac:dyDescent="0.2">
      <c r="B3" s="13" t="s">
        <v>91</v>
      </c>
    </row>
    <row r="4" spans="1:2" x14ac:dyDescent="0.2">
      <c r="B4" s="13" t="s">
        <v>169</v>
      </c>
    </row>
    <row r="5" spans="1:2" x14ac:dyDescent="0.2">
      <c r="B5" s="13" t="s">
        <v>195</v>
      </c>
    </row>
    <row r="6" spans="1:2" x14ac:dyDescent="0.2">
      <c r="B6" s="13" t="s">
        <v>196</v>
      </c>
    </row>
    <row r="7" spans="1:2" x14ac:dyDescent="0.2">
      <c r="B7" s="13" t="s">
        <v>197</v>
      </c>
    </row>
    <row r="8" spans="1:2" x14ac:dyDescent="0.2">
      <c r="B8" s="13" t="s">
        <v>198</v>
      </c>
    </row>
    <row r="9" spans="1:2" x14ac:dyDescent="0.2">
      <c r="B9" s="13" t="s">
        <v>199</v>
      </c>
    </row>
    <row r="10" spans="1:2" x14ac:dyDescent="0.2">
      <c r="B10" s="13" t="s">
        <v>200</v>
      </c>
    </row>
    <row r="11" spans="1:2" x14ac:dyDescent="0.2">
      <c r="B11" s="13" t="s">
        <v>201</v>
      </c>
    </row>
    <row r="12" spans="1:2" x14ac:dyDescent="0.2">
      <c r="B12" s="13" t="s">
        <v>202</v>
      </c>
    </row>
    <row r="13" spans="1:2" x14ac:dyDescent="0.2">
      <c r="B13" s="13" t="s">
        <v>203</v>
      </c>
    </row>
    <row r="14" spans="1:2" x14ac:dyDescent="0.2">
      <c r="B14" s="13" t="s">
        <v>204</v>
      </c>
    </row>
    <row r="15" spans="1:2" x14ac:dyDescent="0.2">
      <c r="B15" s="13" t="s">
        <v>205</v>
      </c>
    </row>
    <row r="16" spans="1:2" x14ac:dyDescent="0.2">
      <c r="B16" s="13" t="s">
        <v>206</v>
      </c>
    </row>
    <row r="17" spans="2:2" x14ac:dyDescent="0.2">
      <c r="B17" s="13" t="s">
        <v>207</v>
      </c>
    </row>
    <row r="18" spans="2:2" x14ac:dyDescent="0.2">
      <c r="B18" s="13" t="s">
        <v>208</v>
      </c>
    </row>
    <row r="19" spans="2:2" x14ac:dyDescent="0.2">
      <c r="B19" s="13" t="s">
        <v>209</v>
      </c>
    </row>
    <row r="20" spans="2:2" x14ac:dyDescent="0.2">
      <c r="B20" s="13" t="s">
        <v>210</v>
      </c>
    </row>
    <row r="21" spans="2:2" x14ac:dyDescent="0.2">
      <c r="B21" s="13" t="s">
        <v>211</v>
      </c>
    </row>
    <row r="22" spans="2:2" x14ac:dyDescent="0.2">
      <c r="B22" s="13" t="s">
        <v>212</v>
      </c>
    </row>
    <row r="23" spans="2:2" x14ac:dyDescent="0.2">
      <c r="B23" s="13" t="s">
        <v>213</v>
      </c>
    </row>
    <row r="24" spans="2:2" x14ac:dyDescent="0.2">
      <c r="B24" s="13" t="s">
        <v>214</v>
      </c>
    </row>
  </sheetData>
  <phoneticPr fontId="1"/>
  <hyperlinks>
    <hyperlink ref="B2" location="'産業大分類'!a1" display="産業大分類" xr:uid="{6561CD6F-6341-40AF-B57D-0570BD196D09}"/>
    <hyperlink ref="B3" location="'産業中分類'!a1" display="産業中分類" xr:uid="{4FBD3BCC-50B9-41A0-BC95-5ED008E827A5}"/>
    <hyperlink ref="B4" location="'産業小分類'!a1" display="産業小分類" xr:uid="{95BD765F-C506-4CBE-B055-46E7BB25FEAD}"/>
    <hyperlink ref="B5" location="'石川県'!a1" display="石川県" xr:uid="{C51C77AD-4F9D-410D-80A8-9E03ED6BD440}"/>
    <hyperlink ref="B6" location="'金沢市'!a1" display="金沢市" xr:uid="{CC34F539-AEF1-468E-8804-172BE325751A}"/>
    <hyperlink ref="B7" location="'七尾市'!a1" display="七尾市" xr:uid="{CE893E53-5D7D-4EEA-BD69-CC75FE02C570}"/>
    <hyperlink ref="B8" location="'小松市'!a1" display="小松市" xr:uid="{81FA6F4E-12A6-47FF-856B-6ADF4C5DED07}"/>
    <hyperlink ref="B9" location="'輪島市'!a1" display="輪島市" xr:uid="{7EEC6107-029B-41C5-8D31-0D9BAF181071}"/>
    <hyperlink ref="B10" location="'珠洲市'!a1" display="珠洲市" xr:uid="{1D54CE72-B671-4D85-9BE3-BB735C60877D}"/>
    <hyperlink ref="B11" location="'加賀市'!a1" display="加賀市" xr:uid="{42CF8250-C0C2-4D88-B6D5-348C47128E9E}"/>
    <hyperlink ref="B12" location="'羽咋市'!a1" display="羽咋市" xr:uid="{8E9DD024-CB2D-4EEC-B170-7B4F186FCF86}"/>
    <hyperlink ref="B13" location="'かほく市'!a1" display="かほく市" xr:uid="{CBF536B2-153A-42C9-AF80-E838D008BEE4}"/>
    <hyperlink ref="B14" location="'白山市'!a1" display="白山市" xr:uid="{976B0A01-702F-49C6-927E-C394343579BB}"/>
    <hyperlink ref="B15" location="'能美市'!a1" display="能美市" xr:uid="{BD402B30-D0D7-472C-B56D-0F7CDC0653EA}"/>
    <hyperlink ref="B16" location="'野々市市'!a1" display="野々市市" xr:uid="{94EB00D8-4136-4139-ADDA-ACF2DB817B1A}"/>
    <hyperlink ref="B17" location="'能美郡川北町'!a1" display="能美郡川北町" xr:uid="{7E4E2D3F-A030-4C23-8CFC-A930F17F278D}"/>
    <hyperlink ref="B18" location="'河北郡津幡町'!a1" display="河北郡津幡町" xr:uid="{7FB51F31-5600-487D-856C-6C9CA5D9416C}"/>
    <hyperlink ref="B19" location="'河北郡内灘町'!a1" display="河北郡内灘町" xr:uid="{703DC4F4-8CE1-408C-9A71-EF14229B4FBE}"/>
    <hyperlink ref="B20" location="'羽咋郡志賀町'!a1" display="羽咋郡志賀町" xr:uid="{6AB5D071-0293-4CA0-9E8B-1A1F5BD62514}"/>
    <hyperlink ref="B21" location="'羽咋郡宝達志水町'!a1" display="羽咋郡宝達志水町" xr:uid="{27767D25-DE96-4874-8A6D-CE36A351E2B7}"/>
    <hyperlink ref="B22" location="'鹿島郡中能登町'!a1" display="鹿島郡中能登町" xr:uid="{4163CB52-2682-4979-9898-6FD3F09B542A}"/>
    <hyperlink ref="B23" location="'鳳珠郡穴水町'!a1" display="鳳珠郡穴水町" xr:uid="{637FF61B-D768-4BB1-AA5D-7FDC69D37CE2}"/>
    <hyperlink ref="B24" location="'鳳珠郡能登町'!a1" display="鳳珠郡能登町" xr:uid="{981B83C9-E751-413F-8103-8AC78C39F85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9C47-2F1E-4292-A837-1FC7B1D2CA8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180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106</v>
      </c>
      <c r="D6" s="8">
        <v>17.32</v>
      </c>
      <c r="E6" s="12">
        <v>72</v>
      </c>
      <c r="F6" s="8">
        <v>16.82</v>
      </c>
      <c r="G6" s="12">
        <v>33</v>
      </c>
      <c r="H6" s="8">
        <v>20.12</v>
      </c>
      <c r="I6" s="12">
        <v>1</v>
      </c>
    </row>
    <row r="7" spans="2:9" ht="15" customHeight="1" x14ac:dyDescent="0.2">
      <c r="B7" t="s">
        <v>22</v>
      </c>
      <c r="C7" s="12">
        <v>59</v>
      </c>
      <c r="D7" s="8">
        <v>9.64</v>
      </c>
      <c r="E7" s="12">
        <v>40</v>
      </c>
      <c r="F7" s="8">
        <v>9.35</v>
      </c>
      <c r="G7" s="12">
        <v>19</v>
      </c>
      <c r="H7" s="8">
        <v>11.59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0.33</v>
      </c>
      <c r="E8" s="12">
        <v>0</v>
      </c>
      <c r="F8" s="8">
        <v>0</v>
      </c>
      <c r="G8" s="12">
        <v>2</v>
      </c>
      <c r="H8" s="8">
        <v>1.22</v>
      </c>
      <c r="I8" s="12">
        <v>0</v>
      </c>
    </row>
    <row r="9" spans="2:9" ht="15" customHeight="1" x14ac:dyDescent="0.2">
      <c r="B9" t="s">
        <v>24</v>
      </c>
      <c r="C9" s="12">
        <v>3</v>
      </c>
      <c r="D9" s="8">
        <v>0.49</v>
      </c>
      <c r="E9" s="12">
        <v>0</v>
      </c>
      <c r="F9" s="8">
        <v>0</v>
      </c>
      <c r="G9" s="12">
        <v>3</v>
      </c>
      <c r="H9" s="8">
        <v>1.83</v>
      </c>
      <c r="I9" s="12">
        <v>0</v>
      </c>
    </row>
    <row r="10" spans="2:9" ht="15" customHeight="1" x14ac:dyDescent="0.2">
      <c r="B10" t="s">
        <v>25</v>
      </c>
      <c r="C10" s="12">
        <v>8</v>
      </c>
      <c r="D10" s="8">
        <v>1.31</v>
      </c>
      <c r="E10" s="12">
        <v>3</v>
      </c>
      <c r="F10" s="8">
        <v>0.7</v>
      </c>
      <c r="G10" s="12">
        <v>5</v>
      </c>
      <c r="H10" s="8">
        <v>3.05</v>
      </c>
      <c r="I10" s="12">
        <v>0</v>
      </c>
    </row>
    <row r="11" spans="2:9" ht="15" customHeight="1" x14ac:dyDescent="0.2">
      <c r="B11" t="s">
        <v>26</v>
      </c>
      <c r="C11" s="12">
        <v>198</v>
      </c>
      <c r="D11" s="8">
        <v>32.35</v>
      </c>
      <c r="E11" s="12">
        <v>128</v>
      </c>
      <c r="F11" s="8">
        <v>29.91</v>
      </c>
      <c r="G11" s="12">
        <v>67</v>
      </c>
      <c r="H11" s="8">
        <v>40.85</v>
      </c>
      <c r="I11" s="12">
        <v>2</v>
      </c>
    </row>
    <row r="12" spans="2:9" ht="15" customHeight="1" x14ac:dyDescent="0.2">
      <c r="B12" t="s">
        <v>27</v>
      </c>
      <c r="C12" s="12">
        <v>4</v>
      </c>
      <c r="D12" s="8">
        <v>0.65</v>
      </c>
      <c r="E12" s="12">
        <v>2</v>
      </c>
      <c r="F12" s="8">
        <v>0.47</v>
      </c>
      <c r="G12" s="12">
        <v>2</v>
      </c>
      <c r="H12" s="8">
        <v>1.22</v>
      </c>
      <c r="I12" s="12">
        <v>0</v>
      </c>
    </row>
    <row r="13" spans="2:9" ht="15" customHeight="1" x14ac:dyDescent="0.2">
      <c r="B13" t="s">
        <v>28</v>
      </c>
      <c r="C13" s="12">
        <v>13</v>
      </c>
      <c r="D13" s="8">
        <v>2.12</v>
      </c>
      <c r="E13" s="12">
        <v>6</v>
      </c>
      <c r="F13" s="8">
        <v>1.4</v>
      </c>
      <c r="G13" s="12">
        <v>6</v>
      </c>
      <c r="H13" s="8">
        <v>3.66</v>
      </c>
      <c r="I13" s="12">
        <v>0</v>
      </c>
    </row>
    <row r="14" spans="2:9" ht="15" customHeight="1" x14ac:dyDescent="0.2">
      <c r="B14" t="s">
        <v>29</v>
      </c>
      <c r="C14" s="12">
        <v>24</v>
      </c>
      <c r="D14" s="8">
        <v>3.92</v>
      </c>
      <c r="E14" s="12">
        <v>16</v>
      </c>
      <c r="F14" s="8">
        <v>3.74</v>
      </c>
      <c r="G14" s="12">
        <v>7</v>
      </c>
      <c r="H14" s="8">
        <v>4.2699999999999996</v>
      </c>
      <c r="I14" s="12">
        <v>0</v>
      </c>
    </row>
    <row r="15" spans="2:9" ht="15" customHeight="1" x14ac:dyDescent="0.2">
      <c r="B15" t="s">
        <v>30</v>
      </c>
      <c r="C15" s="12">
        <v>75</v>
      </c>
      <c r="D15" s="8">
        <v>12.25</v>
      </c>
      <c r="E15" s="12">
        <v>67</v>
      </c>
      <c r="F15" s="8">
        <v>15.65</v>
      </c>
      <c r="G15" s="12">
        <v>8</v>
      </c>
      <c r="H15" s="8">
        <v>4.88</v>
      </c>
      <c r="I15" s="12">
        <v>0</v>
      </c>
    </row>
    <row r="16" spans="2:9" ht="15" customHeight="1" x14ac:dyDescent="0.2">
      <c r="B16" t="s">
        <v>31</v>
      </c>
      <c r="C16" s="12">
        <v>70</v>
      </c>
      <c r="D16" s="8">
        <v>11.44</v>
      </c>
      <c r="E16" s="12">
        <v>65</v>
      </c>
      <c r="F16" s="8">
        <v>15.19</v>
      </c>
      <c r="G16" s="12">
        <v>4</v>
      </c>
      <c r="H16" s="8">
        <v>2.44</v>
      </c>
      <c r="I16" s="12">
        <v>0</v>
      </c>
    </row>
    <row r="17" spans="2:9" ht="15" customHeight="1" x14ac:dyDescent="0.2">
      <c r="B17" t="s">
        <v>32</v>
      </c>
      <c r="C17" s="12">
        <v>23</v>
      </c>
      <c r="D17" s="8">
        <v>3.76</v>
      </c>
      <c r="E17" s="12">
        <v>12</v>
      </c>
      <c r="F17" s="8">
        <v>2.8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8</v>
      </c>
      <c r="D18" s="8">
        <v>1.31</v>
      </c>
      <c r="E18" s="12">
        <v>8</v>
      </c>
      <c r="F18" s="8">
        <v>1.87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34</v>
      </c>
      <c r="C19" s="12">
        <v>19</v>
      </c>
      <c r="D19" s="8">
        <v>3.1</v>
      </c>
      <c r="E19" s="12">
        <v>9</v>
      </c>
      <c r="F19" s="8">
        <v>2.1</v>
      </c>
      <c r="G19" s="12">
        <v>8</v>
      </c>
      <c r="H19" s="8">
        <v>4.88</v>
      </c>
      <c r="I19" s="12">
        <v>1</v>
      </c>
    </row>
    <row r="20" spans="2:9" ht="15" customHeight="1" x14ac:dyDescent="0.2">
      <c r="B20" s="9" t="s">
        <v>172</v>
      </c>
      <c r="C20" s="12">
        <f>SUM(LTBL_17205[総数／事業所数])</f>
        <v>612</v>
      </c>
      <c r="E20" s="12">
        <f>SUBTOTAL(109,LTBL_17205[個人／事業所数])</f>
        <v>428</v>
      </c>
      <c r="G20" s="12">
        <f>SUBTOTAL(109,LTBL_17205[法人／事業所数])</f>
        <v>164</v>
      </c>
      <c r="I20" s="12">
        <f>SUBTOTAL(109,LTBL_17205[法人以外の団体／事業所数])</f>
        <v>4</v>
      </c>
    </row>
    <row r="21" spans="2:9" ht="15" customHeight="1" x14ac:dyDescent="0.2">
      <c r="E21" s="11">
        <f>LTBL_17205[[#Totals],[個人／事業所数]]/LTBL_17205[[#Totals],[総数／事業所数]]</f>
        <v>0.69934640522875813</v>
      </c>
      <c r="G21" s="11">
        <f>LTBL_17205[[#Totals],[法人／事業所数]]/LTBL_17205[[#Totals],[総数／事業所数]]</f>
        <v>0.26797385620915032</v>
      </c>
      <c r="I21" s="11">
        <f>LTBL_17205[[#Totals],[法人以外の団体／事業所数]]/LTBL_17205[[#Totals],[総数／事業所数]]</f>
        <v>6.5359477124183009E-3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55</v>
      </c>
      <c r="C24" s="12">
        <v>76</v>
      </c>
      <c r="D24" s="8">
        <v>12.42</v>
      </c>
      <c r="E24" s="12">
        <v>50</v>
      </c>
      <c r="F24" s="8">
        <v>11.68</v>
      </c>
      <c r="G24" s="12">
        <v>25</v>
      </c>
      <c r="H24" s="8">
        <v>15.24</v>
      </c>
      <c r="I24" s="12">
        <v>0</v>
      </c>
    </row>
    <row r="25" spans="2:9" ht="15" customHeight="1" x14ac:dyDescent="0.2">
      <c r="B25" t="s">
        <v>60</v>
      </c>
      <c r="C25" s="12">
        <v>64</v>
      </c>
      <c r="D25" s="8">
        <v>10.46</v>
      </c>
      <c r="E25" s="12">
        <v>61</v>
      </c>
      <c r="F25" s="8">
        <v>14.25</v>
      </c>
      <c r="G25" s="12">
        <v>3</v>
      </c>
      <c r="H25" s="8">
        <v>1.83</v>
      </c>
      <c r="I25" s="12">
        <v>0</v>
      </c>
    </row>
    <row r="26" spans="2:9" ht="15" customHeight="1" x14ac:dyDescent="0.2">
      <c r="B26" t="s">
        <v>53</v>
      </c>
      <c r="C26" s="12">
        <v>58</v>
      </c>
      <c r="D26" s="8">
        <v>9.48</v>
      </c>
      <c r="E26" s="12">
        <v>45</v>
      </c>
      <c r="F26" s="8">
        <v>10.51</v>
      </c>
      <c r="G26" s="12">
        <v>11</v>
      </c>
      <c r="H26" s="8">
        <v>6.71</v>
      </c>
      <c r="I26" s="12">
        <v>2</v>
      </c>
    </row>
    <row r="27" spans="2:9" ht="15" customHeight="1" x14ac:dyDescent="0.2">
      <c r="B27" t="s">
        <v>59</v>
      </c>
      <c r="C27" s="12">
        <v>55</v>
      </c>
      <c r="D27" s="8">
        <v>8.99</v>
      </c>
      <c r="E27" s="12">
        <v>52</v>
      </c>
      <c r="F27" s="8">
        <v>12.15</v>
      </c>
      <c r="G27" s="12">
        <v>3</v>
      </c>
      <c r="H27" s="8">
        <v>1.83</v>
      </c>
      <c r="I27" s="12">
        <v>0</v>
      </c>
    </row>
    <row r="28" spans="2:9" ht="15" customHeight="1" x14ac:dyDescent="0.2">
      <c r="B28" t="s">
        <v>43</v>
      </c>
      <c r="C28" s="12">
        <v>44</v>
      </c>
      <c r="D28" s="8">
        <v>7.19</v>
      </c>
      <c r="E28" s="12">
        <v>24</v>
      </c>
      <c r="F28" s="8">
        <v>5.61</v>
      </c>
      <c r="G28" s="12">
        <v>19</v>
      </c>
      <c r="H28" s="8">
        <v>11.59</v>
      </c>
      <c r="I28" s="12">
        <v>1</v>
      </c>
    </row>
    <row r="29" spans="2:9" ht="15" customHeight="1" x14ac:dyDescent="0.2">
      <c r="B29" t="s">
        <v>44</v>
      </c>
      <c r="C29" s="12">
        <v>44</v>
      </c>
      <c r="D29" s="8">
        <v>7.19</v>
      </c>
      <c r="E29" s="12">
        <v>36</v>
      </c>
      <c r="F29" s="8">
        <v>8.41</v>
      </c>
      <c r="G29" s="12">
        <v>8</v>
      </c>
      <c r="H29" s="8">
        <v>4.88</v>
      </c>
      <c r="I29" s="12">
        <v>0</v>
      </c>
    </row>
    <row r="30" spans="2:9" ht="15" customHeight="1" x14ac:dyDescent="0.2">
      <c r="B30" t="s">
        <v>61</v>
      </c>
      <c r="C30" s="12">
        <v>23</v>
      </c>
      <c r="D30" s="8">
        <v>3.76</v>
      </c>
      <c r="E30" s="12">
        <v>12</v>
      </c>
      <c r="F30" s="8">
        <v>2.8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45</v>
      </c>
      <c r="C31" s="12">
        <v>18</v>
      </c>
      <c r="D31" s="8">
        <v>2.94</v>
      </c>
      <c r="E31" s="12">
        <v>12</v>
      </c>
      <c r="F31" s="8">
        <v>2.8</v>
      </c>
      <c r="G31" s="12">
        <v>6</v>
      </c>
      <c r="H31" s="8">
        <v>3.66</v>
      </c>
      <c r="I31" s="12">
        <v>0</v>
      </c>
    </row>
    <row r="32" spans="2:9" ht="15" customHeight="1" x14ac:dyDescent="0.2">
      <c r="B32" t="s">
        <v>54</v>
      </c>
      <c r="C32" s="12">
        <v>18</v>
      </c>
      <c r="D32" s="8">
        <v>2.94</v>
      </c>
      <c r="E32" s="12">
        <v>13</v>
      </c>
      <c r="F32" s="8">
        <v>3.04</v>
      </c>
      <c r="G32" s="12">
        <v>5</v>
      </c>
      <c r="H32" s="8">
        <v>3.05</v>
      </c>
      <c r="I32" s="12">
        <v>0</v>
      </c>
    </row>
    <row r="33" spans="2:9" ht="15" customHeight="1" x14ac:dyDescent="0.2">
      <c r="B33" t="s">
        <v>52</v>
      </c>
      <c r="C33" s="12">
        <v>17</v>
      </c>
      <c r="D33" s="8">
        <v>2.78</v>
      </c>
      <c r="E33" s="12">
        <v>11</v>
      </c>
      <c r="F33" s="8">
        <v>2.57</v>
      </c>
      <c r="G33" s="12">
        <v>6</v>
      </c>
      <c r="H33" s="8">
        <v>3.66</v>
      </c>
      <c r="I33" s="12">
        <v>0</v>
      </c>
    </row>
    <row r="34" spans="2:9" ht="15" customHeight="1" x14ac:dyDescent="0.2">
      <c r="B34" t="s">
        <v>70</v>
      </c>
      <c r="C34" s="12">
        <v>16</v>
      </c>
      <c r="D34" s="8">
        <v>2.61</v>
      </c>
      <c r="E34" s="12">
        <v>11</v>
      </c>
      <c r="F34" s="8">
        <v>2.57</v>
      </c>
      <c r="G34" s="12">
        <v>5</v>
      </c>
      <c r="H34" s="8">
        <v>3.05</v>
      </c>
      <c r="I34" s="12">
        <v>0</v>
      </c>
    </row>
    <row r="35" spans="2:9" ht="15" customHeight="1" x14ac:dyDescent="0.2">
      <c r="B35" t="s">
        <v>66</v>
      </c>
      <c r="C35" s="12">
        <v>15</v>
      </c>
      <c r="D35" s="8">
        <v>2.4500000000000002</v>
      </c>
      <c r="E35" s="12">
        <v>11</v>
      </c>
      <c r="F35" s="8">
        <v>2.57</v>
      </c>
      <c r="G35" s="12">
        <v>4</v>
      </c>
      <c r="H35" s="8">
        <v>2.44</v>
      </c>
      <c r="I35" s="12">
        <v>0</v>
      </c>
    </row>
    <row r="36" spans="2:9" ht="15" customHeight="1" x14ac:dyDescent="0.2">
      <c r="B36" t="s">
        <v>69</v>
      </c>
      <c r="C36" s="12">
        <v>13</v>
      </c>
      <c r="D36" s="8">
        <v>2.12</v>
      </c>
      <c r="E36" s="12">
        <v>2</v>
      </c>
      <c r="F36" s="8">
        <v>0.47</v>
      </c>
      <c r="G36" s="12">
        <v>11</v>
      </c>
      <c r="H36" s="8">
        <v>6.71</v>
      </c>
      <c r="I36" s="12">
        <v>0</v>
      </c>
    </row>
    <row r="37" spans="2:9" ht="15" customHeight="1" x14ac:dyDescent="0.2">
      <c r="B37" t="s">
        <v>58</v>
      </c>
      <c r="C37" s="12">
        <v>13</v>
      </c>
      <c r="D37" s="8">
        <v>2.12</v>
      </c>
      <c r="E37" s="12">
        <v>9</v>
      </c>
      <c r="F37" s="8">
        <v>2.1</v>
      </c>
      <c r="G37" s="12">
        <v>4</v>
      </c>
      <c r="H37" s="8">
        <v>2.44</v>
      </c>
      <c r="I37" s="12">
        <v>0</v>
      </c>
    </row>
    <row r="38" spans="2:9" ht="15" customHeight="1" x14ac:dyDescent="0.2">
      <c r="B38" t="s">
        <v>71</v>
      </c>
      <c r="C38" s="12">
        <v>9</v>
      </c>
      <c r="D38" s="8">
        <v>1.47</v>
      </c>
      <c r="E38" s="12">
        <v>6</v>
      </c>
      <c r="F38" s="8">
        <v>1.4</v>
      </c>
      <c r="G38" s="12">
        <v>3</v>
      </c>
      <c r="H38" s="8">
        <v>1.83</v>
      </c>
      <c r="I38" s="12">
        <v>0</v>
      </c>
    </row>
    <row r="39" spans="2:9" ht="15" customHeight="1" x14ac:dyDescent="0.2">
      <c r="B39" t="s">
        <v>57</v>
      </c>
      <c r="C39" s="12">
        <v>9</v>
      </c>
      <c r="D39" s="8">
        <v>1.47</v>
      </c>
      <c r="E39" s="12">
        <v>6</v>
      </c>
      <c r="F39" s="8">
        <v>1.4</v>
      </c>
      <c r="G39" s="12">
        <v>3</v>
      </c>
      <c r="H39" s="8">
        <v>1.83</v>
      </c>
      <c r="I39" s="12">
        <v>0</v>
      </c>
    </row>
    <row r="40" spans="2:9" ht="15" customHeight="1" x14ac:dyDescent="0.2">
      <c r="B40" t="s">
        <v>62</v>
      </c>
      <c r="C40" s="12">
        <v>8</v>
      </c>
      <c r="D40" s="8">
        <v>1.31</v>
      </c>
      <c r="E40" s="12">
        <v>8</v>
      </c>
      <c r="F40" s="8">
        <v>1.87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56</v>
      </c>
      <c r="C41" s="12">
        <v>7</v>
      </c>
      <c r="D41" s="8">
        <v>1.1399999999999999</v>
      </c>
      <c r="E41" s="12">
        <v>4</v>
      </c>
      <c r="F41" s="8">
        <v>0.93</v>
      </c>
      <c r="G41" s="12">
        <v>2</v>
      </c>
      <c r="H41" s="8">
        <v>1.22</v>
      </c>
      <c r="I41" s="12">
        <v>0</v>
      </c>
    </row>
    <row r="42" spans="2:9" ht="15" customHeight="1" x14ac:dyDescent="0.2">
      <c r="B42" t="s">
        <v>75</v>
      </c>
      <c r="C42" s="12">
        <v>7</v>
      </c>
      <c r="D42" s="8">
        <v>1.1399999999999999</v>
      </c>
      <c r="E42" s="12">
        <v>6</v>
      </c>
      <c r="F42" s="8">
        <v>1.4</v>
      </c>
      <c r="G42" s="12">
        <v>1</v>
      </c>
      <c r="H42" s="8">
        <v>0.61</v>
      </c>
      <c r="I42" s="12">
        <v>0</v>
      </c>
    </row>
    <row r="43" spans="2:9" ht="15" customHeight="1" x14ac:dyDescent="0.2">
      <c r="B43" t="s">
        <v>46</v>
      </c>
      <c r="C43" s="12">
        <v>6</v>
      </c>
      <c r="D43" s="8">
        <v>0.98</v>
      </c>
      <c r="E43" s="12">
        <v>3</v>
      </c>
      <c r="F43" s="8">
        <v>0.7</v>
      </c>
      <c r="G43" s="12">
        <v>3</v>
      </c>
      <c r="H43" s="8">
        <v>1.83</v>
      </c>
      <c r="I43" s="12">
        <v>0</v>
      </c>
    </row>
    <row r="44" spans="2:9" ht="15" customHeight="1" x14ac:dyDescent="0.2">
      <c r="B44" t="s">
        <v>67</v>
      </c>
      <c r="C44" s="12">
        <v>6</v>
      </c>
      <c r="D44" s="8">
        <v>0.98</v>
      </c>
      <c r="E44" s="12">
        <v>6</v>
      </c>
      <c r="F44" s="8">
        <v>1.4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109</v>
      </c>
      <c r="C48" s="12">
        <v>33</v>
      </c>
      <c r="D48" s="8">
        <v>5.39</v>
      </c>
      <c r="E48" s="12">
        <v>33</v>
      </c>
      <c r="F48" s="8">
        <v>7.71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132</v>
      </c>
      <c r="C49" s="12">
        <v>22</v>
      </c>
      <c r="D49" s="8">
        <v>3.59</v>
      </c>
      <c r="E49" s="12">
        <v>15</v>
      </c>
      <c r="F49" s="8">
        <v>3.5</v>
      </c>
      <c r="G49" s="12">
        <v>7</v>
      </c>
      <c r="H49" s="8">
        <v>4.2699999999999996</v>
      </c>
      <c r="I49" s="12">
        <v>0</v>
      </c>
    </row>
    <row r="50" spans="2:9" ht="15" customHeight="1" x14ac:dyDescent="0.2">
      <c r="B50" t="s">
        <v>108</v>
      </c>
      <c r="C50" s="12">
        <v>20</v>
      </c>
      <c r="D50" s="8">
        <v>3.27</v>
      </c>
      <c r="E50" s="12">
        <v>20</v>
      </c>
      <c r="F50" s="8">
        <v>4.67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97</v>
      </c>
      <c r="C51" s="12">
        <v>18</v>
      </c>
      <c r="D51" s="8">
        <v>2.94</v>
      </c>
      <c r="E51" s="12">
        <v>15</v>
      </c>
      <c r="F51" s="8">
        <v>3.5</v>
      </c>
      <c r="G51" s="12">
        <v>2</v>
      </c>
      <c r="H51" s="8">
        <v>1.22</v>
      </c>
      <c r="I51" s="12">
        <v>1</v>
      </c>
    </row>
    <row r="52" spans="2:9" ht="15" customHeight="1" x14ac:dyDescent="0.2">
      <c r="B52" t="s">
        <v>92</v>
      </c>
      <c r="C52" s="12">
        <v>16</v>
      </c>
      <c r="D52" s="8">
        <v>2.61</v>
      </c>
      <c r="E52" s="12">
        <v>4</v>
      </c>
      <c r="F52" s="8">
        <v>0.93</v>
      </c>
      <c r="G52" s="12">
        <v>12</v>
      </c>
      <c r="H52" s="8">
        <v>7.32</v>
      </c>
      <c r="I52" s="12">
        <v>0</v>
      </c>
    </row>
    <row r="53" spans="2:9" ht="15" customHeight="1" x14ac:dyDescent="0.2">
      <c r="B53" t="s">
        <v>126</v>
      </c>
      <c r="C53" s="12">
        <v>16</v>
      </c>
      <c r="D53" s="8">
        <v>2.61</v>
      </c>
      <c r="E53" s="12">
        <v>7</v>
      </c>
      <c r="F53" s="8">
        <v>1.64</v>
      </c>
      <c r="G53" s="12">
        <v>9</v>
      </c>
      <c r="H53" s="8">
        <v>5.49</v>
      </c>
      <c r="I53" s="12">
        <v>0</v>
      </c>
    </row>
    <row r="54" spans="2:9" ht="15" customHeight="1" x14ac:dyDescent="0.2">
      <c r="B54" t="s">
        <v>96</v>
      </c>
      <c r="C54" s="12">
        <v>14</v>
      </c>
      <c r="D54" s="8">
        <v>2.29</v>
      </c>
      <c r="E54" s="12">
        <v>13</v>
      </c>
      <c r="F54" s="8">
        <v>3.04</v>
      </c>
      <c r="G54" s="12">
        <v>1</v>
      </c>
      <c r="H54" s="8">
        <v>0.61</v>
      </c>
      <c r="I54" s="12">
        <v>0</v>
      </c>
    </row>
    <row r="55" spans="2:9" ht="15" customHeight="1" x14ac:dyDescent="0.2">
      <c r="B55" t="s">
        <v>93</v>
      </c>
      <c r="C55" s="12">
        <v>13</v>
      </c>
      <c r="D55" s="8">
        <v>2.12</v>
      </c>
      <c r="E55" s="12">
        <v>12</v>
      </c>
      <c r="F55" s="8">
        <v>2.8</v>
      </c>
      <c r="G55" s="12">
        <v>1</v>
      </c>
      <c r="H55" s="8">
        <v>0.61</v>
      </c>
      <c r="I55" s="12">
        <v>0</v>
      </c>
    </row>
    <row r="56" spans="2:9" ht="15" customHeight="1" x14ac:dyDescent="0.2">
      <c r="B56" t="s">
        <v>130</v>
      </c>
      <c r="C56" s="12">
        <v>12</v>
      </c>
      <c r="D56" s="8">
        <v>1.96</v>
      </c>
      <c r="E56" s="12">
        <v>7</v>
      </c>
      <c r="F56" s="8">
        <v>1.64</v>
      </c>
      <c r="G56" s="12">
        <v>5</v>
      </c>
      <c r="H56" s="8">
        <v>3.05</v>
      </c>
      <c r="I56" s="12">
        <v>0</v>
      </c>
    </row>
    <row r="57" spans="2:9" ht="15" customHeight="1" x14ac:dyDescent="0.2">
      <c r="B57" t="s">
        <v>100</v>
      </c>
      <c r="C57" s="12">
        <v>12</v>
      </c>
      <c r="D57" s="8">
        <v>1.96</v>
      </c>
      <c r="E57" s="12">
        <v>6</v>
      </c>
      <c r="F57" s="8">
        <v>1.4</v>
      </c>
      <c r="G57" s="12">
        <v>6</v>
      </c>
      <c r="H57" s="8">
        <v>3.66</v>
      </c>
      <c r="I57" s="12">
        <v>0</v>
      </c>
    </row>
    <row r="58" spans="2:9" ht="15" customHeight="1" x14ac:dyDescent="0.2">
      <c r="B58" t="s">
        <v>131</v>
      </c>
      <c r="C58" s="12">
        <v>11</v>
      </c>
      <c r="D58" s="8">
        <v>1.8</v>
      </c>
      <c r="E58" s="12">
        <v>2</v>
      </c>
      <c r="F58" s="8">
        <v>0.47</v>
      </c>
      <c r="G58" s="12">
        <v>9</v>
      </c>
      <c r="H58" s="8">
        <v>5.49</v>
      </c>
      <c r="I58" s="12">
        <v>0</v>
      </c>
    </row>
    <row r="59" spans="2:9" ht="15" customHeight="1" x14ac:dyDescent="0.2">
      <c r="B59" t="s">
        <v>124</v>
      </c>
      <c r="C59" s="12">
        <v>11</v>
      </c>
      <c r="D59" s="8">
        <v>1.8</v>
      </c>
      <c r="E59" s="12">
        <v>8</v>
      </c>
      <c r="F59" s="8">
        <v>1.87</v>
      </c>
      <c r="G59" s="12">
        <v>3</v>
      </c>
      <c r="H59" s="8">
        <v>1.83</v>
      </c>
      <c r="I59" s="12">
        <v>0</v>
      </c>
    </row>
    <row r="60" spans="2:9" ht="15" customHeight="1" x14ac:dyDescent="0.2">
      <c r="B60" t="s">
        <v>104</v>
      </c>
      <c r="C60" s="12">
        <v>11</v>
      </c>
      <c r="D60" s="8">
        <v>1.8</v>
      </c>
      <c r="E60" s="12">
        <v>10</v>
      </c>
      <c r="F60" s="8">
        <v>2.34</v>
      </c>
      <c r="G60" s="12">
        <v>1</v>
      </c>
      <c r="H60" s="8">
        <v>0.61</v>
      </c>
      <c r="I60" s="12">
        <v>0</v>
      </c>
    </row>
    <row r="61" spans="2:9" ht="15" customHeight="1" x14ac:dyDescent="0.2">
      <c r="B61" t="s">
        <v>106</v>
      </c>
      <c r="C61" s="12">
        <v>11</v>
      </c>
      <c r="D61" s="8">
        <v>1.8</v>
      </c>
      <c r="E61" s="12">
        <v>11</v>
      </c>
      <c r="F61" s="8">
        <v>2.57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110</v>
      </c>
      <c r="C62" s="12">
        <v>11</v>
      </c>
      <c r="D62" s="8">
        <v>1.8</v>
      </c>
      <c r="E62" s="12">
        <v>11</v>
      </c>
      <c r="F62" s="8">
        <v>2.57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94</v>
      </c>
      <c r="C63" s="12">
        <v>10</v>
      </c>
      <c r="D63" s="8">
        <v>1.63</v>
      </c>
      <c r="E63" s="12">
        <v>7</v>
      </c>
      <c r="F63" s="8">
        <v>1.64</v>
      </c>
      <c r="G63" s="12">
        <v>3</v>
      </c>
      <c r="H63" s="8">
        <v>1.83</v>
      </c>
      <c r="I63" s="12">
        <v>0</v>
      </c>
    </row>
    <row r="64" spans="2:9" ht="15" customHeight="1" x14ac:dyDescent="0.2">
      <c r="B64" t="s">
        <v>115</v>
      </c>
      <c r="C64" s="12">
        <v>10</v>
      </c>
      <c r="D64" s="8">
        <v>1.63</v>
      </c>
      <c r="E64" s="12">
        <v>9</v>
      </c>
      <c r="F64" s="8">
        <v>2.1</v>
      </c>
      <c r="G64" s="12">
        <v>1</v>
      </c>
      <c r="H64" s="8">
        <v>0.61</v>
      </c>
      <c r="I64" s="12">
        <v>0</v>
      </c>
    </row>
    <row r="65" spans="2:9" ht="15" customHeight="1" x14ac:dyDescent="0.2">
      <c r="B65" t="s">
        <v>107</v>
      </c>
      <c r="C65" s="12">
        <v>10</v>
      </c>
      <c r="D65" s="8">
        <v>1.63</v>
      </c>
      <c r="E65" s="12">
        <v>8</v>
      </c>
      <c r="F65" s="8">
        <v>1.87</v>
      </c>
      <c r="G65" s="12">
        <v>2</v>
      </c>
      <c r="H65" s="8">
        <v>1.22</v>
      </c>
      <c r="I65" s="12">
        <v>0</v>
      </c>
    </row>
    <row r="66" spans="2:9" ht="15" customHeight="1" x14ac:dyDescent="0.2">
      <c r="B66" t="s">
        <v>128</v>
      </c>
      <c r="C66" s="12">
        <v>10</v>
      </c>
      <c r="D66" s="8">
        <v>1.63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129</v>
      </c>
      <c r="C67" s="12">
        <v>9</v>
      </c>
      <c r="D67" s="8">
        <v>1.47</v>
      </c>
      <c r="E67" s="12">
        <v>8</v>
      </c>
      <c r="F67" s="8">
        <v>1.87</v>
      </c>
      <c r="G67" s="12">
        <v>1</v>
      </c>
      <c r="H67" s="8">
        <v>0.61</v>
      </c>
      <c r="I67" s="12">
        <v>0</v>
      </c>
    </row>
    <row r="68" spans="2:9" ht="15" customHeight="1" x14ac:dyDescent="0.2">
      <c r="B68" t="s">
        <v>127</v>
      </c>
      <c r="C68" s="12">
        <v>9</v>
      </c>
      <c r="D68" s="8">
        <v>1.47</v>
      </c>
      <c r="E68" s="12">
        <v>9</v>
      </c>
      <c r="F68" s="8">
        <v>2.1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28E7-7237-40F1-9EB0-969666E919E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181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2">
      <c r="B6" t="s">
        <v>21</v>
      </c>
      <c r="C6" s="12">
        <v>225</v>
      </c>
      <c r="D6" s="8">
        <v>10.36</v>
      </c>
      <c r="E6" s="12">
        <v>100</v>
      </c>
      <c r="F6" s="8">
        <v>7.46</v>
      </c>
      <c r="G6" s="12">
        <v>125</v>
      </c>
      <c r="H6" s="8">
        <v>15.17</v>
      </c>
      <c r="I6" s="12">
        <v>0</v>
      </c>
    </row>
    <row r="7" spans="2:9" ht="15" customHeight="1" x14ac:dyDescent="0.2">
      <c r="B7" t="s">
        <v>22</v>
      </c>
      <c r="C7" s="12">
        <v>558</v>
      </c>
      <c r="D7" s="8">
        <v>25.7</v>
      </c>
      <c r="E7" s="12">
        <v>360</v>
      </c>
      <c r="F7" s="8">
        <v>26.87</v>
      </c>
      <c r="G7" s="12">
        <v>198</v>
      </c>
      <c r="H7" s="8">
        <v>24.03</v>
      </c>
      <c r="I7" s="12">
        <v>0</v>
      </c>
    </row>
    <row r="8" spans="2:9" ht="15" customHeight="1" x14ac:dyDescent="0.2">
      <c r="B8" t="s">
        <v>23</v>
      </c>
      <c r="C8" s="12">
        <v>5</v>
      </c>
      <c r="D8" s="8">
        <v>0.23</v>
      </c>
      <c r="E8" s="12">
        <v>0</v>
      </c>
      <c r="F8" s="8">
        <v>0</v>
      </c>
      <c r="G8" s="12">
        <v>4</v>
      </c>
      <c r="H8" s="8">
        <v>0.49</v>
      </c>
      <c r="I8" s="12">
        <v>0</v>
      </c>
    </row>
    <row r="9" spans="2:9" ht="15" customHeight="1" x14ac:dyDescent="0.2">
      <c r="B9" t="s">
        <v>24</v>
      </c>
      <c r="C9" s="12">
        <v>8</v>
      </c>
      <c r="D9" s="8">
        <v>0.37</v>
      </c>
      <c r="E9" s="12">
        <v>0</v>
      </c>
      <c r="F9" s="8">
        <v>0</v>
      </c>
      <c r="G9" s="12">
        <v>8</v>
      </c>
      <c r="H9" s="8">
        <v>0.97</v>
      </c>
      <c r="I9" s="12">
        <v>0</v>
      </c>
    </row>
    <row r="10" spans="2:9" ht="15" customHeight="1" x14ac:dyDescent="0.2">
      <c r="B10" t="s">
        <v>25</v>
      </c>
      <c r="C10" s="12">
        <v>9</v>
      </c>
      <c r="D10" s="8">
        <v>0.41</v>
      </c>
      <c r="E10" s="12">
        <v>2</v>
      </c>
      <c r="F10" s="8">
        <v>0.15</v>
      </c>
      <c r="G10" s="12">
        <v>6</v>
      </c>
      <c r="H10" s="8">
        <v>0.73</v>
      </c>
      <c r="I10" s="12">
        <v>1</v>
      </c>
    </row>
    <row r="11" spans="2:9" ht="15" customHeight="1" x14ac:dyDescent="0.2">
      <c r="B11" t="s">
        <v>26</v>
      </c>
      <c r="C11" s="12">
        <v>463</v>
      </c>
      <c r="D11" s="8">
        <v>21.33</v>
      </c>
      <c r="E11" s="12">
        <v>247</v>
      </c>
      <c r="F11" s="8">
        <v>18.43</v>
      </c>
      <c r="G11" s="12">
        <v>214</v>
      </c>
      <c r="H11" s="8">
        <v>25.97</v>
      </c>
      <c r="I11" s="12">
        <v>2</v>
      </c>
    </row>
    <row r="12" spans="2:9" ht="15" customHeight="1" x14ac:dyDescent="0.2">
      <c r="B12" t="s">
        <v>27</v>
      </c>
      <c r="C12" s="12">
        <v>9</v>
      </c>
      <c r="D12" s="8">
        <v>0.41</v>
      </c>
      <c r="E12" s="12">
        <v>1</v>
      </c>
      <c r="F12" s="8">
        <v>7.0000000000000007E-2</v>
      </c>
      <c r="G12" s="12">
        <v>8</v>
      </c>
      <c r="H12" s="8">
        <v>0.97</v>
      </c>
      <c r="I12" s="12">
        <v>0</v>
      </c>
    </row>
    <row r="13" spans="2:9" ht="15" customHeight="1" x14ac:dyDescent="0.2">
      <c r="B13" t="s">
        <v>28</v>
      </c>
      <c r="C13" s="12">
        <v>108</v>
      </c>
      <c r="D13" s="8">
        <v>4.97</v>
      </c>
      <c r="E13" s="12">
        <v>45</v>
      </c>
      <c r="F13" s="8">
        <v>3.36</v>
      </c>
      <c r="G13" s="12">
        <v>63</v>
      </c>
      <c r="H13" s="8">
        <v>7.65</v>
      </c>
      <c r="I13" s="12">
        <v>0</v>
      </c>
    </row>
    <row r="14" spans="2:9" ht="15" customHeight="1" x14ac:dyDescent="0.2">
      <c r="B14" t="s">
        <v>29</v>
      </c>
      <c r="C14" s="12">
        <v>61</v>
      </c>
      <c r="D14" s="8">
        <v>2.81</v>
      </c>
      <c r="E14" s="12">
        <v>39</v>
      </c>
      <c r="F14" s="8">
        <v>2.91</v>
      </c>
      <c r="G14" s="12">
        <v>22</v>
      </c>
      <c r="H14" s="8">
        <v>2.67</v>
      </c>
      <c r="I14" s="12">
        <v>0</v>
      </c>
    </row>
    <row r="15" spans="2:9" ht="15" customHeight="1" x14ac:dyDescent="0.2">
      <c r="B15" t="s">
        <v>30</v>
      </c>
      <c r="C15" s="12">
        <v>299</v>
      </c>
      <c r="D15" s="8">
        <v>13.77</v>
      </c>
      <c r="E15" s="12">
        <v>241</v>
      </c>
      <c r="F15" s="8">
        <v>17.989999999999998</v>
      </c>
      <c r="G15" s="12">
        <v>58</v>
      </c>
      <c r="H15" s="8">
        <v>7.04</v>
      </c>
      <c r="I15" s="12">
        <v>0</v>
      </c>
    </row>
    <row r="16" spans="2:9" ht="15" customHeight="1" x14ac:dyDescent="0.2">
      <c r="B16" t="s">
        <v>31</v>
      </c>
      <c r="C16" s="12">
        <v>240</v>
      </c>
      <c r="D16" s="8">
        <v>11.05</v>
      </c>
      <c r="E16" s="12">
        <v>200</v>
      </c>
      <c r="F16" s="8">
        <v>14.93</v>
      </c>
      <c r="G16" s="12">
        <v>39</v>
      </c>
      <c r="H16" s="8">
        <v>4.7300000000000004</v>
      </c>
      <c r="I16" s="12">
        <v>1</v>
      </c>
    </row>
    <row r="17" spans="2:9" ht="15" customHeight="1" x14ac:dyDescent="0.2">
      <c r="B17" t="s">
        <v>32</v>
      </c>
      <c r="C17" s="12">
        <v>47</v>
      </c>
      <c r="D17" s="8">
        <v>2.16</v>
      </c>
      <c r="E17" s="12">
        <v>32</v>
      </c>
      <c r="F17" s="8">
        <v>2.39</v>
      </c>
      <c r="G17" s="12">
        <v>14</v>
      </c>
      <c r="H17" s="8">
        <v>1.7</v>
      </c>
      <c r="I17" s="12">
        <v>0</v>
      </c>
    </row>
    <row r="18" spans="2:9" ht="15" customHeight="1" x14ac:dyDescent="0.2">
      <c r="B18" t="s">
        <v>33</v>
      </c>
      <c r="C18" s="12">
        <v>87</v>
      </c>
      <c r="D18" s="8">
        <v>4.01</v>
      </c>
      <c r="E18" s="12">
        <v>50</v>
      </c>
      <c r="F18" s="8">
        <v>3.73</v>
      </c>
      <c r="G18" s="12">
        <v>37</v>
      </c>
      <c r="H18" s="8">
        <v>4.49</v>
      </c>
      <c r="I18" s="12">
        <v>0</v>
      </c>
    </row>
    <row r="19" spans="2:9" ht="15" customHeight="1" x14ac:dyDescent="0.2">
      <c r="B19" t="s">
        <v>34</v>
      </c>
      <c r="C19" s="12">
        <v>51</v>
      </c>
      <c r="D19" s="8">
        <v>2.35</v>
      </c>
      <c r="E19" s="12">
        <v>23</v>
      </c>
      <c r="F19" s="8">
        <v>1.72</v>
      </c>
      <c r="G19" s="12">
        <v>27</v>
      </c>
      <c r="H19" s="8">
        <v>3.28</v>
      </c>
      <c r="I19" s="12">
        <v>1</v>
      </c>
    </row>
    <row r="20" spans="2:9" ht="15" customHeight="1" x14ac:dyDescent="0.2">
      <c r="B20" s="9" t="s">
        <v>172</v>
      </c>
      <c r="C20" s="12">
        <f>SUM(LTBL_17206[総数／事業所数])</f>
        <v>2171</v>
      </c>
      <c r="E20" s="12">
        <f>SUBTOTAL(109,LTBL_17206[個人／事業所数])</f>
        <v>1340</v>
      </c>
      <c r="G20" s="12">
        <f>SUBTOTAL(109,LTBL_17206[法人／事業所数])</f>
        <v>824</v>
      </c>
      <c r="I20" s="12">
        <f>SUBTOTAL(109,LTBL_17206[法人以外の団体／事業所数])</f>
        <v>5</v>
      </c>
    </row>
    <row r="21" spans="2:9" ht="15" customHeight="1" x14ac:dyDescent="0.2">
      <c r="E21" s="11">
        <f>LTBL_17206[[#Totals],[個人／事業所数]]/LTBL_17206[[#Totals],[総数／事業所数]]</f>
        <v>0.61722708429295259</v>
      </c>
      <c r="G21" s="11">
        <f>LTBL_17206[[#Totals],[法人／事業所数]]/LTBL_17206[[#Totals],[総数／事業所数]]</f>
        <v>0.37954859511745737</v>
      </c>
      <c r="I21" s="11">
        <f>LTBL_17206[[#Totals],[法人以外の団体／事業所数]]/LTBL_17206[[#Totals],[総数／事業所数]]</f>
        <v>2.3030861354214646E-3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59</v>
      </c>
      <c r="C24" s="12">
        <v>252</v>
      </c>
      <c r="D24" s="8">
        <v>11.61</v>
      </c>
      <c r="E24" s="12">
        <v>229</v>
      </c>
      <c r="F24" s="8">
        <v>17.09</v>
      </c>
      <c r="G24" s="12">
        <v>23</v>
      </c>
      <c r="H24" s="8">
        <v>2.79</v>
      </c>
      <c r="I24" s="12">
        <v>0</v>
      </c>
    </row>
    <row r="25" spans="2:9" ht="15" customHeight="1" x14ac:dyDescent="0.2">
      <c r="B25" t="s">
        <v>49</v>
      </c>
      <c r="C25" s="12">
        <v>246</v>
      </c>
      <c r="D25" s="8">
        <v>11.33</v>
      </c>
      <c r="E25" s="12">
        <v>209</v>
      </c>
      <c r="F25" s="8">
        <v>15.6</v>
      </c>
      <c r="G25" s="12">
        <v>37</v>
      </c>
      <c r="H25" s="8">
        <v>4.49</v>
      </c>
      <c r="I25" s="12">
        <v>0</v>
      </c>
    </row>
    <row r="26" spans="2:9" ht="15" customHeight="1" x14ac:dyDescent="0.2">
      <c r="B26" t="s">
        <v>60</v>
      </c>
      <c r="C26" s="12">
        <v>205</v>
      </c>
      <c r="D26" s="8">
        <v>9.44</v>
      </c>
      <c r="E26" s="12">
        <v>182</v>
      </c>
      <c r="F26" s="8">
        <v>13.58</v>
      </c>
      <c r="G26" s="12">
        <v>23</v>
      </c>
      <c r="H26" s="8">
        <v>2.79</v>
      </c>
      <c r="I26" s="12">
        <v>0</v>
      </c>
    </row>
    <row r="27" spans="2:9" ht="15" customHeight="1" x14ac:dyDescent="0.2">
      <c r="B27" t="s">
        <v>55</v>
      </c>
      <c r="C27" s="12">
        <v>135</v>
      </c>
      <c r="D27" s="8">
        <v>6.22</v>
      </c>
      <c r="E27" s="12">
        <v>87</v>
      </c>
      <c r="F27" s="8">
        <v>6.49</v>
      </c>
      <c r="G27" s="12">
        <v>48</v>
      </c>
      <c r="H27" s="8">
        <v>5.83</v>
      </c>
      <c r="I27" s="12">
        <v>0</v>
      </c>
    </row>
    <row r="28" spans="2:9" ht="15" customHeight="1" x14ac:dyDescent="0.2">
      <c r="B28" t="s">
        <v>53</v>
      </c>
      <c r="C28" s="12">
        <v>97</v>
      </c>
      <c r="D28" s="8">
        <v>4.47</v>
      </c>
      <c r="E28" s="12">
        <v>65</v>
      </c>
      <c r="F28" s="8">
        <v>4.8499999999999996</v>
      </c>
      <c r="G28" s="12">
        <v>31</v>
      </c>
      <c r="H28" s="8">
        <v>3.76</v>
      </c>
      <c r="I28" s="12">
        <v>1</v>
      </c>
    </row>
    <row r="29" spans="2:9" ht="15" customHeight="1" x14ac:dyDescent="0.2">
      <c r="B29" t="s">
        <v>43</v>
      </c>
      <c r="C29" s="12">
        <v>89</v>
      </c>
      <c r="D29" s="8">
        <v>4.0999999999999996</v>
      </c>
      <c r="E29" s="12">
        <v>33</v>
      </c>
      <c r="F29" s="8">
        <v>2.46</v>
      </c>
      <c r="G29" s="12">
        <v>56</v>
      </c>
      <c r="H29" s="8">
        <v>6.8</v>
      </c>
      <c r="I29" s="12">
        <v>0</v>
      </c>
    </row>
    <row r="30" spans="2:9" ht="15" customHeight="1" x14ac:dyDescent="0.2">
      <c r="B30" t="s">
        <v>56</v>
      </c>
      <c r="C30" s="12">
        <v>80</v>
      </c>
      <c r="D30" s="8">
        <v>3.68</v>
      </c>
      <c r="E30" s="12">
        <v>38</v>
      </c>
      <c r="F30" s="8">
        <v>2.84</v>
      </c>
      <c r="G30" s="12">
        <v>42</v>
      </c>
      <c r="H30" s="8">
        <v>5.0999999999999996</v>
      </c>
      <c r="I30" s="12">
        <v>0</v>
      </c>
    </row>
    <row r="31" spans="2:9" ht="15" customHeight="1" x14ac:dyDescent="0.2">
      <c r="B31" t="s">
        <v>44</v>
      </c>
      <c r="C31" s="12">
        <v>72</v>
      </c>
      <c r="D31" s="8">
        <v>3.32</v>
      </c>
      <c r="E31" s="12">
        <v>44</v>
      </c>
      <c r="F31" s="8">
        <v>3.28</v>
      </c>
      <c r="G31" s="12">
        <v>28</v>
      </c>
      <c r="H31" s="8">
        <v>3.4</v>
      </c>
      <c r="I31" s="12">
        <v>0</v>
      </c>
    </row>
    <row r="32" spans="2:9" ht="15" customHeight="1" x14ac:dyDescent="0.2">
      <c r="B32" t="s">
        <v>54</v>
      </c>
      <c r="C32" s="12">
        <v>70</v>
      </c>
      <c r="D32" s="8">
        <v>3.22</v>
      </c>
      <c r="E32" s="12">
        <v>44</v>
      </c>
      <c r="F32" s="8">
        <v>3.28</v>
      </c>
      <c r="G32" s="12">
        <v>26</v>
      </c>
      <c r="H32" s="8">
        <v>3.16</v>
      </c>
      <c r="I32" s="12">
        <v>0</v>
      </c>
    </row>
    <row r="33" spans="2:9" ht="15" customHeight="1" x14ac:dyDescent="0.2">
      <c r="B33" t="s">
        <v>45</v>
      </c>
      <c r="C33" s="12">
        <v>64</v>
      </c>
      <c r="D33" s="8">
        <v>2.95</v>
      </c>
      <c r="E33" s="12">
        <v>23</v>
      </c>
      <c r="F33" s="8">
        <v>1.72</v>
      </c>
      <c r="G33" s="12">
        <v>41</v>
      </c>
      <c r="H33" s="8">
        <v>4.9800000000000004</v>
      </c>
      <c r="I33" s="12">
        <v>0</v>
      </c>
    </row>
    <row r="34" spans="2:9" ht="15" customHeight="1" x14ac:dyDescent="0.2">
      <c r="B34" t="s">
        <v>46</v>
      </c>
      <c r="C34" s="12">
        <v>59</v>
      </c>
      <c r="D34" s="8">
        <v>2.72</v>
      </c>
      <c r="E34" s="12">
        <v>35</v>
      </c>
      <c r="F34" s="8">
        <v>2.61</v>
      </c>
      <c r="G34" s="12">
        <v>24</v>
      </c>
      <c r="H34" s="8">
        <v>2.91</v>
      </c>
      <c r="I34" s="12">
        <v>0</v>
      </c>
    </row>
    <row r="35" spans="2:9" ht="15" customHeight="1" x14ac:dyDescent="0.2">
      <c r="B35" t="s">
        <v>62</v>
      </c>
      <c r="C35" s="12">
        <v>54</v>
      </c>
      <c r="D35" s="8">
        <v>2.4900000000000002</v>
      </c>
      <c r="E35" s="12">
        <v>50</v>
      </c>
      <c r="F35" s="8">
        <v>3.73</v>
      </c>
      <c r="G35" s="12">
        <v>4</v>
      </c>
      <c r="H35" s="8">
        <v>0.49</v>
      </c>
      <c r="I35" s="12">
        <v>0</v>
      </c>
    </row>
    <row r="36" spans="2:9" ht="15" customHeight="1" x14ac:dyDescent="0.2">
      <c r="B36" t="s">
        <v>61</v>
      </c>
      <c r="C36" s="12">
        <v>47</v>
      </c>
      <c r="D36" s="8">
        <v>2.16</v>
      </c>
      <c r="E36" s="12">
        <v>32</v>
      </c>
      <c r="F36" s="8">
        <v>2.39</v>
      </c>
      <c r="G36" s="12">
        <v>14</v>
      </c>
      <c r="H36" s="8">
        <v>1.7</v>
      </c>
      <c r="I36" s="12">
        <v>0</v>
      </c>
    </row>
    <row r="37" spans="2:9" ht="15" customHeight="1" x14ac:dyDescent="0.2">
      <c r="B37" t="s">
        <v>52</v>
      </c>
      <c r="C37" s="12">
        <v>45</v>
      </c>
      <c r="D37" s="8">
        <v>2.0699999999999998</v>
      </c>
      <c r="E37" s="12">
        <v>18</v>
      </c>
      <c r="F37" s="8">
        <v>1.34</v>
      </c>
      <c r="G37" s="12">
        <v>26</v>
      </c>
      <c r="H37" s="8">
        <v>3.16</v>
      </c>
      <c r="I37" s="12">
        <v>1</v>
      </c>
    </row>
    <row r="38" spans="2:9" ht="15" customHeight="1" x14ac:dyDescent="0.2">
      <c r="B38" t="s">
        <v>51</v>
      </c>
      <c r="C38" s="12">
        <v>42</v>
      </c>
      <c r="D38" s="8">
        <v>1.93</v>
      </c>
      <c r="E38" s="12">
        <v>11</v>
      </c>
      <c r="F38" s="8">
        <v>0.82</v>
      </c>
      <c r="G38" s="12">
        <v>31</v>
      </c>
      <c r="H38" s="8">
        <v>3.76</v>
      </c>
      <c r="I38" s="12">
        <v>0</v>
      </c>
    </row>
    <row r="39" spans="2:9" ht="15" customHeight="1" x14ac:dyDescent="0.2">
      <c r="B39" t="s">
        <v>76</v>
      </c>
      <c r="C39" s="12">
        <v>38</v>
      </c>
      <c r="D39" s="8">
        <v>1.75</v>
      </c>
      <c r="E39" s="12">
        <v>8</v>
      </c>
      <c r="F39" s="8">
        <v>0.6</v>
      </c>
      <c r="G39" s="12">
        <v>30</v>
      </c>
      <c r="H39" s="8">
        <v>3.64</v>
      </c>
      <c r="I39" s="12">
        <v>0</v>
      </c>
    </row>
    <row r="40" spans="2:9" ht="15" customHeight="1" x14ac:dyDescent="0.2">
      <c r="B40" t="s">
        <v>67</v>
      </c>
      <c r="C40" s="12">
        <v>34</v>
      </c>
      <c r="D40" s="8">
        <v>1.57</v>
      </c>
      <c r="E40" s="12">
        <v>28</v>
      </c>
      <c r="F40" s="8">
        <v>2.09</v>
      </c>
      <c r="G40" s="12">
        <v>6</v>
      </c>
      <c r="H40" s="8">
        <v>0.73</v>
      </c>
      <c r="I40" s="12">
        <v>0</v>
      </c>
    </row>
    <row r="41" spans="2:9" ht="15" customHeight="1" x14ac:dyDescent="0.2">
      <c r="B41" t="s">
        <v>57</v>
      </c>
      <c r="C41" s="12">
        <v>33</v>
      </c>
      <c r="D41" s="8">
        <v>1.52</v>
      </c>
      <c r="E41" s="12">
        <v>21</v>
      </c>
      <c r="F41" s="8">
        <v>1.57</v>
      </c>
      <c r="G41" s="12">
        <v>12</v>
      </c>
      <c r="H41" s="8">
        <v>1.46</v>
      </c>
      <c r="I41" s="12">
        <v>0</v>
      </c>
    </row>
    <row r="42" spans="2:9" ht="15" customHeight="1" x14ac:dyDescent="0.2">
      <c r="B42" t="s">
        <v>74</v>
      </c>
      <c r="C42" s="12">
        <v>33</v>
      </c>
      <c r="D42" s="8">
        <v>1.52</v>
      </c>
      <c r="E42" s="12">
        <v>0</v>
      </c>
      <c r="F42" s="8">
        <v>0</v>
      </c>
      <c r="G42" s="12">
        <v>33</v>
      </c>
      <c r="H42" s="8">
        <v>4</v>
      </c>
      <c r="I42" s="12">
        <v>0</v>
      </c>
    </row>
    <row r="43" spans="2:9" ht="15" customHeight="1" x14ac:dyDescent="0.2">
      <c r="B43" t="s">
        <v>69</v>
      </c>
      <c r="C43" s="12">
        <v>32</v>
      </c>
      <c r="D43" s="8">
        <v>1.47</v>
      </c>
      <c r="E43" s="12">
        <v>16</v>
      </c>
      <c r="F43" s="8">
        <v>1.19</v>
      </c>
      <c r="G43" s="12">
        <v>16</v>
      </c>
      <c r="H43" s="8">
        <v>1.94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123</v>
      </c>
      <c r="C47" s="12">
        <v>230</v>
      </c>
      <c r="D47" s="8">
        <v>10.59</v>
      </c>
      <c r="E47" s="12">
        <v>200</v>
      </c>
      <c r="F47" s="8">
        <v>14.93</v>
      </c>
      <c r="G47" s="12">
        <v>30</v>
      </c>
      <c r="H47" s="8">
        <v>3.64</v>
      </c>
      <c r="I47" s="12">
        <v>0</v>
      </c>
    </row>
    <row r="48" spans="2:9" ht="15" customHeight="1" x14ac:dyDescent="0.2">
      <c r="B48" t="s">
        <v>109</v>
      </c>
      <c r="C48" s="12">
        <v>105</v>
      </c>
      <c r="D48" s="8">
        <v>4.84</v>
      </c>
      <c r="E48" s="12">
        <v>101</v>
      </c>
      <c r="F48" s="8">
        <v>7.54</v>
      </c>
      <c r="G48" s="12">
        <v>4</v>
      </c>
      <c r="H48" s="8">
        <v>0.49</v>
      </c>
      <c r="I48" s="12">
        <v>0</v>
      </c>
    </row>
    <row r="49" spans="2:9" ht="15" customHeight="1" x14ac:dyDescent="0.2">
      <c r="B49" t="s">
        <v>107</v>
      </c>
      <c r="C49" s="12">
        <v>69</v>
      </c>
      <c r="D49" s="8">
        <v>3.18</v>
      </c>
      <c r="E49" s="12">
        <v>64</v>
      </c>
      <c r="F49" s="8">
        <v>4.78</v>
      </c>
      <c r="G49" s="12">
        <v>5</v>
      </c>
      <c r="H49" s="8">
        <v>0.61</v>
      </c>
      <c r="I49" s="12">
        <v>0</v>
      </c>
    </row>
    <row r="50" spans="2:9" ht="15" customHeight="1" x14ac:dyDescent="0.2">
      <c r="B50" t="s">
        <v>108</v>
      </c>
      <c r="C50" s="12">
        <v>60</v>
      </c>
      <c r="D50" s="8">
        <v>2.76</v>
      </c>
      <c r="E50" s="12">
        <v>58</v>
      </c>
      <c r="F50" s="8">
        <v>4.33</v>
      </c>
      <c r="G50" s="12">
        <v>2</v>
      </c>
      <c r="H50" s="8">
        <v>0.24</v>
      </c>
      <c r="I50" s="12">
        <v>0</v>
      </c>
    </row>
    <row r="51" spans="2:9" ht="15" customHeight="1" x14ac:dyDescent="0.2">
      <c r="B51" t="s">
        <v>104</v>
      </c>
      <c r="C51" s="12">
        <v>51</v>
      </c>
      <c r="D51" s="8">
        <v>2.35</v>
      </c>
      <c r="E51" s="12">
        <v>43</v>
      </c>
      <c r="F51" s="8">
        <v>3.21</v>
      </c>
      <c r="G51" s="12">
        <v>8</v>
      </c>
      <c r="H51" s="8">
        <v>0.97</v>
      </c>
      <c r="I51" s="12">
        <v>0</v>
      </c>
    </row>
    <row r="52" spans="2:9" ht="15" customHeight="1" x14ac:dyDescent="0.2">
      <c r="B52" t="s">
        <v>102</v>
      </c>
      <c r="C52" s="12">
        <v>49</v>
      </c>
      <c r="D52" s="8">
        <v>2.2599999999999998</v>
      </c>
      <c r="E52" s="12">
        <v>34</v>
      </c>
      <c r="F52" s="8">
        <v>2.54</v>
      </c>
      <c r="G52" s="12">
        <v>15</v>
      </c>
      <c r="H52" s="8">
        <v>1.82</v>
      </c>
      <c r="I52" s="12">
        <v>0</v>
      </c>
    </row>
    <row r="53" spans="2:9" ht="15" customHeight="1" x14ac:dyDescent="0.2">
      <c r="B53" t="s">
        <v>98</v>
      </c>
      <c r="C53" s="12">
        <v>47</v>
      </c>
      <c r="D53" s="8">
        <v>2.16</v>
      </c>
      <c r="E53" s="12">
        <v>30</v>
      </c>
      <c r="F53" s="8">
        <v>2.2400000000000002</v>
      </c>
      <c r="G53" s="12">
        <v>17</v>
      </c>
      <c r="H53" s="8">
        <v>2.06</v>
      </c>
      <c r="I53" s="12">
        <v>0</v>
      </c>
    </row>
    <row r="54" spans="2:9" ht="15" customHeight="1" x14ac:dyDescent="0.2">
      <c r="B54" t="s">
        <v>118</v>
      </c>
      <c r="C54" s="12">
        <v>46</v>
      </c>
      <c r="D54" s="8">
        <v>2.12</v>
      </c>
      <c r="E54" s="12">
        <v>30</v>
      </c>
      <c r="F54" s="8">
        <v>2.2400000000000002</v>
      </c>
      <c r="G54" s="12">
        <v>16</v>
      </c>
      <c r="H54" s="8">
        <v>1.94</v>
      </c>
      <c r="I54" s="12">
        <v>0</v>
      </c>
    </row>
    <row r="55" spans="2:9" ht="15" customHeight="1" x14ac:dyDescent="0.2">
      <c r="B55" t="s">
        <v>111</v>
      </c>
      <c r="C55" s="12">
        <v>41</v>
      </c>
      <c r="D55" s="8">
        <v>1.89</v>
      </c>
      <c r="E55" s="12">
        <v>37</v>
      </c>
      <c r="F55" s="8">
        <v>2.76</v>
      </c>
      <c r="G55" s="12">
        <v>4</v>
      </c>
      <c r="H55" s="8">
        <v>0.49</v>
      </c>
      <c r="I55" s="12">
        <v>0</v>
      </c>
    </row>
    <row r="56" spans="2:9" ht="15" customHeight="1" x14ac:dyDescent="0.2">
      <c r="B56" t="s">
        <v>92</v>
      </c>
      <c r="C56" s="12">
        <v>37</v>
      </c>
      <c r="D56" s="8">
        <v>1.7</v>
      </c>
      <c r="E56" s="12">
        <v>11</v>
      </c>
      <c r="F56" s="8">
        <v>0.82</v>
      </c>
      <c r="G56" s="12">
        <v>26</v>
      </c>
      <c r="H56" s="8">
        <v>3.16</v>
      </c>
      <c r="I56" s="12">
        <v>0</v>
      </c>
    </row>
    <row r="57" spans="2:9" ht="15" customHeight="1" x14ac:dyDescent="0.2">
      <c r="B57" t="s">
        <v>95</v>
      </c>
      <c r="C57" s="12">
        <v>37</v>
      </c>
      <c r="D57" s="8">
        <v>1.7</v>
      </c>
      <c r="E57" s="12">
        <v>18</v>
      </c>
      <c r="F57" s="8">
        <v>1.34</v>
      </c>
      <c r="G57" s="12">
        <v>19</v>
      </c>
      <c r="H57" s="8">
        <v>2.31</v>
      </c>
      <c r="I57" s="12">
        <v>0</v>
      </c>
    </row>
    <row r="58" spans="2:9" ht="15" customHeight="1" x14ac:dyDescent="0.2">
      <c r="B58" t="s">
        <v>105</v>
      </c>
      <c r="C58" s="12">
        <v>37</v>
      </c>
      <c r="D58" s="8">
        <v>1.7</v>
      </c>
      <c r="E58" s="12">
        <v>35</v>
      </c>
      <c r="F58" s="8">
        <v>2.61</v>
      </c>
      <c r="G58" s="12">
        <v>2</v>
      </c>
      <c r="H58" s="8">
        <v>0.24</v>
      </c>
      <c r="I58" s="12">
        <v>0</v>
      </c>
    </row>
    <row r="59" spans="2:9" ht="15" customHeight="1" x14ac:dyDescent="0.2">
      <c r="B59" t="s">
        <v>100</v>
      </c>
      <c r="C59" s="12">
        <v>34</v>
      </c>
      <c r="D59" s="8">
        <v>1.57</v>
      </c>
      <c r="E59" s="12">
        <v>30</v>
      </c>
      <c r="F59" s="8">
        <v>2.2400000000000002</v>
      </c>
      <c r="G59" s="12">
        <v>4</v>
      </c>
      <c r="H59" s="8">
        <v>0.49</v>
      </c>
      <c r="I59" s="12">
        <v>0</v>
      </c>
    </row>
    <row r="60" spans="2:9" ht="15" customHeight="1" x14ac:dyDescent="0.2">
      <c r="B60" t="s">
        <v>106</v>
      </c>
      <c r="C60" s="12">
        <v>34</v>
      </c>
      <c r="D60" s="8">
        <v>1.57</v>
      </c>
      <c r="E60" s="12">
        <v>34</v>
      </c>
      <c r="F60" s="8">
        <v>2.54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116</v>
      </c>
      <c r="C61" s="12">
        <v>34</v>
      </c>
      <c r="D61" s="8">
        <v>1.57</v>
      </c>
      <c r="E61" s="12">
        <v>4</v>
      </c>
      <c r="F61" s="8">
        <v>0.3</v>
      </c>
      <c r="G61" s="12">
        <v>30</v>
      </c>
      <c r="H61" s="8">
        <v>3.64</v>
      </c>
      <c r="I61" s="12">
        <v>0</v>
      </c>
    </row>
    <row r="62" spans="2:9" ht="15" customHeight="1" x14ac:dyDescent="0.2">
      <c r="B62" t="s">
        <v>110</v>
      </c>
      <c r="C62" s="12">
        <v>31</v>
      </c>
      <c r="D62" s="8">
        <v>1.43</v>
      </c>
      <c r="E62" s="12">
        <v>23</v>
      </c>
      <c r="F62" s="8">
        <v>1.72</v>
      </c>
      <c r="G62" s="12">
        <v>8</v>
      </c>
      <c r="H62" s="8">
        <v>0.97</v>
      </c>
      <c r="I62" s="12">
        <v>0</v>
      </c>
    </row>
    <row r="63" spans="2:9" ht="15" customHeight="1" x14ac:dyDescent="0.2">
      <c r="B63" t="s">
        <v>96</v>
      </c>
      <c r="C63" s="12">
        <v>27</v>
      </c>
      <c r="D63" s="8">
        <v>1.24</v>
      </c>
      <c r="E63" s="12">
        <v>18</v>
      </c>
      <c r="F63" s="8">
        <v>1.34</v>
      </c>
      <c r="G63" s="12">
        <v>8</v>
      </c>
      <c r="H63" s="8">
        <v>0.97</v>
      </c>
      <c r="I63" s="12">
        <v>1</v>
      </c>
    </row>
    <row r="64" spans="2:9" ht="15" customHeight="1" x14ac:dyDescent="0.2">
      <c r="B64" t="s">
        <v>99</v>
      </c>
      <c r="C64" s="12">
        <v>27</v>
      </c>
      <c r="D64" s="8">
        <v>1.24</v>
      </c>
      <c r="E64" s="12">
        <v>15</v>
      </c>
      <c r="F64" s="8">
        <v>1.1200000000000001</v>
      </c>
      <c r="G64" s="12">
        <v>12</v>
      </c>
      <c r="H64" s="8">
        <v>1.46</v>
      </c>
      <c r="I64" s="12">
        <v>0</v>
      </c>
    </row>
    <row r="65" spans="2:9" ht="15" customHeight="1" x14ac:dyDescent="0.2">
      <c r="B65" t="s">
        <v>97</v>
      </c>
      <c r="C65" s="12">
        <v>26</v>
      </c>
      <c r="D65" s="8">
        <v>1.2</v>
      </c>
      <c r="E65" s="12">
        <v>17</v>
      </c>
      <c r="F65" s="8">
        <v>1.27</v>
      </c>
      <c r="G65" s="12">
        <v>9</v>
      </c>
      <c r="H65" s="8">
        <v>1.0900000000000001</v>
      </c>
      <c r="I65" s="12">
        <v>0</v>
      </c>
    </row>
    <row r="66" spans="2:9" ht="15" customHeight="1" x14ac:dyDescent="0.2">
      <c r="B66" t="s">
        <v>133</v>
      </c>
      <c r="C66" s="12">
        <v>23</v>
      </c>
      <c r="D66" s="8">
        <v>1.06</v>
      </c>
      <c r="E66" s="12">
        <v>10</v>
      </c>
      <c r="F66" s="8">
        <v>0.75</v>
      </c>
      <c r="G66" s="12">
        <v>13</v>
      </c>
      <c r="H66" s="8">
        <v>1.58</v>
      </c>
      <c r="I66" s="12">
        <v>0</v>
      </c>
    </row>
    <row r="67" spans="2:9" ht="15" customHeight="1" x14ac:dyDescent="0.2">
      <c r="B67" t="s">
        <v>127</v>
      </c>
      <c r="C67" s="12">
        <v>23</v>
      </c>
      <c r="D67" s="8">
        <v>1.06</v>
      </c>
      <c r="E67" s="12">
        <v>18</v>
      </c>
      <c r="F67" s="8">
        <v>1.34</v>
      </c>
      <c r="G67" s="12">
        <v>5</v>
      </c>
      <c r="H67" s="8">
        <v>0.61</v>
      </c>
      <c r="I67" s="12">
        <v>0</v>
      </c>
    </row>
    <row r="68" spans="2:9" ht="15" customHeight="1" x14ac:dyDescent="0.2">
      <c r="B68" t="s">
        <v>134</v>
      </c>
      <c r="C68" s="12">
        <v>23</v>
      </c>
      <c r="D68" s="8">
        <v>1.06</v>
      </c>
      <c r="E68" s="12">
        <v>14</v>
      </c>
      <c r="F68" s="8">
        <v>1.04</v>
      </c>
      <c r="G68" s="12">
        <v>9</v>
      </c>
      <c r="H68" s="8">
        <v>1.0900000000000001</v>
      </c>
      <c r="I68" s="12">
        <v>0</v>
      </c>
    </row>
    <row r="70" spans="2:9" ht="15" customHeight="1" x14ac:dyDescent="0.2">
      <c r="B70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8F9CA-CEB0-4EBE-9148-FC0D896DD3BE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182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92</v>
      </c>
      <c r="D6" s="8">
        <v>14.81</v>
      </c>
      <c r="E6" s="12">
        <v>36</v>
      </c>
      <c r="F6" s="8">
        <v>10.37</v>
      </c>
      <c r="G6" s="12">
        <v>56</v>
      </c>
      <c r="H6" s="8">
        <v>21.71</v>
      </c>
      <c r="I6" s="12">
        <v>0</v>
      </c>
    </row>
    <row r="7" spans="2:9" ht="15" customHeight="1" x14ac:dyDescent="0.2">
      <c r="B7" t="s">
        <v>22</v>
      </c>
      <c r="C7" s="12">
        <v>76</v>
      </c>
      <c r="D7" s="8">
        <v>12.24</v>
      </c>
      <c r="E7" s="12">
        <v>35</v>
      </c>
      <c r="F7" s="8">
        <v>10.09</v>
      </c>
      <c r="G7" s="12">
        <v>41</v>
      </c>
      <c r="H7" s="8">
        <v>15.89</v>
      </c>
      <c r="I7" s="12">
        <v>0</v>
      </c>
    </row>
    <row r="8" spans="2:9" ht="15" customHeight="1" x14ac:dyDescent="0.2">
      <c r="B8" t="s">
        <v>23</v>
      </c>
      <c r="C8" s="12">
        <v>4</v>
      </c>
      <c r="D8" s="8">
        <v>0.64</v>
      </c>
      <c r="E8" s="12">
        <v>0</v>
      </c>
      <c r="F8" s="8">
        <v>0</v>
      </c>
      <c r="G8" s="12">
        <v>3</v>
      </c>
      <c r="H8" s="8">
        <v>1.1599999999999999</v>
      </c>
      <c r="I8" s="12">
        <v>0</v>
      </c>
    </row>
    <row r="9" spans="2:9" ht="15" customHeight="1" x14ac:dyDescent="0.2">
      <c r="B9" t="s">
        <v>24</v>
      </c>
      <c r="C9" s="12">
        <v>4</v>
      </c>
      <c r="D9" s="8">
        <v>0.64</v>
      </c>
      <c r="E9" s="12">
        <v>0</v>
      </c>
      <c r="F9" s="8">
        <v>0</v>
      </c>
      <c r="G9" s="12">
        <v>4</v>
      </c>
      <c r="H9" s="8">
        <v>1.55</v>
      </c>
      <c r="I9" s="12">
        <v>0</v>
      </c>
    </row>
    <row r="10" spans="2:9" ht="15" customHeight="1" x14ac:dyDescent="0.2">
      <c r="B10" t="s">
        <v>25</v>
      </c>
      <c r="C10" s="12">
        <v>8</v>
      </c>
      <c r="D10" s="8">
        <v>1.29</v>
      </c>
      <c r="E10" s="12">
        <v>4</v>
      </c>
      <c r="F10" s="8">
        <v>1.1499999999999999</v>
      </c>
      <c r="G10" s="12">
        <v>3</v>
      </c>
      <c r="H10" s="8">
        <v>1.1599999999999999</v>
      </c>
      <c r="I10" s="12">
        <v>1</v>
      </c>
    </row>
    <row r="11" spans="2:9" ht="15" customHeight="1" x14ac:dyDescent="0.2">
      <c r="B11" t="s">
        <v>26</v>
      </c>
      <c r="C11" s="12">
        <v>142</v>
      </c>
      <c r="D11" s="8">
        <v>22.87</v>
      </c>
      <c r="E11" s="12">
        <v>63</v>
      </c>
      <c r="F11" s="8">
        <v>18.16</v>
      </c>
      <c r="G11" s="12">
        <v>78</v>
      </c>
      <c r="H11" s="8">
        <v>30.23</v>
      </c>
      <c r="I11" s="12">
        <v>1</v>
      </c>
    </row>
    <row r="12" spans="2:9" ht="15" customHeight="1" x14ac:dyDescent="0.2">
      <c r="B12" t="s">
        <v>27</v>
      </c>
      <c r="C12" s="12">
        <v>1</v>
      </c>
      <c r="D12" s="8">
        <v>0.16</v>
      </c>
      <c r="E12" s="12">
        <v>1</v>
      </c>
      <c r="F12" s="8">
        <v>0.28999999999999998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24</v>
      </c>
      <c r="D13" s="8">
        <v>3.86</v>
      </c>
      <c r="E13" s="12">
        <v>11</v>
      </c>
      <c r="F13" s="8">
        <v>3.17</v>
      </c>
      <c r="G13" s="12">
        <v>13</v>
      </c>
      <c r="H13" s="8">
        <v>5.04</v>
      </c>
      <c r="I13" s="12">
        <v>0</v>
      </c>
    </row>
    <row r="14" spans="2:9" ht="15" customHeight="1" x14ac:dyDescent="0.2">
      <c r="B14" t="s">
        <v>29</v>
      </c>
      <c r="C14" s="12">
        <v>26</v>
      </c>
      <c r="D14" s="8">
        <v>4.1900000000000004</v>
      </c>
      <c r="E14" s="12">
        <v>19</v>
      </c>
      <c r="F14" s="8">
        <v>5.48</v>
      </c>
      <c r="G14" s="12">
        <v>7</v>
      </c>
      <c r="H14" s="8">
        <v>2.71</v>
      </c>
      <c r="I14" s="12">
        <v>0</v>
      </c>
    </row>
    <row r="15" spans="2:9" ht="15" customHeight="1" x14ac:dyDescent="0.2">
      <c r="B15" t="s">
        <v>30</v>
      </c>
      <c r="C15" s="12">
        <v>77</v>
      </c>
      <c r="D15" s="8">
        <v>12.4</v>
      </c>
      <c r="E15" s="12">
        <v>59</v>
      </c>
      <c r="F15" s="8">
        <v>17</v>
      </c>
      <c r="G15" s="12">
        <v>18</v>
      </c>
      <c r="H15" s="8">
        <v>6.98</v>
      </c>
      <c r="I15" s="12">
        <v>0</v>
      </c>
    </row>
    <row r="16" spans="2:9" ht="15" customHeight="1" x14ac:dyDescent="0.2">
      <c r="B16" t="s">
        <v>31</v>
      </c>
      <c r="C16" s="12">
        <v>86</v>
      </c>
      <c r="D16" s="8">
        <v>13.85</v>
      </c>
      <c r="E16" s="12">
        <v>73</v>
      </c>
      <c r="F16" s="8">
        <v>21.04</v>
      </c>
      <c r="G16" s="12">
        <v>13</v>
      </c>
      <c r="H16" s="8">
        <v>5.04</v>
      </c>
      <c r="I16" s="12">
        <v>0</v>
      </c>
    </row>
    <row r="17" spans="2:9" ht="15" customHeight="1" x14ac:dyDescent="0.2">
      <c r="B17" t="s">
        <v>32</v>
      </c>
      <c r="C17" s="12">
        <v>30</v>
      </c>
      <c r="D17" s="8">
        <v>4.83</v>
      </c>
      <c r="E17" s="12">
        <v>13</v>
      </c>
      <c r="F17" s="8">
        <v>3.75</v>
      </c>
      <c r="G17" s="12">
        <v>5</v>
      </c>
      <c r="H17" s="8">
        <v>1.94</v>
      </c>
      <c r="I17" s="12">
        <v>0</v>
      </c>
    </row>
    <row r="18" spans="2:9" ht="15" customHeight="1" x14ac:dyDescent="0.2">
      <c r="B18" t="s">
        <v>33</v>
      </c>
      <c r="C18" s="12">
        <v>34</v>
      </c>
      <c r="D18" s="8">
        <v>5.48</v>
      </c>
      <c r="E18" s="12">
        <v>27</v>
      </c>
      <c r="F18" s="8">
        <v>7.78</v>
      </c>
      <c r="G18" s="12">
        <v>6</v>
      </c>
      <c r="H18" s="8">
        <v>2.33</v>
      </c>
      <c r="I18" s="12">
        <v>0</v>
      </c>
    </row>
    <row r="19" spans="2:9" ht="15" customHeight="1" x14ac:dyDescent="0.2">
      <c r="B19" t="s">
        <v>34</v>
      </c>
      <c r="C19" s="12">
        <v>17</v>
      </c>
      <c r="D19" s="8">
        <v>2.74</v>
      </c>
      <c r="E19" s="12">
        <v>6</v>
      </c>
      <c r="F19" s="8">
        <v>1.73</v>
      </c>
      <c r="G19" s="12">
        <v>11</v>
      </c>
      <c r="H19" s="8">
        <v>4.26</v>
      </c>
      <c r="I19" s="12">
        <v>0</v>
      </c>
    </row>
    <row r="20" spans="2:9" ht="15" customHeight="1" x14ac:dyDescent="0.2">
      <c r="B20" s="9" t="s">
        <v>172</v>
      </c>
      <c r="C20" s="12">
        <f>SUM(LTBL_17207[総数／事業所数])</f>
        <v>621</v>
      </c>
      <c r="E20" s="12">
        <f>SUBTOTAL(109,LTBL_17207[個人／事業所数])</f>
        <v>347</v>
      </c>
      <c r="G20" s="12">
        <f>SUBTOTAL(109,LTBL_17207[法人／事業所数])</f>
        <v>258</v>
      </c>
      <c r="I20" s="12">
        <f>SUBTOTAL(109,LTBL_17207[法人以外の団体／事業所数])</f>
        <v>2</v>
      </c>
    </row>
    <row r="21" spans="2:9" ht="15" customHeight="1" x14ac:dyDescent="0.2">
      <c r="E21" s="11">
        <f>LTBL_17207[[#Totals],[個人／事業所数]]/LTBL_17207[[#Totals],[総数／事業所数]]</f>
        <v>0.55877616747181968</v>
      </c>
      <c r="G21" s="11">
        <f>LTBL_17207[[#Totals],[法人／事業所数]]/LTBL_17207[[#Totals],[総数／事業所数]]</f>
        <v>0.41545893719806765</v>
      </c>
      <c r="I21" s="11">
        <f>LTBL_17207[[#Totals],[法人以外の団体／事業所数]]/LTBL_17207[[#Totals],[総数／事業所数]]</f>
        <v>3.2206119162640902E-3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78</v>
      </c>
      <c r="D24" s="8">
        <v>12.56</v>
      </c>
      <c r="E24" s="12">
        <v>71</v>
      </c>
      <c r="F24" s="8">
        <v>20.46</v>
      </c>
      <c r="G24" s="12">
        <v>7</v>
      </c>
      <c r="H24" s="8">
        <v>2.71</v>
      </c>
      <c r="I24" s="12">
        <v>0</v>
      </c>
    </row>
    <row r="25" spans="2:9" ht="15" customHeight="1" x14ac:dyDescent="0.2">
      <c r="B25" t="s">
        <v>59</v>
      </c>
      <c r="C25" s="12">
        <v>61</v>
      </c>
      <c r="D25" s="8">
        <v>9.82</v>
      </c>
      <c r="E25" s="12">
        <v>55</v>
      </c>
      <c r="F25" s="8">
        <v>15.85</v>
      </c>
      <c r="G25" s="12">
        <v>6</v>
      </c>
      <c r="H25" s="8">
        <v>2.33</v>
      </c>
      <c r="I25" s="12">
        <v>0</v>
      </c>
    </row>
    <row r="26" spans="2:9" ht="15" customHeight="1" x14ac:dyDescent="0.2">
      <c r="B26" t="s">
        <v>55</v>
      </c>
      <c r="C26" s="12">
        <v>49</v>
      </c>
      <c r="D26" s="8">
        <v>7.89</v>
      </c>
      <c r="E26" s="12">
        <v>23</v>
      </c>
      <c r="F26" s="8">
        <v>6.63</v>
      </c>
      <c r="G26" s="12">
        <v>25</v>
      </c>
      <c r="H26" s="8">
        <v>9.69</v>
      </c>
      <c r="I26" s="12">
        <v>1</v>
      </c>
    </row>
    <row r="27" spans="2:9" ht="15" customHeight="1" x14ac:dyDescent="0.2">
      <c r="B27" t="s">
        <v>43</v>
      </c>
      <c r="C27" s="12">
        <v>40</v>
      </c>
      <c r="D27" s="8">
        <v>6.44</v>
      </c>
      <c r="E27" s="12">
        <v>14</v>
      </c>
      <c r="F27" s="8">
        <v>4.03</v>
      </c>
      <c r="G27" s="12">
        <v>26</v>
      </c>
      <c r="H27" s="8">
        <v>10.08</v>
      </c>
      <c r="I27" s="12">
        <v>0</v>
      </c>
    </row>
    <row r="28" spans="2:9" ht="15" customHeight="1" x14ac:dyDescent="0.2">
      <c r="B28" t="s">
        <v>44</v>
      </c>
      <c r="C28" s="12">
        <v>31</v>
      </c>
      <c r="D28" s="8">
        <v>4.99</v>
      </c>
      <c r="E28" s="12">
        <v>15</v>
      </c>
      <c r="F28" s="8">
        <v>4.32</v>
      </c>
      <c r="G28" s="12">
        <v>16</v>
      </c>
      <c r="H28" s="8">
        <v>6.2</v>
      </c>
      <c r="I28" s="12">
        <v>0</v>
      </c>
    </row>
    <row r="29" spans="2:9" ht="15" customHeight="1" x14ac:dyDescent="0.2">
      <c r="B29" t="s">
        <v>61</v>
      </c>
      <c r="C29" s="12">
        <v>30</v>
      </c>
      <c r="D29" s="8">
        <v>4.83</v>
      </c>
      <c r="E29" s="12">
        <v>13</v>
      </c>
      <c r="F29" s="8">
        <v>3.75</v>
      </c>
      <c r="G29" s="12">
        <v>5</v>
      </c>
      <c r="H29" s="8">
        <v>1.94</v>
      </c>
      <c r="I29" s="12">
        <v>0</v>
      </c>
    </row>
    <row r="30" spans="2:9" ht="15" customHeight="1" x14ac:dyDescent="0.2">
      <c r="B30" t="s">
        <v>46</v>
      </c>
      <c r="C30" s="12">
        <v>29</v>
      </c>
      <c r="D30" s="8">
        <v>4.67</v>
      </c>
      <c r="E30" s="12">
        <v>14</v>
      </c>
      <c r="F30" s="8">
        <v>4.03</v>
      </c>
      <c r="G30" s="12">
        <v>15</v>
      </c>
      <c r="H30" s="8">
        <v>5.81</v>
      </c>
      <c r="I30" s="12">
        <v>0</v>
      </c>
    </row>
    <row r="31" spans="2:9" ht="15" customHeight="1" x14ac:dyDescent="0.2">
      <c r="B31" t="s">
        <v>62</v>
      </c>
      <c r="C31" s="12">
        <v>28</v>
      </c>
      <c r="D31" s="8">
        <v>4.51</v>
      </c>
      <c r="E31" s="12">
        <v>27</v>
      </c>
      <c r="F31" s="8">
        <v>7.78</v>
      </c>
      <c r="G31" s="12">
        <v>1</v>
      </c>
      <c r="H31" s="8">
        <v>0.39</v>
      </c>
      <c r="I31" s="12">
        <v>0</v>
      </c>
    </row>
    <row r="32" spans="2:9" ht="15" customHeight="1" x14ac:dyDescent="0.2">
      <c r="B32" t="s">
        <v>53</v>
      </c>
      <c r="C32" s="12">
        <v>26</v>
      </c>
      <c r="D32" s="8">
        <v>4.1900000000000004</v>
      </c>
      <c r="E32" s="12">
        <v>13</v>
      </c>
      <c r="F32" s="8">
        <v>3.75</v>
      </c>
      <c r="G32" s="12">
        <v>13</v>
      </c>
      <c r="H32" s="8">
        <v>5.04</v>
      </c>
      <c r="I32" s="12">
        <v>0</v>
      </c>
    </row>
    <row r="33" spans="2:9" ht="15" customHeight="1" x14ac:dyDescent="0.2">
      <c r="B33" t="s">
        <v>45</v>
      </c>
      <c r="C33" s="12">
        <v>21</v>
      </c>
      <c r="D33" s="8">
        <v>3.38</v>
      </c>
      <c r="E33" s="12">
        <v>7</v>
      </c>
      <c r="F33" s="8">
        <v>2.02</v>
      </c>
      <c r="G33" s="12">
        <v>14</v>
      </c>
      <c r="H33" s="8">
        <v>5.43</v>
      </c>
      <c r="I33" s="12">
        <v>0</v>
      </c>
    </row>
    <row r="34" spans="2:9" ht="15" customHeight="1" x14ac:dyDescent="0.2">
      <c r="B34" t="s">
        <v>52</v>
      </c>
      <c r="C34" s="12">
        <v>20</v>
      </c>
      <c r="D34" s="8">
        <v>3.22</v>
      </c>
      <c r="E34" s="12">
        <v>13</v>
      </c>
      <c r="F34" s="8">
        <v>3.75</v>
      </c>
      <c r="G34" s="12">
        <v>7</v>
      </c>
      <c r="H34" s="8">
        <v>2.71</v>
      </c>
      <c r="I34" s="12">
        <v>0</v>
      </c>
    </row>
    <row r="35" spans="2:9" ht="15" customHeight="1" x14ac:dyDescent="0.2">
      <c r="B35" t="s">
        <v>54</v>
      </c>
      <c r="C35" s="12">
        <v>19</v>
      </c>
      <c r="D35" s="8">
        <v>3.06</v>
      </c>
      <c r="E35" s="12">
        <v>8</v>
      </c>
      <c r="F35" s="8">
        <v>2.31</v>
      </c>
      <c r="G35" s="12">
        <v>11</v>
      </c>
      <c r="H35" s="8">
        <v>4.26</v>
      </c>
      <c r="I35" s="12">
        <v>0</v>
      </c>
    </row>
    <row r="36" spans="2:9" ht="15" customHeight="1" x14ac:dyDescent="0.2">
      <c r="B36" t="s">
        <v>56</v>
      </c>
      <c r="C36" s="12">
        <v>18</v>
      </c>
      <c r="D36" s="8">
        <v>2.9</v>
      </c>
      <c r="E36" s="12">
        <v>9</v>
      </c>
      <c r="F36" s="8">
        <v>2.59</v>
      </c>
      <c r="G36" s="12">
        <v>9</v>
      </c>
      <c r="H36" s="8">
        <v>3.49</v>
      </c>
      <c r="I36" s="12">
        <v>0</v>
      </c>
    </row>
    <row r="37" spans="2:9" ht="15" customHeight="1" x14ac:dyDescent="0.2">
      <c r="B37" t="s">
        <v>57</v>
      </c>
      <c r="C37" s="12">
        <v>14</v>
      </c>
      <c r="D37" s="8">
        <v>2.25</v>
      </c>
      <c r="E37" s="12">
        <v>11</v>
      </c>
      <c r="F37" s="8">
        <v>3.17</v>
      </c>
      <c r="G37" s="12">
        <v>3</v>
      </c>
      <c r="H37" s="8">
        <v>1.1599999999999999</v>
      </c>
      <c r="I37" s="12">
        <v>0</v>
      </c>
    </row>
    <row r="38" spans="2:9" ht="15" customHeight="1" x14ac:dyDescent="0.2">
      <c r="B38" t="s">
        <v>58</v>
      </c>
      <c r="C38" s="12">
        <v>12</v>
      </c>
      <c r="D38" s="8">
        <v>1.93</v>
      </c>
      <c r="E38" s="12">
        <v>8</v>
      </c>
      <c r="F38" s="8">
        <v>2.31</v>
      </c>
      <c r="G38" s="12">
        <v>4</v>
      </c>
      <c r="H38" s="8">
        <v>1.55</v>
      </c>
      <c r="I38" s="12">
        <v>0</v>
      </c>
    </row>
    <row r="39" spans="2:9" ht="15" customHeight="1" x14ac:dyDescent="0.2">
      <c r="B39" t="s">
        <v>76</v>
      </c>
      <c r="C39" s="12">
        <v>10</v>
      </c>
      <c r="D39" s="8">
        <v>1.61</v>
      </c>
      <c r="E39" s="12">
        <v>1</v>
      </c>
      <c r="F39" s="8">
        <v>0.28999999999999998</v>
      </c>
      <c r="G39" s="12">
        <v>9</v>
      </c>
      <c r="H39" s="8">
        <v>3.49</v>
      </c>
      <c r="I39" s="12">
        <v>0</v>
      </c>
    </row>
    <row r="40" spans="2:9" ht="15" customHeight="1" x14ac:dyDescent="0.2">
      <c r="B40" t="s">
        <v>47</v>
      </c>
      <c r="C40" s="12">
        <v>8</v>
      </c>
      <c r="D40" s="8">
        <v>1.29</v>
      </c>
      <c r="E40" s="12">
        <v>4</v>
      </c>
      <c r="F40" s="8">
        <v>1.1499999999999999</v>
      </c>
      <c r="G40" s="12">
        <v>4</v>
      </c>
      <c r="H40" s="8">
        <v>1.55</v>
      </c>
      <c r="I40" s="12">
        <v>0</v>
      </c>
    </row>
    <row r="41" spans="2:9" ht="15" customHeight="1" x14ac:dyDescent="0.2">
      <c r="B41" t="s">
        <v>63</v>
      </c>
      <c r="C41" s="12">
        <v>8</v>
      </c>
      <c r="D41" s="8">
        <v>1.29</v>
      </c>
      <c r="E41" s="12">
        <v>1</v>
      </c>
      <c r="F41" s="8">
        <v>0.28999999999999998</v>
      </c>
      <c r="G41" s="12">
        <v>7</v>
      </c>
      <c r="H41" s="8">
        <v>2.71</v>
      </c>
      <c r="I41" s="12">
        <v>0</v>
      </c>
    </row>
    <row r="42" spans="2:9" ht="15" customHeight="1" x14ac:dyDescent="0.2">
      <c r="B42" t="s">
        <v>66</v>
      </c>
      <c r="C42" s="12">
        <v>6</v>
      </c>
      <c r="D42" s="8">
        <v>0.97</v>
      </c>
      <c r="E42" s="12">
        <v>2</v>
      </c>
      <c r="F42" s="8">
        <v>0.57999999999999996</v>
      </c>
      <c r="G42" s="12">
        <v>4</v>
      </c>
      <c r="H42" s="8">
        <v>1.55</v>
      </c>
      <c r="I42" s="12">
        <v>0</v>
      </c>
    </row>
    <row r="43" spans="2:9" ht="15" customHeight="1" x14ac:dyDescent="0.2">
      <c r="B43" t="s">
        <v>77</v>
      </c>
      <c r="C43" s="12">
        <v>6</v>
      </c>
      <c r="D43" s="8">
        <v>0.97</v>
      </c>
      <c r="E43" s="12">
        <v>4</v>
      </c>
      <c r="F43" s="8">
        <v>1.1499999999999999</v>
      </c>
      <c r="G43" s="12">
        <v>2</v>
      </c>
      <c r="H43" s="8">
        <v>0.78</v>
      </c>
      <c r="I43" s="12">
        <v>0</v>
      </c>
    </row>
    <row r="44" spans="2:9" ht="15" customHeight="1" x14ac:dyDescent="0.2">
      <c r="B44" t="s">
        <v>51</v>
      </c>
      <c r="C44" s="12">
        <v>6</v>
      </c>
      <c r="D44" s="8">
        <v>0.97</v>
      </c>
      <c r="E44" s="12">
        <v>2</v>
      </c>
      <c r="F44" s="8">
        <v>0.57999999999999996</v>
      </c>
      <c r="G44" s="12">
        <v>4</v>
      </c>
      <c r="H44" s="8">
        <v>1.55</v>
      </c>
      <c r="I44" s="12">
        <v>0</v>
      </c>
    </row>
    <row r="45" spans="2:9" ht="15" customHeight="1" x14ac:dyDescent="0.2">
      <c r="B45" t="s">
        <v>70</v>
      </c>
      <c r="C45" s="12">
        <v>6</v>
      </c>
      <c r="D45" s="8">
        <v>0.97</v>
      </c>
      <c r="E45" s="12">
        <v>3</v>
      </c>
      <c r="F45" s="8">
        <v>0.86</v>
      </c>
      <c r="G45" s="12">
        <v>3</v>
      </c>
      <c r="H45" s="8">
        <v>1.1599999999999999</v>
      </c>
      <c r="I45" s="12">
        <v>0</v>
      </c>
    </row>
    <row r="46" spans="2:9" ht="15" customHeight="1" x14ac:dyDescent="0.2">
      <c r="B46" t="s">
        <v>74</v>
      </c>
      <c r="C46" s="12">
        <v>6</v>
      </c>
      <c r="D46" s="8">
        <v>0.97</v>
      </c>
      <c r="E46" s="12">
        <v>0</v>
      </c>
      <c r="F46" s="8">
        <v>0</v>
      </c>
      <c r="G46" s="12">
        <v>5</v>
      </c>
      <c r="H46" s="8">
        <v>1.94</v>
      </c>
      <c r="I46" s="12">
        <v>0</v>
      </c>
    </row>
    <row r="47" spans="2:9" ht="15" customHeight="1" x14ac:dyDescent="0.2">
      <c r="B47" t="s">
        <v>75</v>
      </c>
      <c r="C47" s="12">
        <v>6</v>
      </c>
      <c r="D47" s="8">
        <v>0.97</v>
      </c>
      <c r="E47" s="12">
        <v>3</v>
      </c>
      <c r="F47" s="8">
        <v>0.86</v>
      </c>
      <c r="G47" s="12">
        <v>3</v>
      </c>
      <c r="H47" s="8">
        <v>1.1599999999999999</v>
      </c>
      <c r="I47" s="12">
        <v>0</v>
      </c>
    </row>
    <row r="50" spans="2:9" ht="33" customHeight="1" x14ac:dyDescent="0.2">
      <c r="B50" t="s">
        <v>174</v>
      </c>
      <c r="C50" s="10" t="s">
        <v>36</v>
      </c>
      <c r="D50" s="10" t="s">
        <v>37</v>
      </c>
      <c r="E50" s="10" t="s">
        <v>38</v>
      </c>
      <c r="F50" s="10" t="s">
        <v>39</v>
      </c>
      <c r="G50" s="10" t="s">
        <v>40</v>
      </c>
      <c r="H50" s="10" t="s">
        <v>41</v>
      </c>
      <c r="I50" s="10" t="s">
        <v>42</v>
      </c>
    </row>
    <row r="51" spans="2:9" ht="15" customHeight="1" x14ac:dyDescent="0.2">
      <c r="B51" t="s">
        <v>108</v>
      </c>
      <c r="C51" s="12">
        <v>34</v>
      </c>
      <c r="D51" s="8">
        <v>5.48</v>
      </c>
      <c r="E51" s="12">
        <v>34</v>
      </c>
      <c r="F51" s="8">
        <v>9.8000000000000007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109</v>
      </c>
      <c r="C52" s="12">
        <v>34</v>
      </c>
      <c r="D52" s="8">
        <v>5.48</v>
      </c>
      <c r="E52" s="12">
        <v>32</v>
      </c>
      <c r="F52" s="8">
        <v>9.2200000000000006</v>
      </c>
      <c r="G52" s="12">
        <v>2</v>
      </c>
      <c r="H52" s="8">
        <v>0.78</v>
      </c>
      <c r="I52" s="12">
        <v>0</v>
      </c>
    </row>
    <row r="53" spans="2:9" ht="15" customHeight="1" x14ac:dyDescent="0.2">
      <c r="B53" t="s">
        <v>111</v>
      </c>
      <c r="C53" s="12">
        <v>20</v>
      </c>
      <c r="D53" s="8">
        <v>3.22</v>
      </c>
      <c r="E53" s="12">
        <v>20</v>
      </c>
      <c r="F53" s="8">
        <v>5.76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104</v>
      </c>
      <c r="C54" s="12">
        <v>18</v>
      </c>
      <c r="D54" s="8">
        <v>2.9</v>
      </c>
      <c r="E54" s="12">
        <v>16</v>
      </c>
      <c r="F54" s="8">
        <v>4.6100000000000003</v>
      </c>
      <c r="G54" s="12">
        <v>2</v>
      </c>
      <c r="H54" s="8">
        <v>0.78</v>
      </c>
      <c r="I54" s="12">
        <v>0</v>
      </c>
    </row>
    <row r="55" spans="2:9" ht="15" customHeight="1" x14ac:dyDescent="0.2">
      <c r="B55" t="s">
        <v>92</v>
      </c>
      <c r="C55" s="12">
        <v>15</v>
      </c>
      <c r="D55" s="8">
        <v>2.42</v>
      </c>
      <c r="E55" s="12">
        <v>3</v>
      </c>
      <c r="F55" s="8">
        <v>0.86</v>
      </c>
      <c r="G55" s="12">
        <v>12</v>
      </c>
      <c r="H55" s="8">
        <v>4.6500000000000004</v>
      </c>
      <c r="I55" s="12">
        <v>0</v>
      </c>
    </row>
    <row r="56" spans="2:9" ht="15" customHeight="1" x14ac:dyDescent="0.2">
      <c r="B56" t="s">
        <v>119</v>
      </c>
      <c r="C56" s="12">
        <v>14</v>
      </c>
      <c r="D56" s="8">
        <v>2.25</v>
      </c>
      <c r="E56" s="12">
        <v>8</v>
      </c>
      <c r="F56" s="8">
        <v>2.31</v>
      </c>
      <c r="G56" s="12">
        <v>6</v>
      </c>
      <c r="H56" s="8">
        <v>2.33</v>
      </c>
      <c r="I56" s="12">
        <v>0</v>
      </c>
    </row>
    <row r="57" spans="2:9" ht="15" customHeight="1" x14ac:dyDescent="0.2">
      <c r="B57" t="s">
        <v>97</v>
      </c>
      <c r="C57" s="12">
        <v>12</v>
      </c>
      <c r="D57" s="8">
        <v>1.93</v>
      </c>
      <c r="E57" s="12">
        <v>4</v>
      </c>
      <c r="F57" s="8">
        <v>1.1499999999999999</v>
      </c>
      <c r="G57" s="12">
        <v>8</v>
      </c>
      <c r="H57" s="8">
        <v>3.1</v>
      </c>
      <c r="I57" s="12">
        <v>0</v>
      </c>
    </row>
    <row r="58" spans="2:9" ht="15" customHeight="1" x14ac:dyDescent="0.2">
      <c r="B58" t="s">
        <v>128</v>
      </c>
      <c r="C58" s="12">
        <v>12</v>
      </c>
      <c r="D58" s="8">
        <v>1.93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110</v>
      </c>
      <c r="C59" s="12">
        <v>12</v>
      </c>
      <c r="D59" s="8">
        <v>1.93</v>
      </c>
      <c r="E59" s="12">
        <v>8</v>
      </c>
      <c r="F59" s="8">
        <v>2.31</v>
      </c>
      <c r="G59" s="12">
        <v>4</v>
      </c>
      <c r="H59" s="8">
        <v>1.55</v>
      </c>
      <c r="I59" s="12">
        <v>0</v>
      </c>
    </row>
    <row r="60" spans="2:9" ht="15" customHeight="1" x14ac:dyDescent="0.2">
      <c r="B60" t="s">
        <v>99</v>
      </c>
      <c r="C60" s="12">
        <v>11</v>
      </c>
      <c r="D60" s="8">
        <v>1.77</v>
      </c>
      <c r="E60" s="12">
        <v>6</v>
      </c>
      <c r="F60" s="8">
        <v>1.73</v>
      </c>
      <c r="G60" s="12">
        <v>5</v>
      </c>
      <c r="H60" s="8">
        <v>1.94</v>
      </c>
      <c r="I60" s="12">
        <v>0</v>
      </c>
    </row>
    <row r="61" spans="2:9" ht="15" customHeight="1" x14ac:dyDescent="0.2">
      <c r="B61" t="s">
        <v>107</v>
      </c>
      <c r="C61" s="12">
        <v>11</v>
      </c>
      <c r="D61" s="8">
        <v>1.77</v>
      </c>
      <c r="E61" s="12">
        <v>11</v>
      </c>
      <c r="F61" s="8">
        <v>3.17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93</v>
      </c>
      <c r="C62" s="12">
        <v>10</v>
      </c>
      <c r="D62" s="8">
        <v>1.61</v>
      </c>
      <c r="E62" s="12">
        <v>6</v>
      </c>
      <c r="F62" s="8">
        <v>1.73</v>
      </c>
      <c r="G62" s="12">
        <v>4</v>
      </c>
      <c r="H62" s="8">
        <v>1.55</v>
      </c>
      <c r="I62" s="12">
        <v>0</v>
      </c>
    </row>
    <row r="63" spans="2:9" ht="15" customHeight="1" x14ac:dyDescent="0.2">
      <c r="B63" t="s">
        <v>116</v>
      </c>
      <c r="C63" s="12">
        <v>10</v>
      </c>
      <c r="D63" s="8">
        <v>1.61</v>
      </c>
      <c r="E63" s="12">
        <v>1</v>
      </c>
      <c r="F63" s="8">
        <v>0.28999999999999998</v>
      </c>
      <c r="G63" s="12">
        <v>9</v>
      </c>
      <c r="H63" s="8">
        <v>3.49</v>
      </c>
      <c r="I63" s="12">
        <v>0</v>
      </c>
    </row>
    <row r="64" spans="2:9" ht="15" customHeight="1" x14ac:dyDescent="0.2">
      <c r="B64" t="s">
        <v>94</v>
      </c>
      <c r="C64" s="12">
        <v>9</v>
      </c>
      <c r="D64" s="8">
        <v>1.45</v>
      </c>
      <c r="E64" s="12">
        <v>4</v>
      </c>
      <c r="F64" s="8">
        <v>1.1499999999999999</v>
      </c>
      <c r="G64" s="12">
        <v>5</v>
      </c>
      <c r="H64" s="8">
        <v>1.94</v>
      </c>
      <c r="I64" s="12">
        <v>0</v>
      </c>
    </row>
    <row r="65" spans="2:9" ht="15" customHeight="1" x14ac:dyDescent="0.2">
      <c r="B65" t="s">
        <v>135</v>
      </c>
      <c r="C65" s="12">
        <v>9</v>
      </c>
      <c r="D65" s="8">
        <v>1.45</v>
      </c>
      <c r="E65" s="12">
        <v>4</v>
      </c>
      <c r="F65" s="8">
        <v>1.1499999999999999</v>
      </c>
      <c r="G65" s="12">
        <v>5</v>
      </c>
      <c r="H65" s="8">
        <v>1.94</v>
      </c>
      <c r="I65" s="12">
        <v>0</v>
      </c>
    </row>
    <row r="66" spans="2:9" ht="15" customHeight="1" x14ac:dyDescent="0.2">
      <c r="B66" t="s">
        <v>126</v>
      </c>
      <c r="C66" s="12">
        <v>9</v>
      </c>
      <c r="D66" s="8">
        <v>1.45</v>
      </c>
      <c r="E66" s="12">
        <v>4</v>
      </c>
      <c r="F66" s="8">
        <v>1.1499999999999999</v>
      </c>
      <c r="G66" s="12">
        <v>5</v>
      </c>
      <c r="H66" s="8">
        <v>1.94</v>
      </c>
      <c r="I66" s="12">
        <v>0</v>
      </c>
    </row>
    <row r="67" spans="2:9" ht="15" customHeight="1" x14ac:dyDescent="0.2">
      <c r="B67" t="s">
        <v>106</v>
      </c>
      <c r="C67" s="12">
        <v>9</v>
      </c>
      <c r="D67" s="8">
        <v>1.45</v>
      </c>
      <c r="E67" s="12">
        <v>9</v>
      </c>
      <c r="F67" s="8">
        <v>2.59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95</v>
      </c>
      <c r="C68" s="12">
        <v>8</v>
      </c>
      <c r="D68" s="8">
        <v>1.29</v>
      </c>
      <c r="E68" s="12">
        <v>3</v>
      </c>
      <c r="F68" s="8">
        <v>0.86</v>
      </c>
      <c r="G68" s="12">
        <v>5</v>
      </c>
      <c r="H68" s="8">
        <v>1.94</v>
      </c>
      <c r="I68" s="12">
        <v>0</v>
      </c>
    </row>
    <row r="69" spans="2:9" ht="15" customHeight="1" x14ac:dyDescent="0.2">
      <c r="B69" t="s">
        <v>114</v>
      </c>
      <c r="C69" s="12">
        <v>8</v>
      </c>
      <c r="D69" s="8">
        <v>1.29</v>
      </c>
      <c r="E69" s="12">
        <v>5</v>
      </c>
      <c r="F69" s="8">
        <v>1.44</v>
      </c>
      <c r="G69" s="12">
        <v>3</v>
      </c>
      <c r="H69" s="8">
        <v>1.1599999999999999</v>
      </c>
      <c r="I69" s="12">
        <v>0</v>
      </c>
    </row>
    <row r="70" spans="2:9" ht="15" customHeight="1" x14ac:dyDescent="0.2">
      <c r="B70" t="s">
        <v>98</v>
      </c>
      <c r="C70" s="12">
        <v>8</v>
      </c>
      <c r="D70" s="8">
        <v>1.29</v>
      </c>
      <c r="E70" s="12">
        <v>2</v>
      </c>
      <c r="F70" s="8">
        <v>0.57999999999999996</v>
      </c>
      <c r="G70" s="12">
        <v>6</v>
      </c>
      <c r="H70" s="8">
        <v>2.33</v>
      </c>
      <c r="I70" s="12">
        <v>0</v>
      </c>
    </row>
    <row r="71" spans="2:9" ht="15" customHeight="1" x14ac:dyDescent="0.2">
      <c r="B71" t="s">
        <v>102</v>
      </c>
      <c r="C71" s="12">
        <v>8</v>
      </c>
      <c r="D71" s="8">
        <v>1.29</v>
      </c>
      <c r="E71" s="12">
        <v>6</v>
      </c>
      <c r="F71" s="8">
        <v>1.73</v>
      </c>
      <c r="G71" s="12">
        <v>2</v>
      </c>
      <c r="H71" s="8">
        <v>0.78</v>
      </c>
      <c r="I71" s="12">
        <v>0</v>
      </c>
    </row>
    <row r="72" spans="2:9" ht="15" customHeight="1" x14ac:dyDescent="0.2">
      <c r="B72" t="s">
        <v>134</v>
      </c>
      <c r="C72" s="12">
        <v>8</v>
      </c>
      <c r="D72" s="8">
        <v>1.29</v>
      </c>
      <c r="E72" s="12">
        <v>3</v>
      </c>
      <c r="F72" s="8">
        <v>0.86</v>
      </c>
      <c r="G72" s="12">
        <v>5</v>
      </c>
      <c r="H72" s="8">
        <v>1.94</v>
      </c>
      <c r="I72" s="12">
        <v>0</v>
      </c>
    </row>
    <row r="73" spans="2:9" ht="15" customHeight="1" x14ac:dyDescent="0.2">
      <c r="B73" t="s">
        <v>136</v>
      </c>
      <c r="C73" s="12">
        <v>8</v>
      </c>
      <c r="D73" s="8">
        <v>1.29</v>
      </c>
      <c r="E73" s="12">
        <v>7</v>
      </c>
      <c r="F73" s="8">
        <v>2.02</v>
      </c>
      <c r="G73" s="12">
        <v>1</v>
      </c>
      <c r="H73" s="8">
        <v>0.39</v>
      </c>
      <c r="I73" s="12">
        <v>0</v>
      </c>
    </row>
    <row r="75" spans="2:9" ht="15" customHeight="1" x14ac:dyDescent="0.2">
      <c r="B75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1A1E-F05F-462E-94F2-FADC76AD99A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183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169</v>
      </c>
      <c r="D6" s="8">
        <v>15.32</v>
      </c>
      <c r="E6" s="12">
        <v>89</v>
      </c>
      <c r="F6" s="8">
        <v>14.71</v>
      </c>
      <c r="G6" s="12">
        <v>80</v>
      </c>
      <c r="H6" s="8">
        <v>17.059999999999999</v>
      </c>
      <c r="I6" s="12">
        <v>0</v>
      </c>
    </row>
    <row r="7" spans="2:9" ht="15" customHeight="1" x14ac:dyDescent="0.2">
      <c r="B7" t="s">
        <v>22</v>
      </c>
      <c r="C7" s="12">
        <v>326</v>
      </c>
      <c r="D7" s="8">
        <v>29.56</v>
      </c>
      <c r="E7" s="12">
        <v>149</v>
      </c>
      <c r="F7" s="8">
        <v>24.63</v>
      </c>
      <c r="G7" s="12">
        <v>177</v>
      </c>
      <c r="H7" s="8">
        <v>37.74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0.21</v>
      </c>
      <c r="I8" s="12">
        <v>0</v>
      </c>
    </row>
    <row r="9" spans="2:9" ht="15" customHeight="1" x14ac:dyDescent="0.2">
      <c r="B9" t="s">
        <v>24</v>
      </c>
      <c r="C9" s="12">
        <v>6</v>
      </c>
      <c r="D9" s="8">
        <v>0.54</v>
      </c>
      <c r="E9" s="12">
        <v>1</v>
      </c>
      <c r="F9" s="8">
        <v>0.17</v>
      </c>
      <c r="G9" s="12">
        <v>5</v>
      </c>
      <c r="H9" s="8">
        <v>1.07</v>
      </c>
      <c r="I9" s="12">
        <v>0</v>
      </c>
    </row>
    <row r="10" spans="2:9" ht="15" customHeight="1" x14ac:dyDescent="0.2">
      <c r="B10" t="s">
        <v>25</v>
      </c>
      <c r="C10" s="12">
        <v>10</v>
      </c>
      <c r="D10" s="8">
        <v>0.91</v>
      </c>
      <c r="E10" s="12">
        <v>3</v>
      </c>
      <c r="F10" s="8">
        <v>0.5</v>
      </c>
      <c r="G10" s="12">
        <v>7</v>
      </c>
      <c r="H10" s="8">
        <v>1.49</v>
      </c>
      <c r="I10" s="12">
        <v>0</v>
      </c>
    </row>
    <row r="11" spans="2:9" ht="15" customHeight="1" x14ac:dyDescent="0.2">
      <c r="B11" t="s">
        <v>26</v>
      </c>
      <c r="C11" s="12">
        <v>207</v>
      </c>
      <c r="D11" s="8">
        <v>18.77</v>
      </c>
      <c r="E11" s="12">
        <v>118</v>
      </c>
      <c r="F11" s="8">
        <v>19.5</v>
      </c>
      <c r="G11" s="12">
        <v>89</v>
      </c>
      <c r="H11" s="8">
        <v>18.98</v>
      </c>
      <c r="I11" s="12">
        <v>0</v>
      </c>
    </row>
    <row r="12" spans="2:9" ht="15" customHeight="1" x14ac:dyDescent="0.2">
      <c r="B12" t="s">
        <v>27</v>
      </c>
      <c r="C12" s="12">
        <v>6</v>
      </c>
      <c r="D12" s="8">
        <v>0.54</v>
      </c>
      <c r="E12" s="12">
        <v>1</v>
      </c>
      <c r="F12" s="8">
        <v>0.17</v>
      </c>
      <c r="G12" s="12">
        <v>5</v>
      </c>
      <c r="H12" s="8">
        <v>1.07</v>
      </c>
      <c r="I12" s="12">
        <v>0</v>
      </c>
    </row>
    <row r="13" spans="2:9" ht="15" customHeight="1" x14ac:dyDescent="0.2">
      <c r="B13" t="s">
        <v>28</v>
      </c>
      <c r="C13" s="12">
        <v>38</v>
      </c>
      <c r="D13" s="8">
        <v>3.45</v>
      </c>
      <c r="E13" s="12">
        <v>12</v>
      </c>
      <c r="F13" s="8">
        <v>1.98</v>
      </c>
      <c r="G13" s="12">
        <v>26</v>
      </c>
      <c r="H13" s="8">
        <v>5.54</v>
      </c>
      <c r="I13" s="12">
        <v>0</v>
      </c>
    </row>
    <row r="14" spans="2:9" ht="15" customHeight="1" x14ac:dyDescent="0.2">
      <c r="B14" t="s">
        <v>29</v>
      </c>
      <c r="C14" s="12">
        <v>30</v>
      </c>
      <c r="D14" s="8">
        <v>2.72</v>
      </c>
      <c r="E14" s="12">
        <v>22</v>
      </c>
      <c r="F14" s="8">
        <v>3.64</v>
      </c>
      <c r="G14" s="12">
        <v>8</v>
      </c>
      <c r="H14" s="8">
        <v>1.71</v>
      </c>
      <c r="I14" s="12">
        <v>0</v>
      </c>
    </row>
    <row r="15" spans="2:9" ht="15" customHeight="1" x14ac:dyDescent="0.2">
      <c r="B15" t="s">
        <v>30</v>
      </c>
      <c r="C15" s="12">
        <v>66</v>
      </c>
      <c r="D15" s="8">
        <v>5.98</v>
      </c>
      <c r="E15" s="12">
        <v>54</v>
      </c>
      <c r="F15" s="8">
        <v>8.93</v>
      </c>
      <c r="G15" s="12">
        <v>12</v>
      </c>
      <c r="H15" s="8">
        <v>2.56</v>
      </c>
      <c r="I15" s="12">
        <v>0</v>
      </c>
    </row>
    <row r="16" spans="2:9" ht="15" customHeight="1" x14ac:dyDescent="0.2">
      <c r="B16" t="s">
        <v>31</v>
      </c>
      <c r="C16" s="12">
        <v>117</v>
      </c>
      <c r="D16" s="8">
        <v>10.61</v>
      </c>
      <c r="E16" s="12">
        <v>91</v>
      </c>
      <c r="F16" s="8">
        <v>15.04</v>
      </c>
      <c r="G16" s="12">
        <v>26</v>
      </c>
      <c r="H16" s="8">
        <v>5.54</v>
      </c>
      <c r="I16" s="12">
        <v>0</v>
      </c>
    </row>
    <row r="17" spans="2:9" ht="15" customHeight="1" x14ac:dyDescent="0.2">
      <c r="B17" t="s">
        <v>32</v>
      </c>
      <c r="C17" s="12">
        <v>44</v>
      </c>
      <c r="D17" s="8">
        <v>3.99</v>
      </c>
      <c r="E17" s="12">
        <v>27</v>
      </c>
      <c r="F17" s="8">
        <v>4.46</v>
      </c>
      <c r="G17" s="12">
        <v>12</v>
      </c>
      <c r="H17" s="8">
        <v>2.56</v>
      </c>
      <c r="I17" s="12">
        <v>0</v>
      </c>
    </row>
    <row r="18" spans="2:9" ht="15" customHeight="1" x14ac:dyDescent="0.2">
      <c r="B18" t="s">
        <v>33</v>
      </c>
      <c r="C18" s="12">
        <v>56</v>
      </c>
      <c r="D18" s="8">
        <v>5.08</v>
      </c>
      <c r="E18" s="12">
        <v>26</v>
      </c>
      <c r="F18" s="8">
        <v>4.3</v>
      </c>
      <c r="G18" s="12">
        <v>8</v>
      </c>
      <c r="H18" s="8">
        <v>1.71</v>
      </c>
      <c r="I18" s="12">
        <v>0</v>
      </c>
    </row>
    <row r="19" spans="2:9" ht="15" customHeight="1" x14ac:dyDescent="0.2">
      <c r="B19" t="s">
        <v>34</v>
      </c>
      <c r="C19" s="12">
        <v>27</v>
      </c>
      <c r="D19" s="8">
        <v>2.4500000000000002</v>
      </c>
      <c r="E19" s="12">
        <v>12</v>
      </c>
      <c r="F19" s="8">
        <v>1.98</v>
      </c>
      <c r="G19" s="12">
        <v>13</v>
      </c>
      <c r="H19" s="8">
        <v>2.77</v>
      </c>
      <c r="I19" s="12">
        <v>1</v>
      </c>
    </row>
    <row r="20" spans="2:9" ht="15" customHeight="1" x14ac:dyDescent="0.2">
      <c r="B20" s="9" t="s">
        <v>172</v>
      </c>
      <c r="C20" s="12">
        <f>SUM(LTBL_17209[総数／事業所数])</f>
        <v>1103</v>
      </c>
      <c r="E20" s="12">
        <f>SUBTOTAL(109,LTBL_17209[個人／事業所数])</f>
        <v>605</v>
      </c>
      <c r="G20" s="12">
        <f>SUBTOTAL(109,LTBL_17209[法人／事業所数])</f>
        <v>469</v>
      </c>
      <c r="I20" s="12">
        <f>SUBTOTAL(109,LTBL_17209[法人以外の団体／事業所数])</f>
        <v>1</v>
      </c>
    </row>
    <row r="21" spans="2:9" ht="15" customHeight="1" x14ac:dyDescent="0.2">
      <c r="E21" s="11">
        <f>LTBL_17209[[#Totals],[個人／事業所数]]/LTBL_17209[[#Totals],[総数／事業所数]]</f>
        <v>0.54850407978241156</v>
      </c>
      <c r="G21" s="11">
        <f>LTBL_17209[[#Totals],[法人／事業所数]]/LTBL_17209[[#Totals],[総数／事業所数]]</f>
        <v>0.42520398912058022</v>
      </c>
      <c r="I21" s="11">
        <f>LTBL_17209[[#Totals],[法人以外の団体／事業所数]]/LTBL_17209[[#Totals],[総数／事業所数]]</f>
        <v>9.0661831368993653E-4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46</v>
      </c>
      <c r="C24" s="12">
        <v>231</v>
      </c>
      <c r="D24" s="8">
        <v>20.94</v>
      </c>
      <c r="E24" s="12">
        <v>114</v>
      </c>
      <c r="F24" s="8">
        <v>18.84</v>
      </c>
      <c r="G24" s="12">
        <v>117</v>
      </c>
      <c r="H24" s="8">
        <v>24.95</v>
      </c>
      <c r="I24" s="12">
        <v>0</v>
      </c>
    </row>
    <row r="25" spans="2:9" ht="15" customHeight="1" x14ac:dyDescent="0.2">
      <c r="B25" t="s">
        <v>60</v>
      </c>
      <c r="C25" s="12">
        <v>102</v>
      </c>
      <c r="D25" s="8">
        <v>9.25</v>
      </c>
      <c r="E25" s="12">
        <v>84</v>
      </c>
      <c r="F25" s="8">
        <v>13.88</v>
      </c>
      <c r="G25" s="12">
        <v>18</v>
      </c>
      <c r="H25" s="8">
        <v>3.84</v>
      </c>
      <c r="I25" s="12">
        <v>0</v>
      </c>
    </row>
    <row r="26" spans="2:9" ht="15" customHeight="1" x14ac:dyDescent="0.2">
      <c r="B26" t="s">
        <v>44</v>
      </c>
      <c r="C26" s="12">
        <v>75</v>
      </c>
      <c r="D26" s="8">
        <v>6.8</v>
      </c>
      <c r="E26" s="12">
        <v>50</v>
      </c>
      <c r="F26" s="8">
        <v>8.26</v>
      </c>
      <c r="G26" s="12">
        <v>25</v>
      </c>
      <c r="H26" s="8">
        <v>5.33</v>
      </c>
      <c r="I26" s="12">
        <v>0</v>
      </c>
    </row>
    <row r="27" spans="2:9" ht="15" customHeight="1" x14ac:dyDescent="0.2">
      <c r="B27" t="s">
        <v>43</v>
      </c>
      <c r="C27" s="12">
        <v>62</v>
      </c>
      <c r="D27" s="8">
        <v>5.62</v>
      </c>
      <c r="E27" s="12">
        <v>24</v>
      </c>
      <c r="F27" s="8">
        <v>3.97</v>
      </c>
      <c r="G27" s="12">
        <v>38</v>
      </c>
      <c r="H27" s="8">
        <v>8.1</v>
      </c>
      <c r="I27" s="12">
        <v>0</v>
      </c>
    </row>
    <row r="28" spans="2:9" ht="15" customHeight="1" x14ac:dyDescent="0.2">
      <c r="B28" t="s">
        <v>59</v>
      </c>
      <c r="C28" s="12">
        <v>61</v>
      </c>
      <c r="D28" s="8">
        <v>5.53</v>
      </c>
      <c r="E28" s="12">
        <v>52</v>
      </c>
      <c r="F28" s="8">
        <v>8.6</v>
      </c>
      <c r="G28" s="12">
        <v>9</v>
      </c>
      <c r="H28" s="8">
        <v>1.92</v>
      </c>
      <c r="I28" s="12">
        <v>0</v>
      </c>
    </row>
    <row r="29" spans="2:9" ht="15" customHeight="1" x14ac:dyDescent="0.2">
      <c r="B29" t="s">
        <v>53</v>
      </c>
      <c r="C29" s="12">
        <v>53</v>
      </c>
      <c r="D29" s="8">
        <v>4.8099999999999996</v>
      </c>
      <c r="E29" s="12">
        <v>40</v>
      </c>
      <c r="F29" s="8">
        <v>6.61</v>
      </c>
      <c r="G29" s="12">
        <v>13</v>
      </c>
      <c r="H29" s="8">
        <v>2.77</v>
      </c>
      <c r="I29" s="12">
        <v>0</v>
      </c>
    </row>
    <row r="30" spans="2:9" ht="15" customHeight="1" x14ac:dyDescent="0.2">
      <c r="B30" t="s">
        <v>55</v>
      </c>
      <c r="C30" s="12">
        <v>50</v>
      </c>
      <c r="D30" s="8">
        <v>4.53</v>
      </c>
      <c r="E30" s="12">
        <v>31</v>
      </c>
      <c r="F30" s="8">
        <v>5.12</v>
      </c>
      <c r="G30" s="12">
        <v>19</v>
      </c>
      <c r="H30" s="8">
        <v>4.05</v>
      </c>
      <c r="I30" s="12">
        <v>0</v>
      </c>
    </row>
    <row r="31" spans="2:9" ht="15" customHeight="1" x14ac:dyDescent="0.2">
      <c r="B31" t="s">
        <v>61</v>
      </c>
      <c r="C31" s="12">
        <v>44</v>
      </c>
      <c r="D31" s="8">
        <v>3.99</v>
      </c>
      <c r="E31" s="12">
        <v>27</v>
      </c>
      <c r="F31" s="8">
        <v>4.46</v>
      </c>
      <c r="G31" s="12">
        <v>12</v>
      </c>
      <c r="H31" s="8">
        <v>2.56</v>
      </c>
      <c r="I31" s="12">
        <v>0</v>
      </c>
    </row>
    <row r="32" spans="2:9" ht="15" customHeight="1" x14ac:dyDescent="0.2">
      <c r="B32" t="s">
        <v>45</v>
      </c>
      <c r="C32" s="12">
        <v>32</v>
      </c>
      <c r="D32" s="8">
        <v>2.9</v>
      </c>
      <c r="E32" s="12">
        <v>15</v>
      </c>
      <c r="F32" s="8">
        <v>2.48</v>
      </c>
      <c r="G32" s="12">
        <v>17</v>
      </c>
      <c r="H32" s="8">
        <v>3.62</v>
      </c>
      <c r="I32" s="12">
        <v>0</v>
      </c>
    </row>
    <row r="33" spans="2:9" ht="15" customHeight="1" x14ac:dyDescent="0.2">
      <c r="B33" t="s">
        <v>52</v>
      </c>
      <c r="C33" s="12">
        <v>32</v>
      </c>
      <c r="D33" s="8">
        <v>2.9</v>
      </c>
      <c r="E33" s="12">
        <v>13</v>
      </c>
      <c r="F33" s="8">
        <v>2.15</v>
      </c>
      <c r="G33" s="12">
        <v>19</v>
      </c>
      <c r="H33" s="8">
        <v>4.05</v>
      </c>
      <c r="I33" s="12">
        <v>0</v>
      </c>
    </row>
    <row r="34" spans="2:9" ht="15" customHeight="1" x14ac:dyDescent="0.2">
      <c r="B34" t="s">
        <v>74</v>
      </c>
      <c r="C34" s="12">
        <v>30</v>
      </c>
      <c r="D34" s="8">
        <v>2.72</v>
      </c>
      <c r="E34" s="12">
        <v>0</v>
      </c>
      <c r="F34" s="8">
        <v>0</v>
      </c>
      <c r="G34" s="12">
        <v>8</v>
      </c>
      <c r="H34" s="8">
        <v>1.71</v>
      </c>
      <c r="I34" s="12">
        <v>0</v>
      </c>
    </row>
    <row r="35" spans="2:9" ht="15" customHeight="1" x14ac:dyDescent="0.2">
      <c r="B35" t="s">
        <v>62</v>
      </c>
      <c r="C35" s="12">
        <v>26</v>
      </c>
      <c r="D35" s="8">
        <v>2.36</v>
      </c>
      <c r="E35" s="12">
        <v>26</v>
      </c>
      <c r="F35" s="8">
        <v>4.3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56</v>
      </c>
      <c r="C36" s="12">
        <v>25</v>
      </c>
      <c r="D36" s="8">
        <v>2.27</v>
      </c>
      <c r="E36" s="12">
        <v>10</v>
      </c>
      <c r="F36" s="8">
        <v>1.65</v>
      </c>
      <c r="G36" s="12">
        <v>15</v>
      </c>
      <c r="H36" s="8">
        <v>3.2</v>
      </c>
      <c r="I36" s="12">
        <v>0</v>
      </c>
    </row>
    <row r="37" spans="2:9" ht="15" customHeight="1" x14ac:dyDescent="0.2">
      <c r="B37" t="s">
        <v>47</v>
      </c>
      <c r="C37" s="12">
        <v>19</v>
      </c>
      <c r="D37" s="8">
        <v>1.72</v>
      </c>
      <c r="E37" s="12">
        <v>6</v>
      </c>
      <c r="F37" s="8">
        <v>0.99</v>
      </c>
      <c r="G37" s="12">
        <v>13</v>
      </c>
      <c r="H37" s="8">
        <v>2.77</v>
      </c>
      <c r="I37" s="12">
        <v>0</v>
      </c>
    </row>
    <row r="38" spans="2:9" ht="15" customHeight="1" x14ac:dyDescent="0.2">
      <c r="B38" t="s">
        <v>48</v>
      </c>
      <c r="C38" s="12">
        <v>19</v>
      </c>
      <c r="D38" s="8">
        <v>1.72</v>
      </c>
      <c r="E38" s="12">
        <v>5</v>
      </c>
      <c r="F38" s="8">
        <v>0.83</v>
      </c>
      <c r="G38" s="12">
        <v>14</v>
      </c>
      <c r="H38" s="8">
        <v>2.99</v>
      </c>
      <c r="I38" s="12">
        <v>0</v>
      </c>
    </row>
    <row r="39" spans="2:9" ht="15" customHeight="1" x14ac:dyDescent="0.2">
      <c r="B39" t="s">
        <v>57</v>
      </c>
      <c r="C39" s="12">
        <v>18</v>
      </c>
      <c r="D39" s="8">
        <v>1.63</v>
      </c>
      <c r="E39" s="12">
        <v>14</v>
      </c>
      <c r="F39" s="8">
        <v>2.31</v>
      </c>
      <c r="G39" s="12">
        <v>4</v>
      </c>
      <c r="H39" s="8">
        <v>0.85</v>
      </c>
      <c r="I39" s="12">
        <v>0</v>
      </c>
    </row>
    <row r="40" spans="2:9" ht="15" customHeight="1" x14ac:dyDescent="0.2">
      <c r="B40" t="s">
        <v>54</v>
      </c>
      <c r="C40" s="12">
        <v>14</v>
      </c>
      <c r="D40" s="8">
        <v>1.27</v>
      </c>
      <c r="E40" s="12">
        <v>6</v>
      </c>
      <c r="F40" s="8">
        <v>0.99</v>
      </c>
      <c r="G40" s="12">
        <v>8</v>
      </c>
      <c r="H40" s="8">
        <v>1.71</v>
      </c>
      <c r="I40" s="12">
        <v>0</v>
      </c>
    </row>
    <row r="41" spans="2:9" ht="15" customHeight="1" x14ac:dyDescent="0.2">
      <c r="B41" t="s">
        <v>69</v>
      </c>
      <c r="C41" s="12">
        <v>13</v>
      </c>
      <c r="D41" s="8">
        <v>1.18</v>
      </c>
      <c r="E41" s="12">
        <v>6</v>
      </c>
      <c r="F41" s="8">
        <v>0.99</v>
      </c>
      <c r="G41" s="12">
        <v>7</v>
      </c>
      <c r="H41" s="8">
        <v>1.49</v>
      </c>
      <c r="I41" s="12">
        <v>0</v>
      </c>
    </row>
    <row r="42" spans="2:9" ht="15" customHeight="1" x14ac:dyDescent="0.2">
      <c r="B42" t="s">
        <v>51</v>
      </c>
      <c r="C42" s="12">
        <v>11</v>
      </c>
      <c r="D42" s="8">
        <v>1</v>
      </c>
      <c r="E42" s="12">
        <v>6</v>
      </c>
      <c r="F42" s="8">
        <v>0.99</v>
      </c>
      <c r="G42" s="12">
        <v>5</v>
      </c>
      <c r="H42" s="8">
        <v>1.07</v>
      </c>
      <c r="I42" s="12">
        <v>0</v>
      </c>
    </row>
    <row r="43" spans="2:9" ht="15" customHeight="1" x14ac:dyDescent="0.2">
      <c r="B43" t="s">
        <v>78</v>
      </c>
      <c r="C43" s="12">
        <v>11</v>
      </c>
      <c r="D43" s="8">
        <v>1</v>
      </c>
      <c r="E43" s="12">
        <v>7</v>
      </c>
      <c r="F43" s="8">
        <v>1.1599999999999999</v>
      </c>
      <c r="G43" s="12">
        <v>4</v>
      </c>
      <c r="H43" s="8">
        <v>0.85</v>
      </c>
      <c r="I43" s="12">
        <v>0</v>
      </c>
    </row>
    <row r="44" spans="2:9" ht="15" customHeight="1" x14ac:dyDescent="0.2">
      <c r="B44" t="s">
        <v>58</v>
      </c>
      <c r="C44" s="12">
        <v>11</v>
      </c>
      <c r="D44" s="8">
        <v>1</v>
      </c>
      <c r="E44" s="12">
        <v>8</v>
      </c>
      <c r="F44" s="8">
        <v>1.32</v>
      </c>
      <c r="G44" s="12">
        <v>3</v>
      </c>
      <c r="H44" s="8">
        <v>0.64</v>
      </c>
      <c r="I44" s="12">
        <v>0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137</v>
      </c>
      <c r="C48" s="12">
        <v>80</v>
      </c>
      <c r="D48" s="8">
        <v>7.25</v>
      </c>
      <c r="E48" s="12">
        <v>47</v>
      </c>
      <c r="F48" s="8">
        <v>7.77</v>
      </c>
      <c r="G48" s="12">
        <v>33</v>
      </c>
      <c r="H48" s="8">
        <v>7.04</v>
      </c>
      <c r="I48" s="12">
        <v>0</v>
      </c>
    </row>
    <row r="49" spans="2:9" ht="15" customHeight="1" x14ac:dyDescent="0.2">
      <c r="B49" t="s">
        <v>119</v>
      </c>
      <c r="C49" s="12">
        <v>71</v>
      </c>
      <c r="D49" s="8">
        <v>6.44</v>
      </c>
      <c r="E49" s="12">
        <v>25</v>
      </c>
      <c r="F49" s="8">
        <v>4.13</v>
      </c>
      <c r="G49" s="12">
        <v>46</v>
      </c>
      <c r="H49" s="8">
        <v>9.81</v>
      </c>
      <c r="I49" s="12">
        <v>0</v>
      </c>
    </row>
    <row r="50" spans="2:9" ht="15" customHeight="1" x14ac:dyDescent="0.2">
      <c r="B50" t="s">
        <v>118</v>
      </c>
      <c r="C50" s="12">
        <v>50</v>
      </c>
      <c r="D50" s="8">
        <v>4.53</v>
      </c>
      <c r="E50" s="12">
        <v>23</v>
      </c>
      <c r="F50" s="8">
        <v>3.8</v>
      </c>
      <c r="G50" s="12">
        <v>27</v>
      </c>
      <c r="H50" s="8">
        <v>5.76</v>
      </c>
      <c r="I50" s="12">
        <v>0</v>
      </c>
    </row>
    <row r="51" spans="2:9" ht="15" customHeight="1" x14ac:dyDescent="0.2">
      <c r="B51" t="s">
        <v>109</v>
      </c>
      <c r="C51" s="12">
        <v>47</v>
      </c>
      <c r="D51" s="8">
        <v>4.26</v>
      </c>
      <c r="E51" s="12">
        <v>40</v>
      </c>
      <c r="F51" s="8">
        <v>6.61</v>
      </c>
      <c r="G51" s="12">
        <v>7</v>
      </c>
      <c r="H51" s="8">
        <v>1.49</v>
      </c>
      <c r="I51" s="12">
        <v>0</v>
      </c>
    </row>
    <row r="52" spans="2:9" ht="15" customHeight="1" x14ac:dyDescent="0.2">
      <c r="B52" t="s">
        <v>108</v>
      </c>
      <c r="C52" s="12">
        <v>37</v>
      </c>
      <c r="D52" s="8">
        <v>3.35</v>
      </c>
      <c r="E52" s="12">
        <v>33</v>
      </c>
      <c r="F52" s="8">
        <v>5.45</v>
      </c>
      <c r="G52" s="12">
        <v>4</v>
      </c>
      <c r="H52" s="8">
        <v>0.85</v>
      </c>
      <c r="I52" s="12">
        <v>0</v>
      </c>
    </row>
    <row r="53" spans="2:9" ht="15" customHeight="1" x14ac:dyDescent="0.2">
      <c r="B53" t="s">
        <v>92</v>
      </c>
      <c r="C53" s="12">
        <v>26</v>
      </c>
      <c r="D53" s="8">
        <v>2.36</v>
      </c>
      <c r="E53" s="12">
        <v>7</v>
      </c>
      <c r="F53" s="8">
        <v>1.1599999999999999</v>
      </c>
      <c r="G53" s="12">
        <v>19</v>
      </c>
      <c r="H53" s="8">
        <v>4.05</v>
      </c>
      <c r="I53" s="12">
        <v>0</v>
      </c>
    </row>
    <row r="54" spans="2:9" ht="15" customHeight="1" x14ac:dyDescent="0.2">
      <c r="B54" t="s">
        <v>110</v>
      </c>
      <c r="C54" s="12">
        <v>24</v>
      </c>
      <c r="D54" s="8">
        <v>2.1800000000000002</v>
      </c>
      <c r="E54" s="12">
        <v>18</v>
      </c>
      <c r="F54" s="8">
        <v>2.98</v>
      </c>
      <c r="G54" s="12">
        <v>6</v>
      </c>
      <c r="H54" s="8">
        <v>1.28</v>
      </c>
      <c r="I54" s="12">
        <v>0</v>
      </c>
    </row>
    <row r="55" spans="2:9" ht="15" customHeight="1" x14ac:dyDescent="0.2">
      <c r="B55" t="s">
        <v>111</v>
      </c>
      <c r="C55" s="12">
        <v>22</v>
      </c>
      <c r="D55" s="8">
        <v>1.99</v>
      </c>
      <c r="E55" s="12">
        <v>22</v>
      </c>
      <c r="F55" s="8">
        <v>3.64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140</v>
      </c>
      <c r="C56" s="12">
        <v>20</v>
      </c>
      <c r="D56" s="8">
        <v>1.81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95</v>
      </c>
      <c r="C57" s="12">
        <v>19</v>
      </c>
      <c r="D57" s="8">
        <v>1.72</v>
      </c>
      <c r="E57" s="12">
        <v>8</v>
      </c>
      <c r="F57" s="8">
        <v>1.32</v>
      </c>
      <c r="G57" s="12">
        <v>11</v>
      </c>
      <c r="H57" s="8">
        <v>2.35</v>
      </c>
      <c r="I57" s="12">
        <v>0</v>
      </c>
    </row>
    <row r="58" spans="2:9" ht="15" customHeight="1" x14ac:dyDescent="0.2">
      <c r="B58" t="s">
        <v>114</v>
      </c>
      <c r="C58" s="12">
        <v>17</v>
      </c>
      <c r="D58" s="8">
        <v>1.54</v>
      </c>
      <c r="E58" s="12">
        <v>8</v>
      </c>
      <c r="F58" s="8">
        <v>1.32</v>
      </c>
      <c r="G58" s="12">
        <v>9</v>
      </c>
      <c r="H58" s="8">
        <v>1.92</v>
      </c>
      <c r="I58" s="12">
        <v>0</v>
      </c>
    </row>
    <row r="59" spans="2:9" ht="15" customHeight="1" x14ac:dyDescent="0.2">
      <c r="B59" t="s">
        <v>96</v>
      </c>
      <c r="C59" s="12">
        <v>16</v>
      </c>
      <c r="D59" s="8">
        <v>1.45</v>
      </c>
      <c r="E59" s="12">
        <v>13</v>
      </c>
      <c r="F59" s="8">
        <v>2.15</v>
      </c>
      <c r="G59" s="12">
        <v>3</v>
      </c>
      <c r="H59" s="8">
        <v>0.64</v>
      </c>
      <c r="I59" s="12">
        <v>0</v>
      </c>
    </row>
    <row r="60" spans="2:9" ht="15" customHeight="1" x14ac:dyDescent="0.2">
      <c r="B60" t="s">
        <v>99</v>
      </c>
      <c r="C60" s="12">
        <v>15</v>
      </c>
      <c r="D60" s="8">
        <v>1.36</v>
      </c>
      <c r="E60" s="12">
        <v>8</v>
      </c>
      <c r="F60" s="8">
        <v>1.32</v>
      </c>
      <c r="G60" s="12">
        <v>7</v>
      </c>
      <c r="H60" s="8">
        <v>1.49</v>
      </c>
      <c r="I60" s="12">
        <v>0</v>
      </c>
    </row>
    <row r="61" spans="2:9" ht="15" customHeight="1" x14ac:dyDescent="0.2">
      <c r="B61" t="s">
        <v>107</v>
      </c>
      <c r="C61" s="12">
        <v>15</v>
      </c>
      <c r="D61" s="8">
        <v>1.36</v>
      </c>
      <c r="E61" s="12">
        <v>13</v>
      </c>
      <c r="F61" s="8">
        <v>2.15</v>
      </c>
      <c r="G61" s="12">
        <v>2</v>
      </c>
      <c r="H61" s="8">
        <v>0.43</v>
      </c>
      <c r="I61" s="12">
        <v>0</v>
      </c>
    </row>
    <row r="62" spans="2:9" ht="15" customHeight="1" x14ac:dyDescent="0.2">
      <c r="B62" t="s">
        <v>139</v>
      </c>
      <c r="C62" s="12">
        <v>15</v>
      </c>
      <c r="D62" s="8">
        <v>1.36</v>
      </c>
      <c r="E62" s="12">
        <v>9</v>
      </c>
      <c r="F62" s="8">
        <v>1.49</v>
      </c>
      <c r="G62" s="12">
        <v>6</v>
      </c>
      <c r="H62" s="8">
        <v>1.28</v>
      </c>
      <c r="I62" s="12">
        <v>0</v>
      </c>
    </row>
    <row r="63" spans="2:9" ht="15" customHeight="1" x14ac:dyDescent="0.2">
      <c r="B63" t="s">
        <v>93</v>
      </c>
      <c r="C63" s="12">
        <v>14</v>
      </c>
      <c r="D63" s="8">
        <v>1.27</v>
      </c>
      <c r="E63" s="12">
        <v>8</v>
      </c>
      <c r="F63" s="8">
        <v>1.32</v>
      </c>
      <c r="G63" s="12">
        <v>6</v>
      </c>
      <c r="H63" s="8">
        <v>1.28</v>
      </c>
      <c r="I63" s="12">
        <v>0</v>
      </c>
    </row>
    <row r="64" spans="2:9" ht="15" customHeight="1" x14ac:dyDescent="0.2">
      <c r="B64" t="s">
        <v>138</v>
      </c>
      <c r="C64" s="12">
        <v>14</v>
      </c>
      <c r="D64" s="8">
        <v>1.27</v>
      </c>
      <c r="E64" s="12">
        <v>5</v>
      </c>
      <c r="F64" s="8">
        <v>0.83</v>
      </c>
      <c r="G64" s="12">
        <v>9</v>
      </c>
      <c r="H64" s="8">
        <v>1.92</v>
      </c>
      <c r="I64" s="12">
        <v>0</v>
      </c>
    </row>
    <row r="65" spans="2:9" ht="15" customHeight="1" x14ac:dyDescent="0.2">
      <c r="B65" t="s">
        <v>130</v>
      </c>
      <c r="C65" s="12">
        <v>13</v>
      </c>
      <c r="D65" s="8">
        <v>1.18</v>
      </c>
      <c r="E65" s="12">
        <v>7</v>
      </c>
      <c r="F65" s="8">
        <v>1.1599999999999999</v>
      </c>
      <c r="G65" s="12">
        <v>6</v>
      </c>
      <c r="H65" s="8">
        <v>1.28</v>
      </c>
      <c r="I65" s="12">
        <v>0</v>
      </c>
    </row>
    <row r="66" spans="2:9" ht="15" customHeight="1" x14ac:dyDescent="0.2">
      <c r="B66" t="s">
        <v>97</v>
      </c>
      <c r="C66" s="12">
        <v>13</v>
      </c>
      <c r="D66" s="8">
        <v>1.18</v>
      </c>
      <c r="E66" s="12">
        <v>10</v>
      </c>
      <c r="F66" s="8">
        <v>1.65</v>
      </c>
      <c r="G66" s="12">
        <v>3</v>
      </c>
      <c r="H66" s="8">
        <v>0.64</v>
      </c>
      <c r="I66" s="12">
        <v>0</v>
      </c>
    </row>
    <row r="67" spans="2:9" ht="15" customHeight="1" x14ac:dyDescent="0.2">
      <c r="B67" t="s">
        <v>102</v>
      </c>
      <c r="C67" s="12">
        <v>13</v>
      </c>
      <c r="D67" s="8">
        <v>1.18</v>
      </c>
      <c r="E67" s="12">
        <v>7</v>
      </c>
      <c r="F67" s="8">
        <v>1.1599999999999999</v>
      </c>
      <c r="G67" s="12">
        <v>6</v>
      </c>
      <c r="H67" s="8">
        <v>1.28</v>
      </c>
      <c r="I67" s="12">
        <v>0</v>
      </c>
    </row>
    <row r="68" spans="2:9" ht="15" customHeight="1" x14ac:dyDescent="0.2">
      <c r="B68" t="s">
        <v>104</v>
      </c>
      <c r="C68" s="12">
        <v>13</v>
      </c>
      <c r="D68" s="8">
        <v>1.18</v>
      </c>
      <c r="E68" s="12">
        <v>10</v>
      </c>
      <c r="F68" s="8">
        <v>1.65</v>
      </c>
      <c r="G68" s="12">
        <v>3</v>
      </c>
      <c r="H68" s="8">
        <v>0.64</v>
      </c>
      <c r="I68" s="12">
        <v>0</v>
      </c>
    </row>
    <row r="69" spans="2:9" ht="15" customHeight="1" x14ac:dyDescent="0.2">
      <c r="B69" t="s">
        <v>105</v>
      </c>
      <c r="C69" s="12">
        <v>13</v>
      </c>
      <c r="D69" s="8">
        <v>1.18</v>
      </c>
      <c r="E69" s="12">
        <v>13</v>
      </c>
      <c r="F69" s="8">
        <v>2.15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B33D-C806-4CD6-AAAB-F205DA3BA3C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184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0.08</v>
      </c>
      <c r="I5" s="12">
        <v>0</v>
      </c>
    </row>
    <row r="6" spans="2:9" ht="15" customHeight="1" x14ac:dyDescent="0.2">
      <c r="B6" t="s">
        <v>21</v>
      </c>
      <c r="C6" s="12">
        <v>500</v>
      </c>
      <c r="D6" s="8">
        <v>19.61</v>
      </c>
      <c r="E6" s="12">
        <v>177</v>
      </c>
      <c r="F6" s="8">
        <v>14.32</v>
      </c>
      <c r="G6" s="12">
        <v>323</v>
      </c>
      <c r="H6" s="8">
        <v>25.14</v>
      </c>
      <c r="I6" s="12">
        <v>0</v>
      </c>
    </row>
    <row r="7" spans="2:9" ht="15" customHeight="1" x14ac:dyDescent="0.2">
      <c r="B7" t="s">
        <v>22</v>
      </c>
      <c r="C7" s="12">
        <v>348</v>
      </c>
      <c r="D7" s="8">
        <v>13.65</v>
      </c>
      <c r="E7" s="12">
        <v>123</v>
      </c>
      <c r="F7" s="8">
        <v>9.9499999999999993</v>
      </c>
      <c r="G7" s="12">
        <v>225</v>
      </c>
      <c r="H7" s="8">
        <v>17.510000000000002</v>
      </c>
      <c r="I7" s="12">
        <v>0</v>
      </c>
    </row>
    <row r="8" spans="2:9" ht="15" customHeight="1" x14ac:dyDescent="0.2">
      <c r="B8" t="s">
        <v>23</v>
      </c>
      <c r="C8" s="12">
        <v>3</v>
      </c>
      <c r="D8" s="8">
        <v>0.12</v>
      </c>
      <c r="E8" s="12">
        <v>0</v>
      </c>
      <c r="F8" s="8">
        <v>0</v>
      </c>
      <c r="G8" s="12">
        <v>2</v>
      </c>
      <c r="H8" s="8">
        <v>0.16</v>
      </c>
      <c r="I8" s="12">
        <v>1</v>
      </c>
    </row>
    <row r="9" spans="2:9" ht="15" customHeight="1" x14ac:dyDescent="0.2">
      <c r="B9" t="s">
        <v>24</v>
      </c>
      <c r="C9" s="12">
        <v>24</v>
      </c>
      <c r="D9" s="8">
        <v>0.94</v>
      </c>
      <c r="E9" s="12">
        <v>2</v>
      </c>
      <c r="F9" s="8">
        <v>0.16</v>
      </c>
      <c r="G9" s="12">
        <v>22</v>
      </c>
      <c r="H9" s="8">
        <v>1.71</v>
      </c>
      <c r="I9" s="12">
        <v>0</v>
      </c>
    </row>
    <row r="10" spans="2:9" ht="15" customHeight="1" x14ac:dyDescent="0.2">
      <c r="B10" t="s">
        <v>25</v>
      </c>
      <c r="C10" s="12">
        <v>30</v>
      </c>
      <c r="D10" s="8">
        <v>1.18</v>
      </c>
      <c r="E10" s="12">
        <v>10</v>
      </c>
      <c r="F10" s="8">
        <v>0.81</v>
      </c>
      <c r="G10" s="12">
        <v>18</v>
      </c>
      <c r="H10" s="8">
        <v>1.4</v>
      </c>
      <c r="I10" s="12">
        <v>2</v>
      </c>
    </row>
    <row r="11" spans="2:9" ht="15" customHeight="1" x14ac:dyDescent="0.2">
      <c r="B11" t="s">
        <v>26</v>
      </c>
      <c r="C11" s="12">
        <v>522</v>
      </c>
      <c r="D11" s="8">
        <v>20.47</v>
      </c>
      <c r="E11" s="12">
        <v>248</v>
      </c>
      <c r="F11" s="8">
        <v>20.059999999999999</v>
      </c>
      <c r="G11" s="12">
        <v>274</v>
      </c>
      <c r="H11" s="8">
        <v>21.32</v>
      </c>
      <c r="I11" s="12">
        <v>0</v>
      </c>
    </row>
    <row r="12" spans="2:9" ht="15" customHeight="1" x14ac:dyDescent="0.2">
      <c r="B12" t="s">
        <v>27</v>
      </c>
      <c r="C12" s="12">
        <v>19</v>
      </c>
      <c r="D12" s="8">
        <v>0.75</v>
      </c>
      <c r="E12" s="12">
        <v>4</v>
      </c>
      <c r="F12" s="8">
        <v>0.32</v>
      </c>
      <c r="G12" s="12">
        <v>15</v>
      </c>
      <c r="H12" s="8">
        <v>1.17</v>
      </c>
      <c r="I12" s="12">
        <v>0</v>
      </c>
    </row>
    <row r="13" spans="2:9" ht="15" customHeight="1" x14ac:dyDescent="0.2">
      <c r="B13" t="s">
        <v>28</v>
      </c>
      <c r="C13" s="12">
        <v>118</v>
      </c>
      <c r="D13" s="8">
        <v>4.63</v>
      </c>
      <c r="E13" s="12">
        <v>40</v>
      </c>
      <c r="F13" s="8">
        <v>3.24</v>
      </c>
      <c r="G13" s="12">
        <v>78</v>
      </c>
      <c r="H13" s="8">
        <v>6.07</v>
      </c>
      <c r="I13" s="12">
        <v>0</v>
      </c>
    </row>
    <row r="14" spans="2:9" ht="15" customHeight="1" x14ac:dyDescent="0.2">
      <c r="B14" t="s">
        <v>29</v>
      </c>
      <c r="C14" s="12">
        <v>149</v>
      </c>
      <c r="D14" s="8">
        <v>5.84</v>
      </c>
      <c r="E14" s="12">
        <v>75</v>
      </c>
      <c r="F14" s="8">
        <v>6.07</v>
      </c>
      <c r="G14" s="12">
        <v>66</v>
      </c>
      <c r="H14" s="8">
        <v>5.14</v>
      </c>
      <c r="I14" s="12">
        <v>1</v>
      </c>
    </row>
    <row r="15" spans="2:9" ht="15" customHeight="1" x14ac:dyDescent="0.2">
      <c r="B15" t="s">
        <v>30</v>
      </c>
      <c r="C15" s="12">
        <v>230</v>
      </c>
      <c r="D15" s="8">
        <v>9.02</v>
      </c>
      <c r="E15" s="12">
        <v>173</v>
      </c>
      <c r="F15" s="8">
        <v>14</v>
      </c>
      <c r="G15" s="12">
        <v>57</v>
      </c>
      <c r="H15" s="8">
        <v>4.4400000000000004</v>
      </c>
      <c r="I15" s="12">
        <v>0</v>
      </c>
    </row>
    <row r="16" spans="2:9" ht="15" customHeight="1" x14ac:dyDescent="0.2">
      <c r="B16" t="s">
        <v>31</v>
      </c>
      <c r="C16" s="12">
        <v>280</v>
      </c>
      <c r="D16" s="8">
        <v>10.98</v>
      </c>
      <c r="E16" s="12">
        <v>206</v>
      </c>
      <c r="F16" s="8">
        <v>16.670000000000002</v>
      </c>
      <c r="G16" s="12">
        <v>69</v>
      </c>
      <c r="H16" s="8">
        <v>5.37</v>
      </c>
      <c r="I16" s="12">
        <v>1</v>
      </c>
    </row>
    <row r="17" spans="2:9" ht="15" customHeight="1" x14ac:dyDescent="0.2">
      <c r="B17" t="s">
        <v>32</v>
      </c>
      <c r="C17" s="12">
        <v>93</v>
      </c>
      <c r="D17" s="8">
        <v>3.65</v>
      </c>
      <c r="E17" s="12">
        <v>74</v>
      </c>
      <c r="F17" s="8">
        <v>5.99</v>
      </c>
      <c r="G17" s="12">
        <v>15</v>
      </c>
      <c r="H17" s="8">
        <v>1.17</v>
      </c>
      <c r="I17" s="12">
        <v>0</v>
      </c>
    </row>
    <row r="18" spans="2:9" ht="15" customHeight="1" x14ac:dyDescent="0.2">
      <c r="B18" t="s">
        <v>33</v>
      </c>
      <c r="C18" s="12">
        <v>134</v>
      </c>
      <c r="D18" s="8">
        <v>5.25</v>
      </c>
      <c r="E18" s="12">
        <v>77</v>
      </c>
      <c r="F18" s="8">
        <v>6.23</v>
      </c>
      <c r="G18" s="12">
        <v>49</v>
      </c>
      <c r="H18" s="8">
        <v>3.81</v>
      </c>
      <c r="I18" s="12">
        <v>0</v>
      </c>
    </row>
    <row r="19" spans="2:9" ht="15" customHeight="1" x14ac:dyDescent="0.2">
      <c r="B19" t="s">
        <v>34</v>
      </c>
      <c r="C19" s="12">
        <v>99</v>
      </c>
      <c r="D19" s="8">
        <v>3.88</v>
      </c>
      <c r="E19" s="12">
        <v>27</v>
      </c>
      <c r="F19" s="8">
        <v>2.1800000000000002</v>
      </c>
      <c r="G19" s="12">
        <v>71</v>
      </c>
      <c r="H19" s="8">
        <v>5.53</v>
      </c>
      <c r="I19" s="12">
        <v>0</v>
      </c>
    </row>
    <row r="20" spans="2:9" ht="15" customHeight="1" x14ac:dyDescent="0.2">
      <c r="B20" s="9" t="s">
        <v>172</v>
      </c>
      <c r="C20" s="12">
        <f>SUM(LTBL_17210[総数／事業所数])</f>
        <v>2550</v>
      </c>
      <c r="E20" s="12">
        <f>SUBTOTAL(109,LTBL_17210[個人／事業所数])</f>
        <v>1236</v>
      </c>
      <c r="G20" s="12">
        <f>SUBTOTAL(109,LTBL_17210[法人／事業所数])</f>
        <v>1285</v>
      </c>
      <c r="I20" s="12">
        <f>SUBTOTAL(109,LTBL_17210[法人以外の団体／事業所数])</f>
        <v>5</v>
      </c>
    </row>
    <row r="21" spans="2:9" ht="15" customHeight="1" x14ac:dyDescent="0.2">
      <c r="E21" s="11">
        <f>LTBL_17210[[#Totals],[個人／事業所数]]/LTBL_17210[[#Totals],[総数／事業所数]]</f>
        <v>0.48470588235294115</v>
      </c>
      <c r="G21" s="11">
        <f>LTBL_17210[[#Totals],[法人／事業所数]]/LTBL_17210[[#Totals],[総数／事業所数]]</f>
        <v>0.50392156862745097</v>
      </c>
      <c r="I21" s="11">
        <f>LTBL_17210[[#Totals],[法人以外の団体／事業所数]]/LTBL_17210[[#Totals],[総数／事業所数]]</f>
        <v>1.9607843137254902E-3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224</v>
      </c>
      <c r="D24" s="8">
        <v>8.7799999999999994</v>
      </c>
      <c r="E24" s="12">
        <v>190</v>
      </c>
      <c r="F24" s="8">
        <v>15.37</v>
      </c>
      <c r="G24" s="12">
        <v>34</v>
      </c>
      <c r="H24" s="8">
        <v>2.65</v>
      </c>
      <c r="I24" s="12">
        <v>0</v>
      </c>
    </row>
    <row r="25" spans="2:9" ht="15" customHeight="1" x14ac:dyDescent="0.2">
      <c r="B25" t="s">
        <v>43</v>
      </c>
      <c r="C25" s="12">
        <v>206</v>
      </c>
      <c r="D25" s="8">
        <v>8.08</v>
      </c>
      <c r="E25" s="12">
        <v>49</v>
      </c>
      <c r="F25" s="8">
        <v>3.96</v>
      </c>
      <c r="G25" s="12">
        <v>157</v>
      </c>
      <c r="H25" s="8">
        <v>12.22</v>
      </c>
      <c r="I25" s="12">
        <v>0</v>
      </c>
    </row>
    <row r="26" spans="2:9" ht="15" customHeight="1" x14ac:dyDescent="0.2">
      <c r="B26" t="s">
        <v>44</v>
      </c>
      <c r="C26" s="12">
        <v>176</v>
      </c>
      <c r="D26" s="8">
        <v>6.9</v>
      </c>
      <c r="E26" s="12">
        <v>89</v>
      </c>
      <c r="F26" s="8">
        <v>7.2</v>
      </c>
      <c r="G26" s="12">
        <v>87</v>
      </c>
      <c r="H26" s="8">
        <v>6.77</v>
      </c>
      <c r="I26" s="12">
        <v>0</v>
      </c>
    </row>
    <row r="27" spans="2:9" ht="15" customHeight="1" x14ac:dyDescent="0.2">
      <c r="B27" t="s">
        <v>59</v>
      </c>
      <c r="C27" s="12">
        <v>169</v>
      </c>
      <c r="D27" s="8">
        <v>6.63</v>
      </c>
      <c r="E27" s="12">
        <v>146</v>
      </c>
      <c r="F27" s="8">
        <v>11.81</v>
      </c>
      <c r="G27" s="12">
        <v>23</v>
      </c>
      <c r="H27" s="8">
        <v>1.79</v>
      </c>
      <c r="I27" s="12">
        <v>0</v>
      </c>
    </row>
    <row r="28" spans="2:9" ht="15" customHeight="1" x14ac:dyDescent="0.2">
      <c r="B28" t="s">
        <v>55</v>
      </c>
      <c r="C28" s="12">
        <v>145</v>
      </c>
      <c r="D28" s="8">
        <v>5.69</v>
      </c>
      <c r="E28" s="12">
        <v>69</v>
      </c>
      <c r="F28" s="8">
        <v>5.58</v>
      </c>
      <c r="G28" s="12">
        <v>76</v>
      </c>
      <c r="H28" s="8">
        <v>5.91</v>
      </c>
      <c r="I28" s="12">
        <v>0</v>
      </c>
    </row>
    <row r="29" spans="2:9" ht="15" customHeight="1" x14ac:dyDescent="0.2">
      <c r="B29" t="s">
        <v>45</v>
      </c>
      <c r="C29" s="12">
        <v>118</v>
      </c>
      <c r="D29" s="8">
        <v>4.63</v>
      </c>
      <c r="E29" s="12">
        <v>39</v>
      </c>
      <c r="F29" s="8">
        <v>3.16</v>
      </c>
      <c r="G29" s="12">
        <v>79</v>
      </c>
      <c r="H29" s="8">
        <v>6.15</v>
      </c>
      <c r="I29" s="12">
        <v>0</v>
      </c>
    </row>
    <row r="30" spans="2:9" ht="15" customHeight="1" x14ac:dyDescent="0.2">
      <c r="B30" t="s">
        <v>53</v>
      </c>
      <c r="C30" s="12">
        <v>108</v>
      </c>
      <c r="D30" s="8">
        <v>4.24</v>
      </c>
      <c r="E30" s="12">
        <v>73</v>
      </c>
      <c r="F30" s="8">
        <v>5.91</v>
      </c>
      <c r="G30" s="12">
        <v>35</v>
      </c>
      <c r="H30" s="8">
        <v>2.72</v>
      </c>
      <c r="I30" s="12">
        <v>0</v>
      </c>
    </row>
    <row r="31" spans="2:9" ht="15" customHeight="1" x14ac:dyDescent="0.2">
      <c r="B31" t="s">
        <v>61</v>
      </c>
      <c r="C31" s="12">
        <v>93</v>
      </c>
      <c r="D31" s="8">
        <v>3.65</v>
      </c>
      <c r="E31" s="12">
        <v>74</v>
      </c>
      <c r="F31" s="8">
        <v>5.99</v>
      </c>
      <c r="G31" s="12">
        <v>15</v>
      </c>
      <c r="H31" s="8">
        <v>1.17</v>
      </c>
      <c r="I31" s="12">
        <v>0</v>
      </c>
    </row>
    <row r="32" spans="2:9" ht="15" customHeight="1" x14ac:dyDescent="0.2">
      <c r="B32" t="s">
        <v>58</v>
      </c>
      <c r="C32" s="12">
        <v>83</v>
      </c>
      <c r="D32" s="8">
        <v>3.25</v>
      </c>
      <c r="E32" s="12">
        <v>31</v>
      </c>
      <c r="F32" s="8">
        <v>2.5099999999999998</v>
      </c>
      <c r="G32" s="12">
        <v>45</v>
      </c>
      <c r="H32" s="8">
        <v>3.5</v>
      </c>
      <c r="I32" s="12">
        <v>0</v>
      </c>
    </row>
    <row r="33" spans="2:9" ht="15" customHeight="1" x14ac:dyDescent="0.2">
      <c r="B33" t="s">
        <v>56</v>
      </c>
      <c r="C33" s="12">
        <v>80</v>
      </c>
      <c r="D33" s="8">
        <v>3.14</v>
      </c>
      <c r="E33" s="12">
        <v>34</v>
      </c>
      <c r="F33" s="8">
        <v>2.75</v>
      </c>
      <c r="G33" s="12">
        <v>46</v>
      </c>
      <c r="H33" s="8">
        <v>3.58</v>
      </c>
      <c r="I33" s="12">
        <v>0</v>
      </c>
    </row>
    <row r="34" spans="2:9" ht="15" customHeight="1" x14ac:dyDescent="0.2">
      <c r="B34" t="s">
        <v>62</v>
      </c>
      <c r="C34" s="12">
        <v>79</v>
      </c>
      <c r="D34" s="8">
        <v>3.1</v>
      </c>
      <c r="E34" s="12">
        <v>77</v>
      </c>
      <c r="F34" s="8">
        <v>6.23</v>
      </c>
      <c r="G34" s="12">
        <v>2</v>
      </c>
      <c r="H34" s="8">
        <v>0.16</v>
      </c>
      <c r="I34" s="12">
        <v>0</v>
      </c>
    </row>
    <row r="35" spans="2:9" ht="15" customHeight="1" x14ac:dyDescent="0.2">
      <c r="B35" t="s">
        <v>48</v>
      </c>
      <c r="C35" s="12">
        <v>77</v>
      </c>
      <c r="D35" s="8">
        <v>3.02</v>
      </c>
      <c r="E35" s="12">
        <v>27</v>
      </c>
      <c r="F35" s="8">
        <v>2.1800000000000002</v>
      </c>
      <c r="G35" s="12">
        <v>50</v>
      </c>
      <c r="H35" s="8">
        <v>3.89</v>
      </c>
      <c r="I35" s="12">
        <v>0</v>
      </c>
    </row>
    <row r="36" spans="2:9" ht="15" customHeight="1" x14ac:dyDescent="0.2">
      <c r="B36" t="s">
        <v>57</v>
      </c>
      <c r="C36" s="12">
        <v>64</v>
      </c>
      <c r="D36" s="8">
        <v>2.5099999999999998</v>
      </c>
      <c r="E36" s="12">
        <v>44</v>
      </c>
      <c r="F36" s="8">
        <v>3.56</v>
      </c>
      <c r="G36" s="12">
        <v>19</v>
      </c>
      <c r="H36" s="8">
        <v>1.48</v>
      </c>
      <c r="I36" s="12">
        <v>1</v>
      </c>
    </row>
    <row r="37" spans="2:9" ht="15" customHeight="1" x14ac:dyDescent="0.2">
      <c r="B37" t="s">
        <v>54</v>
      </c>
      <c r="C37" s="12">
        <v>63</v>
      </c>
      <c r="D37" s="8">
        <v>2.4700000000000002</v>
      </c>
      <c r="E37" s="12">
        <v>38</v>
      </c>
      <c r="F37" s="8">
        <v>3.07</v>
      </c>
      <c r="G37" s="12">
        <v>25</v>
      </c>
      <c r="H37" s="8">
        <v>1.95</v>
      </c>
      <c r="I37" s="12">
        <v>0</v>
      </c>
    </row>
    <row r="38" spans="2:9" ht="15" customHeight="1" x14ac:dyDescent="0.2">
      <c r="B38" t="s">
        <v>52</v>
      </c>
      <c r="C38" s="12">
        <v>59</v>
      </c>
      <c r="D38" s="8">
        <v>2.31</v>
      </c>
      <c r="E38" s="12">
        <v>33</v>
      </c>
      <c r="F38" s="8">
        <v>2.67</v>
      </c>
      <c r="G38" s="12">
        <v>26</v>
      </c>
      <c r="H38" s="8">
        <v>2.02</v>
      </c>
      <c r="I38" s="12">
        <v>0</v>
      </c>
    </row>
    <row r="39" spans="2:9" ht="15" customHeight="1" x14ac:dyDescent="0.2">
      <c r="B39" t="s">
        <v>74</v>
      </c>
      <c r="C39" s="12">
        <v>55</v>
      </c>
      <c r="D39" s="8">
        <v>2.16</v>
      </c>
      <c r="E39" s="12">
        <v>0</v>
      </c>
      <c r="F39" s="8">
        <v>0</v>
      </c>
      <c r="G39" s="12">
        <v>47</v>
      </c>
      <c r="H39" s="8">
        <v>3.66</v>
      </c>
      <c r="I39" s="12">
        <v>0</v>
      </c>
    </row>
    <row r="40" spans="2:9" ht="15" customHeight="1" x14ac:dyDescent="0.2">
      <c r="B40" t="s">
        <v>47</v>
      </c>
      <c r="C40" s="12">
        <v>48</v>
      </c>
      <c r="D40" s="8">
        <v>1.88</v>
      </c>
      <c r="E40" s="12">
        <v>15</v>
      </c>
      <c r="F40" s="8">
        <v>1.21</v>
      </c>
      <c r="G40" s="12">
        <v>33</v>
      </c>
      <c r="H40" s="8">
        <v>2.57</v>
      </c>
      <c r="I40" s="12">
        <v>0</v>
      </c>
    </row>
    <row r="41" spans="2:9" ht="15" customHeight="1" x14ac:dyDescent="0.2">
      <c r="B41" t="s">
        <v>50</v>
      </c>
      <c r="C41" s="12">
        <v>37</v>
      </c>
      <c r="D41" s="8">
        <v>1.45</v>
      </c>
      <c r="E41" s="12">
        <v>5</v>
      </c>
      <c r="F41" s="8">
        <v>0.4</v>
      </c>
      <c r="G41" s="12">
        <v>32</v>
      </c>
      <c r="H41" s="8">
        <v>2.4900000000000002</v>
      </c>
      <c r="I41" s="12">
        <v>0</v>
      </c>
    </row>
    <row r="42" spans="2:9" ht="15" customHeight="1" x14ac:dyDescent="0.2">
      <c r="B42" t="s">
        <v>65</v>
      </c>
      <c r="C42" s="12">
        <v>35</v>
      </c>
      <c r="D42" s="8">
        <v>1.37</v>
      </c>
      <c r="E42" s="12">
        <v>4</v>
      </c>
      <c r="F42" s="8">
        <v>0.32</v>
      </c>
      <c r="G42" s="12">
        <v>31</v>
      </c>
      <c r="H42" s="8">
        <v>2.41</v>
      </c>
      <c r="I42" s="12">
        <v>0</v>
      </c>
    </row>
    <row r="43" spans="2:9" ht="15" customHeight="1" x14ac:dyDescent="0.2">
      <c r="B43" t="s">
        <v>63</v>
      </c>
      <c r="C43" s="12">
        <v>34</v>
      </c>
      <c r="D43" s="8">
        <v>1.33</v>
      </c>
      <c r="E43" s="12">
        <v>8</v>
      </c>
      <c r="F43" s="8">
        <v>0.65</v>
      </c>
      <c r="G43" s="12">
        <v>26</v>
      </c>
      <c r="H43" s="8">
        <v>2.02</v>
      </c>
      <c r="I43" s="12">
        <v>0</v>
      </c>
    </row>
    <row r="44" spans="2:9" ht="15" customHeight="1" x14ac:dyDescent="0.2">
      <c r="B44" t="s">
        <v>73</v>
      </c>
      <c r="C44" s="12">
        <v>34</v>
      </c>
      <c r="D44" s="8">
        <v>1.33</v>
      </c>
      <c r="E44" s="12">
        <v>15</v>
      </c>
      <c r="F44" s="8">
        <v>1.21</v>
      </c>
      <c r="G44" s="12">
        <v>18</v>
      </c>
      <c r="H44" s="8">
        <v>1.4</v>
      </c>
      <c r="I44" s="12">
        <v>1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109</v>
      </c>
      <c r="C48" s="12">
        <v>123</v>
      </c>
      <c r="D48" s="8">
        <v>4.82</v>
      </c>
      <c r="E48" s="12">
        <v>113</v>
      </c>
      <c r="F48" s="8">
        <v>9.14</v>
      </c>
      <c r="G48" s="12">
        <v>10</v>
      </c>
      <c r="H48" s="8">
        <v>0.78</v>
      </c>
      <c r="I48" s="12">
        <v>0</v>
      </c>
    </row>
    <row r="49" spans="2:9" ht="15" customHeight="1" x14ac:dyDescent="0.2">
      <c r="B49" t="s">
        <v>92</v>
      </c>
      <c r="C49" s="12">
        <v>90</v>
      </c>
      <c r="D49" s="8">
        <v>3.53</v>
      </c>
      <c r="E49" s="12">
        <v>12</v>
      </c>
      <c r="F49" s="8">
        <v>0.97</v>
      </c>
      <c r="G49" s="12">
        <v>78</v>
      </c>
      <c r="H49" s="8">
        <v>6.07</v>
      </c>
      <c r="I49" s="12">
        <v>0</v>
      </c>
    </row>
    <row r="50" spans="2:9" ht="15" customHeight="1" x14ac:dyDescent="0.2">
      <c r="B50" t="s">
        <v>110</v>
      </c>
      <c r="C50" s="12">
        <v>71</v>
      </c>
      <c r="D50" s="8">
        <v>2.78</v>
      </c>
      <c r="E50" s="12">
        <v>59</v>
      </c>
      <c r="F50" s="8">
        <v>4.7699999999999996</v>
      </c>
      <c r="G50" s="12">
        <v>12</v>
      </c>
      <c r="H50" s="8">
        <v>0.93</v>
      </c>
      <c r="I50" s="12">
        <v>0</v>
      </c>
    </row>
    <row r="51" spans="2:9" ht="15" customHeight="1" x14ac:dyDescent="0.2">
      <c r="B51" t="s">
        <v>111</v>
      </c>
      <c r="C51" s="12">
        <v>64</v>
      </c>
      <c r="D51" s="8">
        <v>2.5099999999999998</v>
      </c>
      <c r="E51" s="12">
        <v>64</v>
      </c>
      <c r="F51" s="8">
        <v>5.18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108</v>
      </c>
      <c r="C52" s="12">
        <v>61</v>
      </c>
      <c r="D52" s="8">
        <v>2.39</v>
      </c>
      <c r="E52" s="12">
        <v>59</v>
      </c>
      <c r="F52" s="8">
        <v>4.7699999999999996</v>
      </c>
      <c r="G52" s="12">
        <v>2</v>
      </c>
      <c r="H52" s="8">
        <v>0.16</v>
      </c>
      <c r="I52" s="12">
        <v>0</v>
      </c>
    </row>
    <row r="53" spans="2:9" ht="15" customHeight="1" x14ac:dyDescent="0.2">
      <c r="B53" t="s">
        <v>103</v>
      </c>
      <c r="C53" s="12">
        <v>54</v>
      </c>
      <c r="D53" s="8">
        <v>2.12</v>
      </c>
      <c r="E53" s="12">
        <v>18</v>
      </c>
      <c r="F53" s="8">
        <v>1.46</v>
      </c>
      <c r="G53" s="12">
        <v>29</v>
      </c>
      <c r="H53" s="8">
        <v>2.2599999999999998</v>
      </c>
      <c r="I53" s="12">
        <v>0</v>
      </c>
    </row>
    <row r="54" spans="2:9" ht="15" customHeight="1" x14ac:dyDescent="0.2">
      <c r="B54" t="s">
        <v>93</v>
      </c>
      <c r="C54" s="12">
        <v>50</v>
      </c>
      <c r="D54" s="8">
        <v>1.96</v>
      </c>
      <c r="E54" s="12">
        <v>20</v>
      </c>
      <c r="F54" s="8">
        <v>1.62</v>
      </c>
      <c r="G54" s="12">
        <v>30</v>
      </c>
      <c r="H54" s="8">
        <v>2.33</v>
      </c>
      <c r="I54" s="12">
        <v>0</v>
      </c>
    </row>
    <row r="55" spans="2:9" ht="15" customHeight="1" x14ac:dyDescent="0.2">
      <c r="B55" t="s">
        <v>94</v>
      </c>
      <c r="C55" s="12">
        <v>47</v>
      </c>
      <c r="D55" s="8">
        <v>1.84</v>
      </c>
      <c r="E55" s="12">
        <v>13</v>
      </c>
      <c r="F55" s="8">
        <v>1.05</v>
      </c>
      <c r="G55" s="12">
        <v>34</v>
      </c>
      <c r="H55" s="8">
        <v>2.65</v>
      </c>
      <c r="I55" s="12">
        <v>0</v>
      </c>
    </row>
    <row r="56" spans="2:9" ht="15" customHeight="1" x14ac:dyDescent="0.2">
      <c r="B56" t="s">
        <v>95</v>
      </c>
      <c r="C56" s="12">
        <v>44</v>
      </c>
      <c r="D56" s="8">
        <v>1.73</v>
      </c>
      <c r="E56" s="12">
        <v>21</v>
      </c>
      <c r="F56" s="8">
        <v>1.7</v>
      </c>
      <c r="G56" s="12">
        <v>23</v>
      </c>
      <c r="H56" s="8">
        <v>1.79</v>
      </c>
      <c r="I56" s="12">
        <v>0</v>
      </c>
    </row>
    <row r="57" spans="2:9" ht="15" customHeight="1" x14ac:dyDescent="0.2">
      <c r="B57" t="s">
        <v>102</v>
      </c>
      <c r="C57" s="12">
        <v>43</v>
      </c>
      <c r="D57" s="8">
        <v>1.69</v>
      </c>
      <c r="E57" s="12">
        <v>28</v>
      </c>
      <c r="F57" s="8">
        <v>2.27</v>
      </c>
      <c r="G57" s="12">
        <v>15</v>
      </c>
      <c r="H57" s="8">
        <v>1.17</v>
      </c>
      <c r="I57" s="12">
        <v>0</v>
      </c>
    </row>
    <row r="58" spans="2:9" ht="15" customHeight="1" x14ac:dyDescent="0.2">
      <c r="B58" t="s">
        <v>98</v>
      </c>
      <c r="C58" s="12">
        <v>40</v>
      </c>
      <c r="D58" s="8">
        <v>1.57</v>
      </c>
      <c r="E58" s="12">
        <v>22</v>
      </c>
      <c r="F58" s="8">
        <v>1.78</v>
      </c>
      <c r="G58" s="12">
        <v>18</v>
      </c>
      <c r="H58" s="8">
        <v>1.4</v>
      </c>
      <c r="I58" s="12">
        <v>0</v>
      </c>
    </row>
    <row r="59" spans="2:9" ht="15" customHeight="1" x14ac:dyDescent="0.2">
      <c r="B59" t="s">
        <v>100</v>
      </c>
      <c r="C59" s="12">
        <v>40</v>
      </c>
      <c r="D59" s="8">
        <v>1.57</v>
      </c>
      <c r="E59" s="12">
        <v>26</v>
      </c>
      <c r="F59" s="8">
        <v>2.1</v>
      </c>
      <c r="G59" s="12">
        <v>14</v>
      </c>
      <c r="H59" s="8">
        <v>1.0900000000000001</v>
      </c>
      <c r="I59" s="12">
        <v>0</v>
      </c>
    </row>
    <row r="60" spans="2:9" ht="15" customHeight="1" x14ac:dyDescent="0.2">
      <c r="B60" t="s">
        <v>141</v>
      </c>
      <c r="C60" s="12">
        <v>39</v>
      </c>
      <c r="D60" s="8">
        <v>1.53</v>
      </c>
      <c r="E60" s="12">
        <v>11</v>
      </c>
      <c r="F60" s="8">
        <v>0.89</v>
      </c>
      <c r="G60" s="12">
        <v>28</v>
      </c>
      <c r="H60" s="8">
        <v>2.1800000000000002</v>
      </c>
      <c r="I60" s="12">
        <v>0</v>
      </c>
    </row>
    <row r="61" spans="2:9" ht="15" customHeight="1" x14ac:dyDescent="0.2">
      <c r="B61" t="s">
        <v>107</v>
      </c>
      <c r="C61" s="12">
        <v>39</v>
      </c>
      <c r="D61" s="8">
        <v>1.53</v>
      </c>
      <c r="E61" s="12">
        <v>36</v>
      </c>
      <c r="F61" s="8">
        <v>2.91</v>
      </c>
      <c r="G61" s="12">
        <v>3</v>
      </c>
      <c r="H61" s="8">
        <v>0.23</v>
      </c>
      <c r="I61" s="12">
        <v>0</v>
      </c>
    </row>
    <row r="62" spans="2:9" ht="15" customHeight="1" x14ac:dyDescent="0.2">
      <c r="B62" t="s">
        <v>97</v>
      </c>
      <c r="C62" s="12">
        <v>38</v>
      </c>
      <c r="D62" s="8">
        <v>1.49</v>
      </c>
      <c r="E62" s="12">
        <v>24</v>
      </c>
      <c r="F62" s="8">
        <v>1.94</v>
      </c>
      <c r="G62" s="12">
        <v>14</v>
      </c>
      <c r="H62" s="8">
        <v>1.0900000000000001</v>
      </c>
      <c r="I62" s="12">
        <v>0</v>
      </c>
    </row>
    <row r="63" spans="2:9" ht="15" customHeight="1" x14ac:dyDescent="0.2">
      <c r="B63" t="s">
        <v>117</v>
      </c>
      <c r="C63" s="12">
        <v>35</v>
      </c>
      <c r="D63" s="8">
        <v>1.37</v>
      </c>
      <c r="E63" s="12">
        <v>11</v>
      </c>
      <c r="F63" s="8">
        <v>0.89</v>
      </c>
      <c r="G63" s="12">
        <v>24</v>
      </c>
      <c r="H63" s="8">
        <v>1.87</v>
      </c>
      <c r="I63" s="12">
        <v>0</v>
      </c>
    </row>
    <row r="64" spans="2:9" ht="15" customHeight="1" x14ac:dyDescent="0.2">
      <c r="B64" t="s">
        <v>104</v>
      </c>
      <c r="C64" s="12">
        <v>35</v>
      </c>
      <c r="D64" s="8">
        <v>1.37</v>
      </c>
      <c r="E64" s="12">
        <v>30</v>
      </c>
      <c r="F64" s="8">
        <v>2.4300000000000002</v>
      </c>
      <c r="G64" s="12">
        <v>5</v>
      </c>
      <c r="H64" s="8">
        <v>0.39</v>
      </c>
      <c r="I64" s="12">
        <v>0</v>
      </c>
    </row>
    <row r="65" spans="2:9" ht="15" customHeight="1" x14ac:dyDescent="0.2">
      <c r="B65" t="s">
        <v>130</v>
      </c>
      <c r="C65" s="12">
        <v>34</v>
      </c>
      <c r="D65" s="8">
        <v>1.33</v>
      </c>
      <c r="E65" s="12">
        <v>10</v>
      </c>
      <c r="F65" s="8">
        <v>0.81</v>
      </c>
      <c r="G65" s="12">
        <v>24</v>
      </c>
      <c r="H65" s="8">
        <v>1.87</v>
      </c>
      <c r="I65" s="12">
        <v>0</v>
      </c>
    </row>
    <row r="66" spans="2:9" ht="15" customHeight="1" x14ac:dyDescent="0.2">
      <c r="B66" t="s">
        <v>96</v>
      </c>
      <c r="C66" s="12">
        <v>34</v>
      </c>
      <c r="D66" s="8">
        <v>1.33</v>
      </c>
      <c r="E66" s="12">
        <v>24</v>
      </c>
      <c r="F66" s="8">
        <v>1.94</v>
      </c>
      <c r="G66" s="12">
        <v>10</v>
      </c>
      <c r="H66" s="8">
        <v>0.78</v>
      </c>
      <c r="I66" s="12">
        <v>0</v>
      </c>
    </row>
    <row r="67" spans="2:9" ht="15" customHeight="1" x14ac:dyDescent="0.2">
      <c r="B67" t="s">
        <v>99</v>
      </c>
      <c r="C67" s="12">
        <v>33</v>
      </c>
      <c r="D67" s="8">
        <v>1.29</v>
      </c>
      <c r="E67" s="12">
        <v>14</v>
      </c>
      <c r="F67" s="8">
        <v>1.1299999999999999</v>
      </c>
      <c r="G67" s="12">
        <v>19</v>
      </c>
      <c r="H67" s="8">
        <v>1.48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F4F5-57DA-4502-A994-A7D3A4C42A9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185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242</v>
      </c>
      <c r="D6" s="8">
        <v>18.260000000000002</v>
      </c>
      <c r="E6" s="12">
        <v>112</v>
      </c>
      <c r="F6" s="8">
        <v>13.9</v>
      </c>
      <c r="G6" s="12">
        <v>130</v>
      </c>
      <c r="H6" s="8">
        <v>25.44</v>
      </c>
      <c r="I6" s="12">
        <v>0</v>
      </c>
    </row>
    <row r="7" spans="2:9" ht="15" customHeight="1" x14ac:dyDescent="0.2">
      <c r="B7" t="s">
        <v>22</v>
      </c>
      <c r="C7" s="12">
        <v>291</v>
      </c>
      <c r="D7" s="8">
        <v>21.96</v>
      </c>
      <c r="E7" s="12">
        <v>172</v>
      </c>
      <c r="F7" s="8">
        <v>21.34</v>
      </c>
      <c r="G7" s="12">
        <v>119</v>
      </c>
      <c r="H7" s="8">
        <v>23.29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</v>
      </c>
      <c r="I8" s="12">
        <v>0</v>
      </c>
    </row>
    <row r="9" spans="2:9" ht="15" customHeight="1" x14ac:dyDescent="0.2">
      <c r="B9" t="s">
        <v>24</v>
      </c>
      <c r="C9" s="12">
        <v>9</v>
      </c>
      <c r="D9" s="8">
        <v>0.68</v>
      </c>
      <c r="E9" s="12">
        <v>1</v>
      </c>
      <c r="F9" s="8">
        <v>0.12</v>
      </c>
      <c r="G9" s="12">
        <v>8</v>
      </c>
      <c r="H9" s="8">
        <v>1.57</v>
      </c>
      <c r="I9" s="12">
        <v>0</v>
      </c>
    </row>
    <row r="10" spans="2:9" ht="15" customHeight="1" x14ac:dyDescent="0.2">
      <c r="B10" t="s">
        <v>25</v>
      </c>
      <c r="C10" s="12">
        <v>11</v>
      </c>
      <c r="D10" s="8">
        <v>0.83</v>
      </c>
      <c r="E10" s="12">
        <v>4</v>
      </c>
      <c r="F10" s="8">
        <v>0.5</v>
      </c>
      <c r="G10" s="12">
        <v>7</v>
      </c>
      <c r="H10" s="8">
        <v>1.37</v>
      </c>
      <c r="I10" s="12">
        <v>0</v>
      </c>
    </row>
    <row r="11" spans="2:9" ht="15" customHeight="1" x14ac:dyDescent="0.2">
      <c r="B11" t="s">
        <v>26</v>
      </c>
      <c r="C11" s="12">
        <v>270</v>
      </c>
      <c r="D11" s="8">
        <v>20.38</v>
      </c>
      <c r="E11" s="12">
        <v>162</v>
      </c>
      <c r="F11" s="8">
        <v>20.100000000000001</v>
      </c>
      <c r="G11" s="12">
        <v>107</v>
      </c>
      <c r="H11" s="8">
        <v>20.94</v>
      </c>
      <c r="I11" s="12">
        <v>1</v>
      </c>
    </row>
    <row r="12" spans="2:9" ht="15" customHeight="1" x14ac:dyDescent="0.2">
      <c r="B12" t="s">
        <v>27</v>
      </c>
      <c r="C12" s="12">
        <v>4</v>
      </c>
      <c r="D12" s="8">
        <v>0.3</v>
      </c>
      <c r="E12" s="12">
        <v>1</v>
      </c>
      <c r="F12" s="8">
        <v>0.12</v>
      </c>
      <c r="G12" s="12">
        <v>3</v>
      </c>
      <c r="H12" s="8">
        <v>0.59</v>
      </c>
      <c r="I12" s="12">
        <v>0</v>
      </c>
    </row>
    <row r="13" spans="2:9" ht="15" customHeight="1" x14ac:dyDescent="0.2">
      <c r="B13" t="s">
        <v>28</v>
      </c>
      <c r="C13" s="12">
        <v>46</v>
      </c>
      <c r="D13" s="8">
        <v>3.47</v>
      </c>
      <c r="E13" s="12">
        <v>25</v>
      </c>
      <c r="F13" s="8">
        <v>3.1</v>
      </c>
      <c r="G13" s="12">
        <v>21</v>
      </c>
      <c r="H13" s="8">
        <v>4.1100000000000003</v>
      </c>
      <c r="I13" s="12">
        <v>0</v>
      </c>
    </row>
    <row r="14" spans="2:9" ht="15" customHeight="1" x14ac:dyDescent="0.2">
      <c r="B14" t="s">
        <v>29</v>
      </c>
      <c r="C14" s="12">
        <v>72</v>
      </c>
      <c r="D14" s="8">
        <v>5.43</v>
      </c>
      <c r="E14" s="12">
        <v>38</v>
      </c>
      <c r="F14" s="8">
        <v>4.71</v>
      </c>
      <c r="G14" s="12">
        <v>34</v>
      </c>
      <c r="H14" s="8">
        <v>6.65</v>
      </c>
      <c r="I14" s="12">
        <v>0</v>
      </c>
    </row>
    <row r="15" spans="2:9" ht="15" customHeight="1" x14ac:dyDescent="0.2">
      <c r="B15" t="s">
        <v>30</v>
      </c>
      <c r="C15" s="12">
        <v>97</v>
      </c>
      <c r="D15" s="8">
        <v>7.32</v>
      </c>
      <c r="E15" s="12">
        <v>79</v>
      </c>
      <c r="F15" s="8">
        <v>9.8000000000000007</v>
      </c>
      <c r="G15" s="12">
        <v>17</v>
      </c>
      <c r="H15" s="8">
        <v>3.33</v>
      </c>
      <c r="I15" s="12">
        <v>1</v>
      </c>
    </row>
    <row r="16" spans="2:9" ht="15" customHeight="1" x14ac:dyDescent="0.2">
      <c r="B16" t="s">
        <v>31</v>
      </c>
      <c r="C16" s="12">
        <v>118</v>
      </c>
      <c r="D16" s="8">
        <v>8.91</v>
      </c>
      <c r="E16" s="12">
        <v>99</v>
      </c>
      <c r="F16" s="8">
        <v>12.28</v>
      </c>
      <c r="G16" s="12">
        <v>18</v>
      </c>
      <c r="H16" s="8">
        <v>3.52</v>
      </c>
      <c r="I16" s="12">
        <v>0</v>
      </c>
    </row>
    <row r="17" spans="2:9" ht="15" customHeight="1" x14ac:dyDescent="0.2">
      <c r="B17" t="s">
        <v>32</v>
      </c>
      <c r="C17" s="12">
        <v>74</v>
      </c>
      <c r="D17" s="8">
        <v>5.58</v>
      </c>
      <c r="E17" s="12">
        <v>62</v>
      </c>
      <c r="F17" s="8">
        <v>7.69</v>
      </c>
      <c r="G17" s="12">
        <v>9</v>
      </c>
      <c r="H17" s="8">
        <v>1.76</v>
      </c>
      <c r="I17" s="12">
        <v>1</v>
      </c>
    </row>
    <row r="18" spans="2:9" ht="15" customHeight="1" x14ac:dyDescent="0.2">
      <c r="B18" t="s">
        <v>33</v>
      </c>
      <c r="C18" s="12">
        <v>46</v>
      </c>
      <c r="D18" s="8">
        <v>3.47</v>
      </c>
      <c r="E18" s="12">
        <v>34</v>
      </c>
      <c r="F18" s="8">
        <v>4.22</v>
      </c>
      <c r="G18" s="12">
        <v>11</v>
      </c>
      <c r="H18" s="8">
        <v>2.15</v>
      </c>
      <c r="I18" s="12">
        <v>0</v>
      </c>
    </row>
    <row r="19" spans="2:9" ht="15" customHeight="1" x14ac:dyDescent="0.2">
      <c r="B19" t="s">
        <v>34</v>
      </c>
      <c r="C19" s="12">
        <v>44</v>
      </c>
      <c r="D19" s="8">
        <v>3.32</v>
      </c>
      <c r="E19" s="12">
        <v>17</v>
      </c>
      <c r="F19" s="8">
        <v>2.11</v>
      </c>
      <c r="G19" s="12">
        <v>26</v>
      </c>
      <c r="H19" s="8">
        <v>5.09</v>
      </c>
      <c r="I19" s="12">
        <v>0</v>
      </c>
    </row>
    <row r="20" spans="2:9" ht="15" customHeight="1" x14ac:dyDescent="0.2">
      <c r="B20" s="9" t="s">
        <v>172</v>
      </c>
      <c r="C20" s="12">
        <f>SUM(LTBL_17211[総数／事業所数])</f>
        <v>1325</v>
      </c>
      <c r="E20" s="12">
        <f>SUBTOTAL(109,LTBL_17211[個人／事業所数])</f>
        <v>806</v>
      </c>
      <c r="G20" s="12">
        <f>SUBTOTAL(109,LTBL_17211[法人／事業所数])</f>
        <v>511</v>
      </c>
      <c r="I20" s="12">
        <f>SUBTOTAL(109,LTBL_17211[法人以外の団体／事業所数])</f>
        <v>3</v>
      </c>
    </row>
    <row r="21" spans="2:9" ht="15" customHeight="1" x14ac:dyDescent="0.2">
      <c r="E21" s="11">
        <f>LTBL_17211[[#Totals],[個人／事業所数]]/LTBL_17211[[#Totals],[総数／事業所数]]</f>
        <v>0.60830188679245278</v>
      </c>
      <c r="G21" s="11">
        <f>LTBL_17211[[#Totals],[法人／事業所数]]/LTBL_17211[[#Totals],[総数／事業所数]]</f>
        <v>0.38566037735849057</v>
      </c>
      <c r="I21" s="11">
        <f>LTBL_17211[[#Totals],[法人以外の団体／事業所数]]/LTBL_17211[[#Totals],[総数／事業所数]]</f>
        <v>2.2641509433962265E-3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104</v>
      </c>
      <c r="D24" s="8">
        <v>7.85</v>
      </c>
      <c r="E24" s="12">
        <v>93</v>
      </c>
      <c r="F24" s="8">
        <v>11.54</v>
      </c>
      <c r="G24" s="12">
        <v>11</v>
      </c>
      <c r="H24" s="8">
        <v>2.15</v>
      </c>
      <c r="I24" s="12">
        <v>0</v>
      </c>
    </row>
    <row r="25" spans="2:9" ht="15" customHeight="1" x14ac:dyDescent="0.2">
      <c r="B25" t="s">
        <v>43</v>
      </c>
      <c r="C25" s="12">
        <v>103</v>
      </c>
      <c r="D25" s="8">
        <v>7.77</v>
      </c>
      <c r="E25" s="12">
        <v>45</v>
      </c>
      <c r="F25" s="8">
        <v>5.58</v>
      </c>
      <c r="G25" s="12">
        <v>58</v>
      </c>
      <c r="H25" s="8">
        <v>11.35</v>
      </c>
      <c r="I25" s="12">
        <v>0</v>
      </c>
    </row>
    <row r="26" spans="2:9" ht="15" customHeight="1" x14ac:dyDescent="0.2">
      <c r="B26" t="s">
        <v>71</v>
      </c>
      <c r="C26" s="12">
        <v>91</v>
      </c>
      <c r="D26" s="8">
        <v>6.87</v>
      </c>
      <c r="E26" s="12">
        <v>78</v>
      </c>
      <c r="F26" s="8">
        <v>9.68</v>
      </c>
      <c r="G26" s="12">
        <v>13</v>
      </c>
      <c r="H26" s="8">
        <v>2.54</v>
      </c>
      <c r="I26" s="12">
        <v>0</v>
      </c>
    </row>
    <row r="27" spans="2:9" ht="15" customHeight="1" x14ac:dyDescent="0.2">
      <c r="B27" t="s">
        <v>59</v>
      </c>
      <c r="C27" s="12">
        <v>91</v>
      </c>
      <c r="D27" s="8">
        <v>6.87</v>
      </c>
      <c r="E27" s="12">
        <v>76</v>
      </c>
      <c r="F27" s="8">
        <v>9.43</v>
      </c>
      <c r="G27" s="12">
        <v>14</v>
      </c>
      <c r="H27" s="8">
        <v>2.74</v>
      </c>
      <c r="I27" s="12">
        <v>1</v>
      </c>
    </row>
    <row r="28" spans="2:9" ht="15" customHeight="1" x14ac:dyDescent="0.2">
      <c r="B28" t="s">
        <v>44</v>
      </c>
      <c r="C28" s="12">
        <v>82</v>
      </c>
      <c r="D28" s="8">
        <v>6.19</v>
      </c>
      <c r="E28" s="12">
        <v>51</v>
      </c>
      <c r="F28" s="8">
        <v>6.33</v>
      </c>
      <c r="G28" s="12">
        <v>31</v>
      </c>
      <c r="H28" s="8">
        <v>6.07</v>
      </c>
      <c r="I28" s="12">
        <v>0</v>
      </c>
    </row>
    <row r="29" spans="2:9" ht="15" customHeight="1" x14ac:dyDescent="0.2">
      <c r="B29" t="s">
        <v>61</v>
      </c>
      <c r="C29" s="12">
        <v>74</v>
      </c>
      <c r="D29" s="8">
        <v>5.58</v>
      </c>
      <c r="E29" s="12">
        <v>62</v>
      </c>
      <c r="F29" s="8">
        <v>7.69</v>
      </c>
      <c r="G29" s="12">
        <v>9</v>
      </c>
      <c r="H29" s="8">
        <v>1.76</v>
      </c>
      <c r="I29" s="12">
        <v>1</v>
      </c>
    </row>
    <row r="30" spans="2:9" ht="15" customHeight="1" x14ac:dyDescent="0.2">
      <c r="B30" t="s">
        <v>55</v>
      </c>
      <c r="C30" s="12">
        <v>73</v>
      </c>
      <c r="D30" s="8">
        <v>5.51</v>
      </c>
      <c r="E30" s="12">
        <v>41</v>
      </c>
      <c r="F30" s="8">
        <v>5.09</v>
      </c>
      <c r="G30" s="12">
        <v>32</v>
      </c>
      <c r="H30" s="8">
        <v>6.26</v>
      </c>
      <c r="I30" s="12">
        <v>0</v>
      </c>
    </row>
    <row r="31" spans="2:9" ht="15" customHeight="1" x14ac:dyDescent="0.2">
      <c r="B31" t="s">
        <v>45</v>
      </c>
      <c r="C31" s="12">
        <v>57</v>
      </c>
      <c r="D31" s="8">
        <v>4.3</v>
      </c>
      <c r="E31" s="12">
        <v>16</v>
      </c>
      <c r="F31" s="8">
        <v>1.99</v>
      </c>
      <c r="G31" s="12">
        <v>41</v>
      </c>
      <c r="H31" s="8">
        <v>8.02</v>
      </c>
      <c r="I31" s="12">
        <v>0</v>
      </c>
    </row>
    <row r="32" spans="2:9" ht="15" customHeight="1" x14ac:dyDescent="0.2">
      <c r="B32" t="s">
        <v>53</v>
      </c>
      <c r="C32" s="12">
        <v>52</v>
      </c>
      <c r="D32" s="8">
        <v>3.92</v>
      </c>
      <c r="E32" s="12">
        <v>42</v>
      </c>
      <c r="F32" s="8">
        <v>5.21</v>
      </c>
      <c r="G32" s="12">
        <v>9</v>
      </c>
      <c r="H32" s="8">
        <v>1.76</v>
      </c>
      <c r="I32" s="12">
        <v>1</v>
      </c>
    </row>
    <row r="33" spans="2:9" ht="15" customHeight="1" x14ac:dyDescent="0.2">
      <c r="B33" t="s">
        <v>46</v>
      </c>
      <c r="C33" s="12">
        <v>48</v>
      </c>
      <c r="D33" s="8">
        <v>3.62</v>
      </c>
      <c r="E33" s="12">
        <v>29</v>
      </c>
      <c r="F33" s="8">
        <v>3.6</v>
      </c>
      <c r="G33" s="12">
        <v>19</v>
      </c>
      <c r="H33" s="8">
        <v>3.72</v>
      </c>
      <c r="I33" s="12">
        <v>0</v>
      </c>
    </row>
    <row r="34" spans="2:9" ht="15" customHeight="1" x14ac:dyDescent="0.2">
      <c r="B34" t="s">
        <v>48</v>
      </c>
      <c r="C34" s="12">
        <v>48</v>
      </c>
      <c r="D34" s="8">
        <v>3.62</v>
      </c>
      <c r="E34" s="12">
        <v>21</v>
      </c>
      <c r="F34" s="8">
        <v>2.61</v>
      </c>
      <c r="G34" s="12">
        <v>27</v>
      </c>
      <c r="H34" s="8">
        <v>5.28</v>
      </c>
      <c r="I34" s="12">
        <v>0</v>
      </c>
    </row>
    <row r="35" spans="2:9" ht="15" customHeight="1" x14ac:dyDescent="0.2">
      <c r="B35" t="s">
        <v>54</v>
      </c>
      <c r="C35" s="12">
        <v>44</v>
      </c>
      <c r="D35" s="8">
        <v>3.32</v>
      </c>
      <c r="E35" s="12">
        <v>32</v>
      </c>
      <c r="F35" s="8">
        <v>3.97</v>
      </c>
      <c r="G35" s="12">
        <v>12</v>
      </c>
      <c r="H35" s="8">
        <v>2.35</v>
      </c>
      <c r="I35" s="12">
        <v>0</v>
      </c>
    </row>
    <row r="36" spans="2:9" ht="15" customHeight="1" x14ac:dyDescent="0.2">
      <c r="B36" t="s">
        <v>51</v>
      </c>
      <c r="C36" s="12">
        <v>35</v>
      </c>
      <c r="D36" s="8">
        <v>2.64</v>
      </c>
      <c r="E36" s="12">
        <v>16</v>
      </c>
      <c r="F36" s="8">
        <v>1.99</v>
      </c>
      <c r="G36" s="12">
        <v>19</v>
      </c>
      <c r="H36" s="8">
        <v>3.72</v>
      </c>
      <c r="I36" s="12">
        <v>0</v>
      </c>
    </row>
    <row r="37" spans="2:9" ht="15" customHeight="1" x14ac:dyDescent="0.2">
      <c r="B37" t="s">
        <v>62</v>
      </c>
      <c r="C37" s="12">
        <v>35</v>
      </c>
      <c r="D37" s="8">
        <v>2.64</v>
      </c>
      <c r="E37" s="12">
        <v>34</v>
      </c>
      <c r="F37" s="8">
        <v>4.22</v>
      </c>
      <c r="G37" s="12">
        <v>1</v>
      </c>
      <c r="H37" s="8">
        <v>0.2</v>
      </c>
      <c r="I37" s="12">
        <v>0</v>
      </c>
    </row>
    <row r="38" spans="2:9" ht="15" customHeight="1" x14ac:dyDescent="0.2">
      <c r="B38" t="s">
        <v>58</v>
      </c>
      <c r="C38" s="12">
        <v>34</v>
      </c>
      <c r="D38" s="8">
        <v>2.57</v>
      </c>
      <c r="E38" s="12">
        <v>17</v>
      </c>
      <c r="F38" s="8">
        <v>2.11</v>
      </c>
      <c r="G38" s="12">
        <v>17</v>
      </c>
      <c r="H38" s="8">
        <v>3.33</v>
      </c>
      <c r="I38" s="12">
        <v>0</v>
      </c>
    </row>
    <row r="39" spans="2:9" ht="15" customHeight="1" x14ac:dyDescent="0.2">
      <c r="B39" t="s">
        <v>56</v>
      </c>
      <c r="C39" s="12">
        <v>33</v>
      </c>
      <c r="D39" s="8">
        <v>2.4900000000000002</v>
      </c>
      <c r="E39" s="12">
        <v>21</v>
      </c>
      <c r="F39" s="8">
        <v>2.61</v>
      </c>
      <c r="G39" s="12">
        <v>12</v>
      </c>
      <c r="H39" s="8">
        <v>2.35</v>
      </c>
      <c r="I39" s="12">
        <v>0</v>
      </c>
    </row>
    <row r="40" spans="2:9" ht="15" customHeight="1" x14ac:dyDescent="0.2">
      <c r="B40" t="s">
        <v>57</v>
      </c>
      <c r="C40" s="12">
        <v>29</v>
      </c>
      <c r="D40" s="8">
        <v>2.19</v>
      </c>
      <c r="E40" s="12">
        <v>20</v>
      </c>
      <c r="F40" s="8">
        <v>2.48</v>
      </c>
      <c r="G40" s="12">
        <v>9</v>
      </c>
      <c r="H40" s="8">
        <v>1.76</v>
      </c>
      <c r="I40" s="12">
        <v>0</v>
      </c>
    </row>
    <row r="41" spans="2:9" ht="15" customHeight="1" x14ac:dyDescent="0.2">
      <c r="B41" t="s">
        <v>47</v>
      </c>
      <c r="C41" s="12">
        <v>25</v>
      </c>
      <c r="D41" s="8">
        <v>1.89</v>
      </c>
      <c r="E41" s="12">
        <v>11</v>
      </c>
      <c r="F41" s="8">
        <v>1.36</v>
      </c>
      <c r="G41" s="12">
        <v>14</v>
      </c>
      <c r="H41" s="8">
        <v>2.74</v>
      </c>
      <c r="I41" s="12">
        <v>0</v>
      </c>
    </row>
    <row r="42" spans="2:9" ht="15" customHeight="1" x14ac:dyDescent="0.2">
      <c r="B42" t="s">
        <v>52</v>
      </c>
      <c r="C42" s="12">
        <v>23</v>
      </c>
      <c r="D42" s="8">
        <v>1.74</v>
      </c>
      <c r="E42" s="12">
        <v>15</v>
      </c>
      <c r="F42" s="8">
        <v>1.86</v>
      </c>
      <c r="G42" s="12">
        <v>8</v>
      </c>
      <c r="H42" s="8">
        <v>1.57</v>
      </c>
      <c r="I42" s="12">
        <v>0</v>
      </c>
    </row>
    <row r="43" spans="2:9" ht="15" customHeight="1" x14ac:dyDescent="0.2">
      <c r="B43" t="s">
        <v>75</v>
      </c>
      <c r="C43" s="12">
        <v>14</v>
      </c>
      <c r="D43" s="8">
        <v>1.06</v>
      </c>
      <c r="E43" s="12">
        <v>13</v>
      </c>
      <c r="F43" s="8">
        <v>1.61</v>
      </c>
      <c r="G43" s="12">
        <v>1</v>
      </c>
      <c r="H43" s="8">
        <v>0.2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120</v>
      </c>
      <c r="C47" s="12">
        <v>82</v>
      </c>
      <c r="D47" s="8">
        <v>6.19</v>
      </c>
      <c r="E47" s="12">
        <v>75</v>
      </c>
      <c r="F47" s="8">
        <v>9.31</v>
      </c>
      <c r="G47" s="12">
        <v>7</v>
      </c>
      <c r="H47" s="8">
        <v>1.37</v>
      </c>
      <c r="I47" s="12">
        <v>0</v>
      </c>
    </row>
    <row r="48" spans="2:9" ht="15" customHeight="1" x14ac:dyDescent="0.2">
      <c r="B48" t="s">
        <v>109</v>
      </c>
      <c r="C48" s="12">
        <v>60</v>
      </c>
      <c r="D48" s="8">
        <v>4.53</v>
      </c>
      <c r="E48" s="12">
        <v>58</v>
      </c>
      <c r="F48" s="8">
        <v>7.2</v>
      </c>
      <c r="G48" s="12">
        <v>2</v>
      </c>
      <c r="H48" s="8">
        <v>0.39</v>
      </c>
      <c r="I48" s="12">
        <v>0</v>
      </c>
    </row>
    <row r="49" spans="2:9" ht="15" customHeight="1" x14ac:dyDescent="0.2">
      <c r="B49" t="s">
        <v>110</v>
      </c>
      <c r="C49" s="12">
        <v>49</v>
      </c>
      <c r="D49" s="8">
        <v>3.7</v>
      </c>
      <c r="E49" s="12">
        <v>44</v>
      </c>
      <c r="F49" s="8">
        <v>5.46</v>
      </c>
      <c r="G49" s="12">
        <v>5</v>
      </c>
      <c r="H49" s="8">
        <v>0.98</v>
      </c>
      <c r="I49" s="12">
        <v>0</v>
      </c>
    </row>
    <row r="50" spans="2:9" ht="15" customHeight="1" x14ac:dyDescent="0.2">
      <c r="B50" t="s">
        <v>92</v>
      </c>
      <c r="C50" s="12">
        <v>42</v>
      </c>
      <c r="D50" s="8">
        <v>3.17</v>
      </c>
      <c r="E50" s="12">
        <v>12</v>
      </c>
      <c r="F50" s="8">
        <v>1.49</v>
      </c>
      <c r="G50" s="12">
        <v>30</v>
      </c>
      <c r="H50" s="8">
        <v>5.87</v>
      </c>
      <c r="I50" s="12">
        <v>0</v>
      </c>
    </row>
    <row r="51" spans="2:9" ht="15" customHeight="1" x14ac:dyDescent="0.2">
      <c r="B51" t="s">
        <v>93</v>
      </c>
      <c r="C51" s="12">
        <v>32</v>
      </c>
      <c r="D51" s="8">
        <v>2.42</v>
      </c>
      <c r="E51" s="12">
        <v>25</v>
      </c>
      <c r="F51" s="8">
        <v>3.1</v>
      </c>
      <c r="G51" s="12">
        <v>7</v>
      </c>
      <c r="H51" s="8">
        <v>1.37</v>
      </c>
      <c r="I51" s="12">
        <v>0</v>
      </c>
    </row>
    <row r="52" spans="2:9" ht="15" customHeight="1" x14ac:dyDescent="0.2">
      <c r="B52" t="s">
        <v>98</v>
      </c>
      <c r="C52" s="12">
        <v>29</v>
      </c>
      <c r="D52" s="8">
        <v>2.19</v>
      </c>
      <c r="E52" s="12">
        <v>19</v>
      </c>
      <c r="F52" s="8">
        <v>2.36</v>
      </c>
      <c r="G52" s="12">
        <v>10</v>
      </c>
      <c r="H52" s="8">
        <v>1.96</v>
      </c>
      <c r="I52" s="12">
        <v>0</v>
      </c>
    </row>
    <row r="53" spans="2:9" ht="15" customHeight="1" x14ac:dyDescent="0.2">
      <c r="B53" t="s">
        <v>95</v>
      </c>
      <c r="C53" s="12">
        <v>28</v>
      </c>
      <c r="D53" s="8">
        <v>2.11</v>
      </c>
      <c r="E53" s="12">
        <v>7</v>
      </c>
      <c r="F53" s="8">
        <v>0.87</v>
      </c>
      <c r="G53" s="12">
        <v>21</v>
      </c>
      <c r="H53" s="8">
        <v>4.1100000000000003</v>
      </c>
      <c r="I53" s="12">
        <v>0</v>
      </c>
    </row>
    <row r="54" spans="2:9" ht="15" customHeight="1" x14ac:dyDescent="0.2">
      <c r="B54" t="s">
        <v>104</v>
      </c>
      <c r="C54" s="12">
        <v>28</v>
      </c>
      <c r="D54" s="8">
        <v>2.11</v>
      </c>
      <c r="E54" s="12">
        <v>24</v>
      </c>
      <c r="F54" s="8">
        <v>2.98</v>
      </c>
      <c r="G54" s="12">
        <v>4</v>
      </c>
      <c r="H54" s="8">
        <v>0.78</v>
      </c>
      <c r="I54" s="12">
        <v>0</v>
      </c>
    </row>
    <row r="55" spans="2:9" ht="15" customHeight="1" x14ac:dyDescent="0.2">
      <c r="B55" t="s">
        <v>111</v>
      </c>
      <c r="C55" s="12">
        <v>28</v>
      </c>
      <c r="D55" s="8">
        <v>2.11</v>
      </c>
      <c r="E55" s="12">
        <v>27</v>
      </c>
      <c r="F55" s="8">
        <v>3.35</v>
      </c>
      <c r="G55" s="12">
        <v>1</v>
      </c>
      <c r="H55" s="8">
        <v>0.2</v>
      </c>
      <c r="I55" s="12">
        <v>0</v>
      </c>
    </row>
    <row r="56" spans="2:9" ht="15" customHeight="1" x14ac:dyDescent="0.2">
      <c r="B56" t="s">
        <v>102</v>
      </c>
      <c r="C56" s="12">
        <v>27</v>
      </c>
      <c r="D56" s="8">
        <v>2.04</v>
      </c>
      <c r="E56" s="12">
        <v>20</v>
      </c>
      <c r="F56" s="8">
        <v>2.48</v>
      </c>
      <c r="G56" s="12">
        <v>7</v>
      </c>
      <c r="H56" s="8">
        <v>1.37</v>
      </c>
      <c r="I56" s="12">
        <v>0</v>
      </c>
    </row>
    <row r="57" spans="2:9" ht="15" customHeight="1" x14ac:dyDescent="0.2">
      <c r="B57" t="s">
        <v>108</v>
      </c>
      <c r="C57" s="12">
        <v>26</v>
      </c>
      <c r="D57" s="8">
        <v>1.96</v>
      </c>
      <c r="E57" s="12">
        <v>26</v>
      </c>
      <c r="F57" s="8">
        <v>3.23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142</v>
      </c>
      <c r="C58" s="12">
        <v>23</v>
      </c>
      <c r="D58" s="8">
        <v>1.74</v>
      </c>
      <c r="E58" s="12">
        <v>12</v>
      </c>
      <c r="F58" s="8">
        <v>1.49</v>
      </c>
      <c r="G58" s="12">
        <v>11</v>
      </c>
      <c r="H58" s="8">
        <v>2.15</v>
      </c>
      <c r="I58" s="12">
        <v>0</v>
      </c>
    </row>
    <row r="59" spans="2:9" ht="15" customHeight="1" x14ac:dyDescent="0.2">
      <c r="B59" t="s">
        <v>121</v>
      </c>
      <c r="C59" s="12">
        <v>20</v>
      </c>
      <c r="D59" s="8">
        <v>1.51</v>
      </c>
      <c r="E59" s="12">
        <v>13</v>
      </c>
      <c r="F59" s="8">
        <v>1.61</v>
      </c>
      <c r="G59" s="12">
        <v>7</v>
      </c>
      <c r="H59" s="8">
        <v>1.37</v>
      </c>
      <c r="I59" s="12">
        <v>0</v>
      </c>
    </row>
    <row r="60" spans="2:9" ht="15" customHeight="1" x14ac:dyDescent="0.2">
      <c r="B60" t="s">
        <v>94</v>
      </c>
      <c r="C60" s="12">
        <v>19</v>
      </c>
      <c r="D60" s="8">
        <v>1.43</v>
      </c>
      <c r="E60" s="12">
        <v>6</v>
      </c>
      <c r="F60" s="8">
        <v>0.74</v>
      </c>
      <c r="G60" s="12">
        <v>13</v>
      </c>
      <c r="H60" s="8">
        <v>2.54</v>
      </c>
      <c r="I60" s="12">
        <v>0</v>
      </c>
    </row>
    <row r="61" spans="2:9" ht="15" customHeight="1" x14ac:dyDescent="0.2">
      <c r="B61" t="s">
        <v>96</v>
      </c>
      <c r="C61" s="12">
        <v>19</v>
      </c>
      <c r="D61" s="8">
        <v>1.43</v>
      </c>
      <c r="E61" s="12">
        <v>18</v>
      </c>
      <c r="F61" s="8">
        <v>2.23</v>
      </c>
      <c r="G61" s="12">
        <v>1</v>
      </c>
      <c r="H61" s="8">
        <v>0.2</v>
      </c>
      <c r="I61" s="12">
        <v>0</v>
      </c>
    </row>
    <row r="62" spans="2:9" ht="15" customHeight="1" x14ac:dyDescent="0.2">
      <c r="B62" t="s">
        <v>125</v>
      </c>
      <c r="C62" s="12">
        <v>19</v>
      </c>
      <c r="D62" s="8">
        <v>1.43</v>
      </c>
      <c r="E62" s="12">
        <v>12</v>
      </c>
      <c r="F62" s="8">
        <v>1.49</v>
      </c>
      <c r="G62" s="12">
        <v>7</v>
      </c>
      <c r="H62" s="8">
        <v>1.37</v>
      </c>
      <c r="I62" s="12">
        <v>0</v>
      </c>
    </row>
    <row r="63" spans="2:9" ht="15" customHeight="1" x14ac:dyDescent="0.2">
      <c r="B63" t="s">
        <v>139</v>
      </c>
      <c r="C63" s="12">
        <v>19</v>
      </c>
      <c r="D63" s="8">
        <v>1.43</v>
      </c>
      <c r="E63" s="12">
        <v>18</v>
      </c>
      <c r="F63" s="8">
        <v>2.23</v>
      </c>
      <c r="G63" s="12">
        <v>1</v>
      </c>
      <c r="H63" s="8">
        <v>0.2</v>
      </c>
      <c r="I63" s="12">
        <v>0</v>
      </c>
    </row>
    <row r="64" spans="2:9" ht="15" customHeight="1" x14ac:dyDescent="0.2">
      <c r="B64" t="s">
        <v>141</v>
      </c>
      <c r="C64" s="12">
        <v>18</v>
      </c>
      <c r="D64" s="8">
        <v>1.36</v>
      </c>
      <c r="E64" s="12">
        <v>4</v>
      </c>
      <c r="F64" s="8">
        <v>0.5</v>
      </c>
      <c r="G64" s="12">
        <v>14</v>
      </c>
      <c r="H64" s="8">
        <v>2.74</v>
      </c>
      <c r="I64" s="12">
        <v>0</v>
      </c>
    </row>
    <row r="65" spans="2:9" ht="15" customHeight="1" x14ac:dyDescent="0.2">
      <c r="B65" t="s">
        <v>103</v>
      </c>
      <c r="C65" s="12">
        <v>18</v>
      </c>
      <c r="D65" s="8">
        <v>1.36</v>
      </c>
      <c r="E65" s="12">
        <v>11</v>
      </c>
      <c r="F65" s="8">
        <v>1.36</v>
      </c>
      <c r="G65" s="12">
        <v>7</v>
      </c>
      <c r="H65" s="8">
        <v>1.37</v>
      </c>
      <c r="I65" s="12">
        <v>0</v>
      </c>
    </row>
    <row r="66" spans="2:9" ht="15" customHeight="1" x14ac:dyDescent="0.2">
      <c r="B66" t="s">
        <v>107</v>
      </c>
      <c r="C66" s="12">
        <v>18</v>
      </c>
      <c r="D66" s="8">
        <v>1.36</v>
      </c>
      <c r="E66" s="12">
        <v>16</v>
      </c>
      <c r="F66" s="8">
        <v>1.99</v>
      </c>
      <c r="G66" s="12">
        <v>1</v>
      </c>
      <c r="H66" s="8">
        <v>0.2</v>
      </c>
      <c r="I66" s="12">
        <v>1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2AA1-D972-4EDD-87C0-A5880BDFD72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186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160</v>
      </c>
      <c r="D6" s="8">
        <v>12.71</v>
      </c>
      <c r="E6" s="12">
        <v>38</v>
      </c>
      <c r="F6" s="8">
        <v>6.73</v>
      </c>
      <c r="G6" s="12">
        <v>122</v>
      </c>
      <c r="H6" s="8">
        <v>18.05</v>
      </c>
      <c r="I6" s="12">
        <v>0</v>
      </c>
    </row>
    <row r="7" spans="2:9" ht="15" customHeight="1" x14ac:dyDescent="0.2">
      <c r="B7" t="s">
        <v>22</v>
      </c>
      <c r="C7" s="12">
        <v>73</v>
      </c>
      <c r="D7" s="8">
        <v>5.8</v>
      </c>
      <c r="E7" s="12">
        <v>26</v>
      </c>
      <c r="F7" s="8">
        <v>4.5999999999999996</v>
      </c>
      <c r="G7" s="12">
        <v>47</v>
      </c>
      <c r="H7" s="8">
        <v>6.95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0.16</v>
      </c>
      <c r="E8" s="12">
        <v>0</v>
      </c>
      <c r="F8" s="8">
        <v>0</v>
      </c>
      <c r="G8" s="12">
        <v>2</v>
      </c>
      <c r="H8" s="8">
        <v>0.3</v>
      </c>
      <c r="I8" s="12">
        <v>0</v>
      </c>
    </row>
    <row r="9" spans="2:9" ht="15" customHeight="1" x14ac:dyDescent="0.2">
      <c r="B9" t="s">
        <v>24</v>
      </c>
      <c r="C9" s="12">
        <v>12</v>
      </c>
      <c r="D9" s="8">
        <v>0.95</v>
      </c>
      <c r="E9" s="12">
        <v>1</v>
      </c>
      <c r="F9" s="8">
        <v>0.18</v>
      </c>
      <c r="G9" s="12">
        <v>11</v>
      </c>
      <c r="H9" s="8">
        <v>1.63</v>
      </c>
      <c r="I9" s="12">
        <v>0</v>
      </c>
    </row>
    <row r="10" spans="2:9" ht="15" customHeight="1" x14ac:dyDescent="0.2">
      <c r="B10" t="s">
        <v>25</v>
      </c>
      <c r="C10" s="12">
        <v>13</v>
      </c>
      <c r="D10" s="8">
        <v>1.03</v>
      </c>
      <c r="E10" s="12">
        <v>3</v>
      </c>
      <c r="F10" s="8">
        <v>0.53</v>
      </c>
      <c r="G10" s="12">
        <v>10</v>
      </c>
      <c r="H10" s="8">
        <v>1.48</v>
      </c>
      <c r="I10" s="12">
        <v>0</v>
      </c>
    </row>
    <row r="11" spans="2:9" ht="15" customHeight="1" x14ac:dyDescent="0.2">
      <c r="B11" t="s">
        <v>26</v>
      </c>
      <c r="C11" s="12">
        <v>259</v>
      </c>
      <c r="D11" s="8">
        <v>20.57</v>
      </c>
      <c r="E11" s="12">
        <v>82</v>
      </c>
      <c r="F11" s="8">
        <v>14.51</v>
      </c>
      <c r="G11" s="12">
        <v>177</v>
      </c>
      <c r="H11" s="8">
        <v>26.18</v>
      </c>
      <c r="I11" s="12">
        <v>0</v>
      </c>
    </row>
    <row r="12" spans="2:9" ht="15" customHeight="1" x14ac:dyDescent="0.2">
      <c r="B12" t="s">
        <v>27</v>
      </c>
      <c r="C12" s="12">
        <v>14</v>
      </c>
      <c r="D12" s="8">
        <v>1.1100000000000001</v>
      </c>
      <c r="E12" s="12">
        <v>0</v>
      </c>
      <c r="F12" s="8">
        <v>0</v>
      </c>
      <c r="G12" s="12">
        <v>14</v>
      </c>
      <c r="H12" s="8">
        <v>2.0699999999999998</v>
      </c>
      <c r="I12" s="12">
        <v>0</v>
      </c>
    </row>
    <row r="13" spans="2:9" ht="15" customHeight="1" x14ac:dyDescent="0.2">
      <c r="B13" t="s">
        <v>28</v>
      </c>
      <c r="C13" s="12">
        <v>159</v>
      </c>
      <c r="D13" s="8">
        <v>12.63</v>
      </c>
      <c r="E13" s="12">
        <v>48</v>
      </c>
      <c r="F13" s="8">
        <v>8.5</v>
      </c>
      <c r="G13" s="12">
        <v>111</v>
      </c>
      <c r="H13" s="8">
        <v>16.420000000000002</v>
      </c>
      <c r="I13" s="12">
        <v>0</v>
      </c>
    </row>
    <row r="14" spans="2:9" ht="15" customHeight="1" x14ac:dyDescent="0.2">
      <c r="B14" t="s">
        <v>29</v>
      </c>
      <c r="C14" s="12">
        <v>71</v>
      </c>
      <c r="D14" s="8">
        <v>5.64</v>
      </c>
      <c r="E14" s="12">
        <v>38</v>
      </c>
      <c r="F14" s="8">
        <v>6.73</v>
      </c>
      <c r="G14" s="12">
        <v>33</v>
      </c>
      <c r="H14" s="8">
        <v>4.88</v>
      </c>
      <c r="I14" s="12">
        <v>0</v>
      </c>
    </row>
    <row r="15" spans="2:9" ht="15" customHeight="1" x14ac:dyDescent="0.2">
      <c r="B15" t="s">
        <v>30</v>
      </c>
      <c r="C15" s="12">
        <v>137</v>
      </c>
      <c r="D15" s="8">
        <v>10.88</v>
      </c>
      <c r="E15" s="12">
        <v>98</v>
      </c>
      <c r="F15" s="8">
        <v>17.350000000000001</v>
      </c>
      <c r="G15" s="12">
        <v>38</v>
      </c>
      <c r="H15" s="8">
        <v>5.62</v>
      </c>
      <c r="I15" s="12">
        <v>0</v>
      </c>
    </row>
    <row r="16" spans="2:9" ht="15" customHeight="1" x14ac:dyDescent="0.2">
      <c r="B16" t="s">
        <v>31</v>
      </c>
      <c r="C16" s="12">
        <v>194</v>
      </c>
      <c r="D16" s="8">
        <v>15.41</v>
      </c>
      <c r="E16" s="12">
        <v>138</v>
      </c>
      <c r="F16" s="8">
        <v>24.42</v>
      </c>
      <c r="G16" s="12">
        <v>55</v>
      </c>
      <c r="H16" s="8">
        <v>8.14</v>
      </c>
      <c r="I16" s="12">
        <v>0</v>
      </c>
    </row>
    <row r="17" spans="2:9" ht="15" customHeight="1" x14ac:dyDescent="0.2">
      <c r="B17" t="s">
        <v>32</v>
      </c>
      <c r="C17" s="12">
        <v>60</v>
      </c>
      <c r="D17" s="8">
        <v>4.7699999999999996</v>
      </c>
      <c r="E17" s="12">
        <v>33</v>
      </c>
      <c r="F17" s="8">
        <v>5.84</v>
      </c>
      <c r="G17" s="12">
        <v>18</v>
      </c>
      <c r="H17" s="8">
        <v>2.66</v>
      </c>
      <c r="I17" s="12">
        <v>0</v>
      </c>
    </row>
    <row r="18" spans="2:9" ht="15" customHeight="1" x14ac:dyDescent="0.2">
      <c r="B18" t="s">
        <v>33</v>
      </c>
      <c r="C18" s="12">
        <v>56</v>
      </c>
      <c r="D18" s="8">
        <v>4.45</v>
      </c>
      <c r="E18" s="12">
        <v>37</v>
      </c>
      <c r="F18" s="8">
        <v>6.55</v>
      </c>
      <c r="G18" s="12">
        <v>14</v>
      </c>
      <c r="H18" s="8">
        <v>2.0699999999999998</v>
      </c>
      <c r="I18" s="12">
        <v>2</v>
      </c>
    </row>
    <row r="19" spans="2:9" ht="15" customHeight="1" x14ac:dyDescent="0.2">
      <c r="B19" t="s">
        <v>34</v>
      </c>
      <c r="C19" s="12">
        <v>49</v>
      </c>
      <c r="D19" s="8">
        <v>3.89</v>
      </c>
      <c r="E19" s="12">
        <v>23</v>
      </c>
      <c r="F19" s="8">
        <v>4.07</v>
      </c>
      <c r="G19" s="12">
        <v>24</v>
      </c>
      <c r="H19" s="8">
        <v>3.55</v>
      </c>
      <c r="I19" s="12">
        <v>0</v>
      </c>
    </row>
    <row r="20" spans="2:9" ht="15" customHeight="1" x14ac:dyDescent="0.2">
      <c r="B20" s="9" t="s">
        <v>172</v>
      </c>
      <c r="C20" s="12">
        <f>SUM(LTBL_17212[総数／事業所数])</f>
        <v>1259</v>
      </c>
      <c r="E20" s="12">
        <f>SUBTOTAL(109,LTBL_17212[個人／事業所数])</f>
        <v>565</v>
      </c>
      <c r="G20" s="12">
        <f>SUBTOTAL(109,LTBL_17212[法人／事業所数])</f>
        <v>676</v>
      </c>
      <c r="I20" s="12">
        <f>SUBTOTAL(109,LTBL_17212[法人以外の団体／事業所数])</f>
        <v>2</v>
      </c>
    </row>
    <row r="21" spans="2:9" ht="15" customHeight="1" x14ac:dyDescent="0.2">
      <c r="E21" s="11">
        <f>LTBL_17212[[#Totals],[個人／事業所数]]/LTBL_17212[[#Totals],[総数／事業所数]]</f>
        <v>0.448768864177919</v>
      </c>
      <c r="G21" s="11">
        <f>LTBL_17212[[#Totals],[法人／事業所数]]/LTBL_17212[[#Totals],[総数／事業所数]]</f>
        <v>0.53693407466243048</v>
      </c>
      <c r="I21" s="11">
        <f>LTBL_17212[[#Totals],[法人以外の団体／事業所数]]/LTBL_17212[[#Totals],[総数／事業所数]]</f>
        <v>1.5885623510722795E-3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161</v>
      </c>
      <c r="D24" s="8">
        <v>12.79</v>
      </c>
      <c r="E24" s="12">
        <v>124</v>
      </c>
      <c r="F24" s="8">
        <v>21.95</v>
      </c>
      <c r="G24" s="12">
        <v>37</v>
      </c>
      <c r="H24" s="8">
        <v>5.47</v>
      </c>
      <c r="I24" s="12">
        <v>0</v>
      </c>
    </row>
    <row r="25" spans="2:9" ht="15" customHeight="1" x14ac:dyDescent="0.2">
      <c r="B25" t="s">
        <v>56</v>
      </c>
      <c r="C25" s="12">
        <v>128</v>
      </c>
      <c r="D25" s="8">
        <v>10.17</v>
      </c>
      <c r="E25" s="12">
        <v>45</v>
      </c>
      <c r="F25" s="8">
        <v>7.96</v>
      </c>
      <c r="G25" s="12">
        <v>83</v>
      </c>
      <c r="H25" s="8">
        <v>12.28</v>
      </c>
      <c r="I25" s="12">
        <v>0</v>
      </c>
    </row>
    <row r="26" spans="2:9" ht="15" customHeight="1" x14ac:dyDescent="0.2">
      <c r="B26" t="s">
        <v>59</v>
      </c>
      <c r="C26" s="12">
        <v>119</v>
      </c>
      <c r="D26" s="8">
        <v>9.4499999999999993</v>
      </c>
      <c r="E26" s="12">
        <v>93</v>
      </c>
      <c r="F26" s="8">
        <v>16.46</v>
      </c>
      <c r="G26" s="12">
        <v>26</v>
      </c>
      <c r="H26" s="8">
        <v>3.85</v>
      </c>
      <c r="I26" s="12">
        <v>0</v>
      </c>
    </row>
    <row r="27" spans="2:9" ht="15" customHeight="1" x14ac:dyDescent="0.2">
      <c r="B27" t="s">
        <v>43</v>
      </c>
      <c r="C27" s="12">
        <v>79</v>
      </c>
      <c r="D27" s="8">
        <v>6.27</v>
      </c>
      <c r="E27" s="12">
        <v>14</v>
      </c>
      <c r="F27" s="8">
        <v>2.48</v>
      </c>
      <c r="G27" s="12">
        <v>65</v>
      </c>
      <c r="H27" s="8">
        <v>9.6199999999999992</v>
      </c>
      <c r="I27" s="12">
        <v>0</v>
      </c>
    </row>
    <row r="28" spans="2:9" ht="15" customHeight="1" x14ac:dyDescent="0.2">
      <c r="B28" t="s">
        <v>55</v>
      </c>
      <c r="C28" s="12">
        <v>60</v>
      </c>
      <c r="D28" s="8">
        <v>4.7699999999999996</v>
      </c>
      <c r="E28" s="12">
        <v>24</v>
      </c>
      <c r="F28" s="8">
        <v>4.25</v>
      </c>
      <c r="G28" s="12">
        <v>36</v>
      </c>
      <c r="H28" s="8">
        <v>5.33</v>
      </c>
      <c r="I28" s="12">
        <v>0</v>
      </c>
    </row>
    <row r="29" spans="2:9" ht="15" customHeight="1" x14ac:dyDescent="0.2">
      <c r="B29" t="s">
        <v>61</v>
      </c>
      <c r="C29" s="12">
        <v>60</v>
      </c>
      <c r="D29" s="8">
        <v>4.7699999999999996</v>
      </c>
      <c r="E29" s="12">
        <v>33</v>
      </c>
      <c r="F29" s="8">
        <v>5.84</v>
      </c>
      <c r="G29" s="12">
        <v>18</v>
      </c>
      <c r="H29" s="8">
        <v>2.66</v>
      </c>
      <c r="I29" s="12">
        <v>0</v>
      </c>
    </row>
    <row r="30" spans="2:9" ht="15" customHeight="1" x14ac:dyDescent="0.2">
      <c r="B30" t="s">
        <v>54</v>
      </c>
      <c r="C30" s="12">
        <v>49</v>
      </c>
      <c r="D30" s="8">
        <v>3.89</v>
      </c>
      <c r="E30" s="12">
        <v>17</v>
      </c>
      <c r="F30" s="8">
        <v>3.01</v>
      </c>
      <c r="G30" s="12">
        <v>32</v>
      </c>
      <c r="H30" s="8">
        <v>4.7300000000000004</v>
      </c>
      <c r="I30" s="12">
        <v>0</v>
      </c>
    </row>
    <row r="31" spans="2:9" ht="15" customHeight="1" x14ac:dyDescent="0.2">
      <c r="B31" t="s">
        <v>44</v>
      </c>
      <c r="C31" s="12">
        <v>42</v>
      </c>
      <c r="D31" s="8">
        <v>3.34</v>
      </c>
      <c r="E31" s="12">
        <v>16</v>
      </c>
      <c r="F31" s="8">
        <v>2.83</v>
      </c>
      <c r="G31" s="12">
        <v>26</v>
      </c>
      <c r="H31" s="8">
        <v>3.85</v>
      </c>
      <c r="I31" s="12">
        <v>0</v>
      </c>
    </row>
    <row r="32" spans="2:9" ht="15" customHeight="1" x14ac:dyDescent="0.2">
      <c r="B32" t="s">
        <v>45</v>
      </c>
      <c r="C32" s="12">
        <v>39</v>
      </c>
      <c r="D32" s="8">
        <v>3.1</v>
      </c>
      <c r="E32" s="12">
        <v>8</v>
      </c>
      <c r="F32" s="8">
        <v>1.42</v>
      </c>
      <c r="G32" s="12">
        <v>31</v>
      </c>
      <c r="H32" s="8">
        <v>4.59</v>
      </c>
      <c r="I32" s="12">
        <v>0</v>
      </c>
    </row>
    <row r="33" spans="2:9" ht="15" customHeight="1" x14ac:dyDescent="0.2">
      <c r="B33" t="s">
        <v>57</v>
      </c>
      <c r="C33" s="12">
        <v>38</v>
      </c>
      <c r="D33" s="8">
        <v>3.02</v>
      </c>
      <c r="E33" s="12">
        <v>27</v>
      </c>
      <c r="F33" s="8">
        <v>4.78</v>
      </c>
      <c r="G33" s="12">
        <v>11</v>
      </c>
      <c r="H33" s="8">
        <v>1.63</v>
      </c>
      <c r="I33" s="12">
        <v>0</v>
      </c>
    </row>
    <row r="34" spans="2:9" ht="15" customHeight="1" x14ac:dyDescent="0.2">
      <c r="B34" t="s">
        <v>62</v>
      </c>
      <c r="C34" s="12">
        <v>37</v>
      </c>
      <c r="D34" s="8">
        <v>2.94</v>
      </c>
      <c r="E34" s="12">
        <v>37</v>
      </c>
      <c r="F34" s="8">
        <v>6.55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52</v>
      </c>
      <c r="C35" s="12">
        <v>30</v>
      </c>
      <c r="D35" s="8">
        <v>2.38</v>
      </c>
      <c r="E35" s="12">
        <v>8</v>
      </c>
      <c r="F35" s="8">
        <v>1.42</v>
      </c>
      <c r="G35" s="12">
        <v>22</v>
      </c>
      <c r="H35" s="8">
        <v>3.25</v>
      </c>
      <c r="I35" s="12">
        <v>0</v>
      </c>
    </row>
    <row r="36" spans="2:9" ht="15" customHeight="1" x14ac:dyDescent="0.2">
      <c r="B36" t="s">
        <v>53</v>
      </c>
      <c r="C36" s="12">
        <v>30</v>
      </c>
      <c r="D36" s="8">
        <v>2.38</v>
      </c>
      <c r="E36" s="12">
        <v>19</v>
      </c>
      <c r="F36" s="8">
        <v>3.36</v>
      </c>
      <c r="G36" s="12">
        <v>11</v>
      </c>
      <c r="H36" s="8">
        <v>1.63</v>
      </c>
      <c r="I36" s="12">
        <v>0</v>
      </c>
    </row>
    <row r="37" spans="2:9" ht="15" customHeight="1" x14ac:dyDescent="0.2">
      <c r="B37" t="s">
        <v>58</v>
      </c>
      <c r="C37" s="12">
        <v>29</v>
      </c>
      <c r="D37" s="8">
        <v>2.2999999999999998</v>
      </c>
      <c r="E37" s="12">
        <v>11</v>
      </c>
      <c r="F37" s="8">
        <v>1.95</v>
      </c>
      <c r="G37" s="12">
        <v>18</v>
      </c>
      <c r="H37" s="8">
        <v>2.66</v>
      </c>
      <c r="I37" s="12">
        <v>0</v>
      </c>
    </row>
    <row r="38" spans="2:9" ht="15" customHeight="1" x14ac:dyDescent="0.2">
      <c r="B38" t="s">
        <v>50</v>
      </c>
      <c r="C38" s="12">
        <v>28</v>
      </c>
      <c r="D38" s="8">
        <v>2.2200000000000002</v>
      </c>
      <c r="E38" s="12">
        <v>3</v>
      </c>
      <c r="F38" s="8">
        <v>0.53</v>
      </c>
      <c r="G38" s="12">
        <v>25</v>
      </c>
      <c r="H38" s="8">
        <v>3.7</v>
      </c>
      <c r="I38" s="12">
        <v>0</v>
      </c>
    </row>
    <row r="39" spans="2:9" ht="15" customHeight="1" x14ac:dyDescent="0.2">
      <c r="B39" t="s">
        <v>64</v>
      </c>
      <c r="C39" s="12">
        <v>28</v>
      </c>
      <c r="D39" s="8">
        <v>2.2200000000000002</v>
      </c>
      <c r="E39" s="12">
        <v>3</v>
      </c>
      <c r="F39" s="8">
        <v>0.53</v>
      </c>
      <c r="G39" s="12">
        <v>25</v>
      </c>
      <c r="H39" s="8">
        <v>3.7</v>
      </c>
      <c r="I39" s="12">
        <v>0</v>
      </c>
    </row>
    <row r="40" spans="2:9" ht="15" customHeight="1" x14ac:dyDescent="0.2">
      <c r="B40" t="s">
        <v>74</v>
      </c>
      <c r="C40" s="12">
        <v>19</v>
      </c>
      <c r="D40" s="8">
        <v>1.51</v>
      </c>
      <c r="E40" s="12">
        <v>0</v>
      </c>
      <c r="F40" s="8">
        <v>0</v>
      </c>
      <c r="G40" s="12">
        <v>14</v>
      </c>
      <c r="H40" s="8">
        <v>2.0699999999999998</v>
      </c>
      <c r="I40" s="12">
        <v>2</v>
      </c>
    </row>
    <row r="41" spans="2:9" ht="15" customHeight="1" x14ac:dyDescent="0.2">
      <c r="B41" t="s">
        <v>69</v>
      </c>
      <c r="C41" s="12">
        <v>18</v>
      </c>
      <c r="D41" s="8">
        <v>1.43</v>
      </c>
      <c r="E41" s="12">
        <v>3</v>
      </c>
      <c r="F41" s="8">
        <v>0.53</v>
      </c>
      <c r="G41" s="12">
        <v>15</v>
      </c>
      <c r="H41" s="8">
        <v>2.2200000000000002</v>
      </c>
      <c r="I41" s="12">
        <v>0</v>
      </c>
    </row>
    <row r="42" spans="2:9" ht="15" customHeight="1" x14ac:dyDescent="0.2">
      <c r="B42" t="s">
        <v>51</v>
      </c>
      <c r="C42" s="12">
        <v>18</v>
      </c>
      <c r="D42" s="8">
        <v>1.43</v>
      </c>
      <c r="E42" s="12">
        <v>5</v>
      </c>
      <c r="F42" s="8">
        <v>0.88</v>
      </c>
      <c r="G42" s="12">
        <v>13</v>
      </c>
      <c r="H42" s="8">
        <v>1.92</v>
      </c>
      <c r="I42" s="12">
        <v>0</v>
      </c>
    </row>
    <row r="43" spans="2:9" ht="15" customHeight="1" x14ac:dyDescent="0.2">
      <c r="B43" t="s">
        <v>73</v>
      </c>
      <c r="C43" s="12">
        <v>17</v>
      </c>
      <c r="D43" s="8">
        <v>1.35</v>
      </c>
      <c r="E43" s="12">
        <v>3</v>
      </c>
      <c r="F43" s="8">
        <v>0.53</v>
      </c>
      <c r="G43" s="12">
        <v>14</v>
      </c>
      <c r="H43" s="8">
        <v>2.0699999999999998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102</v>
      </c>
      <c r="C47" s="12">
        <v>89</v>
      </c>
      <c r="D47" s="8">
        <v>7.07</v>
      </c>
      <c r="E47" s="12">
        <v>41</v>
      </c>
      <c r="F47" s="8">
        <v>7.26</v>
      </c>
      <c r="G47" s="12">
        <v>48</v>
      </c>
      <c r="H47" s="8">
        <v>7.1</v>
      </c>
      <c r="I47" s="12">
        <v>0</v>
      </c>
    </row>
    <row r="48" spans="2:9" ht="15" customHeight="1" x14ac:dyDescent="0.2">
      <c r="B48" t="s">
        <v>109</v>
      </c>
      <c r="C48" s="12">
        <v>89</v>
      </c>
      <c r="D48" s="8">
        <v>7.07</v>
      </c>
      <c r="E48" s="12">
        <v>77</v>
      </c>
      <c r="F48" s="8">
        <v>13.63</v>
      </c>
      <c r="G48" s="12">
        <v>12</v>
      </c>
      <c r="H48" s="8">
        <v>1.78</v>
      </c>
      <c r="I48" s="12">
        <v>0</v>
      </c>
    </row>
    <row r="49" spans="2:9" ht="15" customHeight="1" x14ac:dyDescent="0.2">
      <c r="B49" t="s">
        <v>110</v>
      </c>
      <c r="C49" s="12">
        <v>36</v>
      </c>
      <c r="D49" s="8">
        <v>2.86</v>
      </c>
      <c r="E49" s="12">
        <v>24</v>
      </c>
      <c r="F49" s="8">
        <v>4.25</v>
      </c>
      <c r="G49" s="12">
        <v>12</v>
      </c>
      <c r="H49" s="8">
        <v>1.78</v>
      </c>
      <c r="I49" s="12">
        <v>0</v>
      </c>
    </row>
    <row r="50" spans="2:9" ht="15" customHeight="1" x14ac:dyDescent="0.2">
      <c r="B50" t="s">
        <v>108</v>
      </c>
      <c r="C50" s="12">
        <v>35</v>
      </c>
      <c r="D50" s="8">
        <v>2.78</v>
      </c>
      <c r="E50" s="12">
        <v>33</v>
      </c>
      <c r="F50" s="8">
        <v>5.84</v>
      </c>
      <c r="G50" s="12">
        <v>2</v>
      </c>
      <c r="H50" s="8">
        <v>0.3</v>
      </c>
      <c r="I50" s="12">
        <v>0</v>
      </c>
    </row>
    <row r="51" spans="2:9" ht="15" customHeight="1" x14ac:dyDescent="0.2">
      <c r="B51" t="s">
        <v>111</v>
      </c>
      <c r="C51" s="12">
        <v>31</v>
      </c>
      <c r="D51" s="8">
        <v>2.46</v>
      </c>
      <c r="E51" s="12">
        <v>31</v>
      </c>
      <c r="F51" s="8">
        <v>5.49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98</v>
      </c>
      <c r="C52" s="12">
        <v>29</v>
      </c>
      <c r="D52" s="8">
        <v>2.2999999999999998</v>
      </c>
      <c r="E52" s="12">
        <v>10</v>
      </c>
      <c r="F52" s="8">
        <v>1.77</v>
      </c>
      <c r="G52" s="12">
        <v>19</v>
      </c>
      <c r="H52" s="8">
        <v>2.81</v>
      </c>
      <c r="I52" s="12">
        <v>0</v>
      </c>
    </row>
    <row r="53" spans="2:9" ht="15" customHeight="1" x14ac:dyDescent="0.2">
      <c r="B53" t="s">
        <v>104</v>
      </c>
      <c r="C53" s="12">
        <v>28</v>
      </c>
      <c r="D53" s="8">
        <v>2.2200000000000002</v>
      </c>
      <c r="E53" s="12">
        <v>18</v>
      </c>
      <c r="F53" s="8">
        <v>3.19</v>
      </c>
      <c r="G53" s="12">
        <v>10</v>
      </c>
      <c r="H53" s="8">
        <v>1.48</v>
      </c>
      <c r="I53" s="12">
        <v>0</v>
      </c>
    </row>
    <row r="54" spans="2:9" ht="15" customHeight="1" x14ac:dyDescent="0.2">
      <c r="B54" t="s">
        <v>143</v>
      </c>
      <c r="C54" s="12">
        <v>26</v>
      </c>
      <c r="D54" s="8">
        <v>2.0699999999999998</v>
      </c>
      <c r="E54" s="12">
        <v>3</v>
      </c>
      <c r="F54" s="8">
        <v>0.53</v>
      </c>
      <c r="G54" s="12">
        <v>23</v>
      </c>
      <c r="H54" s="8">
        <v>3.4</v>
      </c>
      <c r="I54" s="12">
        <v>0</v>
      </c>
    </row>
    <row r="55" spans="2:9" ht="15" customHeight="1" x14ac:dyDescent="0.2">
      <c r="B55" t="s">
        <v>105</v>
      </c>
      <c r="C55" s="12">
        <v>25</v>
      </c>
      <c r="D55" s="8">
        <v>1.99</v>
      </c>
      <c r="E55" s="12">
        <v>21</v>
      </c>
      <c r="F55" s="8">
        <v>3.72</v>
      </c>
      <c r="G55" s="12">
        <v>4</v>
      </c>
      <c r="H55" s="8">
        <v>0.59</v>
      </c>
      <c r="I55" s="12">
        <v>0</v>
      </c>
    </row>
    <row r="56" spans="2:9" ht="15" customHeight="1" x14ac:dyDescent="0.2">
      <c r="B56" t="s">
        <v>107</v>
      </c>
      <c r="C56" s="12">
        <v>25</v>
      </c>
      <c r="D56" s="8">
        <v>1.99</v>
      </c>
      <c r="E56" s="12">
        <v>23</v>
      </c>
      <c r="F56" s="8">
        <v>4.07</v>
      </c>
      <c r="G56" s="12">
        <v>2</v>
      </c>
      <c r="H56" s="8">
        <v>0.3</v>
      </c>
      <c r="I56" s="12">
        <v>0</v>
      </c>
    </row>
    <row r="57" spans="2:9" ht="15" customHeight="1" x14ac:dyDescent="0.2">
      <c r="B57" t="s">
        <v>92</v>
      </c>
      <c r="C57" s="12">
        <v>22</v>
      </c>
      <c r="D57" s="8">
        <v>1.75</v>
      </c>
      <c r="E57" s="12">
        <v>3</v>
      </c>
      <c r="F57" s="8">
        <v>0.53</v>
      </c>
      <c r="G57" s="12">
        <v>19</v>
      </c>
      <c r="H57" s="8">
        <v>2.81</v>
      </c>
      <c r="I57" s="12">
        <v>0</v>
      </c>
    </row>
    <row r="58" spans="2:9" ht="15" customHeight="1" x14ac:dyDescent="0.2">
      <c r="B58" t="s">
        <v>117</v>
      </c>
      <c r="C58" s="12">
        <v>22</v>
      </c>
      <c r="D58" s="8">
        <v>1.75</v>
      </c>
      <c r="E58" s="12">
        <v>6</v>
      </c>
      <c r="F58" s="8">
        <v>1.06</v>
      </c>
      <c r="G58" s="12">
        <v>16</v>
      </c>
      <c r="H58" s="8">
        <v>2.37</v>
      </c>
      <c r="I58" s="12">
        <v>0</v>
      </c>
    </row>
    <row r="59" spans="2:9" ht="15" customHeight="1" x14ac:dyDescent="0.2">
      <c r="B59" t="s">
        <v>101</v>
      </c>
      <c r="C59" s="12">
        <v>21</v>
      </c>
      <c r="D59" s="8">
        <v>1.67</v>
      </c>
      <c r="E59" s="12">
        <v>1</v>
      </c>
      <c r="F59" s="8">
        <v>0.18</v>
      </c>
      <c r="G59" s="12">
        <v>20</v>
      </c>
      <c r="H59" s="8">
        <v>2.96</v>
      </c>
      <c r="I59" s="12">
        <v>0</v>
      </c>
    </row>
    <row r="60" spans="2:9" ht="15" customHeight="1" x14ac:dyDescent="0.2">
      <c r="B60" t="s">
        <v>145</v>
      </c>
      <c r="C60" s="12">
        <v>20</v>
      </c>
      <c r="D60" s="8">
        <v>1.59</v>
      </c>
      <c r="E60" s="12">
        <v>9</v>
      </c>
      <c r="F60" s="8">
        <v>1.59</v>
      </c>
      <c r="G60" s="12">
        <v>11</v>
      </c>
      <c r="H60" s="8">
        <v>1.63</v>
      </c>
      <c r="I60" s="12">
        <v>0</v>
      </c>
    </row>
    <row r="61" spans="2:9" ht="15" customHeight="1" x14ac:dyDescent="0.2">
      <c r="B61" t="s">
        <v>100</v>
      </c>
      <c r="C61" s="12">
        <v>19</v>
      </c>
      <c r="D61" s="8">
        <v>1.51</v>
      </c>
      <c r="E61" s="12">
        <v>13</v>
      </c>
      <c r="F61" s="8">
        <v>2.2999999999999998</v>
      </c>
      <c r="G61" s="12">
        <v>6</v>
      </c>
      <c r="H61" s="8">
        <v>0.89</v>
      </c>
      <c r="I61" s="12">
        <v>0</v>
      </c>
    </row>
    <row r="62" spans="2:9" ht="15" customHeight="1" x14ac:dyDescent="0.2">
      <c r="B62" t="s">
        <v>93</v>
      </c>
      <c r="C62" s="12">
        <v>18</v>
      </c>
      <c r="D62" s="8">
        <v>1.43</v>
      </c>
      <c r="E62" s="12">
        <v>3</v>
      </c>
      <c r="F62" s="8">
        <v>0.53</v>
      </c>
      <c r="G62" s="12">
        <v>15</v>
      </c>
      <c r="H62" s="8">
        <v>2.2200000000000002</v>
      </c>
      <c r="I62" s="12">
        <v>0</v>
      </c>
    </row>
    <row r="63" spans="2:9" ht="15" customHeight="1" x14ac:dyDescent="0.2">
      <c r="B63" t="s">
        <v>99</v>
      </c>
      <c r="C63" s="12">
        <v>18</v>
      </c>
      <c r="D63" s="8">
        <v>1.43</v>
      </c>
      <c r="E63" s="12">
        <v>5</v>
      </c>
      <c r="F63" s="8">
        <v>0.88</v>
      </c>
      <c r="G63" s="12">
        <v>13</v>
      </c>
      <c r="H63" s="8">
        <v>1.92</v>
      </c>
      <c r="I63" s="12">
        <v>0</v>
      </c>
    </row>
    <row r="64" spans="2:9" ht="15" customHeight="1" x14ac:dyDescent="0.2">
      <c r="B64" t="s">
        <v>106</v>
      </c>
      <c r="C64" s="12">
        <v>18</v>
      </c>
      <c r="D64" s="8">
        <v>1.43</v>
      </c>
      <c r="E64" s="12">
        <v>17</v>
      </c>
      <c r="F64" s="8">
        <v>3.01</v>
      </c>
      <c r="G64" s="12">
        <v>1</v>
      </c>
      <c r="H64" s="8">
        <v>0.15</v>
      </c>
      <c r="I64" s="12">
        <v>0</v>
      </c>
    </row>
    <row r="65" spans="2:9" ht="15" customHeight="1" x14ac:dyDescent="0.2">
      <c r="B65" t="s">
        <v>144</v>
      </c>
      <c r="C65" s="12">
        <v>16</v>
      </c>
      <c r="D65" s="8">
        <v>1.27</v>
      </c>
      <c r="E65" s="12">
        <v>1</v>
      </c>
      <c r="F65" s="8">
        <v>0.18</v>
      </c>
      <c r="G65" s="12">
        <v>15</v>
      </c>
      <c r="H65" s="8">
        <v>2.2200000000000002</v>
      </c>
      <c r="I65" s="12">
        <v>0</v>
      </c>
    </row>
    <row r="66" spans="2:9" ht="15" customHeight="1" x14ac:dyDescent="0.2">
      <c r="B66" t="s">
        <v>134</v>
      </c>
      <c r="C66" s="12">
        <v>16</v>
      </c>
      <c r="D66" s="8">
        <v>1.27</v>
      </c>
      <c r="E66" s="12">
        <v>5</v>
      </c>
      <c r="F66" s="8">
        <v>0.88</v>
      </c>
      <c r="G66" s="12">
        <v>11</v>
      </c>
      <c r="H66" s="8">
        <v>1.63</v>
      </c>
      <c r="I66" s="12">
        <v>0</v>
      </c>
    </row>
    <row r="67" spans="2:9" ht="15" customHeight="1" x14ac:dyDescent="0.2">
      <c r="B67" t="s">
        <v>146</v>
      </c>
      <c r="C67" s="12">
        <v>16</v>
      </c>
      <c r="D67" s="8">
        <v>1.27</v>
      </c>
      <c r="E67" s="12">
        <v>12</v>
      </c>
      <c r="F67" s="8">
        <v>2.12</v>
      </c>
      <c r="G67" s="12">
        <v>4</v>
      </c>
      <c r="H67" s="8">
        <v>0.59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6DA3-7A91-46E5-B905-D9DADC3CE4DD}">
  <sheetPr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187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0.66</v>
      </c>
      <c r="E5" s="12">
        <v>0</v>
      </c>
      <c r="F5" s="8">
        <v>0</v>
      </c>
      <c r="G5" s="12">
        <v>1</v>
      </c>
      <c r="H5" s="8">
        <v>1.33</v>
      </c>
      <c r="I5" s="12">
        <v>0</v>
      </c>
    </row>
    <row r="6" spans="2:9" ht="15" customHeight="1" x14ac:dyDescent="0.2">
      <c r="B6" t="s">
        <v>21</v>
      </c>
      <c r="C6" s="12">
        <v>33</v>
      </c>
      <c r="D6" s="8">
        <v>21.85</v>
      </c>
      <c r="E6" s="12">
        <v>15</v>
      </c>
      <c r="F6" s="8">
        <v>23.08</v>
      </c>
      <c r="G6" s="12">
        <v>18</v>
      </c>
      <c r="H6" s="8">
        <v>24</v>
      </c>
      <c r="I6" s="12">
        <v>0</v>
      </c>
    </row>
    <row r="7" spans="2:9" ht="15" customHeight="1" x14ac:dyDescent="0.2">
      <c r="B7" t="s">
        <v>22</v>
      </c>
      <c r="C7" s="12">
        <v>31</v>
      </c>
      <c r="D7" s="8">
        <v>20.53</v>
      </c>
      <c r="E7" s="12">
        <v>9</v>
      </c>
      <c r="F7" s="8">
        <v>13.85</v>
      </c>
      <c r="G7" s="12">
        <v>22</v>
      </c>
      <c r="H7" s="8">
        <v>29.33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0.66</v>
      </c>
      <c r="E8" s="12">
        <v>0</v>
      </c>
      <c r="F8" s="8">
        <v>0</v>
      </c>
      <c r="G8" s="12">
        <v>1</v>
      </c>
      <c r="H8" s="8">
        <v>1.33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1.99</v>
      </c>
      <c r="E10" s="12">
        <v>0</v>
      </c>
      <c r="F10" s="8">
        <v>0</v>
      </c>
      <c r="G10" s="12">
        <v>3</v>
      </c>
      <c r="H10" s="8">
        <v>4</v>
      </c>
      <c r="I10" s="12">
        <v>0</v>
      </c>
    </row>
    <row r="11" spans="2:9" ht="15" customHeight="1" x14ac:dyDescent="0.2">
      <c r="B11" t="s">
        <v>26</v>
      </c>
      <c r="C11" s="12">
        <v>16</v>
      </c>
      <c r="D11" s="8">
        <v>10.6</v>
      </c>
      <c r="E11" s="12">
        <v>7</v>
      </c>
      <c r="F11" s="8">
        <v>10.77</v>
      </c>
      <c r="G11" s="12">
        <v>9</v>
      </c>
      <c r="H11" s="8">
        <v>12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0.66</v>
      </c>
      <c r="E12" s="12">
        <v>0</v>
      </c>
      <c r="F12" s="8">
        <v>0</v>
      </c>
      <c r="G12" s="12">
        <v>1</v>
      </c>
      <c r="H12" s="8">
        <v>1.33</v>
      </c>
      <c r="I12" s="12">
        <v>0</v>
      </c>
    </row>
    <row r="13" spans="2:9" ht="15" customHeight="1" x14ac:dyDescent="0.2">
      <c r="B13" t="s">
        <v>28</v>
      </c>
      <c r="C13" s="12">
        <v>6</v>
      </c>
      <c r="D13" s="8">
        <v>3.97</v>
      </c>
      <c r="E13" s="12">
        <v>2</v>
      </c>
      <c r="F13" s="8">
        <v>3.08</v>
      </c>
      <c r="G13" s="12">
        <v>4</v>
      </c>
      <c r="H13" s="8">
        <v>5.33</v>
      </c>
      <c r="I13" s="12">
        <v>0</v>
      </c>
    </row>
    <row r="14" spans="2:9" ht="15" customHeight="1" x14ac:dyDescent="0.2">
      <c r="B14" t="s">
        <v>29</v>
      </c>
      <c r="C14" s="12">
        <v>4</v>
      </c>
      <c r="D14" s="8">
        <v>2.65</v>
      </c>
      <c r="E14" s="12">
        <v>1</v>
      </c>
      <c r="F14" s="8">
        <v>1.54</v>
      </c>
      <c r="G14" s="12">
        <v>3</v>
      </c>
      <c r="H14" s="8">
        <v>4</v>
      </c>
      <c r="I14" s="12">
        <v>0</v>
      </c>
    </row>
    <row r="15" spans="2:9" ht="15" customHeight="1" x14ac:dyDescent="0.2">
      <c r="B15" t="s">
        <v>30</v>
      </c>
      <c r="C15" s="12">
        <v>5</v>
      </c>
      <c r="D15" s="8">
        <v>3.31</v>
      </c>
      <c r="E15" s="12">
        <v>5</v>
      </c>
      <c r="F15" s="8">
        <v>7.69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31</v>
      </c>
      <c r="C16" s="12">
        <v>18</v>
      </c>
      <c r="D16" s="8">
        <v>11.92</v>
      </c>
      <c r="E16" s="12">
        <v>9</v>
      </c>
      <c r="F16" s="8">
        <v>13.85</v>
      </c>
      <c r="G16" s="12">
        <v>5</v>
      </c>
      <c r="H16" s="8">
        <v>6.67</v>
      </c>
      <c r="I16" s="12">
        <v>0</v>
      </c>
    </row>
    <row r="17" spans="2:9" ht="15" customHeight="1" x14ac:dyDescent="0.2">
      <c r="B17" t="s">
        <v>32</v>
      </c>
      <c r="C17" s="12">
        <v>15</v>
      </c>
      <c r="D17" s="8">
        <v>9.93</v>
      </c>
      <c r="E17" s="12">
        <v>11</v>
      </c>
      <c r="F17" s="8">
        <v>16.920000000000002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10</v>
      </c>
      <c r="D18" s="8">
        <v>6.62</v>
      </c>
      <c r="E18" s="12">
        <v>5</v>
      </c>
      <c r="F18" s="8">
        <v>7.69</v>
      </c>
      <c r="G18" s="12">
        <v>2</v>
      </c>
      <c r="H18" s="8">
        <v>2.67</v>
      </c>
      <c r="I18" s="12">
        <v>0</v>
      </c>
    </row>
    <row r="19" spans="2:9" ht="15" customHeight="1" x14ac:dyDescent="0.2">
      <c r="B19" t="s">
        <v>34</v>
      </c>
      <c r="C19" s="12">
        <v>7</v>
      </c>
      <c r="D19" s="8">
        <v>4.6399999999999997</v>
      </c>
      <c r="E19" s="12">
        <v>1</v>
      </c>
      <c r="F19" s="8">
        <v>1.54</v>
      </c>
      <c r="G19" s="12">
        <v>6</v>
      </c>
      <c r="H19" s="8">
        <v>8</v>
      </c>
      <c r="I19" s="12">
        <v>0</v>
      </c>
    </row>
    <row r="20" spans="2:9" ht="15" customHeight="1" x14ac:dyDescent="0.2">
      <c r="B20" s="9" t="s">
        <v>172</v>
      </c>
      <c r="C20" s="12">
        <f>SUM(LTBL_17324[総数／事業所数])</f>
        <v>151</v>
      </c>
      <c r="E20" s="12">
        <f>SUBTOTAL(109,LTBL_17324[個人／事業所数])</f>
        <v>65</v>
      </c>
      <c r="G20" s="12">
        <f>SUBTOTAL(109,LTBL_17324[法人／事業所数])</f>
        <v>75</v>
      </c>
      <c r="I20" s="12">
        <f>SUBTOTAL(109,LTBL_17324[法人以外の団体／事業所数])</f>
        <v>0</v>
      </c>
    </row>
    <row r="21" spans="2:9" ht="15" customHeight="1" x14ac:dyDescent="0.2">
      <c r="E21" s="11">
        <f>LTBL_17324[[#Totals],[個人／事業所数]]/LTBL_17324[[#Totals],[総数／事業所数]]</f>
        <v>0.43046357615894038</v>
      </c>
      <c r="G21" s="11">
        <f>LTBL_17324[[#Totals],[法人／事業所数]]/LTBL_17324[[#Totals],[総数／事業所数]]</f>
        <v>0.49668874172185429</v>
      </c>
      <c r="I21" s="11">
        <f>LTBL_17324[[#Totals],[法人以外の団体／事業所数]]/LTBL_17324[[#Totals],[総数／事業所数]]</f>
        <v>0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61</v>
      </c>
      <c r="C24" s="12">
        <v>15</v>
      </c>
      <c r="D24" s="8">
        <v>9.93</v>
      </c>
      <c r="E24" s="12">
        <v>11</v>
      </c>
      <c r="F24" s="8">
        <v>16.920000000000002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60</v>
      </c>
      <c r="C25" s="12">
        <v>14</v>
      </c>
      <c r="D25" s="8">
        <v>9.27</v>
      </c>
      <c r="E25" s="12">
        <v>9</v>
      </c>
      <c r="F25" s="8">
        <v>13.85</v>
      </c>
      <c r="G25" s="12">
        <v>4</v>
      </c>
      <c r="H25" s="8">
        <v>5.33</v>
      </c>
      <c r="I25" s="12">
        <v>0</v>
      </c>
    </row>
    <row r="26" spans="2:9" ht="15" customHeight="1" x14ac:dyDescent="0.2">
      <c r="B26" t="s">
        <v>43</v>
      </c>
      <c r="C26" s="12">
        <v>13</v>
      </c>
      <c r="D26" s="8">
        <v>8.61</v>
      </c>
      <c r="E26" s="12">
        <v>5</v>
      </c>
      <c r="F26" s="8">
        <v>7.69</v>
      </c>
      <c r="G26" s="12">
        <v>8</v>
      </c>
      <c r="H26" s="8">
        <v>10.67</v>
      </c>
      <c r="I26" s="12">
        <v>0</v>
      </c>
    </row>
    <row r="27" spans="2:9" ht="15" customHeight="1" x14ac:dyDescent="0.2">
      <c r="B27" t="s">
        <v>44</v>
      </c>
      <c r="C27" s="12">
        <v>12</v>
      </c>
      <c r="D27" s="8">
        <v>7.95</v>
      </c>
      <c r="E27" s="12">
        <v>8</v>
      </c>
      <c r="F27" s="8">
        <v>12.31</v>
      </c>
      <c r="G27" s="12">
        <v>4</v>
      </c>
      <c r="H27" s="8">
        <v>5.33</v>
      </c>
      <c r="I27" s="12">
        <v>0</v>
      </c>
    </row>
    <row r="28" spans="2:9" ht="15" customHeight="1" x14ac:dyDescent="0.2">
      <c r="B28" t="s">
        <v>45</v>
      </c>
      <c r="C28" s="12">
        <v>8</v>
      </c>
      <c r="D28" s="8">
        <v>5.3</v>
      </c>
      <c r="E28" s="12">
        <v>2</v>
      </c>
      <c r="F28" s="8">
        <v>3.08</v>
      </c>
      <c r="G28" s="12">
        <v>6</v>
      </c>
      <c r="H28" s="8">
        <v>8</v>
      </c>
      <c r="I28" s="12">
        <v>0</v>
      </c>
    </row>
    <row r="29" spans="2:9" ht="15" customHeight="1" x14ac:dyDescent="0.2">
      <c r="B29" t="s">
        <v>47</v>
      </c>
      <c r="C29" s="12">
        <v>6</v>
      </c>
      <c r="D29" s="8">
        <v>3.97</v>
      </c>
      <c r="E29" s="12">
        <v>3</v>
      </c>
      <c r="F29" s="8">
        <v>4.62</v>
      </c>
      <c r="G29" s="12">
        <v>3</v>
      </c>
      <c r="H29" s="8">
        <v>4</v>
      </c>
      <c r="I29" s="12">
        <v>0</v>
      </c>
    </row>
    <row r="30" spans="2:9" ht="15" customHeight="1" x14ac:dyDescent="0.2">
      <c r="B30" t="s">
        <v>48</v>
      </c>
      <c r="C30" s="12">
        <v>6</v>
      </c>
      <c r="D30" s="8">
        <v>3.97</v>
      </c>
      <c r="E30" s="12">
        <v>1</v>
      </c>
      <c r="F30" s="8">
        <v>1.54</v>
      </c>
      <c r="G30" s="12">
        <v>5</v>
      </c>
      <c r="H30" s="8">
        <v>6.67</v>
      </c>
      <c r="I30" s="12">
        <v>0</v>
      </c>
    </row>
    <row r="31" spans="2:9" ht="15" customHeight="1" x14ac:dyDescent="0.2">
      <c r="B31" t="s">
        <v>62</v>
      </c>
      <c r="C31" s="12">
        <v>6</v>
      </c>
      <c r="D31" s="8">
        <v>3.97</v>
      </c>
      <c r="E31" s="12">
        <v>5</v>
      </c>
      <c r="F31" s="8">
        <v>7.69</v>
      </c>
      <c r="G31" s="12">
        <v>1</v>
      </c>
      <c r="H31" s="8">
        <v>1.33</v>
      </c>
      <c r="I31" s="12">
        <v>0</v>
      </c>
    </row>
    <row r="32" spans="2:9" ht="15" customHeight="1" x14ac:dyDescent="0.2">
      <c r="B32" t="s">
        <v>59</v>
      </c>
      <c r="C32" s="12">
        <v>5</v>
      </c>
      <c r="D32" s="8">
        <v>3.31</v>
      </c>
      <c r="E32" s="12">
        <v>5</v>
      </c>
      <c r="F32" s="8">
        <v>7.69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63</v>
      </c>
      <c r="C33" s="12">
        <v>4</v>
      </c>
      <c r="D33" s="8">
        <v>2.65</v>
      </c>
      <c r="E33" s="12">
        <v>1</v>
      </c>
      <c r="F33" s="8">
        <v>1.54</v>
      </c>
      <c r="G33" s="12">
        <v>3</v>
      </c>
      <c r="H33" s="8">
        <v>4</v>
      </c>
      <c r="I33" s="12">
        <v>0</v>
      </c>
    </row>
    <row r="34" spans="2:9" ht="15" customHeight="1" x14ac:dyDescent="0.2">
      <c r="B34" t="s">
        <v>55</v>
      </c>
      <c r="C34" s="12">
        <v>4</v>
      </c>
      <c r="D34" s="8">
        <v>2.65</v>
      </c>
      <c r="E34" s="12">
        <v>2</v>
      </c>
      <c r="F34" s="8">
        <v>3.08</v>
      </c>
      <c r="G34" s="12">
        <v>2</v>
      </c>
      <c r="H34" s="8">
        <v>2.67</v>
      </c>
      <c r="I34" s="12">
        <v>0</v>
      </c>
    </row>
    <row r="35" spans="2:9" ht="15" customHeight="1" x14ac:dyDescent="0.2">
      <c r="B35" t="s">
        <v>83</v>
      </c>
      <c r="C35" s="12">
        <v>4</v>
      </c>
      <c r="D35" s="8">
        <v>2.65</v>
      </c>
      <c r="E35" s="12">
        <v>2</v>
      </c>
      <c r="F35" s="8">
        <v>3.08</v>
      </c>
      <c r="G35" s="12">
        <v>2</v>
      </c>
      <c r="H35" s="8">
        <v>2.67</v>
      </c>
      <c r="I35" s="12">
        <v>0</v>
      </c>
    </row>
    <row r="36" spans="2:9" ht="15" customHeight="1" x14ac:dyDescent="0.2">
      <c r="B36" t="s">
        <v>74</v>
      </c>
      <c r="C36" s="12">
        <v>4</v>
      </c>
      <c r="D36" s="8">
        <v>2.65</v>
      </c>
      <c r="E36" s="12">
        <v>0</v>
      </c>
      <c r="F36" s="8">
        <v>0</v>
      </c>
      <c r="G36" s="12">
        <v>1</v>
      </c>
      <c r="H36" s="8">
        <v>1.33</v>
      </c>
      <c r="I36" s="12">
        <v>0</v>
      </c>
    </row>
    <row r="37" spans="2:9" ht="15" customHeight="1" x14ac:dyDescent="0.2">
      <c r="B37" t="s">
        <v>54</v>
      </c>
      <c r="C37" s="12">
        <v>3</v>
      </c>
      <c r="D37" s="8">
        <v>1.99</v>
      </c>
      <c r="E37" s="12">
        <v>1</v>
      </c>
      <c r="F37" s="8">
        <v>1.54</v>
      </c>
      <c r="G37" s="12">
        <v>2</v>
      </c>
      <c r="H37" s="8">
        <v>2.67</v>
      </c>
      <c r="I37" s="12">
        <v>0</v>
      </c>
    </row>
    <row r="38" spans="2:9" ht="15" customHeight="1" x14ac:dyDescent="0.2">
      <c r="B38" t="s">
        <v>84</v>
      </c>
      <c r="C38" s="12">
        <v>3</v>
      </c>
      <c r="D38" s="8">
        <v>1.99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65</v>
      </c>
      <c r="C39" s="12">
        <v>3</v>
      </c>
      <c r="D39" s="8">
        <v>1.99</v>
      </c>
      <c r="E39" s="12">
        <v>0</v>
      </c>
      <c r="F39" s="8">
        <v>0</v>
      </c>
      <c r="G39" s="12">
        <v>3</v>
      </c>
      <c r="H39" s="8">
        <v>4</v>
      </c>
      <c r="I39" s="12">
        <v>0</v>
      </c>
    </row>
    <row r="40" spans="2:9" ht="15" customHeight="1" x14ac:dyDescent="0.2">
      <c r="B40" t="s">
        <v>46</v>
      </c>
      <c r="C40" s="12">
        <v>2</v>
      </c>
      <c r="D40" s="8">
        <v>1.32</v>
      </c>
      <c r="E40" s="12">
        <v>0</v>
      </c>
      <c r="F40" s="8">
        <v>0</v>
      </c>
      <c r="G40" s="12">
        <v>2</v>
      </c>
      <c r="H40" s="8">
        <v>2.67</v>
      </c>
      <c r="I40" s="12">
        <v>0</v>
      </c>
    </row>
    <row r="41" spans="2:9" ht="15" customHeight="1" x14ac:dyDescent="0.2">
      <c r="B41" t="s">
        <v>79</v>
      </c>
      <c r="C41" s="12">
        <v>2</v>
      </c>
      <c r="D41" s="8">
        <v>1.32</v>
      </c>
      <c r="E41" s="12">
        <v>1</v>
      </c>
      <c r="F41" s="8">
        <v>1.54</v>
      </c>
      <c r="G41" s="12">
        <v>1</v>
      </c>
      <c r="H41" s="8">
        <v>1.33</v>
      </c>
      <c r="I41" s="12">
        <v>0</v>
      </c>
    </row>
    <row r="42" spans="2:9" ht="15" customHeight="1" x14ac:dyDescent="0.2">
      <c r="B42" t="s">
        <v>80</v>
      </c>
      <c r="C42" s="12">
        <v>2</v>
      </c>
      <c r="D42" s="8">
        <v>1.32</v>
      </c>
      <c r="E42" s="12">
        <v>1</v>
      </c>
      <c r="F42" s="8">
        <v>1.54</v>
      </c>
      <c r="G42" s="12">
        <v>1</v>
      </c>
      <c r="H42" s="8">
        <v>1.33</v>
      </c>
      <c r="I42" s="12">
        <v>0</v>
      </c>
    </row>
    <row r="43" spans="2:9" ht="15" customHeight="1" x14ac:dyDescent="0.2">
      <c r="B43" t="s">
        <v>81</v>
      </c>
      <c r="C43" s="12">
        <v>2</v>
      </c>
      <c r="D43" s="8">
        <v>1.32</v>
      </c>
      <c r="E43" s="12">
        <v>0</v>
      </c>
      <c r="F43" s="8">
        <v>0</v>
      </c>
      <c r="G43" s="12">
        <v>2</v>
      </c>
      <c r="H43" s="8">
        <v>2.67</v>
      </c>
      <c r="I43" s="12">
        <v>0</v>
      </c>
    </row>
    <row r="44" spans="2:9" ht="15" customHeight="1" x14ac:dyDescent="0.2">
      <c r="B44" t="s">
        <v>71</v>
      </c>
      <c r="C44" s="12">
        <v>2</v>
      </c>
      <c r="D44" s="8">
        <v>1.32</v>
      </c>
      <c r="E44" s="12">
        <v>1</v>
      </c>
      <c r="F44" s="8">
        <v>1.54</v>
      </c>
      <c r="G44" s="12">
        <v>1</v>
      </c>
      <c r="H44" s="8">
        <v>1.33</v>
      </c>
      <c r="I44" s="12">
        <v>0</v>
      </c>
    </row>
    <row r="45" spans="2:9" ht="15" customHeight="1" x14ac:dyDescent="0.2">
      <c r="B45" t="s">
        <v>82</v>
      </c>
      <c r="C45" s="12">
        <v>2</v>
      </c>
      <c r="D45" s="8">
        <v>1.32</v>
      </c>
      <c r="E45" s="12">
        <v>1</v>
      </c>
      <c r="F45" s="8">
        <v>1.54</v>
      </c>
      <c r="G45" s="12">
        <v>1</v>
      </c>
      <c r="H45" s="8">
        <v>1.33</v>
      </c>
      <c r="I45" s="12">
        <v>0</v>
      </c>
    </row>
    <row r="46" spans="2:9" ht="15" customHeight="1" x14ac:dyDescent="0.2">
      <c r="B46" t="s">
        <v>49</v>
      </c>
      <c r="C46" s="12">
        <v>2</v>
      </c>
      <c r="D46" s="8">
        <v>1.32</v>
      </c>
      <c r="E46" s="12">
        <v>0</v>
      </c>
      <c r="F46" s="8">
        <v>0</v>
      </c>
      <c r="G46" s="12">
        <v>2</v>
      </c>
      <c r="H46" s="8">
        <v>2.67</v>
      </c>
      <c r="I46" s="12">
        <v>0</v>
      </c>
    </row>
    <row r="47" spans="2:9" ht="15" customHeight="1" x14ac:dyDescent="0.2">
      <c r="B47" t="s">
        <v>77</v>
      </c>
      <c r="C47" s="12">
        <v>2</v>
      </c>
      <c r="D47" s="8">
        <v>1.32</v>
      </c>
      <c r="E47" s="12">
        <v>0</v>
      </c>
      <c r="F47" s="8">
        <v>0</v>
      </c>
      <c r="G47" s="12">
        <v>2</v>
      </c>
      <c r="H47" s="8">
        <v>2.67</v>
      </c>
      <c r="I47" s="12">
        <v>0</v>
      </c>
    </row>
    <row r="48" spans="2:9" ht="15" customHeight="1" x14ac:dyDescent="0.2">
      <c r="B48" t="s">
        <v>51</v>
      </c>
      <c r="C48" s="12">
        <v>2</v>
      </c>
      <c r="D48" s="8">
        <v>1.32</v>
      </c>
      <c r="E48" s="12">
        <v>0</v>
      </c>
      <c r="F48" s="8">
        <v>0</v>
      </c>
      <c r="G48" s="12">
        <v>2</v>
      </c>
      <c r="H48" s="8">
        <v>2.67</v>
      </c>
      <c r="I48" s="12">
        <v>0</v>
      </c>
    </row>
    <row r="49" spans="2:9" ht="15" customHeight="1" x14ac:dyDescent="0.2">
      <c r="B49" t="s">
        <v>58</v>
      </c>
      <c r="C49" s="12">
        <v>2</v>
      </c>
      <c r="D49" s="8">
        <v>1.32</v>
      </c>
      <c r="E49" s="12">
        <v>1</v>
      </c>
      <c r="F49" s="8">
        <v>1.54</v>
      </c>
      <c r="G49" s="12">
        <v>1</v>
      </c>
      <c r="H49" s="8">
        <v>1.33</v>
      </c>
      <c r="I49" s="12">
        <v>0</v>
      </c>
    </row>
    <row r="50" spans="2:9" ht="15" customHeight="1" x14ac:dyDescent="0.2">
      <c r="B50" t="s">
        <v>85</v>
      </c>
      <c r="C50" s="12">
        <v>2</v>
      </c>
      <c r="D50" s="8">
        <v>1.32</v>
      </c>
      <c r="E50" s="12">
        <v>0</v>
      </c>
      <c r="F50" s="8">
        <v>0</v>
      </c>
      <c r="G50" s="12">
        <v>2</v>
      </c>
      <c r="H50" s="8">
        <v>2.67</v>
      </c>
      <c r="I50" s="12">
        <v>0</v>
      </c>
    </row>
    <row r="51" spans="2:9" ht="15" customHeight="1" x14ac:dyDescent="0.2">
      <c r="B51" t="s">
        <v>86</v>
      </c>
      <c r="C51" s="12">
        <v>2</v>
      </c>
      <c r="D51" s="8">
        <v>1.32</v>
      </c>
      <c r="E51" s="12">
        <v>1</v>
      </c>
      <c r="F51" s="8">
        <v>1.54</v>
      </c>
      <c r="G51" s="12">
        <v>1</v>
      </c>
      <c r="H51" s="8">
        <v>1.33</v>
      </c>
      <c r="I51" s="12">
        <v>0</v>
      </c>
    </row>
    <row r="54" spans="2:9" ht="33" customHeight="1" x14ac:dyDescent="0.2">
      <c r="B54" t="s">
        <v>174</v>
      </c>
      <c r="C54" s="10" t="s">
        <v>36</v>
      </c>
      <c r="D54" s="10" t="s">
        <v>37</v>
      </c>
      <c r="E54" s="10" t="s">
        <v>38</v>
      </c>
      <c r="F54" s="10" t="s">
        <v>39</v>
      </c>
      <c r="G54" s="10" t="s">
        <v>40</v>
      </c>
      <c r="H54" s="10" t="s">
        <v>41</v>
      </c>
      <c r="I54" s="10" t="s">
        <v>42</v>
      </c>
    </row>
    <row r="55" spans="2:9" ht="15" customHeight="1" x14ac:dyDescent="0.2">
      <c r="B55" t="s">
        <v>110</v>
      </c>
      <c r="C55" s="12">
        <v>9</v>
      </c>
      <c r="D55" s="8">
        <v>5.96</v>
      </c>
      <c r="E55" s="12">
        <v>9</v>
      </c>
      <c r="F55" s="8">
        <v>13.85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93</v>
      </c>
      <c r="C56" s="12">
        <v>7</v>
      </c>
      <c r="D56" s="8">
        <v>4.6399999999999997</v>
      </c>
      <c r="E56" s="12">
        <v>3</v>
      </c>
      <c r="F56" s="8">
        <v>4.62</v>
      </c>
      <c r="G56" s="12">
        <v>4</v>
      </c>
      <c r="H56" s="8">
        <v>5.33</v>
      </c>
      <c r="I56" s="12">
        <v>0</v>
      </c>
    </row>
    <row r="57" spans="2:9" ht="15" customHeight="1" x14ac:dyDescent="0.2">
      <c r="B57" t="s">
        <v>109</v>
      </c>
      <c r="C57" s="12">
        <v>6</v>
      </c>
      <c r="D57" s="8">
        <v>3.97</v>
      </c>
      <c r="E57" s="12">
        <v>5</v>
      </c>
      <c r="F57" s="8">
        <v>7.69</v>
      </c>
      <c r="G57" s="12">
        <v>1</v>
      </c>
      <c r="H57" s="8">
        <v>1.33</v>
      </c>
      <c r="I57" s="12">
        <v>0</v>
      </c>
    </row>
    <row r="58" spans="2:9" ht="15" customHeight="1" x14ac:dyDescent="0.2">
      <c r="B58" t="s">
        <v>92</v>
      </c>
      <c r="C58" s="12">
        <v>4</v>
      </c>
      <c r="D58" s="8">
        <v>2.65</v>
      </c>
      <c r="E58" s="12">
        <v>2</v>
      </c>
      <c r="F58" s="8">
        <v>3.08</v>
      </c>
      <c r="G58" s="12">
        <v>2</v>
      </c>
      <c r="H58" s="8">
        <v>2.67</v>
      </c>
      <c r="I58" s="12">
        <v>0</v>
      </c>
    </row>
    <row r="59" spans="2:9" ht="15" customHeight="1" x14ac:dyDescent="0.2">
      <c r="B59" t="s">
        <v>94</v>
      </c>
      <c r="C59" s="12">
        <v>4</v>
      </c>
      <c r="D59" s="8">
        <v>2.65</v>
      </c>
      <c r="E59" s="12">
        <v>1</v>
      </c>
      <c r="F59" s="8">
        <v>1.54</v>
      </c>
      <c r="G59" s="12">
        <v>3</v>
      </c>
      <c r="H59" s="8">
        <v>4</v>
      </c>
      <c r="I59" s="12">
        <v>0</v>
      </c>
    </row>
    <row r="60" spans="2:9" ht="15" customHeight="1" x14ac:dyDescent="0.2">
      <c r="B60" t="s">
        <v>121</v>
      </c>
      <c r="C60" s="12">
        <v>4</v>
      </c>
      <c r="D60" s="8">
        <v>2.65</v>
      </c>
      <c r="E60" s="12">
        <v>0</v>
      </c>
      <c r="F60" s="8">
        <v>0</v>
      </c>
      <c r="G60" s="12">
        <v>4</v>
      </c>
      <c r="H60" s="8">
        <v>5.33</v>
      </c>
      <c r="I60" s="12">
        <v>0</v>
      </c>
    </row>
    <row r="61" spans="2:9" ht="15" customHeight="1" x14ac:dyDescent="0.2">
      <c r="B61" t="s">
        <v>156</v>
      </c>
      <c r="C61" s="12">
        <v>4</v>
      </c>
      <c r="D61" s="8">
        <v>2.65</v>
      </c>
      <c r="E61" s="12">
        <v>1</v>
      </c>
      <c r="F61" s="8">
        <v>1.54</v>
      </c>
      <c r="G61" s="12">
        <v>3</v>
      </c>
      <c r="H61" s="8">
        <v>4</v>
      </c>
      <c r="I61" s="12">
        <v>0</v>
      </c>
    </row>
    <row r="62" spans="2:9" ht="15" customHeight="1" x14ac:dyDescent="0.2">
      <c r="B62" t="s">
        <v>128</v>
      </c>
      <c r="C62" s="12">
        <v>4</v>
      </c>
      <c r="D62" s="8">
        <v>2.65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111</v>
      </c>
      <c r="C63" s="12">
        <v>4</v>
      </c>
      <c r="D63" s="8">
        <v>2.65</v>
      </c>
      <c r="E63" s="12">
        <v>3</v>
      </c>
      <c r="F63" s="8">
        <v>4.62</v>
      </c>
      <c r="G63" s="12">
        <v>1</v>
      </c>
      <c r="H63" s="8">
        <v>1.33</v>
      </c>
      <c r="I63" s="12">
        <v>0</v>
      </c>
    </row>
    <row r="64" spans="2:9" ht="15" customHeight="1" x14ac:dyDescent="0.2">
      <c r="B64" t="s">
        <v>149</v>
      </c>
      <c r="C64" s="12">
        <v>3</v>
      </c>
      <c r="D64" s="8">
        <v>1.99</v>
      </c>
      <c r="E64" s="12">
        <v>2</v>
      </c>
      <c r="F64" s="8">
        <v>3.08</v>
      </c>
      <c r="G64" s="12">
        <v>1</v>
      </c>
      <c r="H64" s="8">
        <v>1.33</v>
      </c>
      <c r="I64" s="12">
        <v>0</v>
      </c>
    </row>
    <row r="65" spans="2:9" ht="15" customHeight="1" x14ac:dyDescent="0.2">
      <c r="B65" t="s">
        <v>95</v>
      </c>
      <c r="C65" s="12">
        <v>3</v>
      </c>
      <c r="D65" s="8">
        <v>1.99</v>
      </c>
      <c r="E65" s="12">
        <v>1</v>
      </c>
      <c r="F65" s="8">
        <v>1.54</v>
      </c>
      <c r="G65" s="12">
        <v>2</v>
      </c>
      <c r="H65" s="8">
        <v>2.67</v>
      </c>
      <c r="I65" s="12">
        <v>0</v>
      </c>
    </row>
    <row r="66" spans="2:9" ht="15" customHeight="1" x14ac:dyDescent="0.2">
      <c r="B66" t="s">
        <v>158</v>
      </c>
      <c r="C66" s="12">
        <v>3</v>
      </c>
      <c r="D66" s="8">
        <v>1.99</v>
      </c>
      <c r="E66" s="12">
        <v>2</v>
      </c>
      <c r="F66" s="8">
        <v>3.08</v>
      </c>
      <c r="G66" s="12">
        <v>1</v>
      </c>
      <c r="H66" s="8">
        <v>1.33</v>
      </c>
      <c r="I66" s="12">
        <v>0</v>
      </c>
    </row>
    <row r="67" spans="2:9" ht="15" customHeight="1" x14ac:dyDescent="0.2">
      <c r="B67" t="s">
        <v>127</v>
      </c>
      <c r="C67" s="12">
        <v>3</v>
      </c>
      <c r="D67" s="8">
        <v>1.99</v>
      </c>
      <c r="E67" s="12">
        <v>3</v>
      </c>
      <c r="F67" s="8">
        <v>4.62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145</v>
      </c>
      <c r="C68" s="12">
        <v>3</v>
      </c>
      <c r="D68" s="8">
        <v>1.99</v>
      </c>
      <c r="E68" s="12">
        <v>2</v>
      </c>
      <c r="F68" s="8">
        <v>3.08</v>
      </c>
      <c r="G68" s="12">
        <v>1</v>
      </c>
      <c r="H68" s="8">
        <v>1.33</v>
      </c>
      <c r="I68" s="12">
        <v>0</v>
      </c>
    </row>
    <row r="69" spans="2:9" ht="15" customHeight="1" x14ac:dyDescent="0.2">
      <c r="B69" t="s">
        <v>159</v>
      </c>
      <c r="C69" s="12">
        <v>3</v>
      </c>
      <c r="D69" s="8">
        <v>1.99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147</v>
      </c>
      <c r="C70" s="12">
        <v>2</v>
      </c>
      <c r="D70" s="8">
        <v>1.32</v>
      </c>
      <c r="E70" s="12">
        <v>2</v>
      </c>
      <c r="F70" s="8">
        <v>3.08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148</v>
      </c>
      <c r="C71" s="12">
        <v>2</v>
      </c>
      <c r="D71" s="8">
        <v>1.32</v>
      </c>
      <c r="E71" s="12">
        <v>1</v>
      </c>
      <c r="F71" s="8">
        <v>1.54</v>
      </c>
      <c r="G71" s="12">
        <v>1</v>
      </c>
      <c r="H71" s="8">
        <v>1.33</v>
      </c>
      <c r="I71" s="12">
        <v>0</v>
      </c>
    </row>
    <row r="72" spans="2:9" ht="15" customHeight="1" x14ac:dyDescent="0.2">
      <c r="B72" t="s">
        <v>150</v>
      </c>
      <c r="C72" s="12">
        <v>2</v>
      </c>
      <c r="D72" s="8">
        <v>1.32</v>
      </c>
      <c r="E72" s="12">
        <v>2</v>
      </c>
      <c r="F72" s="8">
        <v>3.08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151</v>
      </c>
      <c r="C73" s="12">
        <v>2</v>
      </c>
      <c r="D73" s="8">
        <v>1.32</v>
      </c>
      <c r="E73" s="12">
        <v>1</v>
      </c>
      <c r="F73" s="8">
        <v>1.54</v>
      </c>
      <c r="G73" s="12">
        <v>1</v>
      </c>
      <c r="H73" s="8">
        <v>1.33</v>
      </c>
      <c r="I73" s="12">
        <v>0</v>
      </c>
    </row>
    <row r="74" spans="2:9" ht="15" customHeight="1" x14ac:dyDescent="0.2">
      <c r="B74" t="s">
        <v>152</v>
      </c>
      <c r="C74" s="12">
        <v>2</v>
      </c>
      <c r="D74" s="8">
        <v>1.32</v>
      </c>
      <c r="E74" s="12">
        <v>0</v>
      </c>
      <c r="F74" s="8">
        <v>0</v>
      </c>
      <c r="G74" s="12">
        <v>2</v>
      </c>
      <c r="H74" s="8">
        <v>2.67</v>
      </c>
      <c r="I74" s="12">
        <v>0</v>
      </c>
    </row>
    <row r="75" spans="2:9" ht="15" customHeight="1" x14ac:dyDescent="0.2">
      <c r="B75" t="s">
        <v>138</v>
      </c>
      <c r="C75" s="12">
        <v>2</v>
      </c>
      <c r="D75" s="8">
        <v>1.32</v>
      </c>
      <c r="E75" s="12">
        <v>1</v>
      </c>
      <c r="F75" s="8">
        <v>1.54</v>
      </c>
      <c r="G75" s="12">
        <v>1</v>
      </c>
      <c r="H75" s="8">
        <v>1.33</v>
      </c>
      <c r="I75" s="12">
        <v>0</v>
      </c>
    </row>
    <row r="76" spans="2:9" ht="15" customHeight="1" x14ac:dyDescent="0.2">
      <c r="B76" t="s">
        <v>153</v>
      </c>
      <c r="C76" s="12">
        <v>2</v>
      </c>
      <c r="D76" s="8">
        <v>1.32</v>
      </c>
      <c r="E76" s="12">
        <v>1</v>
      </c>
      <c r="F76" s="8">
        <v>1.54</v>
      </c>
      <c r="G76" s="12">
        <v>1</v>
      </c>
      <c r="H76" s="8">
        <v>1.33</v>
      </c>
      <c r="I76" s="12">
        <v>0</v>
      </c>
    </row>
    <row r="77" spans="2:9" ht="15" customHeight="1" x14ac:dyDescent="0.2">
      <c r="B77" t="s">
        <v>154</v>
      </c>
      <c r="C77" s="12">
        <v>2</v>
      </c>
      <c r="D77" s="8">
        <v>1.32</v>
      </c>
      <c r="E77" s="12">
        <v>0</v>
      </c>
      <c r="F77" s="8">
        <v>0</v>
      </c>
      <c r="G77" s="12">
        <v>2</v>
      </c>
      <c r="H77" s="8">
        <v>2.67</v>
      </c>
      <c r="I77" s="12">
        <v>0</v>
      </c>
    </row>
    <row r="78" spans="2:9" ht="15" customHeight="1" x14ac:dyDescent="0.2">
      <c r="B78" t="s">
        <v>155</v>
      </c>
      <c r="C78" s="12">
        <v>2</v>
      </c>
      <c r="D78" s="8">
        <v>1.32</v>
      </c>
      <c r="E78" s="12">
        <v>0</v>
      </c>
      <c r="F78" s="8">
        <v>0</v>
      </c>
      <c r="G78" s="12">
        <v>2</v>
      </c>
      <c r="H78" s="8">
        <v>2.67</v>
      </c>
      <c r="I78" s="12">
        <v>0</v>
      </c>
    </row>
    <row r="79" spans="2:9" ht="15" customHeight="1" x14ac:dyDescent="0.2">
      <c r="B79" t="s">
        <v>157</v>
      </c>
      <c r="C79" s="12">
        <v>2</v>
      </c>
      <c r="D79" s="8">
        <v>1.32</v>
      </c>
      <c r="E79" s="12">
        <v>0</v>
      </c>
      <c r="F79" s="8">
        <v>0</v>
      </c>
      <c r="G79" s="12">
        <v>2</v>
      </c>
      <c r="H79" s="8">
        <v>2.67</v>
      </c>
      <c r="I79" s="12">
        <v>0</v>
      </c>
    </row>
    <row r="80" spans="2:9" ht="15" customHeight="1" x14ac:dyDescent="0.2">
      <c r="B80" t="s">
        <v>135</v>
      </c>
      <c r="C80" s="12">
        <v>2</v>
      </c>
      <c r="D80" s="8">
        <v>1.32</v>
      </c>
      <c r="E80" s="12">
        <v>1</v>
      </c>
      <c r="F80" s="8">
        <v>1.54</v>
      </c>
      <c r="G80" s="12">
        <v>1</v>
      </c>
      <c r="H80" s="8">
        <v>1.33</v>
      </c>
      <c r="I80" s="12">
        <v>0</v>
      </c>
    </row>
    <row r="81" spans="2:9" ht="15" customHeight="1" x14ac:dyDescent="0.2">
      <c r="B81" t="s">
        <v>134</v>
      </c>
      <c r="C81" s="12">
        <v>2</v>
      </c>
      <c r="D81" s="8">
        <v>1.32</v>
      </c>
      <c r="E81" s="12">
        <v>0</v>
      </c>
      <c r="F81" s="8">
        <v>0</v>
      </c>
      <c r="G81" s="12">
        <v>2</v>
      </c>
      <c r="H81" s="8">
        <v>2.67</v>
      </c>
      <c r="I81" s="12">
        <v>0</v>
      </c>
    </row>
    <row r="82" spans="2:9" ht="15" customHeight="1" x14ac:dyDescent="0.2">
      <c r="B82" t="s">
        <v>108</v>
      </c>
      <c r="C82" s="12">
        <v>2</v>
      </c>
      <c r="D82" s="8">
        <v>1.32</v>
      </c>
      <c r="E82" s="12">
        <v>2</v>
      </c>
      <c r="F82" s="8">
        <v>3.08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139</v>
      </c>
      <c r="C83" s="12">
        <v>2</v>
      </c>
      <c r="D83" s="8">
        <v>1.32</v>
      </c>
      <c r="E83" s="12">
        <v>2</v>
      </c>
      <c r="F83" s="8">
        <v>3.08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136</v>
      </c>
      <c r="C84" s="12">
        <v>2</v>
      </c>
      <c r="D84" s="8">
        <v>1.32</v>
      </c>
      <c r="E84" s="12">
        <v>2</v>
      </c>
      <c r="F84" s="8">
        <v>3.08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160</v>
      </c>
      <c r="C85" s="12">
        <v>2</v>
      </c>
      <c r="D85" s="8">
        <v>1.32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161</v>
      </c>
      <c r="C86" s="12">
        <v>2</v>
      </c>
      <c r="D86" s="8">
        <v>1.32</v>
      </c>
      <c r="E86" s="12">
        <v>0</v>
      </c>
      <c r="F86" s="8">
        <v>0</v>
      </c>
      <c r="G86" s="12">
        <v>2</v>
      </c>
      <c r="H86" s="8">
        <v>2.67</v>
      </c>
      <c r="I86" s="12">
        <v>0</v>
      </c>
    </row>
    <row r="88" spans="2:9" ht="15" customHeight="1" x14ac:dyDescent="0.2">
      <c r="B8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8B64-58AD-478A-92C3-7322A0FBCA6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188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140</v>
      </c>
      <c r="D6" s="8">
        <v>21.88</v>
      </c>
      <c r="E6" s="12">
        <v>49</v>
      </c>
      <c r="F6" s="8">
        <v>14.58</v>
      </c>
      <c r="G6" s="12">
        <v>91</v>
      </c>
      <c r="H6" s="8">
        <v>32.159999999999997</v>
      </c>
      <c r="I6" s="12">
        <v>0</v>
      </c>
    </row>
    <row r="7" spans="2:9" ht="15" customHeight="1" x14ac:dyDescent="0.2">
      <c r="B7" t="s">
        <v>22</v>
      </c>
      <c r="C7" s="12">
        <v>78</v>
      </c>
      <c r="D7" s="8">
        <v>12.19</v>
      </c>
      <c r="E7" s="12">
        <v>33</v>
      </c>
      <c r="F7" s="8">
        <v>9.82</v>
      </c>
      <c r="G7" s="12">
        <v>45</v>
      </c>
      <c r="H7" s="8">
        <v>15.9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4</v>
      </c>
      <c r="D9" s="8">
        <v>0.63</v>
      </c>
      <c r="E9" s="12">
        <v>0</v>
      </c>
      <c r="F9" s="8">
        <v>0</v>
      </c>
      <c r="G9" s="12">
        <v>4</v>
      </c>
      <c r="H9" s="8">
        <v>1.41</v>
      </c>
      <c r="I9" s="12">
        <v>0</v>
      </c>
    </row>
    <row r="10" spans="2:9" ht="15" customHeight="1" x14ac:dyDescent="0.2">
      <c r="B10" t="s">
        <v>25</v>
      </c>
      <c r="C10" s="12">
        <v>6</v>
      </c>
      <c r="D10" s="8">
        <v>0.94</v>
      </c>
      <c r="E10" s="12">
        <v>4</v>
      </c>
      <c r="F10" s="8">
        <v>1.19</v>
      </c>
      <c r="G10" s="12">
        <v>2</v>
      </c>
      <c r="H10" s="8">
        <v>0.71</v>
      </c>
      <c r="I10" s="12">
        <v>0</v>
      </c>
    </row>
    <row r="11" spans="2:9" ht="15" customHeight="1" x14ac:dyDescent="0.2">
      <c r="B11" t="s">
        <v>26</v>
      </c>
      <c r="C11" s="12">
        <v>107</v>
      </c>
      <c r="D11" s="8">
        <v>16.72</v>
      </c>
      <c r="E11" s="12">
        <v>54</v>
      </c>
      <c r="F11" s="8">
        <v>16.07</v>
      </c>
      <c r="G11" s="12">
        <v>53</v>
      </c>
      <c r="H11" s="8">
        <v>18.73</v>
      </c>
      <c r="I11" s="12">
        <v>0</v>
      </c>
    </row>
    <row r="12" spans="2:9" ht="15" customHeight="1" x14ac:dyDescent="0.2">
      <c r="B12" t="s">
        <v>27</v>
      </c>
      <c r="C12" s="12">
        <v>2</v>
      </c>
      <c r="D12" s="8">
        <v>0.31</v>
      </c>
      <c r="E12" s="12">
        <v>0</v>
      </c>
      <c r="F12" s="8">
        <v>0</v>
      </c>
      <c r="G12" s="12">
        <v>2</v>
      </c>
      <c r="H12" s="8">
        <v>0.71</v>
      </c>
      <c r="I12" s="12">
        <v>0</v>
      </c>
    </row>
    <row r="13" spans="2:9" ht="15" customHeight="1" x14ac:dyDescent="0.2">
      <c r="B13" t="s">
        <v>28</v>
      </c>
      <c r="C13" s="12">
        <v>33</v>
      </c>
      <c r="D13" s="8">
        <v>5.16</v>
      </c>
      <c r="E13" s="12">
        <v>11</v>
      </c>
      <c r="F13" s="8">
        <v>3.27</v>
      </c>
      <c r="G13" s="12">
        <v>22</v>
      </c>
      <c r="H13" s="8">
        <v>7.77</v>
      </c>
      <c r="I13" s="12">
        <v>0</v>
      </c>
    </row>
    <row r="14" spans="2:9" ht="15" customHeight="1" x14ac:dyDescent="0.2">
      <c r="B14" t="s">
        <v>29</v>
      </c>
      <c r="C14" s="12">
        <v>26</v>
      </c>
      <c r="D14" s="8">
        <v>4.0599999999999996</v>
      </c>
      <c r="E14" s="12">
        <v>13</v>
      </c>
      <c r="F14" s="8">
        <v>3.87</v>
      </c>
      <c r="G14" s="12">
        <v>13</v>
      </c>
      <c r="H14" s="8">
        <v>4.59</v>
      </c>
      <c r="I14" s="12">
        <v>0</v>
      </c>
    </row>
    <row r="15" spans="2:9" ht="15" customHeight="1" x14ac:dyDescent="0.2">
      <c r="B15" t="s">
        <v>30</v>
      </c>
      <c r="C15" s="12">
        <v>50</v>
      </c>
      <c r="D15" s="8">
        <v>7.81</v>
      </c>
      <c r="E15" s="12">
        <v>39</v>
      </c>
      <c r="F15" s="8">
        <v>11.61</v>
      </c>
      <c r="G15" s="12">
        <v>11</v>
      </c>
      <c r="H15" s="8">
        <v>3.89</v>
      </c>
      <c r="I15" s="12">
        <v>0</v>
      </c>
    </row>
    <row r="16" spans="2:9" ht="15" customHeight="1" x14ac:dyDescent="0.2">
      <c r="B16" t="s">
        <v>31</v>
      </c>
      <c r="C16" s="12">
        <v>91</v>
      </c>
      <c r="D16" s="8">
        <v>14.22</v>
      </c>
      <c r="E16" s="12">
        <v>76</v>
      </c>
      <c r="F16" s="8">
        <v>22.62</v>
      </c>
      <c r="G16" s="12">
        <v>15</v>
      </c>
      <c r="H16" s="8">
        <v>5.3</v>
      </c>
      <c r="I16" s="12">
        <v>0</v>
      </c>
    </row>
    <row r="17" spans="2:9" ht="15" customHeight="1" x14ac:dyDescent="0.2">
      <c r="B17" t="s">
        <v>32</v>
      </c>
      <c r="C17" s="12">
        <v>40</v>
      </c>
      <c r="D17" s="8">
        <v>6.25</v>
      </c>
      <c r="E17" s="12">
        <v>24</v>
      </c>
      <c r="F17" s="8">
        <v>7.14</v>
      </c>
      <c r="G17" s="12">
        <v>6</v>
      </c>
      <c r="H17" s="8">
        <v>2.12</v>
      </c>
      <c r="I17" s="12">
        <v>0</v>
      </c>
    </row>
    <row r="18" spans="2:9" ht="15" customHeight="1" x14ac:dyDescent="0.2">
      <c r="B18" t="s">
        <v>33</v>
      </c>
      <c r="C18" s="12">
        <v>45</v>
      </c>
      <c r="D18" s="8">
        <v>7.03</v>
      </c>
      <c r="E18" s="12">
        <v>24</v>
      </c>
      <c r="F18" s="8">
        <v>7.14</v>
      </c>
      <c r="G18" s="12">
        <v>11</v>
      </c>
      <c r="H18" s="8">
        <v>3.89</v>
      </c>
      <c r="I18" s="12">
        <v>9</v>
      </c>
    </row>
    <row r="19" spans="2:9" ht="15" customHeight="1" x14ac:dyDescent="0.2">
      <c r="B19" t="s">
        <v>34</v>
      </c>
      <c r="C19" s="12">
        <v>18</v>
      </c>
      <c r="D19" s="8">
        <v>2.81</v>
      </c>
      <c r="E19" s="12">
        <v>9</v>
      </c>
      <c r="F19" s="8">
        <v>2.68</v>
      </c>
      <c r="G19" s="12">
        <v>8</v>
      </c>
      <c r="H19" s="8">
        <v>2.83</v>
      </c>
      <c r="I19" s="12">
        <v>0</v>
      </c>
    </row>
    <row r="20" spans="2:9" ht="15" customHeight="1" x14ac:dyDescent="0.2">
      <c r="B20" s="9" t="s">
        <v>172</v>
      </c>
      <c r="C20" s="12">
        <f>SUM(LTBL_17361[総数／事業所数])</f>
        <v>640</v>
      </c>
      <c r="E20" s="12">
        <f>SUBTOTAL(109,LTBL_17361[個人／事業所数])</f>
        <v>336</v>
      </c>
      <c r="G20" s="12">
        <f>SUBTOTAL(109,LTBL_17361[法人／事業所数])</f>
        <v>283</v>
      </c>
      <c r="I20" s="12">
        <f>SUBTOTAL(109,LTBL_17361[法人以外の団体／事業所数])</f>
        <v>9</v>
      </c>
    </row>
    <row r="21" spans="2:9" ht="15" customHeight="1" x14ac:dyDescent="0.2">
      <c r="E21" s="11">
        <f>LTBL_17361[[#Totals],[個人／事業所数]]/LTBL_17361[[#Totals],[総数／事業所数]]</f>
        <v>0.52500000000000002</v>
      </c>
      <c r="G21" s="11">
        <f>LTBL_17361[[#Totals],[法人／事業所数]]/LTBL_17361[[#Totals],[総数／事業所数]]</f>
        <v>0.44218750000000001</v>
      </c>
      <c r="I21" s="11">
        <f>LTBL_17361[[#Totals],[法人以外の団体／事業所数]]/LTBL_17361[[#Totals],[総数／事業所数]]</f>
        <v>1.40625E-2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81</v>
      </c>
      <c r="D24" s="8">
        <v>12.66</v>
      </c>
      <c r="E24" s="12">
        <v>71</v>
      </c>
      <c r="F24" s="8">
        <v>21.13</v>
      </c>
      <c r="G24" s="12">
        <v>10</v>
      </c>
      <c r="H24" s="8">
        <v>3.53</v>
      </c>
      <c r="I24" s="12">
        <v>0</v>
      </c>
    </row>
    <row r="25" spans="2:9" ht="15" customHeight="1" x14ac:dyDescent="0.2">
      <c r="B25" t="s">
        <v>43</v>
      </c>
      <c r="C25" s="12">
        <v>69</v>
      </c>
      <c r="D25" s="8">
        <v>10.78</v>
      </c>
      <c r="E25" s="12">
        <v>8</v>
      </c>
      <c r="F25" s="8">
        <v>2.38</v>
      </c>
      <c r="G25" s="12">
        <v>61</v>
      </c>
      <c r="H25" s="8">
        <v>21.55</v>
      </c>
      <c r="I25" s="12">
        <v>0</v>
      </c>
    </row>
    <row r="26" spans="2:9" ht="15" customHeight="1" x14ac:dyDescent="0.2">
      <c r="B26" t="s">
        <v>44</v>
      </c>
      <c r="C26" s="12">
        <v>45</v>
      </c>
      <c r="D26" s="8">
        <v>7.03</v>
      </c>
      <c r="E26" s="12">
        <v>28</v>
      </c>
      <c r="F26" s="8">
        <v>8.33</v>
      </c>
      <c r="G26" s="12">
        <v>17</v>
      </c>
      <c r="H26" s="8">
        <v>6.01</v>
      </c>
      <c r="I26" s="12">
        <v>0</v>
      </c>
    </row>
    <row r="27" spans="2:9" ht="15" customHeight="1" x14ac:dyDescent="0.2">
      <c r="B27" t="s">
        <v>59</v>
      </c>
      <c r="C27" s="12">
        <v>43</v>
      </c>
      <c r="D27" s="8">
        <v>6.72</v>
      </c>
      <c r="E27" s="12">
        <v>37</v>
      </c>
      <c r="F27" s="8">
        <v>11.01</v>
      </c>
      <c r="G27" s="12">
        <v>6</v>
      </c>
      <c r="H27" s="8">
        <v>2.12</v>
      </c>
      <c r="I27" s="12">
        <v>0</v>
      </c>
    </row>
    <row r="28" spans="2:9" ht="15" customHeight="1" x14ac:dyDescent="0.2">
      <c r="B28" t="s">
        <v>61</v>
      </c>
      <c r="C28" s="12">
        <v>40</v>
      </c>
      <c r="D28" s="8">
        <v>6.25</v>
      </c>
      <c r="E28" s="12">
        <v>24</v>
      </c>
      <c r="F28" s="8">
        <v>7.14</v>
      </c>
      <c r="G28" s="12">
        <v>6</v>
      </c>
      <c r="H28" s="8">
        <v>2.12</v>
      </c>
      <c r="I28" s="12">
        <v>0</v>
      </c>
    </row>
    <row r="29" spans="2:9" ht="15" customHeight="1" x14ac:dyDescent="0.2">
      <c r="B29" t="s">
        <v>55</v>
      </c>
      <c r="C29" s="12">
        <v>38</v>
      </c>
      <c r="D29" s="8">
        <v>5.94</v>
      </c>
      <c r="E29" s="12">
        <v>15</v>
      </c>
      <c r="F29" s="8">
        <v>4.46</v>
      </c>
      <c r="G29" s="12">
        <v>23</v>
      </c>
      <c r="H29" s="8">
        <v>8.1300000000000008</v>
      </c>
      <c r="I29" s="12">
        <v>0</v>
      </c>
    </row>
    <row r="30" spans="2:9" ht="15" customHeight="1" x14ac:dyDescent="0.2">
      <c r="B30" t="s">
        <v>53</v>
      </c>
      <c r="C30" s="12">
        <v>28</v>
      </c>
      <c r="D30" s="8">
        <v>4.38</v>
      </c>
      <c r="E30" s="12">
        <v>19</v>
      </c>
      <c r="F30" s="8">
        <v>5.65</v>
      </c>
      <c r="G30" s="12">
        <v>9</v>
      </c>
      <c r="H30" s="8">
        <v>3.18</v>
      </c>
      <c r="I30" s="12">
        <v>0</v>
      </c>
    </row>
    <row r="31" spans="2:9" ht="15" customHeight="1" x14ac:dyDescent="0.2">
      <c r="B31" t="s">
        <v>45</v>
      </c>
      <c r="C31" s="12">
        <v>26</v>
      </c>
      <c r="D31" s="8">
        <v>4.0599999999999996</v>
      </c>
      <c r="E31" s="12">
        <v>13</v>
      </c>
      <c r="F31" s="8">
        <v>3.87</v>
      </c>
      <c r="G31" s="12">
        <v>13</v>
      </c>
      <c r="H31" s="8">
        <v>4.59</v>
      </c>
      <c r="I31" s="12">
        <v>0</v>
      </c>
    </row>
    <row r="32" spans="2:9" ht="15" customHeight="1" x14ac:dyDescent="0.2">
      <c r="B32" t="s">
        <v>62</v>
      </c>
      <c r="C32" s="12">
        <v>25</v>
      </c>
      <c r="D32" s="8">
        <v>3.91</v>
      </c>
      <c r="E32" s="12">
        <v>24</v>
      </c>
      <c r="F32" s="8">
        <v>7.14</v>
      </c>
      <c r="G32" s="12">
        <v>1</v>
      </c>
      <c r="H32" s="8">
        <v>0.35</v>
      </c>
      <c r="I32" s="12">
        <v>0</v>
      </c>
    </row>
    <row r="33" spans="2:9" ht="15" customHeight="1" x14ac:dyDescent="0.2">
      <c r="B33" t="s">
        <v>56</v>
      </c>
      <c r="C33" s="12">
        <v>24</v>
      </c>
      <c r="D33" s="8">
        <v>3.75</v>
      </c>
      <c r="E33" s="12">
        <v>9</v>
      </c>
      <c r="F33" s="8">
        <v>2.68</v>
      </c>
      <c r="G33" s="12">
        <v>15</v>
      </c>
      <c r="H33" s="8">
        <v>5.3</v>
      </c>
      <c r="I33" s="12">
        <v>0</v>
      </c>
    </row>
    <row r="34" spans="2:9" ht="15" customHeight="1" x14ac:dyDescent="0.2">
      <c r="B34" t="s">
        <v>74</v>
      </c>
      <c r="C34" s="12">
        <v>20</v>
      </c>
      <c r="D34" s="8">
        <v>3.13</v>
      </c>
      <c r="E34" s="12">
        <v>0</v>
      </c>
      <c r="F34" s="8">
        <v>0</v>
      </c>
      <c r="G34" s="12">
        <v>10</v>
      </c>
      <c r="H34" s="8">
        <v>3.53</v>
      </c>
      <c r="I34" s="12">
        <v>9</v>
      </c>
    </row>
    <row r="35" spans="2:9" ht="15" customHeight="1" x14ac:dyDescent="0.2">
      <c r="B35" t="s">
        <v>47</v>
      </c>
      <c r="C35" s="12">
        <v>16</v>
      </c>
      <c r="D35" s="8">
        <v>2.5</v>
      </c>
      <c r="E35" s="12">
        <v>5</v>
      </c>
      <c r="F35" s="8">
        <v>1.49</v>
      </c>
      <c r="G35" s="12">
        <v>11</v>
      </c>
      <c r="H35" s="8">
        <v>3.89</v>
      </c>
      <c r="I35" s="12">
        <v>0</v>
      </c>
    </row>
    <row r="36" spans="2:9" ht="15" customHeight="1" x14ac:dyDescent="0.2">
      <c r="B36" t="s">
        <v>58</v>
      </c>
      <c r="C36" s="12">
        <v>13</v>
      </c>
      <c r="D36" s="8">
        <v>2.0299999999999998</v>
      </c>
      <c r="E36" s="12">
        <v>5</v>
      </c>
      <c r="F36" s="8">
        <v>1.49</v>
      </c>
      <c r="G36" s="12">
        <v>8</v>
      </c>
      <c r="H36" s="8">
        <v>2.83</v>
      </c>
      <c r="I36" s="12">
        <v>0</v>
      </c>
    </row>
    <row r="37" spans="2:9" ht="15" customHeight="1" x14ac:dyDescent="0.2">
      <c r="B37" t="s">
        <v>52</v>
      </c>
      <c r="C37" s="12">
        <v>12</v>
      </c>
      <c r="D37" s="8">
        <v>1.88</v>
      </c>
      <c r="E37" s="12">
        <v>7</v>
      </c>
      <c r="F37" s="8">
        <v>2.08</v>
      </c>
      <c r="G37" s="12">
        <v>5</v>
      </c>
      <c r="H37" s="8">
        <v>1.77</v>
      </c>
      <c r="I37" s="12">
        <v>0</v>
      </c>
    </row>
    <row r="38" spans="2:9" ht="15" customHeight="1" x14ac:dyDescent="0.2">
      <c r="B38" t="s">
        <v>57</v>
      </c>
      <c r="C38" s="12">
        <v>12</v>
      </c>
      <c r="D38" s="8">
        <v>1.88</v>
      </c>
      <c r="E38" s="12">
        <v>8</v>
      </c>
      <c r="F38" s="8">
        <v>2.38</v>
      </c>
      <c r="G38" s="12">
        <v>4</v>
      </c>
      <c r="H38" s="8">
        <v>1.41</v>
      </c>
      <c r="I38" s="12">
        <v>0</v>
      </c>
    </row>
    <row r="39" spans="2:9" ht="15" customHeight="1" x14ac:dyDescent="0.2">
      <c r="B39" t="s">
        <v>46</v>
      </c>
      <c r="C39" s="12">
        <v>11</v>
      </c>
      <c r="D39" s="8">
        <v>1.72</v>
      </c>
      <c r="E39" s="12">
        <v>6</v>
      </c>
      <c r="F39" s="8">
        <v>1.79</v>
      </c>
      <c r="G39" s="12">
        <v>5</v>
      </c>
      <c r="H39" s="8">
        <v>1.77</v>
      </c>
      <c r="I39" s="12">
        <v>0</v>
      </c>
    </row>
    <row r="40" spans="2:9" ht="15" customHeight="1" x14ac:dyDescent="0.2">
      <c r="B40" t="s">
        <v>54</v>
      </c>
      <c r="C40" s="12">
        <v>10</v>
      </c>
      <c r="D40" s="8">
        <v>1.56</v>
      </c>
      <c r="E40" s="12">
        <v>8</v>
      </c>
      <c r="F40" s="8">
        <v>2.38</v>
      </c>
      <c r="G40" s="12">
        <v>2</v>
      </c>
      <c r="H40" s="8">
        <v>0.71</v>
      </c>
      <c r="I40" s="12">
        <v>0</v>
      </c>
    </row>
    <row r="41" spans="2:9" ht="15" customHeight="1" x14ac:dyDescent="0.2">
      <c r="B41" t="s">
        <v>48</v>
      </c>
      <c r="C41" s="12">
        <v>8</v>
      </c>
      <c r="D41" s="8">
        <v>1.25</v>
      </c>
      <c r="E41" s="12">
        <v>3</v>
      </c>
      <c r="F41" s="8">
        <v>0.89</v>
      </c>
      <c r="G41" s="12">
        <v>5</v>
      </c>
      <c r="H41" s="8">
        <v>1.77</v>
      </c>
      <c r="I41" s="12">
        <v>0</v>
      </c>
    </row>
    <row r="42" spans="2:9" ht="15" customHeight="1" x14ac:dyDescent="0.2">
      <c r="B42" t="s">
        <v>51</v>
      </c>
      <c r="C42" s="12">
        <v>8</v>
      </c>
      <c r="D42" s="8">
        <v>1.25</v>
      </c>
      <c r="E42" s="12">
        <v>4</v>
      </c>
      <c r="F42" s="8">
        <v>1.19</v>
      </c>
      <c r="G42" s="12">
        <v>4</v>
      </c>
      <c r="H42" s="8">
        <v>1.41</v>
      </c>
      <c r="I42" s="12">
        <v>0</v>
      </c>
    </row>
    <row r="43" spans="2:9" ht="15" customHeight="1" x14ac:dyDescent="0.2">
      <c r="B43" t="s">
        <v>64</v>
      </c>
      <c r="C43" s="12">
        <v>7</v>
      </c>
      <c r="D43" s="8">
        <v>1.0900000000000001</v>
      </c>
      <c r="E43" s="12">
        <v>1</v>
      </c>
      <c r="F43" s="8">
        <v>0.3</v>
      </c>
      <c r="G43" s="12">
        <v>6</v>
      </c>
      <c r="H43" s="8">
        <v>2.12</v>
      </c>
      <c r="I43" s="12">
        <v>0</v>
      </c>
    </row>
    <row r="44" spans="2:9" ht="15" customHeight="1" x14ac:dyDescent="0.2">
      <c r="B44" t="s">
        <v>73</v>
      </c>
      <c r="C44" s="12">
        <v>7</v>
      </c>
      <c r="D44" s="8">
        <v>1.0900000000000001</v>
      </c>
      <c r="E44" s="12">
        <v>3</v>
      </c>
      <c r="F44" s="8">
        <v>0.89</v>
      </c>
      <c r="G44" s="12">
        <v>4</v>
      </c>
      <c r="H44" s="8">
        <v>1.41</v>
      </c>
      <c r="I44" s="12">
        <v>0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109</v>
      </c>
      <c r="C48" s="12">
        <v>43</v>
      </c>
      <c r="D48" s="8">
        <v>6.72</v>
      </c>
      <c r="E48" s="12">
        <v>38</v>
      </c>
      <c r="F48" s="8">
        <v>11.31</v>
      </c>
      <c r="G48" s="12">
        <v>5</v>
      </c>
      <c r="H48" s="8">
        <v>1.77</v>
      </c>
      <c r="I48" s="12">
        <v>0</v>
      </c>
    </row>
    <row r="49" spans="2:9" ht="15" customHeight="1" x14ac:dyDescent="0.2">
      <c r="B49" t="s">
        <v>92</v>
      </c>
      <c r="C49" s="12">
        <v>36</v>
      </c>
      <c r="D49" s="8">
        <v>5.63</v>
      </c>
      <c r="E49" s="12">
        <v>4</v>
      </c>
      <c r="F49" s="8">
        <v>1.19</v>
      </c>
      <c r="G49" s="12">
        <v>32</v>
      </c>
      <c r="H49" s="8">
        <v>11.31</v>
      </c>
      <c r="I49" s="12">
        <v>0</v>
      </c>
    </row>
    <row r="50" spans="2:9" ht="15" customHeight="1" x14ac:dyDescent="0.2">
      <c r="B50" t="s">
        <v>108</v>
      </c>
      <c r="C50" s="12">
        <v>23</v>
      </c>
      <c r="D50" s="8">
        <v>3.59</v>
      </c>
      <c r="E50" s="12">
        <v>23</v>
      </c>
      <c r="F50" s="8">
        <v>6.85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110</v>
      </c>
      <c r="C51" s="12">
        <v>23</v>
      </c>
      <c r="D51" s="8">
        <v>3.59</v>
      </c>
      <c r="E51" s="12">
        <v>19</v>
      </c>
      <c r="F51" s="8">
        <v>5.65</v>
      </c>
      <c r="G51" s="12">
        <v>4</v>
      </c>
      <c r="H51" s="8">
        <v>1.41</v>
      </c>
      <c r="I51" s="12">
        <v>0</v>
      </c>
    </row>
    <row r="52" spans="2:9" ht="15" customHeight="1" x14ac:dyDescent="0.2">
      <c r="B52" t="s">
        <v>111</v>
      </c>
      <c r="C52" s="12">
        <v>20</v>
      </c>
      <c r="D52" s="8">
        <v>3.13</v>
      </c>
      <c r="E52" s="12">
        <v>19</v>
      </c>
      <c r="F52" s="8">
        <v>5.65</v>
      </c>
      <c r="G52" s="12">
        <v>1</v>
      </c>
      <c r="H52" s="8">
        <v>0.35</v>
      </c>
      <c r="I52" s="12">
        <v>0</v>
      </c>
    </row>
    <row r="53" spans="2:9" ht="15" customHeight="1" x14ac:dyDescent="0.2">
      <c r="B53" t="s">
        <v>95</v>
      </c>
      <c r="C53" s="12">
        <v>16</v>
      </c>
      <c r="D53" s="8">
        <v>2.5</v>
      </c>
      <c r="E53" s="12">
        <v>10</v>
      </c>
      <c r="F53" s="8">
        <v>2.98</v>
      </c>
      <c r="G53" s="12">
        <v>6</v>
      </c>
      <c r="H53" s="8">
        <v>2.12</v>
      </c>
      <c r="I53" s="12">
        <v>0</v>
      </c>
    </row>
    <row r="54" spans="2:9" ht="15" customHeight="1" x14ac:dyDescent="0.2">
      <c r="B54" t="s">
        <v>93</v>
      </c>
      <c r="C54" s="12">
        <v>14</v>
      </c>
      <c r="D54" s="8">
        <v>2.19</v>
      </c>
      <c r="E54" s="12">
        <v>3</v>
      </c>
      <c r="F54" s="8">
        <v>0.89</v>
      </c>
      <c r="G54" s="12">
        <v>11</v>
      </c>
      <c r="H54" s="8">
        <v>3.89</v>
      </c>
      <c r="I54" s="12">
        <v>0</v>
      </c>
    </row>
    <row r="55" spans="2:9" ht="15" customHeight="1" x14ac:dyDescent="0.2">
      <c r="B55" t="s">
        <v>138</v>
      </c>
      <c r="C55" s="12">
        <v>13</v>
      </c>
      <c r="D55" s="8">
        <v>2.0299999999999998</v>
      </c>
      <c r="E55" s="12">
        <v>3</v>
      </c>
      <c r="F55" s="8">
        <v>0.89</v>
      </c>
      <c r="G55" s="12">
        <v>10</v>
      </c>
      <c r="H55" s="8">
        <v>3.53</v>
      </c>
      <c r="I55" s="12">
        <v>0</v>
      </c>
    </row>
    <row r="56" spans="2:9" ht="15" customHeight="1" x14ac:dyDescent="0.2">
      <c r="B56" t="s">
        <v>97</v>
      </c>
      <c r="C56" s="12">
        <v>13</v>
      </c>
      <c r="D56" s="8">
        <v>2.0299999999999998</v>
      </c>
      <c r="E56" s="12">
        <v>8</v>
      </c>
      <c r="F56" s="8">
        <v>2.38</v>
      </c>
      <c r="G56" s="12">
        <v>5</v>
      </c>
      <c r="H56" s="8">
        <v>1.77</v>
      </c>
      <c r="I56" s="12">
        <v>0</v>
      </c>
    </row>
    <row r="57" spans="2:9" ht="15" customHeight="1" x14ac:dyDescent="0.2">
      <c r="B57" t="s">
        <v>102</v>
      </c>
      <c r="C57" s="12">
        <v>13</v>
      </c>
      <c r="D57" s="8">
        <v>2.0299999999999998</v>
      </c>
      <c r="E57" s="12">
        <v>6</v>
      </c>
      <c r="F57" s="8">
        <v>1.79</v>
      </c>
      <c r="G57" s="12">
        <v>7</v>
      </c>
      <c r="H57" s="8">
        <v>2.4700000000000002</v>
      </c>
      <c r="I57" s="12">
        <v>0</v>
      </c>
    </row>
    <row r="58" spans="2:9" ht="15" customHeight="1" x14ac:dyDescent="0.2">
      <c r="B58" t="s">
        <v>150</v>
      </c>
      <c r="C58" s="12">
        <v>11</v>
      </c>
      <c r="D58" s="8">
        <v>1.72</v>
      </c>
      <c r="E58" s="12">
        <v>8</v>
      </c>
      <c r="F58" s="8">
        <v>2.38</v>
      </c>
      <c r="G58" s="12">
        <v>3</v>
      </c>
      <c r="H58" s="8">
        <v>1.06</v>
      </c>
      <c r="I58" s="12">
        <v>0</v>
      </c>
    </row>
    <row r="59" spans="2:9" ht="15" customHeight="1" x14ac:dyDescent="0.2">
      <c r="B59" t="s">
        <v>107</v>
      </c>
      <c r="C59" s="12">
        <v>11</v>
      </c>
      <c r="D59" s="8">
        <v>1.72</v>
      </c>
      <c r="E59" s="12">
        <v>9</v>
      </c>
      <c r="F59" s="8">
        <v>2.68</v>
      </c>
      <c r="G59" s="12">
        <v>2</v>
      </c>
      <c r="H59" s="8">
        <v>0.71</v>
      </c>
      <c r="I59" s="12">
        <v>0</v>
      </c>
    </row>
    <row r="60" spans="2:9" ht="15" customHeight="1" x14ac:dyDescent="0.2">
      <c r="B60" t="s">
        <v>140</v>
      </c>
      <c r="C60" s="12">
        <v>11</v>
      </c>
      <c r="D60" s="8">
        <v>1.72</v>
      </c>
      <c r="E60" s="12">
        <v>0</v>
      </c>
      <c r="F60" s="8">
        <v>0</v>
      </c>
      <c r="G60" s="12">
        <v>1</v>
      </c>
      <c r="H60" s="8">
        <v>0.35</v>
      </c>
      <c r="I60" s="12">
        <v>9</v>
      </c>
    </row>
    <row r="61" spans="2:9" ht="15" customHeight="1" x14ac:dyDescent="0.2">
      <c r="B61" t="s">
        <v>117</v>
      </c>
      <c r="C61" s="12">
        <v>10</v>
      </c>
      <c r="D61" s="8">
        <v>1.56</v>
      </c>
      <c r="E61" s="12">
        <v>0</v>
      </c>
      <c r="F61" s="8">
        <v>0</v>
      </c>
      <c r="G61" s="12">
        <v>10</v>
      </c>
      <c r="H61" s="8">
        <v>3.53</v>
      </c>
      <c r="I61" s="12">
        <v>0</v>
      </c>
    </row>
    <row r="62" spans="2:9" ht="15" customHeight="1" x14ac:dyDescent="0.2">
      <c r="B62" t="s">
        <v>128</v>
      </c>
      <c r="C62" s="12">
        <v>10</v>
      </c>
      <c r="D62" s="8">
        <v>1.56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96</v>
      </c>
      <c r="C63" s="12">
        <v>9</v>
      </c>
      <c r="D63" s="8">
        <v>1.41</v>
      </c>
      <c r="E63" s="12">
        <v>7</v>
      </c>
      <c r="F63" s="8">
        <v>2.08</v>
      </c>
      <c r="G63" s="12">
        <v>2</v>
      </c>
      <c r="H63" s="8">
        <v>0.71</v>
      </c>
      <c r="I63" s="12">
        <v>0</v>
      </c>
    </row>
    <row r="64" spans="2:9" ht="15" customHeight="1" x14ac:dyDescent="0.2">
      <c r="B64" t="s">
        <v>101</v>
      </c>
      <c r="C64" s="12">
        <v>9</v>
      </c>
      <c r="D64" s="8">
        <v>1.41</v>
      </c>
      <c r="E64" s="12">
        <v>1</v>
      </c>
      <c r="F64" s="8">
        <v>0.3</v>
      </c>
      <c r="G64" s="12">
        <v>8</v>
      </c>
      <c r="H64" s="8">
        <v>2.83</v>
      </c>
      <c r="I64" s="12">
        <v>0</v>
      </c>
    </row>
    <row r="65" spans="2:9" ht="15" customHeight="1" x14ac:dyDescent="0.2">
      <c r="B65" t="s">
        <v>103</v>
      </c>
      <c r="C65" s="12">
        <v>9</v>
      </c>
      <c r="D65" s="8">
        <v>1.41</v>
      </c>
      <c r="E65" s="12">
        <v>4</v>
      </c>
      <c r="F65" s="8">
        <v>1.19</v>
      </c>
      <c r="G65" s="12">
        <v>5</v>
      </c>
      <c r="H65" s="8">
        <v>1.77</v>
      </c>
      <c r="I65" s="12">
        <v>0</v>
      </c>
    </row>
    <row r="66" spans="2:9" ht="15" customHeight="1" x14ac:dyDescent="0.2">
      <c r="B66" t="s">
        <v>104</v>
      </c>
      <c r="C66" s="12">
        <v>9</v>
      </c>
      <c r="D66" s="8">
        <v>1.41</v>
      </c>
      <c r="E66" s="12">
        <v>7</v>
      </c>
      <c r="F66" s="8">
        <v>2.08</v>
      </c>
      <c r="G66" s="12">
        <v>2</v>
      </c>
      <c r="H66" s="8">
        <v>0.71</v>
      </c>
      <c r="I66" s="12">
        <v>0</v>
      </c>
    </row>
    <row r="67" spans="2:9" ht="15" customHeight="1" x14ac:dyDescent="0.2">
      <c r="B67" t="s">
        <v>130</v>
      </c>
      <c r="C67" s="12">
        <v>8</v>
      </c>
      <c r="D67" s="8">
        <v>1.25</v>
      </c>
      <c r="E67" s="12">
        <v>4</v>
      </c>
      <c r="F67" s="8">
        <v>1.19</v>
      </c>
      <c r="G67" s="12">
        <v>4</v>
      </c>
      <c r="H67" s="8">
        <v>1.41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111D1-1B93-414C-9CBD-6A94C61857AA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189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143</v>
      </c>
      <c r="D6" s="8">
        <v>23.87</v>
      </c>
      <c r="E6" s="12">
        <v>73</v>
      </c>
      <c r="F6" s="8">
        <v>20.11</v>
      </c>
      <c r="G6" s="12">
        <v>70</v>
      </c>
      <c r="H6" s="8">
        <v>32.71</v>
      </c>
      <c r="I6" s="12">
        <v>0</v>
      </c>
    </row>
    <row r="7" spans="2:9" ht="15" customHeight="1" x14ac:dyDescent="0.2">
      <c r="B7" t="s">
        <v>22</v>
      </c>
      <c r="C7" s="12">
        <v>64</v>
      </c>
      <c r="D7" s="8">
        <v>10.68</v>
      </c>
      <c r="E7" s="12">
        <v>40</v>
      </c>
      <c r="F7" s="8">
        <v>11.02</v>
      </c>
      <c r="G7" s="12">
        <v>24</v>
      </c>
      <c r="H7" s="8">
        <v>11.21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0.33</v>
      </c>
      <c r="E8" s="12">
        <v>0</v>
      </c>
      <c r="F8" s="8">
        <v>0</v>
      </c>
      <c r="G8" s="12">
        <v>2</v>
      </c>
      <c r="H8" s="8">
        <v>0.93</v>
      </c>
      <c r="I8" s="12">
        <v>0</v>
      </c>
    </row>
    <row r="9" spans="2:9" ht="15" customHeight="1" x14ac:dyDescent="0.2">
      <c r="B9" t="s">
        <v>24</v>
      </c>
      <c r="C9" s="12">
        <v>4</v>
      </c>
      <c r="D9" s="8">
        <v>0.67</v>
      </c>
      <c r="E9" s="12">
        <v>0</v>
      </c>
      <c r="F9" s="8">
        <v>0</v>
      </c>
      <c r="G9" s="12">
        <v>4</v>
      </c>
      <c r="H9" s="8">
        <v>1.87</v>
      </c>
      <c r="I9" s="12">
        <v>0</v>
      </c>
    </row>
    <row r="10" spans="2:9" ht="15" customHeight="1" x14ac:dyDescent="0.2">
      <c r="B10" t="s">
        <v>25</v>
      </c>
      <c r="C10" s="12">
        <v>8</v>
      </c>
      <c r="D10" s="8">
        <v>1.34</v>
      </c>
      <c r="E10" s="12">
        <v>2</v>
      </c>
      <c r="F10" s="8">
        <v>0.55000000000000004</v>
      </c>
      <c r="G10" s="12">
        <v>6</v>
      </c>
      <c r="H10" s="8">
        <v>2.8</v>
      </c>
      <c r="I10" s="12">
        <v>0</v>
      </c>
    </row>
    <row r="11" spans="2:9" ht="15" customHeight="1" x14ac:dyDescent="0.2">
      <c r="B11" t="s">
        <v>26</v>
      </c>
      <c r="C11" s="12">
        <v>91</v>
      </c>
      <c r="D11" s="8">
        <v>15.19</v>
      </c>
      <c r="E11" s="12">
        <v>51</v>
      </c>
      <c r="F11" s="8">
        <v>14.05</v>
      </c>
      <c r="G11" s="12">
        <v>40</v>
      </c>
      <c r="H11" s="8">
        <v>18.690000000000001</v>
      </c>
      <c r="I11" s="12">
        <v>0</v>
      </c>
    </row>
    <row r="12" spans="2:9" ht="15" customHeight="1" x14ac:dyDescent="0.2">
      <c r="B12" t="s">
        <v>27</v>
      </c>
      <c r="C12" s="12">
        <v>4</v>
      </c>
      <c r="D12" s="8">
        <v>0.67</v>
      </c>
      <c r="E12" s="12">
        <v>2</v>
      </c>
      <c r="F12" s="8">
        <v>0.55000000000000004</v>
      </c>
      <c r="G12" s="12">
        <v>2</v>
      </c>
      <c r="H12" s="8">
        <v>0.93</v>
      </c>
      <c r="I12" s="12">
        <v>0</v>
      </c>
    </row>
    <row r="13" spans="2:9" ht="15" customHeight="1" x14ac:dyDescent="0.2">
      <c r="B13" t="s">
        <v>28</v>
      </c>
      <c r="C13" s="12">
        <v>23</v>
      </c>
      <c r="D13" s="8">
        <v>3.84</v>
      </c>
      <c r="E13" s="12">
        <v>7</v>
      </c>
      <c r="F13" s="8">
        <v>1.93</v>
      </c>
      <c r="G13" s="12">
        <v>16</v>
      </c>
      <c r="H13" s="8">
        <v>7.48</v>
      </c>
      <c r="I13" s="12">
        <v>0</v>
      </c>
    </row>
    <row r="14" spans="2:9" ht="15" customHeight="1" x14ac:dyDescent="0.2">
      <c r="B14" t="s">
        <v>29</v>
      </c>
      <c r="C14" s="12">
        <v>22</v>
      </c>
      <c r="D14" s="8">
        <v>3.67</v>
      </c>
      <c r="E14" s="12">
        <v>14</v>
      </c>
      <c r="F14" s="8">
        <v>3.86</v>
      </c>
      <c r="G14" s="12">
        <v>8</v>
      </c>
      <c r="H14" s="8">
        <v>3.74</v>
      </c>
      <c r="I14" s="12">
        <v>0</v>
      </c>
    </row>
    <row r="15" spans="2:9" ht="15" customHeight="1" x14ac:dyDescent="0.2">
      <c r="B15" t="s">
        <v>30</v>
      </c>
      <c r="C15" s="12">
        <v>56</v>
      </c>
      <c r="D15" s="8">
        <v>9.35</v>
      </c>
      <c r="E15" s="12">
        <v>49</v>
      </c>
      <c r="F15" s="8">
        <v>13.5</v>
      </c>
      <c r="G15" s="12">
        <v>7</v>
      </c>
      <c r="H15" s="8">
        <v>3.27</v>
      </c>
      <c r="I15" s="12">
        <v>0</v>
      </c>
    </row>
    <row r="16" spans="2:9" ht="15" customHeight="1" x14ac:dyDescent="0.2">
      <c r="B16" t="s">
        <v>31</v>
      </c>
      <c r="C16" s="12">
        <v>93</v>
      </c>
      <c r="D16" s="8">
        <v>15.53</v>
      </c>
      <c r="E16" s="12">
        <v>73</v>
      </c>
      <c r="F16" s="8">
        <v>20.11</v>
      </c>
      <c r="G16" s="12">
        <v>20</v>
      </c>
      <c r="H16" s="8">
        <v>9.35</v>
      </c>
      <c r="I16" s="12">
        <v>0</v>
      </c>
    </row>
    <row r="17" spans="2:9" ht="15" customHeight="1" x14ac:dyDescent="0.2">
      <c r="B17" t="s">
        <v>32</v>
      </c>
      <c r="C17" s="12">
        <v>52</v>
      </c>
      <c r="D17" s="8">
        <v>8.68</v>
      </c>
      <c r="E17" s="12">
        <v>27</v>
      </c>
      <c r="F17" s="8">
        <v>7.44</v>
      </c>
      <c r="G17" s="12">
        <v>5</v>
      </c>
      <c r="H17" s="8">
        <v>2.34</v>
      </c>
      <c r="I17" s="12">
        <v>0</v>
      </c>
    </row>
    <row r="18" spans="2:9" ht="15" customHeight="1" x14ac:dyDescent="0.2">
      <c r="B18" t="s">
        <v>33</v>
      </c>
      <c r="C18" s="12">
        <v>28</v>
      </c>
      <c r="D18" s="8">
        <v>4.67</v>
      </c>
      <c r="E18" s="12">
        <v>21</v>
      </c>
      <c r="F18" s="8">
        <v>5.79</v>
      </c>
      <c r="G18" s="12">
        <v>6</v>
      </c>
      <c r="H18" s="8">
        <v>2.8</v>
      </c>
      <c r="I18" s="12">
        <v>0</v>
      </c>
    </row>
    <row r="19" spans="2:9" ht="15" customHeight="1" x14ac:dyDescent="0.2">
      <c r="B19" t="s">
        <v>34</v>
      </c>
      <c r="C19" s="12">
        <v>9</v>
      </c>
      <c r="D19" s="8">
        <v>1.5</v>
      </c>
      <c r="E19" s="12">
        <v>4</v>
      </c>
      <c r="F19" s="8">
        <v>1.1000000000000001</v>
      </c>
      <c r="G19" s="12">
        <v>4</v>
      </c>
      <c r="H19" s="8">
        <v>1.87</v>
      </c>
      <c r="I19" s="12">
        <v>0</v>
      </c>
    </row>
    <row r="20" spans="2:9" ht="15" customHeight="1" x14ac:dyDescent="0.2">
      <c r="B20" s="9" t="s">
        <v>172</v>
      </c>
      <c r="C20" s="12">
        <f>SUM(LTBL_17365[総数／事業所数])</f>
        <v>599</v>
      </c>
      <c r="E20" s="12">
        <f>SUBTOTAL(109,LTBL_17365[個人／事業所数])</f>
        <v>363</v>
      </c>
      <c r="G20" s="12">
        <f>SUBTOTAL(109,LTBL_17365[法人／事業所数])</f>
        <v>214</v>
      </c>
      <c r="I20" s="12">
        <f>SUBTOTAL(109,LTBL_17365[法人以外の団体／事業所数])</f>
        <v>0</v>
      </c>
    </row>
    <row r="21" spans="2:9" ht="15" customHeight="1" x14ac:dyDescent="0.2">
      <c r="E21" s="11">
        <f>LTBL_17365[[#Totals],[個人／事業所数]]/LTBL_17365[[#Totals],[総数／事業所数]]</f>
        <v>0.60601001669449084</v>
      </c>
      <c r="G21" s="11">
        <f>LTBL_17365[[#Totals],[法人／事業所数]]/LTBL_17365[[#Totals],[総数／事業所数]]</f>
        <v>0.35726210350584309</v>
      </c>
      <c r="I21" s="11">
        <f>LTBL_17365[[#Totals],[法人以外の団体／事業所数]]/LTBL_17365[[#Totals],[総数／事業所数]]</f>
        <v>0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80</v>
      </c>
      <c r="D24" s="8">
        <v>13.36</v>
      </c>
      <c r="E24" s="12">
        <v>68</v>
      </c>
      <c r="F24" s="8">
        <v>18.73</v>
      </c>
      <c r="G24" s="12">
        <v>12</v>
      </c>
      <c r="H24" s="8">
        <v>5.61</v>
      </c>
      <c r="I24" s="12">
        <v>0</v>
      </c>
    </row>
    <row r="25" spans="2:9" ht="15" customHeight="1" x14ac:dyDescent="0.2">
      <c r="B25" t="s">
        <v>44</v>
      </c>
      <c r="C25" s="12">
        <v>57</v>
      </c>
      <c r="D25" s="8">
        <v>9.52</v>
      </c>
      <c r="E25" s="12">
        <v>37</v>
      </c>
      <c r="F25" s="8">
        <v>10.19</v>
      </c>
      <c r="G25" s="12">
        <v>20</v>
      </c>
      <c r="H25" s="8">
        <v>9.35</v>
      </c>
      <c r="I25" s="12">
        <v>0</v>
      </c>
    </row>
    <row r="26" spans="2:9" ht="15" customHeight="1" x14ac:dyDescent="0.2">
      <c r="B26" t="s">
        <v>61</v>
      </c>
      <c r="C26" s="12">
        <v>52</v>
      </c>
      <c r="D26" s="8">
        <v>8.68</v>
      </c>
      <c r="E26" s="12">
        <v>27</v>
      </c>
      <c r="F26" s="8">
        <v>7.44</v>
      </c>
      <c r="G26" s="12">
        <v>5</v>
      </c>
      <c r="H26" s="8">
        <v>2.34</v>
      </c>
      <c r="I26" s="12">
        <v>0</v>
      </c>
    </row>
    <row r="27" spans="2:9" ht="15" customHeight="1" x14ac:dyDescent="0.2">
      <c r="B27" t="s">
        <v>43</v>
      </c>
      <c r="C27" s="12">
        <v>51</v>
      </c>
      <c r="D27" s="8">
        <v>8.51</v>
      </c>
      <c r="E27" s="12">
        <v>25</v>
      </c>
      <c r="F27" s="8">
        <v>6.89</v>
      </c>
      <c r="G27" s="12">
        <v>26</v>
      </c>
      <c r="H27" s="8">
        <v>12.15</v>
      </c>
      <c r="I27" s="12">
        <v>0</v>
      </c>
    </row>
    <row r="28" spans="2:9" ht="15" customHeight="1" x14ac:dyDescent="0.2">
      <c r="B28" t="s">
        <v>59</v>
      </c>
      <c r="C28" s="12">
        <v>48</v>
      </c>
      <c r="D28" s="8">
        <v>8.01</v>
      </c>
      <c r="E28" s="12">
        <v>45</v>
      </c>
      <c r="F28" s="8">
        <v>12.4</v>
      </c>
      <c r="G28" s="12">
        <v>3</v>
      </c>
      <c r="H28" s="8">
        <v>1.4</v>
      </c>
      <c r="I28" s="12">
        <v>0</v>
      </c>
    </row>
    <row r="29" spans="2:9" ht="15" customHeight="1" x14ac:dyDescent="0.2">
      <c r="B29" t="s">
        <v>46</v>
      </c>
      <c r="C29" s="12">
        <v>37</v>
      </c>
      <c r="D29" s="8">
        <v>6.18</v>
      </c>
      <c r="E29" s="12">
        <v>22</v>
      </c>
      <c r="F29" s="8">
        <v>6.06</v>
      </c>
      <c r="G29" s="12">
        <v>15</v>
      </c>
      <c r="H29" s="8">
        <v>7.01</v>
      </c>
      <c r="I29" s="12">
        <v>0</v>
      </c>
    </row>
    <row r="30" spans="2:9" ht="15" customHeight="1" x14ac:dyDescent="0.2">
      <c r="B30" t="s">
        <v>45</v>
      </c>
      <c r="C30" s="12">
        <v>35</v>
      </c>
      <c r="D30" s="8">
        <v>5.84</v>
      </c>
      <c r="E30" s="12">
        <v>11</v>
      </c>
      <c r="F30" s="8">
        <v>3.03</v>
      </c>
      <c r="G30" s="12">
        <v>24</v>
      </c>
      <c r="H30" s="8">
        <v>11.21</v>
      </c>
      <c r="I30" s="12">
        <v>0</v>
      </c>
    </row>
    <row r="31" spans="2:9" ht="15" customHeight="1" x14ac:dyDescent="0.2">
      <c r="B31" t="s">
        <v>55</v>
      </c>
      <c r="C31" s="12">
        <v>30</v>
      </c>
      <c r="D31" s="8">
        <v>5.01</v>
      </c>
      <c r="E31" s="12">
        <v>19</v>
      </c>
      <c r="F31" s="8">
        <v>5.23</v>
      </c>
      <c r="G31" s="12">
        <v>11</v>
      </c>
      <c r="H31" s="8">
        <v>5.14</v>
      </c>
      <c r="I31" s="12">
        <v>0</v>
      </c>
    </row>
    <row r="32" spans="2:9" ht="15" customHeight="1" x14ac:dyDescent="0.2">
      <c r="B32" t="s">
        <v>62</v>
      </c>
      <c r="C32" s="12">
        <v>25</v>
      </c>
      <c r="D32" s="8">
        <v>4.17</v>
      </c>
      <c r="E32" s="12">
        <v>21</v>
      </c>
      <c r="F32" s="8">
        <v>5.79</v>
      </c>
      <c r="G32" s="12">
        <v>4</v>
      </c>
      <c r="H32" s="8">
        <v>1.87</v>
      </c>
      <c r="I32" s="12">
        <v>0</v>
      </c>
    </row>
    <row r="33" spans="2:9" ht="15" customHeight="1" x14ac:dyDescent="0.2">
      <c r="B33" t="s">
        <v>53</v>
      </c>
      <c r="C33" s="12">
        <v>19</v>
      </c>
      <c r="D33" s="8">
        <v>3.17</v>
      </c>
      <c r="E33" s="12">
        <v>14</v>
      </c>
      <c r="F33" s="8">
        <v>3.86</v>
      </c>
      <c r="G33" s="12">
        <v>5</v>
      </c>
      <c r="H33" s="8">
        <v>2.34</v>
      </c>
      <c r="I33" s="12">
        <v>0</v>
      </c>
    </row>
    <row r="34" spans="2:9" ht="15" customHeight="1" x14ac:dyDescent="0.2">
      <c r="B34" t="s">
        <v>56</v>
      </c>
      <c r="C34" s="12">
        <v>16</v>
      </c>
      <c r="D34" s="8">
        <v>2.67</v>
      </c>
      <c r="E34" s="12">
        <v>5</v>
      </c>
      <c r="F34" s="8">
        <v>1.38</v>
      </c>
      <c r="G34" s="12">
        <v>11</v>
      </c>
      <c r="H34" s="8">
        <v>5.14</v>
      </c>
      <c r="I34" s="12">
        <v>0</v>
      </c>
    </row>
    <row r="35" spans="2:9" ht="15" customHeight="1" x14ac:dyDescent="0.2">
      <c r="B35" t="s">
        <v>57</v>
      </c>
      <c r="C35" s="12">
        <v>12</v>
      </c>
      <c r="D35" s="8">
        <v>2</v>
      </c>
      <c r="E35" s="12">
        <v>10</v>
      </c>
      <c r="F35" s="8">
        <v>2.75</v>
      </c>
      <c r="G35" s="12">
        <v>2</v>
      </c>
      <c r="H35" s="8">
        <v>0.93</v>
      </c>
      <c r="I35" s="12">
        <v>0</v>
      </c>
    </row>
    <row r="36" spans="2:9" ht="15" customHeight="1" x14ac:dyDescent="0.2">
      <c r="B36" t="s">
        <v>58</v>
      </c>
      <c r="C36" s="12">
        <v>9</v>
      </c>
      <c r="D36" s="8">
        <v>1.5</v>
      </c>
      <c r="E36" s="12">
        <v>4</v>
      </c>
      <c r="F36" s="8">
        <v>1.1000000000000001</v>
      </c>
      <c r="G36" s="12">
        <v>5</v>
      </c>
      <c r="H36" s="8">
        <v>2.34</v>
      </c>
      <c r="I36" s="12">
        <v>0</v>
      </c>
    </row>
    <row r="37" spans="2:9" ht="15" customHeight="1" x14ac:dyDescent="0.2">
      <c r="B37" t="s">
        <v>54</v>
      </c>
      <c r="C37" s="12">
        <v>7</v>
      </c>
      <c r="D37" s="8">
        <v>1.17</v>
      </c>
      <c r="E37" s="12">
        <v>5</v>
      </c>
      <c r="F37" s="8">
        <v>1.38</v>
      </c>
      <c r="G37" s="12">
        <v>2</v>
      </c>
      <c r="H37" s="8">
        <v>0.93</v>
      </c>
      <c r="I37" s="12">
        <v>0</v>
      </c>
    </row>
    <row r="38" spans="2:9" ht="15" customHeight="1" x14ac:dyDescent="0.2">
      <c r="B38" t="s">
        <v>78</v>
      </c>
      <c r="C38" s="12">
        <v>7</v>
      </c>
      <c r="D38" s="8">
        <v>1.17</v>
      </c>
      <c r="E38" s="12">
        <v>4</v>
      </c>
      <c r="F38" s="8">
        <v>1.1000000000000001</v>
      </c>
      <c r="G38" s="12">
        <v>3</v>
      </c>
      <c r="H38" s="8">
        <v>1.4</v>
      </c>
      <c r="I38" s="12">
        <v>0</v>
      </c>
    </row>
    <row r="39" spans="2:9" ht="15" customHeight="1" x14ac:dyDescent="0.2">
      <c r="B39" t="s">
        <v>73</v>
      </c>
      <c r="C39" s="12">
        <v>7</v>
      </c>
      <c r="D39" s="8">
        <v>1.17</v>
      </c>
      <c r="E39" s="12">
        <v>4</v>
      </c>
      <c r="F39" s="8">
        <v>1.1000000000000001</v>
      </c>
      <c r="G39" s="12">
        <v>3</v>
      </c>
      <c r="H39" s="8">
        <v>1.4</v>
      </c>
      <c r="I39" s="12">
        <v>0</v>
      </c>
    </row>
    <row r="40" spans="2:9" ht="15" customHeight="1" x14ac:dyDescent="0.2">
      <c r="B40" t="s">
        <v>49</v>
      </c>
      <c r="C40" s="12">
        <v>6</v>
      </c>
      <c r="D40" s="8">
        <v>1</v>
      </c>
      <c r="E40" s="12">
        <v>4</v>
      </c>
      <c r="F40" s="8">
        <v>1.1000000000000001</v>
      </c>
      <c r="G40" s="12">
        <v>2</v>
      </c>
      <c r="H40" s="8">
        <v>0.93</v>
      </c>
      <c r="I40" s="12">
        <v>0</v>
      </c>
    </row>
    <row r="41" spans="2:9" ht="15" customHeight="1" x14ac:dyDescent="0.2">
      <c r="B41" t="s">
        <v>77</v>
      </c>
      <c r="C41" s="12">
        <v>6</v>
      </c>
      <c r="D41" s="8">
        <v>1</v>
      </c>
      <c r="E41" s="12">
        <v>1</v>
      </c>
      <c r="F41" s="8">
        <v>0.28000000000000003</v>
      </c>
      <c r="G41" s="12">
        <v>5</v>
      </c>
      <c r="H41" s="8">
        <v>2.34</v>
      </c>
      <c r="I41" s="12">
        <v>0</v>
      </c>
    </row>
    <row r="42" spans="2:9" ht="15" customHeight="1" x14ac:dyDescent="0.2">
      <c r="B42" t="s">
        <v>84</v>
      </c>
      <c r="C42" s="12">
        <v>6</v>
      </c>
      <c r="D42" s="8">
        <v>1</v>
      </c>
      <c r="E42" s="12">
        <v>1</v>
      </c>
      <c r="F42" s="8">
        <v>0.28000000000000003</v>
      </c>
      <c r="G42" s="12">
        <v>5</v>
      </c>
      <c r="H42" s="8">
        <v>2.34</v>
      </c>
      <c r="I42" s="12">
        <v>0</v>
      </c>
    </row>
    <row r="43" spans="2:9" ht="15" customHeight="1" x14ac:dyDescent="0.2">
      <c r="B43" t="s">
        <v>67</v>
      </c>
      <c r="C43" s="12">
        <v>5</v>
      </c>
      <c r="D43" s="8">
        <v>0.83</v>
      </c>
      <c r="E43" s="12">
        <v>3</v>
      </c>
      <c r="F43" s="8">
        <v>0.83</v>
      </c>
      <c r="G43" s="12">
        <v>2</v>
      </c>
      <c r="H43" s="8">
        <v>0.93</v>
      </c>
      <c r="I43" s="12">
        <v>0</v>
      </c>
    </row>
    <row r="44" spans="2:9" ht="15" customHeight="1" x14ac:dyDescent="0.2">
      <c r="B44" t="s">
        <v>69</v>
      </c>
      <c r="C44" s="12">
        <v>5</v>
      </c>
      <c r="D44" s="8">
        <v>0.83</v>
      </c>
      <c r="E44" s="12">
        <v>1</v>
      </c>
      <c r="F44" s="8">
        <v>0.28000000000000003</v>
      </c>
      <c r="G44" s="12">
        <v>4</v>
      </c>
      <c r="H44" s="8">
        <v>1.87</v>
      </c>
      <c r="I44" s="12">
        <v>0</v>
      </c>
    </row>
    <row r="45" spans="2:9" ht="15" customHeight="1" x14ac:dyDescent="0.2">
      <c r="B45" t="s">
        <v>50</v>
      </c>
      <c r="C45" s="12">
        <v>5</v>
      </c>
      <c r="D45" s="8">
        <v>0.83</v>
      </c>
      <c r="E45" s="12">
        <v>1</v>
      </c>
      <c r="F45" s="8">
        <v>0.28000000000000003</v>
      </c>
      <c r="G45" s="12">
        <v>4</v>
      </c>
      <c r="H45" s="8">
        <v>1.87</v>
      </c>
      <c r="I45" s="12">
        <v>0</v>
      </c>
    </row>
    <row r="46" spans="2:9" ht="15" customHeight="1" x14ac:dyDescent="0.2">
      <c r="B46" t="s">
        <v>51</v>
      </c>
      <c r="C46" s="12">
        <v>5</v>
      </c>
      <c r="D46" s="8">
        <v>0.83</v>
      </c>
      <c r="E46" s="12">
        <v>0</v>
      </c>
      <c r="F46" s="8">
        <v>0</v>
      </c>
      <c r="G46" s="12">
        <v>5</v>
      </c>
      <c r="H46" s="8">
        <v>2.34</v>
      </c>
      <c r="I46" s="12">
        <v>0</v>
      </c>
    </row>
    <row r="47" spans="2:9" ht="15" customHeight="1" x14ac:dyDescent="0.2">
      <c r="B47" t="s">
        <v>52</v>
      </c>
      <c r="C47" s="12">
        <v>5</v>
      </c>
      <c r="D47" s="8">
        <v>0.83</v>
      </c>
      <c r="E47" s="12">
        <v>3</v>
      </c>
      <c r="F47" s="8">
        <v>0.83</v>
      </c>
      <c r="G47" s="12">
        <v>2</v>
      </c>
      <c r="H47" s="8">
        <v>0.93</v>
      </c>
      <c r="I47" s="12">
        <v>0</v>
      </c>
    </row>
    <row r="48" spans="2:9" ht="15" customHeight="1" x14ac:dyDescent="0.2">
      <c r="B48" t="s">
        <v>64</v>
      </c>
      <c r="C48" s="12">
        <v>5</v>
      </c>
      <c r="D48" s="8">
        <v>0.83</v>
      </c>
      <c r="E48" s="12">
        <v>1</v>
      </c>
      <c r="F48" s="8">
        <v>0.28000000000000003</v>
      </c>
      <c r="G48" s="12">
        <v>4</v>
      </c>
      <c r="H48" s="8">
        <v>1.87</v>
      </c>
      <c r="I48" s="12">
        <v>0</v>
      </c>
    </row>
    <row r="51" spans="2:9" ht="33" customHeight="1" x14ac:dyDescent="0.2">
      <c r="B51" t="s">
        <v>174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2">
      <c r="B52" t="s">
        <v>109</v>
      </c>
      <c r="C52" s="12">
        <v>42</v>
      </c>
      <c r="D52" s="8">
        <v>7.01</v>
      </c>
      <c r="E52" s="12">
        <v>36</v>
      </c>
      <c r="F52" s="8">
        <v>9.92</v>
      </c>
      <c r="G52" s="12">
        <v>6</v>
      </c>
      <c r="H52" s="8">
        <v>2.8</v>
      </c>
      <c r="I52" s="12">
        <v>0</v>
      </c>
    </row>
    <row r="53" spans="2:9" ht="15" customHeight="1" x14ac:dyDescent="0.2">
      <c r="B53" t="s">
        <v>110</v>
      </c>
      <c r="C53" s="12">
        <v>24</v>
      </c>
      <c r="D53" s="8">
        <v>4.01</v>
      </c>
      <c r="E53" s="12">
        <v>21</v>
      </c>
      <c r="F53" s="8">
        <v>5.79</v>
      </c>
      <c r="G53" s="12">
        <v>3</v>
      </c>
      <c r="H53" s="8">
        <v>1.4</v>
      </c>
      <c r="I53" s="12">
        <v>0</v>
      </c>
    </row>
    <row r="54" spans="2:9" ht="15" customHeight="1" x14ac:dyDescent="0.2">
      <c r="B54" t="s">
        <v>92</v>
      </c>
      <c r="C54" s="12">
        <v>23</v>
      </c>
      <c r="D54" s="8">
        <v>3.84</v>
      </c>
      <c r="E54" s="12">
        <v>10</v>
      </c>
      <c r="F54" s="8">
        <v>2.75</v>
      </c>
      <c r="G54" s="12">
        <v>13</v>
      </c>
      <c r="H54" s="8">
        <v>6.07</v>
      </c>
      <c r="I54" s="12">
        <v>0</v>
      </c>
    </row>
    <row r="55" spans="2:9" ht="15" customHeight="1" x14ac:dyDescent="0.2">
      <c r="B55" t="s">
        <v>108</v>
      </c>
      <c r="C55" s="12">
        <v>20</v>
      </c>
      <c r="D55" s="8">
        <v>3.34</v>
      </c>
      <c r="E55" s="12">
        <v>20</v>
      </c>
      <c r="F55" s="8">
        <v>5.51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95</v>
      </c>
      <c r="C56" s="12">
        <v>19</v>
      </c>
      <c r="D56" s="8">
        <v>3.17</v>
      </c>
      <c r="E56" s="12">
        <v>8</v>
      </c>
      <c r="F56" s="8">
        <v>2.2000000000000002</v>
      </c>
      <c r="G56" s="12">
        <v>11</v>
      </c>
      <c r="H56" s="8">
        <v>5.14</v>
      </c>
      <c r="I56" s="12">
        <v>0</v>
      </c>
    </row>
    <row r="57" spans="2:9" ht="15" customHeight="1" x14ac:dyDescent="0.2">
      <c r="B57" t="s">
        <v>128</v>
      </c>
      <c r="C57" s="12">
        <v>19</v>
      </c>
      <c r="D57" s="8">
        <v>3.17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111</v>
      </c>
      <c r="C58" s="12">
        <v>19</v>
      </c>
      <c r="D58" s="8">
        <v>3.17</v>
      </c>
      <c r="E58" s="12">
        <v>18</v>
      </c>
      <c r="F58" s="8">
        <v>4.96</v>
      </c>
      <c r="G58" s="12">
        <v>1</v>
      </c>
      <c r="H58" s="8">
        <v>0.47</v>
      </c>
      <c r="I58" s="12">
        <v>0</v>
      </c>
    </row>
    <row r="59" spans="2:9" ht="15" customHeight="1" x14ac:dyDescent="0.2">
      <c r="B59" t="s">
        <v>105</v>
      </c>
      <c r="C59" s="12">
        <v>15</v>
      </c>
      <c r="D59" s="8">
        <v>2.5</v>
      </c>
      <c r="E59" s="12">
        <v>15</v>
      </c>
      <c r="F59" s="8">
        <v>4.13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118</v>
      </c>
      <c r="C60" s="12">
        <v>13</v>
      </c>
      <c r="D60" s="8">
        <v>2.17</v>
      </c>
      <c r="E60" s="12">
        <v>6</v>
      </c>
      <c r="F60" s="8">
        <v>1.65</v>
      </c>
      <c r="G60" s="12">
        <v>7</v>
      </c>
      <c r="H60" s="8">
        <v>3.27</v>
      </c>
      <c r="I60" s="12">
        <v>0</v>
      </c>
    </row>
    <row r="61" spans="2:9" ht="15" customHeight="1" x14ac:dyDescent="0.2">
      <c r="B61" t="s">
        <v>100</v>
      </c>
      <c r="C61" s="12">
        <v>13</v>
      </c>
      <c r="D61" s="8">
        <v>2.17</v>
      </c>
      <c r="E61" s="12">
        <v>9</v>
      </c>
      <c r="F61" s="8">
        <v>2.48</v>
      </c>
      <c r="G61" s="12">
        <v>4</v>
      </c>
      <c r="H61" s="8">
        <v>1.87</v>
      </c>
      <c r="I61" s="12">
        <v>0</v>
      </c>
    </row>
    <row r="62" spans="2:9" ht="15" customHeight="1" x14ac:dyDescent="0.2">
      <c r="B62" t="s">
        <v>104</v>
      </c>
      <c r="C62" s="12">
        <v>13</v>
      </c>
      <c r="D62" s="8">
        <v>2.17</v>
      </c>
      <c r="E62" s="12">
        <v>11</v>
      </c>
      <c r="F62" s="8">
        <v>3.03</v>
      </c>
      <c r="G62" s="12">
        <v>2</v>
      </c>
      <c r="H62" s="8">
        <v>0.93</v>
      </c>
      <c r="I62" s="12">
        <v>0</v>
      </c>
    </row>
    <row r="63" spans="2:9" ht="15" customHeight="1" x14ac:dyDescent="0.2">
      <c r="B63" t="s">
        <v>148</v>
      </c>
      <c r="C63" s="12">
        <v>11</v>
      </c>
      <c r="D63" s="8">
        <v>1.84</v>
      </c>
      <c r="E63" s="12">
        <v>5</v>
      </c>
      <c r="F63" s="8">
        <v>1.38</v>
      </c>
      <c r="G63" s="12">
        <v>6</v>
      </c>
      <c r="H63" s="8">
        <v>2.8</v>
      </c>
      <c r="I63" s="12">
        <v>0</v>
      </c>
    </row>
    <row r="64" spans="2:9" ht="15" customHeight="1" x14ac:dyDescent="0.2">
      <c r="B64" t="s">
        <v>102</v>
      </c>
      <c r="C64" s="12">
        <v>11</v>
      </c>
      <c r="D64" s="8">
        <v>1.84</v>
      </c>
      <c r="E64" s="12">
        <v>5</v>
      </c>
      <c r="F64" s="8">
        <v>1.38</v>
      </c>
      <c r="G64" s="12">
        <v>6</v>
      </c>
      <c r="H64" s="8">
        <v>2.8</v>
      </c>
      <c r="I64" s="12">
        <v>0</v>
      </c>
    </row>
    <row r="65" spans="2:9" ht="15" customHeight="1" x14ac:dyDescent="0.2">
      <c r="B65" t="s">
        <v>162</v>
      </c>
      <c r="C65" s="12">
        <v>10</v>
      </c>
      <c r="D65" s="8">
        <v>1.67</v>
      </c>
      <c r="E65" s="12">
        <v>6</v>
      </c>
      <c r="F65" s="8">
        <v>1.65</v>
      </c>
      <c r="G65" s="12">
        <v>4</v>
      </c>
      <c r="H65" s="8">
        <v>1.87</v>
      </c>
      <c r="I65" s="12">
        <v>0</v>
      </c>
    </row>
    <row r="66" spans="2:9" ht="15" customHeight="1" x14ac:dyDescent="0.2">
      <c r="B66" t="s">
        <v>149</v>
      </c>
      <c r="C66" s="12">
        <v>10</v>
      </c>
      <c r="D66" s="8">
        <v>1.67</v>
      </c>
      <c r="E66" s="12">
        <v>6</v>
      </c>
      <c r="F66" s="8">
        <v>1.65</v>
      </c>
      <c r="G66" s="12">
        <v>4</v>
      </c>
      <c r="H66" s="8">
        <v>1.87</v>
      </c>
      <c r="I66" s="12">
        <v>0</v>
      </c>
    </row>
    <row r="67" spans="2:9" ht="15" customHeight="1" x14ac:dyDescent="0.2">
      <c r="B67" t="s">
        <v>117</v>
      </c>
      <c r="C67" s="12">
        <v>9</v>
      </c>
      <c r="D67" s="8">
        <v>1.5</v>
      </c>
      <c r="E67" s="12">
        <v>3</v>
      </c>
      <c r="F67" s="8">
        <v>0.83</v>
      </c>
      <c r="G67" s="12">
        <v>6</v>
      </c>
      <c r="H67" s="8">
        <v>2.8</v>
      </c>
      <c r="I67" s="12">
        <v>0</v>
      </c>
    </row>
    <row r="68" spans="2:9" ht="15" customHeight="1" x14ac:dyDescent="0.2">
      <c r="B68" t="s">
        <v>130</v>
      </c>
      <c r="C68" s="12">
        <v>9</v>
      </c>
      <c r="D68" s="8">
        <v>1.5</v>
      </c>
      <c r="E68" s="12">
        <v>5</v>
      </c>
      <c r="F68" s="8">
        <v>1.38</v>
      </c>
      <c r="G68" s="12">
        <v>4</v>
      </c>
      <c r="H68" s="8">
        <v>1.87</v>
      </c>
      <c r="I68" s="12">
        <v>0</v>
      </c>
    </row>
    <row r="69" spans="2:9" ht="15" customHeight="1" x14ac:dyDescent="0.2">
      <c r="B69" t="s">
        <v>94</v>
      </c>
      <c r="C69" s="12">
        <v>9</v>
      </c>
      <c r="D69" s="8">
        <v>1.5</v>
      </c>
      <c r="E69" s="12">
        <v>3</v>
      </c>
      <c r="F69" s="8">
        <v>0.83</v>
      </c>
      <c r="G69" s="12">
        <v>6</v>
      </c>
      <c r="H69" s="8">
        <v>2.8</v>
      </c>
      <c r="I69" s="12">
        <v>0</v>
      </c>
    </row>
    <row r="70" spans="2:9" ht="15" customHeight="1" x14ac:dyDescent="0.2">
      <c r="B70" t="s">
        <v>119</v>
      </c>
      <c r="C70" s="12">
        <v>9</v>
      </c>
      <c r="D70" s="8">
        <v>1.5</v>
      </c>
      <c r="E70" s="12">
        <v>6</v>
      </c>
      <c r="F70" s="8">
        <v>1.65</v>
      </c>
      <c r="G70" s="12">
        <v>3</v>
      </c>
      <c r="H70" s="8">
        <v>1.4</v>
      </c>
      <c r="I70" s="12">
        <v>0</v>
      </c>
    </row>
    <row r="71" spans="2:9" ht="15" customHeight="1" x14ac:dyDescent="0.2">
      <c r="B71" t="s">
        <v>134</v>
      </c>
      <c r="C71" s="12">
        <v>9</v>
      </c>
      <c r="D71" s="8">
        <v>1.5</v>
      </c>
      <c r="E71" s="12">
        <v>6</v>
      </c>
      <c r="F71" s="8">
        <v>1.65</v>
      </c>
      <c r="G71" s="12">
        <v>3</v>
      </c>
      <c r="H71" s="8">
        <v>1.4</v>
      </c>
      <c r="I71" s="12">
        <v>0</v>
      </c>
    </row>
    <row r="73" spans="2:9" ht="15" customHeight="1" x14ac:dyDescent="0.2">
      <c r="B73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E767E-B640-42EE-A777-5A83194B5A3A}">
  <sheetPr>
    <pageSetUpPr fitToPage="1"/>
  </sheetPr>
  <dimension ref="A1:H32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</row>
    <row r="2" spans="1:8" x14ac:dyDescent="0.2">
      <c r="A2" s="1" t="s">
        <v>0</v>
      </c>
      <c r="B2" s="4">
        <v>33607</v>
      </c>
      <c r="C2" s="5">
        <v>100.01</v>
      </c>
      <c r="D2" s="4">
        <v>17701</v>
      </c>
      <c r="E2" s="5">
        <v>100.01</v>
      </c>
      <c r="F2" s="4">
        <v>15482</v>
      </c>
      <c r="G2" s="5">
        <v>100</v>
      </c>
      <c r="H2" s="4">
        <v>138</v>
      </c>
    </row>
    <row r="3" spans="1:8" x14ac:dyDescent="0.2">
      <c r="A3" s="2" t="s">
        <v>20</v>
      </c>
      <c r="B3" s="4">
        <v>10</v>
      </c>
      <c r="C3" s="5">
        <v>0.03</v>
      </c>
      <c r="D3" s="4">
        <v>2</v>
      </c>
      <c r="E3" s="5">
        <v>0.01</v>
      </c>
      <c r="F3" s="4">
        <v>8</v>
      </c>
      <c r="G3" s="5">
        <v>0.05</v>
      </c>
      <c r="H3" s="4">
        <v>0</v>
      </c>
    </row>
    <row r="4" spans="1:8" x14ac:dyDescent="0.2">
      <c r="A4" s="2" t="s">
        <v>21</v>
      </c>
      <c r="B4" s="4">
        <v>4778</v>
      </c>
      <c r="C4" s="5">
        <v>14.22</v>
      </c>
      <c r="D4" s="4">
        <v>1825</v>
      </c>
      <c r="E4" s="5">
        <v>10.31</v>
      </c>
      <c r="F4" s="4">
        <v>2952</v>
      </c>
      <c r="G4" s="5">
        <v>19.07</v>
      </c>
      <c r="H4" s="4">
        <v>1</v>
      </c>
    </row>
    <row r="5" spans="1:8" x14ac:dyDescent="0.2">
      <c r="A5" s="2" t="s">
        <v>22</v>
      </c>
      <c r="B5" s="4">
        <v>4484</v>
      </c>
      <c r="C5" s="5">
        <v>13.34</v>
      </c>
      <c r="D5" s="4">
        <v>2207</v>
      </c>
      <c r="E5" s="5">
        <v>12.47</v>
      </c>
      <c r="F5" s="4">
        <v>2275</v>
      </c>
      <c r="G5" s="5">
        <v>14.69</v>
      </c>
      <c r="H5" s="4">
        <v>2</v>
      </c>
    </row>
    <row r="6" spans="1:8" x14ac:dyDescent="0.2">
      <c r="A6" s="2" t="s">
        <v>23</v>
      </c>
      <c r="B6" s="4">
        <v>46</v>
      </c>
      <c r="C6" s="5">
        <v>0.14000000000000001</v>
      </c>
      <c r="D6" s="4">
        <v>1</v>
      </c>
      <c r="E6" s="5">
        <v>0.01</v>
      </c>
      <c r="F6" s="4">
        <v>35</v>
      </c>
      <c r="G6" s="5">
        <v>0.23</v>
      </c>
      <c r="H6" s="4">
        <v>2</v>
      </c>
    </row>
    <row r="7" spans="1:8" x14ac:dyDescent="0.2">
      <c r="A7" s="2" t="s">
        <v>24</v>
      </c>
      <c r="B7" s="4">
        <v>318</v>
      </c>
      <c r="C7" s="5">
        <v>0.95</v>
      </c>
      <c r="D7" s="4">
        <v>13</v>
      </c>
      <c r="E7" s="5">
        <v>7.0000000000000007E-2</v>
      </c>
      <c r="F7" s="4">
        <v>303</v>
      </c>
      <c r="G7" s="5">
        <v>1.96</v>
      </c>
      <c r="H7" s="4">
        <v>1</v>
      </c>
    </row>
    <row r="8" spans="1:8" x14ac:dyDescent="0.2">
      <c r="A8" s="2" t="s">
        <v>25</v>
      </c>
      <c r="B8" s="4">
        <v>372</v>
      </c>
      <c r="C8" s="5">
        <v>1.1100000000000001</v>
      </c>
      <c r="D8" s="4">
        <v>150</v>
      </c>
      <c r="E8" s="5">
        <v>0.85</v>
      </c>
      <c r="F8" s="4">
        <v>215</v>
      </c>
      <c r="G8" s="5">
        <v>1.39</v>
      </c>
      <c r="H8" s="4">
        <v>7</v>
      </c>
    </row>
    <row r="9" spans="1:8" x14ac:dyDescent="0.2">
      <c r="A9" s="2" t="s">
        <v>26</v>
      </c>
      <c r="B9" s="4">
        <v>7663</v>
      </c>
      <c r="C9" s="5">
        <v>22.8</v>
      </c>
      <c r="D9" s="4">
        <v>3579</v>
      </c>
      <c r="E9" s="5">
        <v>20.22</v>
      </c>
      <c r="F9" s="4">
        <v>4063</v>
      </c>
      <c r="G9" s="5">
        <v>26.24</v>
      </c>
      <c r="H9" s="4">
        <v>19</v>
      </c>
    </row>
    <row r="10" spans="1:8" x14ac:dyDescent="0.2">
      <c r="A10" s="2" t="s">
        <v>27</v>
      </c>
      <c r="B10" s="4">
        <v>283</v>
      </c>
      <c r="C10" s="5">
        <v>0.84</v>
      </c>
      <c r="D10" s="4">
        <v>28</v>
      </c>
      <c r="E10" s="5">
        <v>0.16</v>
      </c>
      <c r="F10" s="4">
        <v>255</v>
      </c>
      <c r="G10" s="5">
        <v>1.65</v>
      </c>
      <c r="H10" s="4">
        <v>0</v>
      </c>
    </row>
    <row r="11" spans="1:8" x14ac:dyDescent="0.2">
      <c r="A11" s="2" t="s">
        <v>28</v>
      </c>
      <c r="B11" s="4">
        <v>2386</v>
      </c>
      <c r="C11" s="5">
        <v>7.1</v>
      </c>
      <c r="D11" s="4">
        <v>761</v>
      </c>
      <c r="E11" s="5">
        <v>4.3</v>
      </c>
      <c r="F11" s="4">
        <v>1620</v>
      </c>
      <c r="G11" s="5">
        <v>10.46</v>
      </c>
      <c r="H11" s="4">
        <v>1</v>
      </c>
    </row>
    <row r="12" spans="1:8" x14ac:dyDescent="0.2">
      <c r="A12" s="2" t="s">
        <v>29</v>
      </c>
      <c r="B12" s="4">
        <v>1721</v>
      </c>
      <c r="C12" s="5">
        <v>5.12</v>
      </c>
      <c r="D12" s="4">
        <v>920</v>
      </c>
      <c r="E12" s="5">
        <v>5.2</v>
      </c>
      <c r="F12" s="4">
        <v>781</v>
      </c>
      <c r="G12" s="5">
        <v>5.04</v>
      </c>
      <c r="H12" s="4">
        <v>6</v>
      </c>
    </row>
    <row r="13" spans="1:8" x14ac:dyDescent="0.2">
      <c r="A13" s="2" t="s">
        <v>30</v>
      </c>
      <c r="B13" s="4">
        <v>3902</v>
      </c>
      <c r="C13" s="5">
        <v>11.61</v>
      </c>
      <c r="D13" s="4">
        <v>3089</v>
      </c>
      <c r="E13" s="5">
        <v>17.45</v>
      </c>
      <c r="F13" s="4">
        <v>804</v>
      </c>
      <c r="G13" s="5">
        <v>5.19</v>
      </c>
      <c r="H13" s="4">
        <v>4</v>
      </c>
    </row>
    <row r="14" spans="1:8" x14ac:dyDescent="0.2">
      <c r="A14" s="2" t="s">
        <v>31</v>
      </c>
      <c r="B14" s="4">
        <v>3794</v>
      </c>
      <c r="C14" s="5">
        <v>11.29</v>
      </c>
      <c r="D14" s="4">
        <v>3003</v>
      </c>
      <c r="E14" s="5">
        <v>16.97</v>
      </c>
      <c r="F14" s="4">
        <v>760</v>
      </c>
      <c r="G14" s="5">
        <v>4.91</v>
      </c>
      <c r="H14" s="4">
        <v>8</v>
      </c>
    </row>
    <row r="15" spans="1:8" x14ac:dyDescent="0.2">
      <c r="A15" s="2" t="s">
        <v>32</v>
      </c>
      <c r="B15" s="4">
        <v>1331</v>
      </c>
      <c r="C15" s="5">
        <v>3.96</v>
      </c>
      <c r="D15" s="4">
        <v>868</v>
      </c>
      <c r="E15" s="5">
        <v>4.9000000000000004</v>
      </c>
      <c r="F15" s="4">
        <v>281</v>
      </c>
      <c r="G15" s="5">
        <v>1.82</v>
      </c>
      <c r="H15" s="4">
        <v>29</v>
      </c>
    </row>
    <row r="16" spans="1:8" x14ac:dyDescent="0.2">
      <c r="A16" s="2" t="s">
        <v>33</v>
      </c>
      <c r="B16" s="4">
        <v>1390</v>
      </c>
      <c r="C16" s="5">
        <v>4.1399999999999997</v>
      </c>
      <c r="D16" s="4">
        <v>879</v>
      </c>
      <c r="E16" s="5">
        <v>4.97</v>
      </c>
      <c r="F16" s="4">
        <v>419</v>
      </c>
      <c r="G16" s="5">
        <v>2.71</v>
      </c>
      <c r="H16" s="4">
        <v>34</v>
      </c>
    </row>
    <row r="17" spans="1:8" x14ac:dyDescent="0.2">
      <c r="A17" s="2" t="s">
        <v>34</v>
      </c>
      <c r="B17" s="4">
        <v>1129</v>
      </c>
      <c r="C17" s="5">
        <v>3.36</v>
      </c>
      <c r="D17" s="4">
        <v>376</v>
      </c>
      <c r="E17" s="5">
        <v>2.12</v>
      </c>
      <c r="F17" s="4">
        <v>711</v>
      </c>
      <c r="G17" s="5">
        <v>4.59</v>
      </c>
      <c r="H17" s="4">
        <v>24</v>
      </c>
    </row>
    <row r="18" spans="1:8" x14ac:dyDescent="0.2">
      <c r="A18" s="1" t="s">
        <v>1</v>
      </c>
      <c r="B18" s="4">
        <v>14067</v>
      </c>
      <c r="C18" s="5">
        <v>99.99</v>
      </c>
      <c r="D18" s="4">
        <v>6351</v>
      </c>
      <c r="E18" s="5">
        <v>100.00000000000001</v>
      </c>
      <c r="F18" s="4">
        <v>7610</v>
      </c>
      <c r="G18" s="5">
        <v>100.01000000000002</v>
      </c>
      <c r="H18" s="4">
        <v>77</v>
      </c>
    </row>
    <row r="19" spans="1:8" x14ac:dyDescent="0.2">
      <c r="A19" s="2" t="s">
        <v>20</v>
      </c>
      <c r="B19" s="4">
        <v>2</v>
      </c>
      <c r="C19" s="5">
        <v>0.01</v>
      </c>
      <c r="D19" s="4">
        <v>0</v>
      </c>
      <c r="E19" s="5">
        <v>0</v>
      </c>
      <c r="F19" s="4">
        <v>2</v>
      </c>
      <c r="G19" s="5">
        <v>0.03</v>
      </c>
      <c r="H19" s="4">
        <v>0</v>
      </c>
    </row>
    <row r="20" spans="1:8" x14ac:dyDescent="0.2">
      <c r="A20" s="2" t="s">
        <v>21</v>
      </c>
      <c r="B20" s="4">
        <v>1746</v>
      </c>
      <c r="C20" s="5">
        <v>12.41</v>
      </c>
      <c r="D20" s="4">
        <v>441</v>
      </c>
      <c r="E20" s="5">
        <v>6.94</v>
      </c>
      <c r="F20" s="4">
        <v>1305</v>
      </c>
      <c r="G20" s="5">
        <v>17.149999999999999</v>
      </c>
      <c r="H20" s="4">
        <v>0</v>
      </c>
    </row>
    <row r="21" spans="1:8" x14ac:dyDescent="0.2">
      <c r="A21" s="2" t="s">
        <v>22</v>
      </c>
      <c r="B21" s="4">
        <v>1217</v>
      </c>
      <c r="C21" s="5">
        <v>8.65</v>
      </c>
      <c r="D21" s="4">
        <v>463</v>
      </c>
      <c r="E21" s="5">
        <v>7.29</v>
      </c>
      <c r="F21" s="4">
        <v>754</v>
      </c>
      <c r="G21" s="5">
        <v>9.91</v>
      </c>
      <c r="H21" s="4">
        <v>0</v>
      </c>
    </row>
    <row r="22" spans="1:8" x14ac:dyDescent="0.2">
      <c r="A22" s="2" t="s">
        <v>23</v>
      </c>
      <c r="B22" s="4">
        <v>17</v>
      </c>
      <c r="C22" s="5">
        <v>0.12</v>
      </c>
      <c r="D22" s="4">
        <v>0</v>
      </c>
      <c r="E22" s="5">
        <v>0</v>
      </c>
      <c r="F22" s="4">
        <v>16</v>
      </c>
      <c r="G22" s="5">
        <v>0.21</v>
      </c>
      <c r="H22" s="4">
        <v>0</v>
      </c>
    </row>
    <row r="23" spans="1:8" x14ac:dyDescent="0.2">
      <c r="A23" s="2" t="s">
        <v>24</v>
      </c>
      <c r="B23" s="4">
        <v>196</v>
      </c>
      <c r="C23" s="5">
        <v>1.39</v>
      </c>
      <c r="D23" s="4">
        <v>8</v>
      </c>
      <c r="E23" s="5">
        <v>0.13</v>
      </c>
      <c r="F23" s="4">
        <v>187</v>
      </c>
      <c r="G23" s="5">
        <v>2.46</v>
      </c>
      <c r="H23" s="4">
        <v>1</v>
      </c>
    </row>
    <row r="24" spans="1:8" x14ac:dyDescent="0.2">
      <c r="A24" s="2" t="s">
        <v>25</v>
      </c>
      <c r="B24" s="4">
        <v>180</v>
      </c>
      <c r="C24" s="5">
        <v>1.28</v>
      </c>
      <c r="D24" s="4">
        <v>96</v>
      </c>
      <c r="E24" s="5">
        <v>1.51</v>
      </c>
      <c r="F24" s="4">
        <v>82</v>
      </c>
      <c r="G24" s="5">
        <v>1.08</v>
      </c>
      <c r="H24" s="4">
        <v>2</v>
      </c>
    </row>
    <row r="25" spans="1:8" x14ac:dyDescent="0.2">
      <c r="A25" s="2" t="s">
        <v>26</v>
      </c>
      <c r="B25" s="4">
        <v>3321</v>
      </c>
      <c r="C25" s="5">
        <v>23.61</v>
      </c>
      <c r="D25" s="4">
        <v>1173</v>
      </c>
      <c r="E25" s="5">
        <v>18.47</v>
      </c>
      <c r="F25" s="4">
        <v>2143</v>
      </c>
      <c r="G25" s="5">
        <v>28.16</v>
      </c>
      <c r="H25" s="4">
        <v>5</v>
      </c>
    </row>
    <row r="26" spans="1:8" x14ac:dyDescent="0.2">
      <c r="A26" s="2" t="s">
        <v>27</v>
      </c>
      <c r="B26" s="4">
        <v>164</v>
      </c>
      <c r="C26" s="5">
        <v>1.17</v>
      </c>
      <c r="D26" s="4">
        <v>11</v>
      </c>
      <c r="E26" s="5">
        <v>0.17</v>
      </c>
      <c r="F26" s="4">
        <v>153</v>
      </c>
      <c r="G26" s="5">
        <v>2.0099999999999998</v>
      </c>
      <c r="H26" s="4">
        <v>0</v>
      </c>
    </row>
    <row r="27" spans="1:8" x14ac:dyDescent="0.2">
      <c r="A27" s="2" t="s">
        <v>28</v>
      </c>
      <c r="B27" s="4">
        <v>1465</v>
      </c>
      <c r="C27" s="5">
        <v>10.41</v>
      </c>
      <c r="D27" s="4">
        <v>397</v>
      </c>
      <c r="E27" s="5">
        <v>6.25</v>
      </c>
      <c r="F27" s="4">
        <v>1065</v>
      </c>
      <c r="G27" s="5">
        <v>13.99</v>
      </c>
      <c r="H27" s="4">
        <v>1</v>
      </c>
    </row>
    <row r="28" spans="1:8" x14ac:dyDescent="0.2">
      <c r="A28" s="2" t="s">
        <v>29</v>
      </c>
      <c r="B28" s="4">
        <v>913</v>
      </c>
      <c r="C28" s="5">
        <v>6.49</v>
      </c>
      <c r="D28" s="4">
        <v>443</v>
      </c>
      <c r="E28" s="5">
        <v>6.98</v>
      </c>
      <c r="F28" s="4">
        <v>465</v>
      </c>
      <c r="G28" s="5">
        <v>6.11</v>
      </c>
      <c r="H28" s="4">
        <v>4</v>
      </c>
    </row>
    <row r="29" spans="1:8" x14ac:dyDescent="0.2">
      <c r="A29" s="2" t="s">
        <v>30</v>
      </c>
      <c r="B29" s="4">
        <v>1732</v>
      </c>
      <c r="C29" s="5">
        <v>12.31</v>
      </c>
      <c r="D29" s="4">
        <v>1343</v>
      </c>
      <c r="E29" s="5">
        <v>21.15</v>
      </c>
      <c r="F29" s="4">
        <v>385</v>
      </c>
      <c r="G29" s="5">
        <v>5.0599999999999996</v>
      </c>
      <c r="H29" s="4">
        <v>1</v>
      </c>
    </row>
    <row r="30" spans="1:8" x14ac:dyDescent="0.2">
      <c r="A30" s="2" t="s">
        <v>31</v>
      </c>
      <c r="B30" s="4">
        <v>1453</v>
      </c>
      <c r="C30" s="5">
        <v>10.33</v>
      </c>
      <c r="D30" s="4">
        <v>1104</v>
      </c>
      <c r="E30" s="5">
        <v>17.38</v>
      </c>
      <c r="F30" s="4">
        <v>340</v>
      </c>
      <c r="G30" s="5">
        <v>4.47</v>
      </c>
      <c r="H30" s="4">
        <v>4</v>
      </c>
    </row>
    <row r="31" spans="1:8" x14ac:dyDescent="0.2">
      <c r="A31" s="2" t="s">
        <v>32</v>
      </c>
      <c r="B31" s="4">
        <v>555</v>
      </c>
      <c r="C31" s="5">
        <v>3.95</v>
      </c>
      <c r="D31" s="4">
        <v>363</v>
      </c>
      <c r="E31" s="5">
        <v>5.72</v>
      </c>
      <c r="F31" s="4">
        <v>155</v>
      </c>
      <c r="G31" s="5">
        <v>2.04</v>
      </c>
      <c r="H31" s="4">
        <v>28</v>
      </c>
    </row>
    <row r="32" spans="1:8" x14ac:dyDescent="0.2">
      <c r="A32" s="2" t="s">
        <v>33</v>
      </c>
      <c r="B32" s="4">
        <v>570</v>
      </c>
      <c r="C32" s="5">
        <v>4.05</v>
      </c>
      <c r="D32" s="4">
        <v>359</v>
      </c>
      <c r="E32" s="5">
        <v>5.65</v>
      </c>
      <c r="F32" s="4">
        <v>185</v>
      </c>
      <c r="G32" s="5">
        <v>2.4300000000000002</v>
      </c>
      <c r="H32" s="4">
        <v>22</v>
      </c>
    </row>
    <row r="33" spans="1:8" x14ac:dyDescent="0.2">
      <c r="A33" s="2" t="s">
        <v>34</v>
      </c>
      <c r="B33" s="4">
        <v>536</v>
      </c>
      <c r="C33" s="5">
        <v>3.81</v>
      </c>
      <c r="D33" s="4">
        <v>150</v>
      </c>
      <c r="E33" s="5">
        <v>2.36</v>
      </c>
      <c r="F33" s="4">
        <v>373</v>
      </c>
      <c r="G33" s="5">
        <v>4.9000000000000004</v>
      </c>
      <c r="H33" s="4">
        <v>9</v>
      </c>
    </row>
    <row r="34" spans="1:8" x14ac:dyDescent="0.2">
      <c r="A34" s="1" t="s">
        <v>2</v>
      </c>
      <c r="B34" s="4">
        <v>1865</v>
      </c>
      <c r="C34" s="5">
        <v>100.00000000000001</v>
      </c>
      <c r="D34" s="4">
        <v>1166</v>
      </c>
      <c r="E34" s="5">
        <v>99.99</v>
      </c>
      <c r="F34" s="4">
        <v>686</v>
      </c>
      <c r="G34" s="5">
        <v>100.00999999999999</v>
      </c>
      <c r="H34" s="4">
        <v>4</v>
      </c>
    </row>
    <row r="35" spans="1:8" x14ac:dyDescent="0.2">
      <c r="A35" s="2" t="s">
        <v>20</v>
      </c>
      <c r="B35" s="4">
        <v>1</v>
      </c>
      <c r="C35" s="5">
        <v>0.05</v>
      </c>
      <c r="D35" s="4">
        <v>0</v>
      </c>
      <c r="E35" s="5">
        <v>0</v>
      </c>
      <c r="F35" s="4">
        <v>1</v>
      </c>
      <c r="G35" s="5">
        <v>0.15</v>
      </c>
      <c r="H35" s="4">
        <v>0</v>
      </c>
    </row>
    <row r="36" spans="1:8" x14ac:dyDescent="0.2">
      <c r="A36" s="2" t="s">
        <v>21</v>
      </c>
      <c r="B36" s="4">
        <v>229</v>
      </c>
      <c r="C36" s="5">
        <v>12.28</v>
      </c>
      <c r="D36" s="4">
        <v>115</v>
      </c>
      <c r="E36" s="5">
        <v>9.86</v>
      </c>
      <c r="F36" s="4">
        <v>114</v>
      </c>
      <c r="G36" s="5">
        <v>16.62</v>
      </c>
      <c r="H36" s="4">
        <v>0</v>
      </c>
    </row>
    <row r="37" spans="1:8" x14ac:dyDescent="0.2">
      <c r="A37" s="2" t="s">
        <v>22</v>
      </c>
      <c r="B37" s="4">
        <v>213</v>
      </c>
      <c r="C37" s="5">
        <v>11.42</v>
      </c>
      <c r="D37" s="4">
        <v>122</v>
      </c>
      <c r="E37" s="5">
        <v>10.46</v>
      </c>
      <c r="F37" s="4">
        <v>91</v>
      </c>
      <c r="G37" s="5">
        <v>13.27</v>
      </c>
      <c r="H37" s="4">
        <v>0</v>
      </c>
    </row>
    <row r="38" spans="1:8" x14ac:dyDescent="0.2">
      <c r="A38" s="2" t="s">
        <v>23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2">
      <c r="A39" s="2" t="s">
        <v>24</v>
      </c>
      <c r="B39" s="4">
        <v>14</v>
      </c>
      <c r="C39" s="5">
        <v>0.75</v>
      </c>
      <c r="D39" s="4">
        <v>0</v>
      </c>
      <c r="E39" s="5">
        <v>0</v>
      </c>
      <c r="F39" s="4">
        <v>14</v>
      </c>
      <c r="G39" s="5">
        <v>2.04</v>
      </c>
      <c r="H39" s="4">
        <v>0</v>
      </c>
    </row>
    <row r="40" spans="1:8" x14ac:dyDescent="0.2">
      <c r="A40" s="2" t="s">
        <v>25</v>
      </c>
      <c r="B40" s="4">
        <v>28</v>
      </c>
      <c r="C40" s="5">
        <v>1.5</v>
      </c>
      <c r="D40" s="4">
        <v>6</v>
      </c>
      <c r="E40" s="5">
        <v>0.51</v>
      </c>
      <c r="F40" s="4">
        <v>21</v>
      </c>
      <c r="G40" s="5">
        <v>3.06</v>
      </c>
      <c r="H40" s="4">
        <v>1</v>
      </c>
    </row>
    <row r="41" spans="1:8" x14ac:dyDescent="0.2">
      <c r="A41" s="2" t="s">
        <v>26</v>
      </c>
      <c r="B41" s="4">
        <v>455</v>
      </c>
      <c r="C41" s="5">
        <v>24.4</v>
      </c>
      <c r="D41" s="4">
        <v>258</v>
      </c>
      <c r="E41" s="5">
        <v>22.13</v>
      </c>
      <c r="F41" s="4">
        <v>195</v>
      </c>
      <c r="G41" s="5">
        <v>28.43</v>
      </c>
      <c r="H41" s="4">
        <v>2</v>
      </c>
    </row>
    <row r="42" spans="1:8" x14ac:dyDescent="0.2">
      <c r="A42" s="2" t="s">
        <v>27</v>
      </c>
      <c r="B42" s="4">
        <v>21</v>
      </c>
      <c r="C42" s="5">
        <v>1.1299999999999999</v>
      </c>
      <c r="D42" s="4">
        <v>3</v>
      </c>
      <c r="E42" s="5">
        <v>0.26</v>
      </c>
      <c r="F42" s="4">
        <v>18</v>
      </c>
      <c r="G42" s="5">
        <v>2.62</v>
      </c>
      <c r="H42" s="4">
        <v>0</v>
      </c>
    </row>
    <row r="43" spans="1:8" x14ac:dyDescent="0.2">
      <c r="A43" s="2" t="s">
        <v>28</v>
      </c>
      <c r="B43" s="4">
        <v>106</v>
      </c>
      <c r="C43" s="5">
        <v>5.68</v>
      </c>
      <c r="D43" s="4">
        <v>56</v>
      </c>
      <c r="E43" s="5">
        <v>4.8</v>
      </c>
      <c r="F43" s="4">
        <v>50</v>
      </c>
      <c r="G43" s="5">
        <v>7.29</v>
      </c>
      <c r="H43" s="4">
        <v>0</v>
      </c>
    </row>
    <row r="44" spans="1:8" x14ac:dyDescent="0.2">
      <c r="A44" s="2" t="s">
        <v>29</v>
      </c>
      <c r="B44" s="4">
        <v>59</v>
      </c>
      <c r="C44" s="5">
        <v>3.16</v>
      </c>
      <c r="D44" s="4">
        <v>35</v>
      </c>
      <c r="E44" s="5">
        <v>3</v>
      </c>
      <c r="F44" s="4">
        <v>22</v>
      </c>
      <c r="G44" s="5">
        <v>3.21</v>
      </c>
      <c r="H44" s="4">
        <v>0</v>
      </c>
    </row>
    <row r="45" spans="1:8" x14ac:dyDescent="0.2">
      <c r="A45" s="2" t="s">
        <v>30</v>
      </c>
      <c r="B45" s="4">
        <v>325</v>
      </c>
      <c r="C45" s="5">
        <v>17.43</v>
      </c>
      <c r="D45" s="4">
        <v>261</v>
      </c>
      <c r="E45" s="5">
        <v>22.38</v>
      </c>
      <c r="F45" s="4">
        <v>64</v>
      </c>
      <c r="G45" s="5">
        <v>9.33</v>
      </c>
      <c r="H45" s="4">
        <v>0</v>
      </c>
    </row>
    <row r="46" spans="1:8" x14ac:dyDescent="0.2">
      <c r="A46" s="2" t="s">
        <v>31</v>
      </c>
      <c r="B46" s="4">
        <v>228</v>
      </c>
      <c r="C46" s="5">
        <v>12.23</v>
      </c>
      <c r="D46" s="4">
        <v>194</v>
      </c>
      <c r="E46" s="5">
        <v>16.64</v>
      </c>
      <c r="F46" s="4">
        <v>34</v>
      </c>
      <c r="G46" s="5">
        <v>4.96</v>
      </c>
      <c r="H46" s="4">
        <v>0</v>
      </c>
    </row>
    <row r="47" spans="1:8" x14ac:dyDescent="0.2">
      <c r="A47" s="2" t="s">
        <v>32</v>
      </c>
      <c r="B47" s="4">
        <v>62</v>
      </c>
      <c r="C47" s="5">
        <v>3.32</v>
      </c>
      <c r="D47" s="4">
        <v>48</v>
      </c>
      <c r="E47" s="5">
        <v>4.12</v>
      </c>
      <c r="F47" s="4">
        <v>11</v>
      </c>
      <c r="G47" s="5">
        <v>1.6</v>
      </c>
      <c r="H47" s="4">
        <v>0</v>
      </c>
    </row>
    <row r="48" spans="1:8" x14ac:dyDescent="0.2">
      <c r="A48" s="2" t="s">
        <v>33</v>
      </c>
      <c r="B48" s="4">
        <v>68</v>
      </c>
      <c r="C48" s="5">
        <v>3.65</v>
      </c>
      <c r="D48" s="4">
        <v>47</v>
      </c>
      <c r="E48" s="5">
        <v>4.03</v>
      </c>
      <c r="F48" s="4">
        <v>18</v>
      </c>
      <c r="G48" s="5">
        <v>2.62</v>
      </c>
      <c r="H48" s="4">
        <v>0</v>
      </c>
    </row>
    <row r="49" spans="1:8" x14ac:dyDescent="0.2">
      <c r="A49" s="2" t="s">
        <v>34</v>
      </c>
      <c r="B49" s="4">
        <v>56</v>
      </c>
      <c r="C49" s="5">
        <v>3</v>
      </c>
      <c r="D49" s="4">
        <v>21</v>
      </c>
      <c r="E49" s="5">
        <v>1.8</v>
      </c>
      <c r="F49" s="4">
        <v>33</v>
      </c>
      <c r="G49" s="5">
        <v>4.8099999999999996</v>
      </c>
      <c r="H49" s="4">
        <v>1</v>
      </c>
    </row>
    <row r="50" spans="1:8" x14ac:dyDescent="0.2">
      <c r="A50" s="1" t="s">
        <v>3</v>
      </c>
      <c r="B50" s="4">
        <v>3309</v>
      </c>
      <c r="C50" s="5">
        <v>99.999999999999986</v>
      </c>
      <c r="D50" s="4">
        <v>1899</v>
      </c>
      <c r="E50" s="5">
        <v>99.98</v>
      </c>
      <c r="F50" s="4">
        <v>1375</v>
      </c>
      <c r="G50" s="5">
        <v>100</v>
      </c>
      <c r="H50" s="4">
        <v>11</v>
      </c>
    </row>
    <row r="51" spans="1:8" x14ac:dyDescent="0.2">
      <c r="A51" s="2" t="s">
        <v>20</v>
      </c>
      <c r="B51" s="4">
        <v>2</v>
      </c>
      <c r="C51" s="5">
        <v>0.06</v>
      </c>
      <c r="D51" s="4">
        <v>1</v>
      </c>
      <c r="E51" s="5">
        <v>0.05</v>
      </c>
      <c r="F51" s="4">
        <v>1</v>
      </c>
      <c r="G51" s="5">
        <v>7.0000000000000007E-2</v>
      </c>
      <c r="H51" s="4">
        <v>0</v>
      </c>
    </row>
    <row r="52" spans="1:8" x14ac:dyDescent="0.2">
      <c r="A52" s="2" t="s">
        <v>21</v>
      </c>
      <c r="B52" s="4">
        <v>492</v>
      </c>
      <c r="C52" s="5">
        <v>14.87</v>
      </c>
      <c r="D52" s="4">
        <v>237</v>
      </c>
      <c r="E52" s="5">
        <v>12.48</v>
      </c>
      <c r="F52" s="4">
        <v>255</v>
      </c>
      <c r="G52" s="5">
        <v>18.55</v>
      </c>
      <c r="H52" s="4">
        <v>0</v>
      </c>
    </row>
    <row r="53" spans="1:8" x14ac:dyDescent="0.2">
      <c r="A53" s="2" t="s">
        <v>22</v>
      </c>
      <c r="B53" s="4">
        <v>599</v>
      </c>
      <c r="C53" s="5">
        <v>18.100000000000001</v>
      </c>
      <c r="D53" s="4">
        <v>306</v>
      </c>
      <c r="E53" s="5">
        <v>16.11</v>
      </c>
      <c r="F53" s="4">
        <v>293</v>
      </c>
      <c r="G53" s="5">
        <v>21.31</v>
      </c>
      <c r="H53" s="4">
        <v>0</v>
      </c>
    </row>
    <row r="54" spans="1:8" x14ac:dyDescent="0.2">
      <c r="A54" s="2" t="s">
        <v>23</v>
      </c>
      <c r="B54" s="4">
        <v>1</v>
      </c>
      <c r="C54" s="5">
        <v>0.03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2">
      <c r="A55" s="2" t="s">
        <v>24</v>
      </c>
      <c r="B55" s="4">
        <v>15</v>
      </c>
      <c r="C55" s="5">
        <v>0.45</v>
      </c>
      <c r="D55" s="4">
        <v>0</v>
      </c>
      <c r="E55" s="5">
        <v>0</v>
      </c>
      <c r="F55" s="4">
        <v>15</v>
      </c>
      <c r="G55" s="5">
        <v>1.0900000000000001</v>
      </c>
      <c r="H55" s="4">
        <v>0</v>
      </c>
    </row>
    <row r="56" spans="1:8" x14ac:dyDescent="0.2">
      <c r="A56" s="2" t="s">
        <v>25</v>
      </c>
      <c r="B56" s="4">
        <v>24</v>
      </c>
      <c r="C56" s="5">
        <v>0.73</v>
      </c>
      <c r="D56" s="4">
        <v>5</v>
      </c>
      <c r="E56" s="5">
        <v>0.26</v>
      </c>
      <c r="F56" s="4">
        <v>19</v>
      </c>
      <c r="G56" s="5">
        <v>1.38</v>
      </c>
      <c r="H56" s="4">
        <v>0</v>
      </c>
    </row>
    <row r="57" spans="1:8" x14ac:dyDescent="0.2">
      <c r="A57" s="2" t="s">
        <v>26</v>
      </c>
      <c r="B57" s="4">
        <v>740</v>
      </c>
      <c r="C57" s="5">
        <v>22.36</v>
      </c>
      <c r="D57" s="4">
        <v>389</v>
      </c>
      <c r="E57" s="5">
        <v>20.48</v>
      </c>
      <c r="F57" s="4">
        <v>349</v>
      </c>
      <c r="G57" s="5">
        <v>25.38</v>
      </c>
      <c r="H57" s="4">
        <v>2</v>
      </c>
    </row>
    <row r="58" spans="1:8" x14ac:dyDescent="0.2">
      <c r="A58" s="2" t="s">
        <v>27</v>
      </c>
      <c r="B58" s="4">
        <v>22</v>
      </c>
      <c r="C58" s="5">
        <v>0.66</v>
      </c>
      <c r="D58" s="4">
        <v>1</v>
      </c>
      <c r="E58" s="5">
        <v>0.05</v>
      </c>
      <c r="F58" s="4">
        <v>21</v>
      </c>
      <c r="G58" s="5">
        <v>1.53</v>
      </c>
      <c r="H58" s="4">
        <v>0</v>
      </c>
    </row>
    <row r="59" spans="1:8" x14ac:dyDescent="0.2">
      <c r="A59" s="2" t="s">
        <v>28</v>
      </c>
      <c r="B59" s="4">
        <v>173</v>
      </c>
      <c r="C59" s="5">
        <v>5.23</v>
      </c>
      <c r="D59" s="4">
        <v>72</v>
      </c>
      <c r="E59" s="5">
        <v>3.79</v>
      </c>
      <c r="F59" s="4">
        <v>101</v>
      </c>
      <c r="G59" s="5">
        <v>7.35</v>
      </c>
      <c r="H59" s="4">
        <v>0</v>
      </c>
    </row>
    <row r="60" spans="1:8" x14ac:dyDescent="0.2">
      <c r="A60" s="2" t="s">
        <v>29</v>
      </c>
      <c r="B60" s="4">
        <v>177</v>
      </c>
      <c r="C60" s="5">
        <v>5.35</v>
      </c>
      <c r="D60" s="4">
        <v>113</v>
      </c>
      <c r="E60" s="5">
        <v>5.95</v>
      </c>
      <c r="F60" s="4">
        <v>62</v>
      </c>
      <c r="G60" s="5">
        <v>4.51</v>
      </c>
      <c r="H60" s="4">
        <v>1</v>
      </c>
    </row>
    <row r="61" spans="1:8" x14ac:dyDescent="0.2">
      <c r="A61" s="2" t="s">
        <v>30</v>
      </c>
      <c r="B61" s="4">
        <v>323</v>
      </c>
      <c r="C61" s="5">
        <v>9.76</v>
      </c>
      <c r="D61" s="4">
        <v>249</v>
      </c>
      <c r="E61" s="5">
        <v>13.11</v>
      </c>
      <c r="F61" s="4">
        <v>74</v>
      </c>
      <c r="G61" s="5">
        <v>5.38</v>
      </c>
      <c r="H61" s="4">
        <v>0</v>
      </c>
    </row>
    <row r="62" spans="1:8" x14ac:dyDescent="0.2">
      <c r="A62" s="2" t="s">
        <v>31</v>
      </c>
      <c r="B62" s="4">
        <v>394</v>
      </c>
      <c r="C62" s="5">
        <v>11.91</v>
      </c>
      <c r="D62" s="4">
        <v>319</v>
      </c>
      <c r="E62" s="5">
        <v>16.8</v>
      </c>
      <c r="F62" s="4">
        <v>70</v>
      </c>
      <c r="G62" s="5">
        <v>5.09</v>
      </c>
      <c r="H62" s="4">
        <v>1</v>
      </c>
    </row>
    <row r="63" spans="1:8" x14ac:dyDescent="0.2">
      <c r="A63" s="2" t="s">
        <v>32</v>
      </c>
      <c r="B63" s="4">
        <v>124</v>
      </c>
      <c r="C63" s="5">
        <v>3.75</v>
      </c>
      <c r="D63" s="4">
        <v>91</v>
      </c>
      <c r="E63" s="5">
        <v>4.79</v>
      </c>
      <c r="F63" s="4">
        <v>20</v>
      </c>
      <c r="G63" s="5">
        <v>1.45</v>
      </c>
      <c r="H63" s="4">
        <v>0</v>
      </c>
    </row>
    <row r="64" spans="1:8" x14ac:dyDescent="0.2">
      <c r="A64" s="2" t="s">
        <v>33</v>
      </c>
      <c r="B64" s="4">
        <v>124</v>
      </c>
      <c r="C64" s="5">
        <v>3.75</v>
      </c>
      <c r="D64" s="4">
        <v>80</v>
      </c>
      <c r="E64" s="5">
        <v>4.21</v>
      </c>
      <c r="F64" s="4">
        <v>39</v>
      </c>
      <c r="G64" s="5">
        <v>2.84</v>
      </c>
      <c r="H64" s="4">
        <v>1</v>
      </c>
    </row>
    <row r="65" spans="1:8" x14ac:dyDescent="0.2">
      <c r="A65" s="2" t="s">
        <v>34</v>
      </c>
      <c r="B65" s="4">
        <v>99</v>
      </c>
      <c r="C65" s="5">
        <v>2.99</v>
      </c>
      <c r="D65" s="4">
        <v>36</v>
      </c>
      <c r="E65" s="5">
        <v>1.9</v>
      </c>
      <c r="F65" s="4">
        <v>56</v>
      </c>
      <c r="G65" s="5">
        <v>4.07</v>
      </c>
      <c r="H65" s="4">
        <v>6</v>
      </c>
    </row>
    <row r="66" spans="1:8" x14ac:dyDescent="0.2">
      <c r="A66" s="1" t="s">
        <v>4</v>
      </c>
      <c r="B66" s="4">
        <v>1090</v>
      </c>
      <c r="C66" s="5">
        <v>100</v>
      </c>
      <c r="D66" s="4">
        <v>774</v>
      </c>
      <c r="E66" s="5">
        <v>100</v>
      </c>
      <c r="F66" s="4">
        <v>278</v>
      </c>
      <c r="G66" s="5">
        <v>100.03</v>
      </c>
      <c r="H66" s="4">
        <v>7</v>
      </c>
    </row>
    <row r="67" spans="1:8" x14ac:dyDescent="0.2">
      <c r="A67" s="2" t="s">
        <v>20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21</v>
      </c>
      <c r="B68" s="4">
        <v>97</v>
      </c>
      <c r="C68" s="5">
        <v>8.9</v>
      </c>
      <c r="D68" s="4">
        <v>57</v>
      </c>
      <c r="E68" s="5">
        <v>7.36</v>
      </c>
      <c r="F68" s="4">
        <v>40</v>
      </c>
      <c r="G68" s="5">
        <v>14.39</v>
      </c>
      <c r="H68" s="4">
        <v>0</v>
      </c>
    </row>
    <row r="69" spans="1:8" x14ac:dyDescent="0.2">
      <c r="A69" s="2" t="s">
        <v>22</v>
      </c>
      <c r="B69" s="4">
        <v>259</v>
      </c>
      <c r="C69" s="5">
        <v>23.76</v>
      </c>
      <c r="D69" s="4">
        <v>193</v>
      </c>
      <c r="E69" s="5">
        <v>24.94</v>
      </c>
      <c r="F69" s="4">
        <v>64</v>
      </c>
      <c r="G69" s="5">
        <v>23.02</v>
      </c>
      <c r="H69" s="4">
        <v>2</v>
      </c>
    </row>
    <row r="70" spans="1:8" x14ac:dyDescent="0.2">
      <c r="A70" s="2" t="s">
        <v>23</v>
      </c>
      <c r="B70" s="4">
        <v>2</v>
      </c>
      <c r="C70" s="5">
        <v>0.18</v>
      </c>
      <c r="D70" s="4">
        <v>0</v>
      </c>
      <c r="E70" s="5">
        <v>0</v>
      </c>
      <c r="F70" s="4">
        <v>1</v>
      </c>
      <c r="G70" s="5">
        <v>0.36</v>
      </c>
      <c r="H70" s="4">
        <v>1</v>
      </c>
    </row>
    <row r="71" spans="1:8" x14ac:dyDescent="0.2">
      <c r="A71" s="2" t="s">
        <v>24</v>
      </c>
      <c r="B71" s="4">
        <v>5</v>
      </c>
      <c r="C71" s="5">
        <v>0.46</v>
      </c>
      <c r="D71" s="4">
        <v>0</v>
      </c>
      <c r="E71" s="5">
        <v>0</v>
      </c>
      <c r="F71" s="4">
        <v>5</v>
      </c>
      <c r="G71" s="5">
        <v>1.8</v>
      </c>
      <c r="H71" s="4">
        <v>0</v>
      </c>
    </row>
    <row r="72" spans="1:8" x14ac:dyDescent="0.2">
      <c r="A72" s="2" t="s">
        <v>25</v>
      </c>
      <c r="B72" s="4">
        <v>11</v>
      </c>
      <c r="C72" s="5">
        <v>1.01</v>
      </c>
      <c r="D72" s="4">
        <v>2</v>
      </c>
      <c r="E72" s="5">
        <v>0.26</v>
      </c>
      <c r="F72" s="4">
        <v>9</v>
      </c>
      <c r="G72" s="5">
        <v>3.24</v>
      </c>
      <c r="H72" s="4">
        <v>0</v>
      </c>
    </row>
    <row r="73" spans="1:8" x14ac:dyDescent="0.2">
      <c r="A73" s="2" t="s">
        <v>26</v>
      </c>
      <c r="B73" s="4">
        <v>304</v>
      </c>
      <c r="C73" s="5">
        <v>27.89</v>
      </c>
      <c r="D73" s="4">
        <v>217</v>
      </c>
      <c r="E73" s="5">
        <v>28.04</v>
      </c>
      <c r="F73" s="4">
        <v>84</v>
      </c>
      <c r="G73" s="5">
        <v>30.22</v>
      </c>
      <c r="H73" s="4">
        <v>2</v>
      </c>
    </row>
    <row r="74" spans="1:8" x14ac:dyDescent="0.2">
      <c r="A74" s="2" t="s">
        <v>27</v>
      </c>
      <c r="B74" s="4">
        <v>4</v>
      </c>
      <c r="C74" s="5">
        <v>0.37</v>
      </c>
      <c r="D74" s="4">
        <v>0</v>
      </c>
      <c r="E74" s="5">
        <v>0</v>
      </c>
      <c r="F74" s="4">
        <v>4</v>
      </c>
      <c r="G74" s="5">
        <v>1.44</v>
      </c>
      <c r="H74" s="4">
        <v>0</v>
      </c>
    </row>
    <row r="75" spans="1:8" x14ac:dyDescent="0.2">
      <c r="A75" s="2" t="s">
        <v>28</v>
      </c>
      <c r="B75" s="4">
        <v>15</v>
      </c>
      <c r="C75" s="5">
        <v>1.38</v>
      </c>
      <c r="D75" s="4">
        <v>2</v>
      </c>
      <c r="E75" s="5">
        <v>0.26</v>
      </c>
      <c r="F75" s="4">
        <v>13</v>
      </c>
      <c r="G75" s="5">
        <v>4.68</v>
      </c>
      <c r="H75" s="4">
        <v>0</v>
      </c>
    </row>
    <row r="76" spans="1:8" x14ac:dyDescent="0.2">
      <c r="A76" s="2" t="s">
        <v>29</v>
      </c>
      <c r="B76" s="4">
        <v>27</v>
      </c>
      <c r="C76" s="5">
        <v>2.48</v>
      </c>
      <c r="D76" s="4">
        <v>16</v>
      </c>
      <c r="E76" s="5">
        <v>2.0699999999999998</v>
      </c>
      <c r="F76" s="4">
        <v>9</v>
      </c>
      <c r="G76" s="5">
        <v>3.24</v>
      </c>
      <c r="H76" s="4">
        <v>0</v>
      </c>
    </row>
    <row r="77" spans="1:8" x14ac:dyDescent="0.2">
      <c r="A77" s="2" t="s">
        <v>30</v>
      </c>
      <c r="B77" s="4">
        <v>155</v>
      </c>
      <c r="C77" s="5">
        <v>14.22</v>
      </c>
      <c r="D77" s="4">
        <v>145</v>
      </c>
      <c r="E77" s="5">
        <v>18.73</v>
      </c>
      <c r="F77" s="4">
        <v>10</v>
      </c>
      <c r="G77" s="5">
        <v>3.6</v>
      </c>
      <c r="H77" s="4">
        <v>0</v>
      </c>
    </row>
    <row r="78" spans="1:8" x14ac:dyDescent="0.2">
      <c r="A78" s="2" t="s">
        <v>31</v>
      </c>
      <c r="B78" s="4">
        <v>117</v>
      </c>
      <c r="C78" s="5">
        <v>10.73</v>
      </c>
      <c r="D78" s="4">
        <v>104</v>
      </c>
      <c r="E78" s="5">
        <v>13.44</v>
      </c>
      <c r="F78" s="4">
        <v>12</v>
      </c>
      <c r="G78" s="5">
        <v>4.32</v>
      </c>
      <c r="H78" s="4">
        <v>0</v>
      </c>
    </row>
    <row r="79" spans="1:8" x14ac:dyDescent="0.2">
      <c r="A79" s="2" t="s">
        <v>32</v>
      </c>
      <c r="B79" s="4">
        <v>30</v>
      </c>
      <c r="C79" s="5">
        <v>2.75</v>
      </c>
      <c r="D79" s="4">
        <v>7</v>
      </c>
      <c r="E79" s="5">
        <v>0.9</v>
      </c>
      <c r="F79" s="4">
        <v>2</v>
      </c>
      <c r="G79" s="5">
        <v>0.72</v>
      </c>
      <c r="H79" s="4">
        <v>0</v>
      </c>
    </row>
    <row r="80" spans="1:8" x14ac:dyDescent="0.2">
      <c r="A80" s="2" t="s">
        <v>33</v>
      </c>
      <c r="B80" s="4">
        <v>35</v>
      </c>
      <c r="C80" s="5">
        <v>3.21</v>
      </c>
      <c r="D80" s="4">
        <v>20</v>
      </c>
      <c r="E80" s="5">
        <v>2.58</v>
      </c>
      <c r="F80" s="4">
        <v>9</v>
      </c>
      <c r="G80" s="5">
        <v>3.24</v>
      </c>
      <c r="H80" s="4">
        <v>0</v>
      </c>
    </row>
    <row r="81" spans="1:8" x14ac:dyDescent="0.2">
      <c r="A81" s="2" t="s">
        <v>34</v>
      </c>
      <c r="B81" s="4">
        <v>29</v>
      </c>
      <c r="C81" s="5">
        <v>2.66</v>
      </c>
      <c r="D81" s="4">
        <v>11</v>
      </c>
      <c r="E81" s="5">
        <v>1.42</v>
      </c>
      <c r="F81" s="4">
        <v>16</v>
      </c>
      <c r="G81" s="5">
        <v>5.76</v>
      </c>
      <c r="H81" s="4">
        <v>2</v>
      </c>
    </row>
    <row r="82" spans="1:8" x14ac:dyDescent="0.2">
      <c r="A82" s="1" t="s">
        <v>5</v>
      </c>
      <c r="B82" s="4">
        <v>612</v>
      </c>
      <c r="C82" s="5">
        <v>99.99</v>
      </c>
      <c r="D82" s="4">
        <v>428</v>
      </c>
      <c r="E82" s="5">
        <v>100</v>
      </c>
      <c r="F82" s="4">
        <v>164</v>
      </c>
      <c r="G82" s="5">
        <v>100.00999999999998</v>
      </c>
      <c r="H82" s="4">
        <v>4</v>
      </c>
    </row>
    <row r="83" spans="1:8" x14ac:dyDescent="0.2">
      <c r="A83" s="2" t="s">
        <v>20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21</v>
      </c>
      <c r="B84" s="4">
        <v>106</v>
      </c>
      <c r="C84" s="5">
        <v>17.32</v>
      </c>
      <c r="D84" s="4">
        <v>72</v>
      </c>
      <c r="E84" s="5">
        <v>16.82</v>
      </c>
      <c r="F84" s="4">
        <v>33</v>
      </c>
      <c r="G84" s="5">
        <v>20.12</v>
      </c>
      <c r="H84" s="4">
        <v>1</v>
      </c>
    </row>
    <row r="85" spans="1:8" x14ac:dyDescent="0.2">
      <c r="A85" s="2" t="s">
        <v>22</v>
      </c>
      <c r="B85" s="4">
        <v>59</v>
      </c>
      <c r="C85" s="5">
        <v>9.64</v>
      </c>
      <c r="D85" s="4">
        <v>40</v>
      </c>
      <c r="E85" s="5">
        <v>9.35</v>
      </c>
      <c r="F85" s="4">
        <v>19</v>
      </c>
      <c r="G85" s="5">
        <v>11.59</v>
      </c>
      <c r="H85" s="4">
        <v>0</v>
      </c>
    </row>
    <row r="86" spans="1:8" x14ac:dyDescent="0.2">
      <c r="A86" s="2" t="s">
        <v>23</v>
      </c>
      <c r="B86" s="4">
        <v>2</v>
      </c>
      <c r="C86" s="5">
        <v>0.33</v>
      </c>
      <c r="D86" s="4">
        <v>0</v>
      </c>
      <c r="E86" s="5">
        <v>0</v>
      </c>
      <c r="F86" s="4">
        <v>2</v>
      </c>
      <c r="G86" s="5">
        <v>1.22</v>
      </c>
      <c r="H86" s="4">
        <v>0</v>
      </c>
    </row>
    <row r="87" spans="1:8" x14ac:dyDescent="0.2">
      <c r="A87" s="2" t="s">
        <v>24</v>
      </c>
      <c r="B87" s="4">
        <v>3</v>
      </c>
      <c r="C87" s="5">
        <v>0.49</v>
      </c>
      <c r="D87" s="4">
        <v>0</v>
      </c>
      <c r="E87" s="5">
        <v>0</v>
      </c>
      <c r="F87" s="4">
        <v>3</v>
      </c>
      <c r="G87" s="5">
        <v>1.83</v>
      </c>
      <c r="H87" s="4">
        <v>0</v>
      </c>
    </row>
    <row r="88" spans="1:8" x14ac:dyDescent="0.2">
      <c r="A88" s="2" t="s">
        <v>25</v>
      </c>
      <c r="B88" s="4">
        <v>8</v>
      </c>
      <c r="C88" s="5">
        <v>1.31</v>
      </c>
      <c r="D88" s="4">
        <v>3</v>
      </c>
      <c r="E88" s="5">
        <v>0.7</v>
      </c>
      <c r="F88" s="4">
        <v>5</v>
      </c>
      <c r="G88" s="5">
        <v>3.05</v>
      </c>
      <c r="H88" s="4">
        <v>0</v>
      </c>
    </row>
    <row r="89" spans="1:8" x14ac:dyDescent="0.2">
      <c r="A89" s="2" t="s">
        <v>26</v>
      </c>
      <c r="B89" s="4">
        <v>198</v>
      </c>
      <c r="C89" s="5">
        <v>32.35</v>
      </c>
      <c r="D89" s="4">
        <v>128</v>
      </c>
      <c r="E89" s="5">
        <v>29.91</v>
      </c>
      <c r="F89" s="4">
        <v>67</v>
      </c>
      <c r="G89" s="5">
        <v>40.85</v>
      </c>
      <c r="H89" s="4">
        <v>2</v>
      </c>
    </row>
    <row r="90" spans="1:8" x14ac:dyDescent="0.2">
      <c r="A90" s="2" t="s">
        <v>27</v>
      </c>
      <c r="B90" s="4">
        <v>4</v>
      </c>
      <c r="C90" s="5">
        <v>0.65</v>
      </c>
      <c r="D90" s="4">
        <v>2</v>
      </c>
      <c r="E90" s="5">
        <v>0.47</v>
      </c>
      <c r="F90" s="4">
        <v>2</v>
      </c>
      <c r="G90" s="5">
        <v>1.22</v>
      </c>
      <c r="H90" s="4">
        <v>0</v>
      </c>
    </row>
    <row r="91" spans="1:8" x14ac:dyDescent="0.2">
      <c r="A91" s="2" t="s">
        <v>28</v>
      </c>
      <c r="B91" s="4">
        <v>13</v>
      </c>
      <c r="C91" s="5">
        <v>2.12</v>
      </c>
      <c r="D91" s="4">
        <v>6</v>
      </c>
      <c r="E91" s="5">
        <v>1.4</v>
      </c>
      <c r="F91" s="4">
        <v>6</v>
      </c>
      <c r="G91" s="5">
        <v>3.66</v>
      </c>
      <c r="H91" s="4">
        <v>0</v>
      </c>
    </row>
    <row r="92" spans="1:8" x14ac:dyDescent="0.2">
      <c r="A92" s="2" t="s">
        <v>29</v>
      </c>
      <c r="B92" s="4">
        <v>24</v>
      </c>
      <c r="C92" s="5">
        <v>3.92</v>
      </c>
      <c r="D92" s="4">
        <v>16</v>
      </c>
      <c r="E92" s="5">
        <v>3.74</v>
      </c>
      <c r="F92" s="4">
        <v>7</v>
      </c>
      <c r="G92" s="5">
        <v>4.2699999999999996</v>
      </c>
      <c r="H92" s="4">
        <v>0</v>
      </c>
    </row>
    <row r="93" spans="1:8" x14ac:dyDescent="0.2">
      <c r="A93" s="2" t="s">
        <v>30</v>
      </c>
      <c r="B93" s="4">
        <v>75</v>
      </c>
      <c r="C93" s="5">
        <v>12.25</v>
      </c>
      <c r="D93" s="4">
        <v>67</v>
      </c>
      <c r="E93" s="5">
        <v>15.65</v>
      </c>
      <c r="F93" s="4">
        <v>8</v>
      </c>
      <c r="G93" s="5">
        <v>4.88</v>
      </c>
      <c r="H93" s="4">
        <v>0</v>
      </c>
    </row>
    <row r="94" spans="1:8" x14ac:dyDescent="0.2">
      <c r="A94" s="2" t="s">
        <v>31</v>
      </c>
      <c r="B94" s="4">
        <v>70</v>
      </c>
      <c r="C94" s="5">
        <v>11.44</v>
      </c>
      <c r="D94" s="4">
        <v>65</v>
      </c>
      <c r="E94" s="5">
        <v>15.19</v>
      </c>
      <c r="F94" s="4">
        <v>4</v>
      </c>
      <c r="G94" s="5">
        <v>2.44</v>
      </c>
      <c r="H94" s="4">
        <v>0</v>
      </c>
    </row>
    <row r="95" spans="1:8" x14ac:dyDescent="0.2">
      <c r="A95" s="2" t="s">
        <v>32</v>
      </c>
      <c r="B95" s="4">
        <v>23</v>
      </c>
      <c r="C95" s="5">
        <v>3.76</v>
      </c>
      <c r="D95" s="4">
        <v>12</v>
      </c>
      <c r="E95" s="5">
        <v>2.8</v>
      </c>
      <c r="F95" s="4">
        <v>0</v>
      </c>
      <c r="G95" s="5">
        <v>0</v>
      </c>
      <c r="H95" s="4">
        <v>0</v>
      </c>
    </row>
    <row r="96" spans="1:8" x14ac:dyDescent="0.2">
      <c r="A96" s="2" t="s">
        <v>33</v>
      </c>
      <c r="B96" s="4">
        <v>8</v>
      </c>
      <c r="C96" s="5">
        <v>1.31</v>
      </c>
      <c r="D96" s="4">
        <v>8</v>
      </c>
      <c r="E96" s="5">
        <v>1.87</v>
      </c>
      <c r="F96" s="4">
        <v>0</v>
      </c>
      <c r="G96" s="5">
        <v>0</v>
      </c>
      <c r="H96" s="4">
        <v>0</v>
      </c>
    </row>
    <row r="97" spans="1:8" x14ac:dyDescent="0.2">
      <c r="A97" s="2" t="s">
        <v>34</v>
      </c>
      <c r="B97" s="4">
        <v>19</v>
      </c>
      <c r="C97" s="5">
        <v>3.1</v>
      </c>
      <c r="D97" s="4">
        <v>9</v>
      </c>
      <c r="E97" s="5">
        <v>2.1</v>
      </c>
      <c r="F97" s="4">
        <v>8</v>
      </c>
      <c r="G97" s="5">
        <v>4.88</v>
      </c>
      <c r="H97" s="4">
        <v>1</v>
      </c>
    </row>
    <row r="98" spans="1:8" x14ac:dyDescent="0.2">
      <c r="A98" s="1" t="s">
        <v>6</v>
      </c>
      <c r="B98" s="4">
        <v>2171</v>
      </c>
      <c r="C98" s="5">
        <v>99.979999999999976</v>
      </c>
      <c r="D98" s="4">
        <v>1340</v>
      </c>
      <c r="E98" s="5">
        <v>100.00999999999999</v>
      </c>
      <c r="F98" s="4">
        <v>824</v>
      </c>
      <c r="G98" s="5">
        <v>100.01</v>
      </c>
      <c r="H98" s="4">
        <v>5</v>
      </c>
    </row>
    <row r="99" spans="1:8" x14ac:dyDescent="0.2">
      <c r="A99" s="2" t="s">
        <v>20</v>
      </c>
      <c r="B99" s="4">
        <v>1</v>
      </c>
      <c r="C99" s="5">
        <v>0.05</v>
      </c>
      <c r="D99" s="4">
        <v>0</v>
      </c>
      <c r="E99" s="5">
        <v>0</v>
      </c>
      <c r="F99" s="4">
        <v>1</v>
      </c>
      <c r="G99" s="5">
        <v>0.12</v>
      </c>
      <c r="H99" s="4">
        <v>0</v>
      </c>
    </row>
    <row r="100" spans="1:8" x14ac:dyDescent="0.2">
      <c r="A100" s="2" t="s">
        <v>21</v>
      </c>
      <c r="B100" s="4">
        <v>225</v>
      </c>
      <c r="C100" s="5">
        <v>10.36</v>
      </c>
      <c r="D100" s="4">
        <v>100</v>
      </c>
      <c r="E100" s="5">
        <v>7.46</v>
      </c>
      <c r="F100" s="4">
        <v>125</v>
      </c>
      <c r="G100" s="5">
        <v>15.17</v>
      </c>
      <c r="H100" s="4">
        <v>0</v>
      </c>
    </row>
    <row r="101" spans="1:8" x14ac:dyDescent="0.2">
      <c r="A101" s="2" t="s">
        <v>22</v>
      </c>
      <c r="B101" s="4">
        <v>558</v>
      </c>
      <c r="C101" s="5">
        <v>25.7</v>
      </c>
      <c r="D101" s="4">
        <v>360</v>
      </c>
      <c r="E101" s="5">
        <v>26.87</v>
      </c>
      <c r="F101" s="4">
        <v>198</v>
      </c>
      <c r="G101" s="5">
        <v>24.03</v>
      </c>
      <c r="H101" s="4">
        <v>0</v>
      </c>
    </row>
    <row r="102" spans="1:8" x14ac:dyDescent="0.2">
      <c r="A102" s="2" t="s">
        <v>23</v>
      </c>
      <c r="B102" s="4">
        <v>5</v>
      </c>
      <c r="C102" s="5">
        <v>0.23</v>
      </c>
      <c r="D102" s="4">
        <v>0</v>
      </c>
      <c r="E102" s="5">
        <v>0</v>
      </c>
      <c r="F102" s="4">
        <v>4</v>
      </c>
      <c r="G102" s="5">
        <v>0.49</v>
      </c>
      <c r="H102" s="4">
        <v>0</v>
      </c>
    </row>
    <row r="103" spans="1:8" x14ac:dyDescent="0.2">
      <c r="A103" s="2" t="s">
        <v>24</v>
      </c>
      <c r="B103" s="4">
        <v>8</v>
      </c>
      <c r="C103" s="5">
        <v>0.37</v>
      </c>
      <c r="D103" s="4">
        <v>0</v>
      </c>
      <c r="E103" s="5">
        <v>0</v>
      </c>
      <c r="F103" s="4">
        <v>8</v>
      </c>
      <c r="G103" s="5">
        <v>0.97</v>
      </c>
      <c r="H103" s="4">
        <v>0</v>
      </c>
    </row>
    <row r="104" spans="1:8" x14ac:dyDescent="0.2">
      <c r="A104" s="2" t="s">
        <v>25</v>
      </c>
      <c r="B104" s="4">
        <v>9</v>
      </c>
      <c r="C104" s="5">
        <v>0.41</v>
      </c>
      <c r="D104" s="4">
        <v>2</v>
      </c>
      <c r="E104" s="5">
        <v>0.15</v>
      </c>
      <c r="F104" s="4">
        <v>6</v>
      </c>
      <c r="G104" s="5">
        <v>0.73</v>
      </c>
      <c r="H104" s="4">
        <v>1</v>
      </c>
    </row>
    <row r="105" spans="1:8" x14ac:dyDescent="0.2">
      <c r="A105" s="2" t="s">
        <v>26</v>
      </c>
      <c r="B105" s="4">
        <v>463</v>
      </c>
      <c r="C105" s="5">
        <v>21.33</v>
      </c>
      <c r="D105" s="4">
        <v>247</v>
      </c>
      <c r="E105" s="5">
        <v>18.43</v>
      </c>
      <c r="F105" s="4">
        <v>214</v>
      </c>
      <c r="G105" s="5">
        <v>25.97</v>
      </c>
      <c r="H105" s="4">
        <v>2</v>
      </c>
    </row>
    <row r="106" spans="1:8" x14ac:dyDescent="0.2">
      <c r="A106" s="2" t="s">
        <v>27</v>
      </c>
      <c r="B106" s="4">
        <v>9</v>
      </c>
      <c r="C106" s="5">
        <v>0.41</v>
      </c>
      <c r="D106" s="4">
        <v>1</v>
      </c>
      <c r="E106" s="5">
        <v>7.0000000000000007E-2</v>
      </c>
      <c r="F106" s="4">
        <v>8</v>
      </c>
      <c r="G106" s="5">
        <v>0.97</v>
      </c>
      <c r="H106" s="4">
        <v>0</v>
      </c>
    </row>
    <row r="107" spans="1:8" x14ac:dyDescent="0.2">
      <c r="A107" s="2" t="s">
        <v>28</v>
      </c>
      <c r="B107" s="4">
        <v>108</v>
      </c>
      <c r="C107" s="5">
        <v>4.97</v>
      </c>
      <c r="D107" s="4">
        <v>45</v>
      </c>
      <c r="E107" s="5">
        <v>3.36</v>
      </c>
      <c r="F107" s="4">
        <v>63</v>
      </c>
      <c r="G107" s="5">
        <v>7.65</v>
      </c>
      <c r="H107" s="4">
        <v>0</v>
      </c>
    </row>
    <row r="108" spans="1:8" x14ac:dyDescent="0.2">
      <c r="A108" s="2" t="s">
        <v>29</v>
      </c>
      <c r="B108" s="4">
        <v>61</v>
      </c>
      <c r="C108" s="5">
        <v>2.81</v>
      </c>
      <c r="D108" s="4">
        <v>39</v>
      </c>
      <c r="E108" s="5">
        <v>2.91</v>
      </c>
      <c r="F108" s="4">
        <v>22</v>
      </c>
      <c r="G108" s="5">
        <v>2.67</v>
      </c>
      <c r="H108" s="4">
        <v>0</v>
      </c>
    </row>
    <row r="109" spans="1:8" x14ac:dyDescent="0.2">
      <c r="A109" s="2" t="s">
        <v>30</v>
      </c>
      <c r="B109" s="4">
        <v>299</v>
      </c>
      <c r="C109" s="5">
        <v>13.77</v>
      </c>
      <c r="D109" s="4">
        <v>241</v>
      </c>
      <c r="E109" s="5">
        <v>17.989999999999998</v>
      </c>
      <c r="F109" s="4">
        <v>58</v>
      </c>
      <c r="G109" s="5">
        <v>7.04</v>
      </c>
      <c r="H109" s="4">
        <v>0</v>
      </c>
    </row>
    <row r="110" spans="1:8" x14ac:dyDescent="0.2">
      <c r="A110" s="2" t="s">
        <v>31</v>
      </c>
      <c r="B110" s="4">
        <v>240</v>
      </c>
      <c r="C110" s="5">
        <v>11.05</v>
      </c>
      <c r="D110" s="4">
        <v>200</v>
      </c>
      <c r="E110" s="5">
        <v>14.93</v>
      </c>
      <c r="F110" s="4">
        <v>39</v>
      </c>
      <c r="G110" s="5">
        <v>4.7300000000000004</v>
      </c>
      <c r="H110" s="4">
        <v>1</v>
      </c>
    </row>
    <row r="111" spans="1:8" x14ac:dyDescent="0.2">
      <c r="A111" s="2" t="s">
        <v>32</v>
      </c>
      <c r="B111" s="4">
        <v>47</v>
      </c>
      <c r="C111" s="5">
        <v>2.16</v>
      </c>
      <c r="D111" s="4">
        <v>32</v>
      </c>
      <c r="E111" s="5">
        <v>2.39</v>
      </c>
      <c r="F111" s="4">
        <v>14</v>
      </c>
      <c r="G111" s="5">
        <v>1.7</v>
      </c>
      <c r="H111" s="4">
        <v>0</v>
      </c>
    </row>
    <row r="112" spans="1:8" x14ac:dyDescent="0.2">
      <c r="A112" s="2" t="s">
        <v>33</v>
      </c>
      <c r="B112" s="4">
        <v>87</v>
      </c>
      <c r="C112" s="5">
        <v>4.01</v>
      </c>
      <c r="D112" s="4">
        <v>50</v>
      </c>
      <c r="E112" s="5">
        <v>3.73</v>
      </c>
      <c r="F112" s="4">
        <v>37</v>
      </c>
      <c r="G112" s="5">
        <v>4.49</v>
      </c>
      <c r="H112" s="4">
        <v>0</v>
      </c>
    </row>
    <row r="113" spans="1:8" x14ac:dyDescent="0.2">
      <c r="A113" s="2" t="s">
        <v>34</v>
      </c>
      <c r="B113" s="4">
        <v>51</v>
      </c>
      <c r="C113" s="5">
        <v>2.35</v>
      </c>
      <c r="D113" s="4">
        <v>23</v>
      </c>
      <c r="E113" s="5">
        <v>1.72</v>
      </c>
      <c r="F113" s="4">
        <v>27</v>
      </c>
      <c r="G113" s="5">
        <v>3.28</v>
      </c>
      <c r="H113" s="4">
        <v>1</v>
      </c>
    </row>
    <row r="114" spans="1:8" x14ac:dyDescent="0.2">
      <c r="A114" s="1" t="s">
        <v>7</v>
      </c>
      <c r="B114" s="4">
        <v>621</v>
      </c>
      <c r="C114" s="5">
        <v>99.999999999999986</v>
      </c>
      <c r="D114" s="4">
        <v>347</v>
      </c>
      <c r="E114" s="5">
        <v>100.01</v>
      </c>
      <c r="F114" s="4">
        <v>258</v>
      </c>
      <c r="G114" s="5">
        <v>100</v>
      </c>
      <c r="H114" s="4">
        <v>2</v>
      </c>
    </row>
    <row r="115" spans="1:8" x14ac:dyDescent="0.2">
      <c r="A115" s="2" t="s">
        <v>20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21</v>
      </c>
      <c r="B116" s="4">
        <v>92</v>
      </c>
      <c r="C116" s="5">
        <v>14.81</v>
      </c>
      <c r="D116" s="4">
        <v>36</v>
      </c>
      <c r="E116" s="5">
        <v>10.37</v>
      </c>
      <c r="F116" s="4">
        <v>56</v>
      </c>
      <c r="G116" s="5">
        <v>21.71</v>
      </c>
      <c r="H116" s="4">
        <v>0</v>
      </c>
    </row>
    <row r="117" spans="1:8" x14ac:dyDescent="0.2">
      <c r="A117" s="2" t="s">
        <v>22</v>
      </c>
      <c r="B117" s="4">
        <v>76</v>
      </c>
      <c r="C117" s="5">
        <v>12.24</v>
      </c>
      <c r="D117" s="4">
        <v>35</v>
      </c>
      <c r="E117" s="5">
        <v>10.09</v>
      </c>
      <c r="F117" s="4">
        <v>41</v>
      </c>
      <c r="G117" s="5">
        <v>15.89</v>
      </c>
      <c r="H117" s="4">
        <v>0</v>
      </c>
    </row>
    <row r="118" spans="1:8" x14ac:dyDescent="0.2">
      <c r="A118" s="2" t="s">
        <v>23</v>
      </c>
      <c r="B118" s="4">
        <v>4</v>
      </c>
      <c r="C118" s="5">
        <v>0.64</v>
      </c>
      <c r="D118" s="4">
        <v>0</v>
      </c>
      <c r="E118" s="5">
        <v>0</v>
      </c>
      <c r="F118" s="4">
        <v>3</v>
      </c>
      <c r="G118" s="5">
        <v>1.1599999999999999</v>
      </c>
      <c r="H118" s="4">
        <v>0</v>
      </c>
    </row>
    <row r="119" spans="1:8" x14ac:dyDescent="0.2">
      <c r="A119" s="2" t="s">
        <v>24</v>
      </c>
      <c r="B119" s="4">
        <v>4</v>
      </c>
      <c r="C119" s="5">
        <v>0.64</v>
      </c>
      <c r="D119" s="4">
        <v>0</v>
      </c>
      <c r="E119" s="5">
        <v>0</v>
      </c>
      <c r="F119" s="4">
        <v>4</v>
      </c>
      <c r="G119" s="5">
        <v>1.55</v>
      </c>
      <c r="H119" s="4">
        <v>0</v>
      </c>
    </row>
    <row r="120" spans="1:8" x14ac:dyDescent="0.2">
      <c r="A120" s="2" t="s">
        <v>25</v>
      </c>
      <c r="B120" s="4">
        <v>8</v>
      </c>
      <c r="C120" s="5">
        <v>1.29</v>
      </c>
      <c r="D120" s="4">
        <v>4</v>
      </c>
      <c r="E120" s="5">
        <v>1.1499999999999999</v>
      </c>
      <c r="F120" s="4">
        <v>3</v>
      </c>
      <c r="G120" s="5">
        <v>1.1599999999999999</v>
      </c>
      <c r="H120" s="4">
        <v>1</v>
      </c>
    </row>
    <row r="121" spans="1:8" x14ac:dyDescent="0.2">
      <c r="A121" s="2" t="s">
        <v>26</v>
      </c>
      <c r="B121" s="4">
        <v>142</v>
      </c>
      <c r="C121" s="5">
        <v>22.87</v>
      </c>
      <c r="D121" s="4">
        <v>63</v>
      </c>
      <c r="E121" s="5">
        <v>18.16</v>
      </c>
      <c r="F121" s="4">
        <v>78</v>
      </c>
      <c r="G121" s="5">
        <v>30.23</v>
      </c>
      <c r="H121" s="4">
        <v>1</v>
      </c>
    </row>
    <row r="122" spans="1:8" x14ac:dyDescent="0.2">
      <c r="A122" s="2" t="s">
        <v>27</v>
      </c>
      <c r="B122" s="4">
        <v>1</v>
      </c>
      <c r="C122" s="5">
        <v>0.16</v>
      </c>
      <c r="D122" s="4">
        <v>1</v>
      </c>
      <c r="E122" s="5">
        <v>0.28999999999999998</v>
      </c>
      <c r="F122" s="4">
        <v>0</v>
      </c>
      <c r="G122" s="5">
        <v>0</v>
      </c>
      <c r="H122" s="4">
        <v>0</v>
      </c>
    </row>
    <row r="123" spans="1:8" x14ac:dyDescent="0.2">
      <c r="A123" s="2" t="s">
        <v>28</v>
      </c>
      <c r="B123" s="4">
        <v>24</v>
      </c>
      <c r="C123" s="5">
        <v>3.86</v>
      </c>
      <c r="D123" s="4">
        <v>11</v>
      </c>
      <c r="E123" s="5">
        <v>3.17</v>
      </c>
      <c r="F123" s="4">
        <v>13</v>
      </c>
      <c r="G123" s="5">
        <v>5.04</v>
      </c>
      <c r="H123" s="4">
        <v>0</v>
      </c>
    </row>
    <row r="124" spans="1:8" x14ac:dyDescent="0.2">
      <c r="A124" s="2" t="s">
        <v>29</v>
      </c>
      <c r="B124" s="4">
        <v>26</v>
      </c>
      <c r="C124" s="5">
        <v>4.1900000000000004</v>
      </c>
      <c r="D124" s="4">
        <v>19</v>
      </c>
      <c r="E124" s="5">
        <v>5.48</v>
      </c>
      <c r="F124" s="4">
        <v>7</v>
      </c>
      <c r="G124" s="5">
        <v>2.71</v>
      </c>
      <c r="H124" s="4">
        <v>0</v>
      </c>
    </row>
    <row r="125" spans="1:8" x14ac:dyDescent="0.2">
      <c r="A125" s="2" t="s">
        <v>30</v>
      </c>
      <c r="B125" s="4">
        <v>77</v>
      </c>
      <c r="C125" s="5">
        <v>12.4</v>
      </c>
      <c r="D125" s="4">
        <v>59</v>
      </c>
      <c r="E125" s="5">
        <v>17</v>
      </c>
      <c r="F125" s="4">
        <v>18</v>
      </c>
      <c r="G125" s="5">
        <v>6.98</v>
      </c>
      <c r="H125" s="4">
        <v>0</v>
      </c>
    </row>
    <row r="126" spans="1:8" x14ac:dyDescent="0.2">
      <c r="A126" s="2" t="s">
        <v>31</v>
      </c>
      <c r="B126" s="4">
        <v>86</v>
      </c>
      <c r="C126" s="5">
        <v>13.85</v>
      </c>
      <c r="D126" s="4">
        <v>73</v>
      </c>
      <c r="E126" s="5">
        <v>21.04</v>
      </c>
      <c r="F126" s="4">
        <v>13</v>
      </c>
      <c r="G126" s="5">
        <v>5.04</v>
      </c>
      <c r="H126" s="4">
        <v>0</v>
      </c>
    </row>
    <row r="127" spans="1:8" x14ac:dyDescent="0.2">
      <c r="A127" s="2" t="s">
        <v>32</v>
      </c>
      <c r="B127" s="4">
        <v>30</v>
      </c>
      <c r="C127" s="5">
        <v>4.83</v>
      </c>
      <c r="D127" s="4">
        <v>13</v>
      </c>
      <c r="E127" s="5">
        <v>3.75</v>
      </c>
      <c r="F127" s="4">
        <v>5</v>
      </c>
      <c r="G127" s="5">
        <v>1.94</v>
      </c>
      <c r="H127" s="4">
        <v>0</v>
      </c>
    </row>
    <row r="128" spans="1:8" x14ac:dyDescent="0.2">
      <c r="A128" s="2" t="s">
        <v>33</v>
      </c>
      <c r="B128" s="4">
        <v>34</v>
      </c>
      <c r="C128" s="5">
        <v>5.48</v>
      </c>
      <c r="D128" s="4">
        <v>27</v>
      </c>
      <c r="E128" s="5">
        <v>7.78</v>
      </c>
      <c r="F128" s="4">
        <v>6</v>
      </c>
      <c r="G128" s="5">
        <v>2.33</v>
      </c>
      <c r="H128" s="4">
        <v>0</v>
      </c>
    </row>
    <row r="129" spans="1:8" x14ac:dyDescent="0.2">
      <c r="A129" s="2" t="s">
        <v>34</v>
      </c>
      <c r="B129" s="4">
        <v>17</v>
      </c>
      <c r="C129" s="5">
        <v>2.74</v>
      </c>
      <c r="D129" s="4">
        <v>6</v>
      </c>
      <c r="E129" s="5">
        <v>1.73</v>
      </c>
      <c r="F129" s="4">
        <v>11</v>
      </c>
      <c r="G129" s="5">
        <v>4.26</v>
      </c>
      <c r="H129" s="4">
        <v>0</v>
      </c>
    </row>
    <row r="130" spans="1:8" x14ac:dyDescent="0.2">
      <c r="A130" s="1" t="s">
        <v>8</v>
      </c>
      <c r="B130" s="4">
        <v>1103</v>
      </c>
      <c r="C130" s="5">
        <v>100.01</v>
      </c>
      <c r="D130" s="4">
        <v>605</v>
      </c>
      <c r="E130" s="5">
        <v>100.00999999999998</v>
      </c>
      <c r="F130" s="4">
        <v>469</v>
      </c>
      <c r="G130" s="5">
        <v>100.00999999999999</v>
      </c>
      <c r="H130" s="4">
        <v>1</v>
      </c>
    </row>
    <row r="131" spans="1:8" x14ac:dyDescent="0.2">
      <c r="A131" s="2" t="s">
        <v>20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21</v>
      </c>
      <c r="B132" s="4">
        <v>169</v>
      </c>
      <c r="C132" s="5">
        <v>15.32</v>
      </c>
      <c r="D132" s="4">
        <v>89</v>
      </c>
      <c r="E132" s="5">
        <v>14.71</v>
      </c>
      <c r="F132" s="4">
        <v>80</v>
      </c>
      <c r="G132" s="5">
        <v>17.059999999999999</v>
      </c>
      <c r="H132" s="4">
        <v>0</v>
      </c>
    </row>
    <row r="133" spans="1:8" x14ac:dyDescent="0.2">
      <c r="A133" s="2" t="s">
        <v>22</v>
      </c>
      <c r="B133" s="4">
        <v>326</v>
      </c>
      <c r="C133" s="5">
        <v>29.56</v>
      </c>
      <c r="D133" s="4">
        <v>149</v>
      </c>
      <c r="E133" s="5">
        <v>24.63</v>
      </c>
      <c r="F133" s="4">
        <v>177</v>
      </c>
      <c r="G133" s="5">
        <v>37.74</v>
      </c>
      <c r="H133" s="4">
        <v>0</v>
      </c>
    </row>
    <row r="134" spans="1:8" x14ac:dyDescent="0.2">
      <c r="A134" s="2" t="s">
        <v>23</v>
      </c>
      <c r="B134" s="4">
        <v>1</v>
      </c>
      <c r="C134" s="5">
        <v>0.09</v>
      </c>
      <c r="D134" s="4">
        <v>0</v>
      </c>
      <c r="E134" s="5">
        <v>0</v>
      </c>
      <c r="F134" s="4">
        <v>1</v>
      </c>
      <c r="G134" s="5">
        <v>0.21</v>
      </c>
      <c r="H134" s="4">
        <v>0</v>
      </c>
    </row>
    <row r="135" spans="1:8" x14ac:dyDescent="0.2">
      <c r="A135" s="2" t="s">
        <v>24</v>
      </c>
      <c r="B135" s="4">
        <v>6</v>
      </c>
      <c r="C135" s="5">
        <v>0.54</v>
      </c>
      <c r="D135" s="4">
        <v>1</v>
      </c>
      <c r="E135" s="5">
        <v>0.17</v>
      </c>
      <c r="F135" s="4">
        <v>5</v>
      </c>
      <c r="G135" s="5">
        <v>1.07</v>
      </c>
      <c r="H135" s="4">
        <v>0</v>
      </c>
    </row>
    <row r="136" spans="1:8" x14ac:dyDescent="0.2">
      <c r="A136" s="2" t="s">
        <v>25</v>
      </c>
      <c r="B136" s="4">
        <v>10</v>
      </c>
      <c r="C136" s="5">
        <v>0.91</v>
      </c>
      <c r="D136" s="4">
        <v>3</v>
      </c>
      <c r="E136" s="5">
        <v>0.5</v>
      </c>
      <c r="F136" s="4">
        <v>7</v>
      </c>
      <c r="G136" s="5">
        <v>1.49</v>
      </c>
      <c r="H136" s="4">
        <v>0</v>
      </c>
    </row>
    <row r="137" spans="1:8" x14ac:dyDescent="0.2">
      <c r="A137" s="2" t="s">
        <v>26</v>
      </c>
      <c r="B137" s="4">
        <v>207</v>
      </c>
      <c r="C137" s="5">
        <v>18.77</v>
      </c>
      <c r="D137" s="4">
        <v>118</v>
      </c>
      <c r="E137" s="5">
        <v>19.5</v>
      </c>
      <c r="F137" s="4">
        <v>89</v>
      </c>
      <c r="G137" s="5">
        <v>18.98</v>
      </c>
      <c r="H137" s="4">
        <v>0</v>
      </c>
    </row>
    <row r="138" spans="1:8" x14ac:dyDescent="0.2">
      <c r="A138" s="2" t="s">
        <v>27</v>
      </c>
      <c r="B138" s="4">
        <v>6</v>
      </c>
      <c r="C138" s="5">
        <v>0.54</v>
      </c>
      <c r="D138" s="4">
        <v>1</v>
      </c>
      <c r="E138" s="5">
        <v>0.17</v>
      </c>
      <c r="F138" s="4">
        <v>5</v>
      </c>
      <c r="G138" s="5">
        <v>1.07</v>
      </c>
      <c r="H138" s="4">
        <v>0</v>
      </c>
    </row>
    <row r="139" spans="1:8" x14ac:dyDescent="0.2">
      <c r="A139" s="2" t="s">
        <v>28</v>
      </c>
      <c r="B139" s="4">
        <v>38</v>
      </c>
      <c r="C139" s="5">
        <v>3.45</v>
      </c>
      <c r="D139" s="4">
        <v>12</v>
      </c>
      <c r="E139" s="5">
        <v>1.98</v>
      </c>
      <c r="F139" s="4">
        <v>26</v>
      </c>
      <c r="G139" s="5">
        <v>5.54</v>
      </c>
      <c r="H139" s="4">
        <v>0</v>
      </c>
    </row>
    <row r="140" spans="1:8" x14ac:dyDescent="0.2">
      <c r="A140" s="2" t="s">
        <v>29</v>
      </c>
      <c r="B140" s="4">
        <v>30</v>
      </c>
      <c r="C140" s="5">
        <v>2.72</v>
      </c>
      <c r="D140" s="4">
        <v>22</v>
      </c>
      <c r="E140" s="5">
        <v>3.64</v>
      </c>
      <c r="F140" s="4">
        <v>8</v>
      </c>
      <c r="G140" s="5">
        <v>1.71</v>
      </c>
      <c r="H140" s="4">
        <v>0</v>
      </c>
    </row>
    <row r="141" spans="1:8" x14ac:dyDescent="0.2">
      <c r="A141" s="2" t="s">
        <v>30</v>
      </c>
      <c r="B141" s="4">
        <v>66</v>
      </c>
      <c r="C141" s="5">
        <v>5.98</v>
      </c>
      <c r="D141" s="4">
        <v>54</v>
      </c>
      <c r="E141" s="5">
        <v>8.93</v>
      </c>
      <c r="F141" s="4">
        <v>12</v>
      </c>
      <c r="G141" s="5">
        <v>2.56</v>
      </c>
      <c r="H141" s="4">
        <v>0</v>
      </c>
    </row>
    <row r="142" spans="1:8" x14ac:dyDescent="0.2">
      <c r="A142" s="2" t="s">
        <v>31</v>
      </c>
      <c r="B142" s="4">
        <v>117</v>
      </c>
      <c r="C142" s="5">
        <v>10.61</v>
      </c>
      <c r="D142" s="4">
        <v>91</v>
      </c>
      <c r="E142" s="5">
        <v>15.04</v>
      </c>
      <c r="F142" s="4">
        <v>26</v>
      </c>
      <c r="G142" s="5">
        <v>5.54</v>
      </c>
      <c r="H142" s="4">
        <v>0</v>
      </c>
    </row>
    <row r="143" spans="1:8" x14ac:dyDescent="0.2">
      <c r="A143" s="2" t="s">
        <v>32</v>
      </c>
      <c r="B143" s="4">
        <v>44</v>
      </c>
      <c r="C143" s="5">
        <v>3.99</v>
      </c>
      <c r="D143" s="4">
        <v>27</v>
      </c>
      <c r="E143" s="5">
        <v>4.46</v>
      </c>
      <c r="F143" s="4">
        <v>12</v>
      </c>
      <c r="G143" s="5">
        <v>2.56</v>
      </c>
      <c r="H143" s="4">
        <v>0</v>
      </c>
    </row>
    <row r="144" spans="1:8" x14ac:dyDescent="0.2">
      <c r="A144" s="2" t="s">
        <v>33</v>
      </c>
      <c r="B144" s="4">
        <v>56</v>
      </c>
      <c r="C144" s="5">
        <v>5.08</v>
      </c>
      <c r="D144" s="4">
        <v>26</v>
      </c>
      <c r="E144" s="5">
        <v>4.3</v>
      </c>
      <c r="F144" s="4">
        <v>8</v>
      </c>
      <c r="G144" s="5">
        <v>1.71</v>
      </c>
      <c r="H144" s="4">
        <v>0</v>
      </c>
    </row>
    <row r="145" spans="1:8" x14ac:dyDescent="0.2">
      <c r="A145" s="2" t="s">
        <v>34</v>
      </c>
      <c r="B145" s="4">
        <v>27</v>
      </c>
      <c r="C145" s="5">
        <v>2.4500000000000002</v>
      </c>
      <c r="D145" s="4">
        <v>12</v>
      </c>
      <c r="E145" s="5">
        <v>1.98</v>
      </c>
      <c r="F145" s="4">
        <v>13</v>
      </c>
      <c r="G145" s="5">
        <v>2.77</v>
      </c>
      <c r="H145" s="4">
        <v>1</v>
      </c>
    </row>
    <row r="146" spans="1:8" x14ac:dyDescent="0.2">
      <c r="A146" s="1" t="s">
        <v>9</v>
      </c>
      <c r="B146" s="4">
        <v>2550</v>
      </c>
      <c r="C146" s="5">
        <v>100.00999999999999</v>
      </c>
      <c r="D146" s="4">
        <v>1236</v>
      </c>
      <c r="E146" s="5">
        <v>100.00000000000001</v>
      </c>
      <c r="F146" s="4">
        <v>1285</v>
      </c>
      <c r="G146" s="5">
        <v>100.02000000000001</v>
      </c>
      <c r="H146" s="4">
        <v>5</v>
      </c>
    </row>
    <row r="147" spans="1:8" x14ac:dyDescent="0.2">
      <c r="A147" s="2" t="s">
        <v>20</v>
      </c>
      <c r="B147" s="4">
        <v>1</v>
      </c>
      <c r="C147" s="5">
        <v>0.04</v>
      </c>
      <c r="D147" s="4">
        <v>0</v>
      </c>
      <c r="E147" s="5">
        <v>0</v>
      </c>
      <c r="F147" s="4">
        <v>1</v>
      </c>
      <c r="G147" s="5">
        <v>0.08</v>
      </c>
      <c r="H147" s="4">
        <v>0</v>
      </c>
    </row>
    <row r="148" spans="1:8" x14ac:dyDescent="0.2">
      <c r="A148" s="2" t="s">
        <v>21</v>
      </c>
      <c r="B148" s="4">
        <v>500</v>
      </c>
      <c r="C148" s="5">
        <v>19.61</v>
      </c>
      <c r="D148" s="4">
        <v>177</v>
      </c>
      <c r="E148" s="5">
        <v>14.32</v>
      </c>
      <c r="F148" s="4">
        <v>323</v>
      </c>
      <c r="G148" s="5">
        <v>25.14</v>
      </c>
      <c r="H148" s="4">
        <v>0</v>
      </c>
    </row>
    <row r="149" spans="1:8" x14ac:dyDescent="0.2">
      <c r="A149" s="2" t="s">
        <v>22</v>
      </c>
      <c r="B149" s="4">
        <v>348</v>
      </c>
      <c r="C149" s="5">
        <v>13.65</v>
      </c>
      <c r="D149" s="4">
        <v>123</v>
      </c>
      <c r="E149" s="5">
        <v>9.9499999999999993</v>
      </c>
      <c r="F149" s="4">
        <v>225</v>
      </c>
      <c r="G149" s="5">
        <v>17.510000000000002</v>
      </c>
      <c r="H149" s="4">
        <v>0</v>
      </c>
    </row>
    <row r="150" spans="1:8" x14ac:dyDescent="0.2">
      <c r="A150" s="2" t="s">
        <v>23</v>
      </c>
      <c r="B150" s="4">
        <v>3</v>
      </c>
      <c r="C150" s="5">
        <v>0.12</v>
      </c>
      <c r="D150" s="4">
        <v>0</v>
      </c>
      <c r="E150" s="5">
        <v>0</v>
      </c>
      <c r="F150" s="4">
        <v>2</v>
      </c>
      <c r="G150" s="5">
        <v>0.16</v>
      </c>
      <c r="H150" s="4">
        <v>1</v>
      </c>
    </row>
    <row r="151" spans="1:8" x14ac:dyDescent="0.2">
      <c r="A151" s="2" t="s">
        <v>24</v>
      </c>
      <c r="B151" s="4">
        <v>24</v>
      </c>
      <c r="C151" s="5">
        <v>0.94</v>
      </c>
      <c r="D151" s="4">
        <v>2</v>
      </c>
      <c r="E151" s="5">
        <v>0.16</v>
      </c>
      <c r="F151" s="4">
        <v>22</v>
      </c>
      <c r="G151" s="5">
        <v>1.71</v>
      </c>
      <c r="H151" s="4">
        <v>0</v>
      </c>
    </row>
    <row r="152" spans="1:8" x14ac:dyDescent="0.2">
      <c r="A152" s="2" t="s">
        <v>25</v>
      </c>
      <c r="B152" s="4">
        <v>30</v>
      </c>
      <c r="C152" s="5">
        <v>1.18</v>
      </c>
      <c r="D152" s="4">
        <v>10</v>
      </c>
      <c r="E152" s="5">
        <v>0.81</v>
      </c>
      <c r="F152" s="4">
        <v>18</v>
      </c>
      <c r="G152" s="5">
        <v>1.4</v>
      </c>
      <c r="H152" s="4">
        <v>2</v>
      </c>
    </row>
    <row r="153" spans="1:8" x14ac:dyDescent="0.2">
      <c r="A153" s="2" t="s">
        <v>26</v>
      </c>
      <c r="B153" s="4">
        <v>522</v>
      </c>
      <c r="C153" s="5">
        <v>20.47</v>
      </c>
      <c r="D153" s="4">
        <v>248</v>
      </c>
      <c r="E153" s="5">
        <v>20.059999999999999</v>
      </c>
      <c r="F153" s="4">
        <v>274</v>
      </c>
      <c r="G153" s="5">
        <v>21.32</v>
      </c>
      <c r="H153" s="4">
        <v>0</v>
      </c>
    </row>
    <row r="154" spans="1:8" x14ac:dyDescent="0.2">
      <c r="A154" s="2" t="s">
        <v>27</v>
      </c>
      <c r="B154" s="4">
        <v>19</v>
      </c>
      <c r="C154" s="5">
        <v>0.75</v>
      </c>
      <c r="D154" s="4">
        <v>4</v>
      </c>
      <c r="E154" s="5">
        <v>0.32</v>
      </c>
      <c r="F154" s="4">
        <v>15</v>
      </c>
      <c r="G154" s="5">
        <v>1.17</v>
      </c>
      <c r="H154" s="4">
        <v>0</v>
      </c>
    </row>
    <row r="155" spans="1:8" x14ac:dyDescent="0.2">
      <c r="A155" s="2" t="s">
        <v>28</v>
      </c>
      <c r="B155" s="4">
        <v>118</v>
      </c>
      <c r="C155" s="5">
        <v>4.63</v>
      </c>
      <c r="D155" s="4">
        <v>40</v>
      </c>
      <c r="E155" s="5">
        <v>3.24</v>
      </c>
      <c r="F155" s="4">
        <v>78</v>
      </c>
      <c r="G155" s="5">
        <v>6.07</v>
      </c>
      <c r="H155" s="4">
        <v>0</v>
      </c>
    </row>
    <row r="156" spans="1:8" x14ac:dyDescent="0.2">
      <c r="A156" s="2" t="s">
        <v>29</v>
      </c>
      <c r="B156" s="4">
        <v>149</v>
      </c>
      <c r="C156" s="5">
        <v>5.84</v>
      </c>
      <c r="D156" s="4">
        <v>75</v>
      </c>
      <c r="E156" s="5">
        <v>6.07</v>
      </c>
      <c r="F156" s="4">
        <v>66</v>
      </c>
      <c r="G156" s="5">
        <v>5.14</v>
      </c>
      <c r="H156" s="4">
        <v>1</v>
      </c>
    </row>
    <row r="157" spans="1:8" x14ac:dyDescent="0.2">
      <c r="A157" s="2" t="s">
        <v>30</v>
      </c>
      <c r="B157" s="4">
        <v>230</v>
      </c>
      <c r="C157" s="5">
        <v>9.02</v>
      </c>
      <c r="D157" s="4">
        <v>173</v>
      </c>
      <c r="E157" s="5">
        <v>14</v>
      </c>
      <c r="F157" s="4">
        <v>57</v>
      </c>
      <c r="G157" s="5">
        <v>4.4400000000000004</v>
      </c>
      <c r="H157" s="4">
        <v>0</v>
      </c>
    </row>
    <row r="158" spans="1:8" x14ac:dyDescent="0.2">
      <c r="A158" s="2" t="s">
        <v>31</v>
      </c>
      <c r="B158" s="4">
        <v>280</v>
      </c>
      <c r="C158" s="5">
        <v>10.98</v>
      </c>
      <c r="D158" s="4">
        <v>206</v>
      </c>
      <c r="E158" s="5">
        <v>16.670000000000002</v>
      </c>
      <c r="F158" s="4">
        <v>69</v>
      </c>
      <c r="G158" s="5">
        <v>5.37</v>
      </c>
      <c r="H158" s="4">
        <v>1</v>
      </c>
    </row>
    <row r="159" spans="1:8" x14ac:dyDescent="0.2">
      <c r="A159" s="2" t="s">
        <v>32</v>
      </c>
      <c r="B159" s="4">
        <v>93</v>
      </c>
      <c r="C159" s="5">
        <v>3.65</v>
      </c>
      <c r="D159" s="4">
        <v>74</v>
      </c>
      <c r="E159" s="5">
        <v>5.99</v>
      </c>
      <c r="F159" s="4">
        <v>15</v>
      </c>
      <c r="G159" s="5">
        <v>1.17</v>
      </c>
      <c r="H159" s="4">
        <v>0</v>
      </c>
    </row>
    <row r="160" spans="1:8" x14ac:dyDescent="0.2">
      <c r="A160" s="2" t="s">
        <v>33</v>
      </c>
      <c r="B160" s="4">
        <v>134</v>
      </c>
      <c r="C160" s="5">
        <v>5.25</v>
      </c>
      <c r="D160" s="4">
        <v>77</v>
      </c>
      <c r="E160" s="5">
        <v>6.23</v>
      </c>
      <c r="F160" s="4">
        <v>49</v>
      </c>
      <c r="G160" s="5">
        <v>3.81</v>
      </c>
      <c r="H160" s="4">
        <v>0</v>
      </c>
    </row>
    <row r="161" spans="1:8" x14ac:dyDescent="0.2">
      <c r="A161" s="2" t="s">
        <v>34</v>
      </c>
      <c r="B161" s="4">
        <v>99</v>
      </c>
      <c r="C161" s="5">
        <v>3.88</v>
      </c>
      <c r="D161" s="4">
        <v>27</v>
      </c>
      <c r="E161" s="5">
        <v>2.1800000000000002</v>
      </c>
      <c r="F161" s="4">
        <v>71</v>
      </c>
      <c r="G161" s="5">
        <v>5.53</v>
      </c>
      <c r="H161" s="4">
        <v>0</v>
      </c>
    </row>
    <row r="162" spans="1:8" x14ac:dyDescent="0.2">
      <c r="A162" s="1" t="s">
        <v>10</v>
      </c>
      <c r="B162" s="4">
        <v>1325</v>
      </c>
      <c r="C162" s="5">
        <v>99.989999999999966</v>
      </c>
      <c r="D162" s="4">
        <v>806</v>
      </c>
      <c r="E162" s="5">
        <v>99.99</v>
      </c>
      <c r="F162" s="4">
        <v>511</v>
      </c>
      <c r="G162" s="5">
        <v>100.01000000000002</v>
      </c>
      <c r="H162" s="4">
        <v>3</v>
      </c>
    </row>
    <row r="163" spans="1:8" x14ac:dyDescent="0.2">
      <c r="A163" s="2" t="s">
        <v>20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21</v>
      </c>
      <c r="B164" s="4">
        <v>242</v>
      </c>
      <c r="C164" s="5">
        <v>18.260000000000002</v>
      </c>
      <c r="D164" s="4">
        <v>112</v>
      </c>
      <c r="E164" s="5">
        <v>13.9</v>
      </c>
      <c r="F164" s="4">
        <v>130</v>
      </c>
      <c r="G164" s="5">
        <v>25.44</v>
      </c>
      <c r="H164" s="4">
        <v>0</v>
      </c>
    </row>
    <row r="165" spans="1:8" x14ac:dyDescent="0.2">
      <c r="A165" s="2" t="s">
        <v>22</v>
      </c>
      <c r="B165" s="4">
        <v>291</v>
      </c>
      <c r="C165" s="5">
        <v>21.96</v>
      </c>
      <c r="D165" s="4">
        <v>172</v>
      </c>
      <c r="E165" s="5">
        <v>21.34</v>
      </c>
      <c r="F165" s="4">
        <v>119</v>
      </c>
      <c r="G165" s="5">
        <v>23.29</v>
      </c>
      <c r="H165" s="4">
        <v>0</v>
      </c>
    </row>
    <row r="166" spans="1:8" x14ac:dyDescent="0.2">
      <c r="A166" s="2" t="s">
        <v>23</v>
      </c>
      <c r="B166" s="4">
        <v>1</v>
      </c>
      <c r="C166" s="5">
        <v>0.08</v>
      </c>
      <c r="D166" s="4">
        <v>0</v>
      </c>
      <c r="E166" s="5">
        <v>0</v>
      </c>
      <c r="F166" s="4">
        <v>1</v>
      </c>
      <c r="G166" s="5">
        <v>0.2</v>
      </c>
      <c r="H166" s="4">
        <v>0</v>
      </c>
    </row>
    <row r="167" spans="1:8" x14ac:dyDescent="0.2">
      <c r="A167" s="2" t="s">
        <v>24</v>
      </c>
      <c r="B167" s="4">
        <v>9</v>
      </c>
      <c r="C167" s="5">
        <v>0.68</v>
      </c>
      <c r="D167" s="4">
        <v>1</v>
      </c>
      <c r="E167" s="5">
        <v>0.12</v>
      </c>
      <c r="F167" s="4">
        <v>8</v>
      </c>
      <c r="G167" s="5">
        <v>1.57</v>
      </c>
      <c r="H167" s="4">
        <v>0</v>
      </c>
    </row>
    <row r="168" spans="1:8" x14ac:dyDescent="0.2">
      <c r="A168" s="2" t="s">
        <v>25</v>
      </c>
      <c r="B168" s="4">
        <v>11</v>
      </c>
      <c r="C168" s="5">
        <v>0.83</v>
      </c>
      <c r="D168" s="4">
        <v>4</v>
      </c>
      <c r="E168" s="5">
        <v>0.5</v>
      </c>
      <c r="F168" s="4">
        <v>7</v>
      </c>
      <c r="G168" s="5">
        <v>1.37</v>
      </c>
      <c r="H168" s="4">
        <v>0</v>
      </c>
    </row>
    <row r="169" spans="1:8" x14ac:dyDescent="0.2">
      <c r="A169" s="2" t="s">
        <v>26</v>
      </c>
      <c r="B169" s="4">
        <v>270</v>
      </c>
      <c r="C169" s="5">
        <v>20.38</v>
      </c>
      <c r="D169" s="4">
        <v>162</v>
      </c>
      <c r="E169" s="5">
        <v>20.100000000000001</v>
      </c>
      <c r="F169" s="4">
        <v>107</v>
      </c>
      <c r="G169" s="5">
        <v>20.94</v>
      </c>
      <c r="H169" s="4">
        <v>1</v>
      </c>
    </row>
    <row r="170" spans="1:8" x14ac:dyDescent="0.2">
      <c r="A170" s="2" t="s">
        <v>27</v>
      </c>
      <c r="B170" s="4">
        <v>4</v>
      </c>
      <c r="C170" s="5">
        <v>0.3</v>
      </c>
      <c r="D170" s="4">
        <v>1</v>
      </c>
      <c r="E170" s="5">
        <v>0.12</v>
      </c>
      <c r="F170" s="4">
        <v>3</v>
      </c>
      <c r="G170" s="5">
        <v>0.59</v>
      </c>
      <c r="H170" s="4">
        <v>0</v>
      </c>
    </row>
    <row r="171" spans="1:8" x14ac:dyDescent="0.2">
      <c r="A171" s="2" t="s">
        <v>28</v>
      </c>
      <c r="B171" s="4">
        <v>46</v>
      </c>
      <c r="C171" s="5">
        <v>3.47</v>
      </c>
      <c r="D171" s="4">
        <v>25</v>
      </c>
      <c r="E171" s="5">
        <v>3.1</v>
      </c>
      <c r="F171" s="4">
        <v>21</v>
      </c>
      <c r="G171" s="5">
        <v>4.1100000000000003</v>
      </c>
      <c r="H171" s="4">
        <v>0</v>
      </c>
    </row>
    <row r="172" spans="1:8" x14ac:dyDescent="0.2">
      <c r="A172" s="2" t="s">
        <v>29</v>
      </c>
      <c r="B172" s="4">
        <v>72</v>
      </c>
      <c r="C172" s="5">
        <v>5.43</v>
      </c>
      <c r="D172" s="4">
        <v>38</v>
      </c>
      <c r="E172" s="5">
        <v>4.71</v>
      </c>
      <c r="F172" s="4">
        <v>34</v>
      </c>
      <c r="G172" s="5">
        <v>6.65</v>
      </c>
      <c r="H172" s="4">
        <v>0</v>
      </c>
    </row>
    <row r="173" spans="1:8" x14ac:dyDescent="0.2">
      <c r="A173" s="2" t="s">
        <v>30</v>
      </c>
      <c r="B173" s="4">
        <v>97</v>
      </c>
      <c r="C173" s="5">
        <v>7.32</v>
      </c>
      <c r="D173" s="4">
        <v>79</v>
      </c>
      <c r="E173" s="5">
        <v>9.8000000000000007</v>
      </c>
      <c r="F173" s="4">
        <v>17</v>
      </c>
      <c r="G173" s="5">
        <v>3.33</v>
      </c>
      <c r="H173" s="4">
        <v>1</v>
      </c>
    </row>
    <row r="174" spans="1:8" x14ac:dyDescent="0.2">
      <c r="A174" s="2" t="s">
        <v>31</v>
      </c>
      <c r="B174" s="4">
        <v>118</v>
      </c>
      <c r="C174" s="5">
        <v>8.91</v>
      </c>
      <c r="D174" s="4">
        <v>99</v>
      </c>
      <c r="E174" s="5">
        <v>12.28</v>
      </c>
      <c r="F174" s="4">
        <v>18</v>
      </c>
      <c r="G174" s="5">
        <v>3.52</v>
      </c>
      <c r="H174" s="4">
        <v>0</v>
      </c>
    </row>
    <row r="175" spans="1:8" x14ac:dyDescent="0.2">
      <c r="A175" s="2" t="s">
        <v>32</v>
      </c>
      <c r="B175" s="4">
        <v>74</v>
      </c>
      <c r="C175" s="5">
        <v>5.58</v>
      </c>
      <c r="D175" s="4">
        <v>62</v>
      </c>
      <c r="E175" s="5">
        <v>7.69</v>
      </c>
      <c r="F175" s="4">
        <v>9</v>
      </c>
      <c r="G175" s="5">
        <v>1.76</v>
      </c>
      <c r="H175" s="4">
        <v>1</v>
      </c>
    </row>
    <row r="176" spans="1:8" x14ac:dyDescent="0.2">
      <c r="A176" s="2" t="s">
        <v>33</v>
      </c>
      <c r="B176" s="4">
        <v>46</v>
      </c>
      <c r="C176" s="5">
        <v>3.47</v>
      </c>
      <c r="D176" s="4">
        <v>34</v>
      </c>
      <c r="E176" s="5">
        <v>4.22</v>
      </c>
      <c r="F176" s="4">
        <v>11</v>
      </c>
      <c r="G176" s="5">
        <v>2.15</v>
      </c>
      <c r="H176" s="4">
        <v>0</v>
      </c>
    </row>
    <row r="177" spans="1:8" x14ac:dyDescent="0.2">
      <c r="A177" s="2" t="s">
        <v>34</v>
      </c>
      <c r="B177" s="4">
        <v>44</v>
      </c>
      <c r="C177" s="5">
        <v>3.32</v>
      </c>
      <c r="D177" s="4">
        <v>17</v>
      </c>
      <c r="E177" s="5">
        <v>2.11</v>
      </c>
      <c r="F177" s="4">
        <v>26</v>
      </c>
      <c r="G177" s="5">
        <v>5.09</v>
      </c>
      <c r="H177" s="4">
        <v>0</v>
      </c>
    </row>
    <row r="178" spans="1:8" x14ac:dyDescent="0.2">
      <c r="A178" s="1" t="s">
        <v>11</v>
      </c>
      <c r="B178" s="4">
        <v>1259</v>
      </c>
      <c r="C178" s="5">
        <v>100</v>
      </c>
      <c r="D178" s="4">
        <v>565</v>
      </c>
      <c r="E178" s="5">
        <v>100.01000000000002</v>
      </c>
      <c r="F178" s="4">
        <v>676</v>
      </c>
      <c r="G178" s="5">
        <v>100</v>
      </c>
      <c r="H178" s="4">
        <v>2</v>
      </c>
    </row>
    <row r="179" spans="1:8" x14ac:dyDescent="0.2">
      <c r="A179" s="2" t="s">
        <v>20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21</v>
      </c>
      <c r="B180" s="4">
        <v>160</v>
      </c>
      <c r="C180" s="5">
        <v>12.71</v>
      </c>
      <c r="D180" s="4">
        <v>38</v>
      </c>
      <c r="E180" s="5">
        <v>6.73</v>
      </c>
      <c r="F180" s="4">
        <v>122</v>
      </c>
      <c r="G180" s="5">
        <v>18.05</v>
      </c>
      <c r="H180" s="4">
        <v>0</v>
      </c>
    </row>
    <row r="181" spans="1:8" x14ac:dyDescent="0.2">
      <c r="A181" s="2" t="s">
        <v>22</v>
      </c>
      <c r="B181" s="4">
        <v>73</v>
      </c>
      <c r="C181" s="5">
        <v>5.8</v>
      </c>
      <c r="D181" s="4">
        <v>26</v>
      </c>
      <c r="E181" s="5">
        <v>4.5999999999999996</v>
      </c>
      <c r="F181" s="4">
        <v>47</v>
      </c>
      <c r="G181" s="5">
        <v>6.95</v>
      </c>
      <c r="H181" s="4">
        <v>0</v>
      </c>
    </row>
    <row r="182" spans="1:8" x14ac:dyDescent="0.2">
      <c r="A182" s="2" t="s">
        <v>23</v>
      </c>
      <c r="B182" s="4">
        <v>2</v>
      </c>
      <c r="C182" s="5">
        <v>0.16</v>
      </c>
      <c r="D182" s="4">
        <v>0</v>
      </c>
      <c r="E182" s="5">
        <v>0</v>
      </c>
      <c r="F182" s="4">
        <v>2</v>
      </c>
      <c r="G182" s="5">
        <v>0.3</v>
      </c>
      <c r="H182" s="4">
        <v>0</v>
      </c>
    </row>
    <row r="183" spans="1:8" x14ac:dyDescent="0.2">
      <c r="A183" s="2" t="s">
        <v>24</v>
      </c>
      <c r="B183" s="4">
        <v>12</v>
      </c>
      <c r="C183" s="5">
        <v>0.95</v>
      </c>
      <c r="D183" s="4">
        <v>1</v>
      </c>
      <c r="E183" s="5">
        <v>0.18</v>
      </c>
      <c r="F183" s="4">
        <v>11</v>
      </c>
      <c r="G183" s="5">
        <v>1.63</v>
      </c>
      <c r="H183" s="4">
        <v>0</v>
      </c>
    </row>
    <row r="184" spans="1:8" x14ac:dyDescent="0.2">
      <c r="A184" s="2" t="s">
        <v>25</v>
      </c>
      <c r="B184" s="4">
        <v>13</v>
      </c>
      <c r="C184" s="5">
        <v>1.03</v>
      </c>
      <c r="D184" s="4">
        <v>3</v>
      </c>
      <c r="E184" s="5">
        <v>0.53</v>
      </c>
      <c r="F184" s="4">
        <v>10</v>
      </c>
      <c r="G184" s="5">
        <v>1.48</v>
      </c>
      <c r="H184" s="4">
        <v>0</v>
      </c>
    </row>
    <row r="185" spans="1:8" x14ac:dyDescent="0.2">
      <c r="A185" s="2" t="s">
        <v>26</v>
      </c>
      <c r="B185" s="4">
        <v>259</v>
      </c>
      <c r="C185" s="5">
        <v>20.57</v>
      </c>
      <c r="D185" s="4">
        <v>82</v>
      </c>
      <c r="E185" s="5">
        <v>14.51</v>
      </c>
      <c r="F185" s="4">
        <v>177</v>
      </c>
      <c r="G185" s="5">
        <v>26.18</v>
      </c>
      <c r="H185" s="4">
        <v>0</v>
      </c>
    </row>
    <row r="186" spans="1:8" x14ac:dyDescent="0.2">
      <c r="A186" s="2" t="s">
        <v>27</v>
      </c>
      <c r="B186" s="4">
        <v>14</v>
      </c>
      <c r="C186" s="5">
        <v>1.1100000000000001</v>
      </c>
      <c r="D186" s="4">
        <v>0</v>
      </c>
      <c r="E186" s="5">
        <v>0</v>
      </c>
      <c r="F186" s="4">
        <v>14</v>
      </c>
      <c r="G186" s="5">
        <v>2.0699999999999998</v>
      </c>
      <c r="H186" s="4">
        <v>0</v>
      </c>
    </row>
    <row r="187" spans="1:8" x14ac:dyDescent="0.2">
      <c r="A187" s="2" t="s">
        <v>28</v>
      </c>
      <c r="B187" s="4">
        <v>159</v>
      </c>
      <c r="C187" s="5">
        <v>12.63</v>
      </c>
      <c r="D187" s="4">
        <v>48</v>
      </c>
      <c r="E187" s="5">
        <v>8.5</v>
      </c>
      <c r="F187" s="4">
        <v>111</v>
      </c>
      <c r="G187" s="5">
        <v>16.420000000000002</v>
      </c>
      <c r="H187" s="4">
        <v>0</v>
      </c>
    </row>
    <row r="188" spans="1:8" x14ac:dyDescent="0.2">
      <c r="A188" s="2" t="s">
        <v>29</v>
      </c>
      <c r="B188" s="4">
        <v>71</v>
      </c>
      <c r="C188" s="5">
        <v>5.64</v>
      </c>
      <c r="D188" s="4">
        <v>38</v>
      </c>
      <c r="E188" s="5">
        <v>6.73</v>
      </c>
      <c r="F188" s="4">
        <v>33</v>
      </c>
      <c r="G188" s="5">
        <v>4.88</v>
      </c>
      <c r="H188" s="4">
        <v>0</v>
      </c>
    </row>
    <row r="189" spans="1:8" x14ac:dyDescent="0.2">
      <c r="A189" s="2" t="s">
        <v>30</v>
      </c>
      <c r="B189" s="4">
        <v>137</v>
      </c>
      <c r="C189" s="5">
        <v>10.88</v>
      </c>
      <c r="D189" s="4">
        <v>98</v>
      </c>
      <c r="E189" s="5">
        <v>17.350000000000001</v>
      </c>
      <c r="F189" s="4">
        <v>38</v>
      </c>
      <c r="G189" s="5">
        <v>5.62</v>
      </c>
      <c r="H189" s="4">
        <v>0</v>
      </c>
    </row>
    <row r="190" spans="1:8" x14ac:dyDescent="0.2">
      <c r="A190" s="2" t="s">
        <v>31</v>
      </c>
      <c r="B190" s="4">
        <v>194</v>
      </c>
      <c r="C190" s="5">
        <v>15.41</v>
      </c>
      <c r="D190" s="4">
        <v>138</v>
      </c>
      <c r="E190" s="5">
        <v>24.42</v>
      </c>
      <c r="F190" s="4">
        <v>55</v>
      </c>
      <c r="G190" s="5">
        <v>8.14</v>
      </c>
      <c r="H190" s="4">
        <v>0</v>
      </c>
    </row>
    <row r="191" spans="1:8" x14ac:dyDescent="0.2">
      <c r="A191" s="2" t="s">
        <v>32</v>
      </c>
      <c r="B191" s="4">
        <v>60</v>
      </c>
      <c r="C191" s="5">
        <v>4.7699999999999996</v>
      </c>
      <c r="D191" s="4">
        <v>33</v>
      </c>
      <c r="E191" s="5">
        <v>5.84</v>
      </c>
      <c r="F191" s="4">
        <v>18</v>
      </c>
      <c r="G191" s="5">
        <v>2.66</v>
      </c>
      <c r="H191" s="4">
        <v>0</v>
      </c>
    </row>
    <row r="192" spans="1:8" x14ac:dyDescent="0.2">
      <c r="A192" s="2" t="s">
        <v>33</v>
      </c>
      <c r="B192" s="4">
        <v>56</v>
      </c>
      <c r="C192" s="5">
        <v>4.45</v>
      </c>
      <c r="D192" s="4">
        <v>37</v>
      </c>
      <c r="E192" s="5">
        <v>6.55</v>
      </c>
      <c r="F192" s="4">
        <v>14</v>
      </c>
      <c r="G192" s="5">
        <v>2.0699999999999998</v>
      </c>
      <c r="H192" s="4">
        <v>2</v>
      </c>
    </row>
    <row r="193" spans="1:8" x14ac:dyDescent="0.2">
      <c r="A193" s="2" t="s">
        <v>34</v>
      </c>
      <c r="B193" s="4">
        <v>49</v>
      </c>
      <c r="C193" s="5">
        <v>3.89</v>
      </c>
      <c r="D193" s="4">
        <v>23</v>
      </c>
      <c r="E193" s="5">
        <v>4.07</v>
      </c>
      <c r="F193" s="4">
        <v>24</v>
      </c>
      <c r="G193" s="5">
        <v>3.55</v>
      </c>
      <c r="H193" s="4">
        <v>0</v>
      </c>
    </row>
    <row r="194" spans="1:8" x14ac:dyDescent="0.2">
      <c r="A194" s="1" t="s">
        <v>12</v>
      </c>
      <c r="B194" s="4">
        <v>151</v>
      </c>
      <c r="C194" s="5">
        <v>99.99</v>
      </c>
      <c r="D194" s="4">
        <v>65</v>
      </c>
      <c r="E194" s="5">
        <v>100.01</v>
      </c>
      <c r="F194" s="4">
        <v>75</v>
      </c>
      <c r="G194" s="5">
        <v>99.99</v>
      </c>
      <c r="H194" s="4">
        <v>0</v>
      </c>
    </row>
    <row r="195" spans="1:8" x14ac:dyDescent="0.2">
      <c r="A195" s="2" t="s">
        <v>20</v>
      </c>
      <c r="B195" s="4">
        <v>1</v>
      </c>
      <c r="C195" s="5">
        <v>0.66</v>
      </c>
      <c r="D195" s="4">
        <v>0</v>
      </c>
      <c r="E195" s="5">
        <v>0</v>
      </c>
      <c r="F195" s="4">
        <v>1</v>
      </c>
      <c r="G195" s="5">
        <v>1.33</v>
      </c>
      <c r="H195" s="4">
        <v>0</v>
      </c>
    </row>
    <row r="196" spans="1:8" x14ac:dyDescent="0.2">
      <c r="A196" s="2" t="s">
        <v>21</v>
      </c>
      <c r="B196" s="4">
        <v>33</v>
      </c>
      <c r="C196" s="5">
        <v>21.85</v>
      </c>
      <c r="D196" s="4">
        <v>15</v>
      </c>
      <c r="E196" s="5">
        <v>23.08</v>
      </c>
      <c r="F196" s="4">
        <v>18</v>
      </c>
      <c r="G196" s="5">
        <v>24</v>
      </c>
      <c r="H196" s="4">
        <v>0</v>
      </c>
    </row>
    <row r="197" spans="1:8" x14ac:dyDescent="0.2">
      <c r="A197" s="2" t="s">
        <v>22</v>
      </c>
      <c r="B197" s="4">
        <v>31</v>
      </c>
      <c r="C197" s="5">
        <v>20.53</v>
      </c>
      <c r="D197" s="4">
        <v>9</v>
      </c>
      <c r="E197" s="5">
        <v>13.85</v>
      </c>
      <c r="F197" s="4">
        <v>22</v>
      </c>
      <c r="G197" s="5">
        <v>29.33</v>
      </c>
      <c r="H197" s="4">
        <v>0</v>
      </c>
    </row>
    <row r="198" spans="1:8" x14ac:dyDescent="0.2">
      <c r="A198" s="2" t="s">
        <v>23</v>
      </c>
      <c r="B198" s="4">
        <v>1</v>
      </c>
      <c r="C198" s="5">
        <v>0.66</v>
      </c>
      <c r="D198" s="4">
        <v>0</v>
      </c>
      <c r="E198" s="5">
        <v>0</v>
      </c>
      <c r="F198" s="4">
        <v>1</v>
      </c>
      <c r="G198" s="5">
        <v>1.33</v>
      </c>
      <c r="H198" s="4">
        <v>0</v>
      </c>
    </row>
    <row r="199" spans="1:8" x14ac:dyDescent="0.2">
      <c r="A199" s="2" t="s">
        <v>24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25</v>
      </c>
      <c r="B200" s="4">
        <v>3</v>
      </c>
      <c r="C200" s="5">
        <v>1.99</v>
      </c>
      <c r="D200" s="4">
        <v>0</v>
      </c>
      <c r="E200" s="5">
        <v>0</v>
      </c>
      <c r="F200" s="4">
        <v>3</v>
      </c>
      <c r="G200" s="5">
        <v>4</v>
      </c>
      <c r="H200" s="4">
        <v>0</v>
      </c>
    </row>
    <row r="201" spans="1:8" x14ac:dyDescent="0.2">
      <c r="A201" s="2" t="s">
        <v>26</v>
      </c>
      <c r="B201" s="4">
        <v>16</v>
      </c>
      <c r="C201" s="5">
        <v>10.6</v>
      </c>
      <c r="D201" s="4">
        <v>7</v>
      </c>
      <c r="E201" s="5">
        <v>10.77</v>
      </c>
      <c r="F201" s="4">
        <v>9</v>
      </c>
      <c r="G201" s="5">
        <v>12</v>
      </c>
      <c r="H201" s="4">
        <v>0</v>
      </c>
    </row>
    <row r="202" spans="1:8" x14ac:dyDescent="0.2">
      <c r="A202" s="2" t="s">
        <v>27</v>
      </c>
      <c r="B202" s="4">
        <v>1</v>
      </c>
      <c r="C202" s="5">
        <v>0.66</v>
      </c>
      <c r="D202" s="4">
        <v>0</v>
      </c>
      <c r="E202" s="5">
        <v>0</v>
      </c>
      <c r="F202" s="4">
        <v>1</v>
      </c>
      <c r="G202" s="5">
        <v>1.33</v>
      </c>
      <c r="H202" s="4">
        <v>0</v>
      </c>
    </row>
    <row r="203" spans="1:8" x14ac:dyDescent="0.2">
      <c r="A203" s="2" t="s">
        <v>28</v>
      </c>
      <c r="B203" s="4">
        <v>6</v>
      </c>
      <c r="C203" s="5">
        <v>3.97</v>
      </c>
      <c r="D203" s="4">
        <v>2</v>
      </c>
      <c r="E203" s="5">
        <v>3.08</v>
      </c>
      <c r="F203" s="4">
        <v>4</v>
      </c>
      <c r="G203" s="5">
        <v>5.33</v>
      </c>
      <c r="H203" s="4">
        <v>0</v>
      </c>
    </row>
    <row r="204" spans="1:8" x14ac:dyDescent="0.2">
      <c r="A204" s="2" t="s">
        <v>29</v>
      </c>
      <c r="B204" s="4">
        <v>4</v>
      </c>
      <c r="C204" s="5">
        <v>2.65</v>
      </c>
      <c r="D204" s="4">
        <v>1</v>
      </c>
      <c r="E204" s="5">
        <v>1.54</v>
      </c>
      <c r="F204" s="4">
        <v>3</v>
      </c>
      <c r="G204" s="5">
        <v>4</v>
      </c>
      <c r="H204" s="4">
        <v>0</v>
      </c>
    </row>
    <row r="205" spans="1:8" x14ac:dyDescent="0.2">
      <c r="A205" s="2" t="s">
        <v>30</v>
      </c>
      <c r="B205" s="4">
        <v>5</v>
      </c>
      <c r="C205" s="5">
        <v>3.31</v>
      </c>
      <c r="D205" s="4">
        <v>5</v>
      </c>
      <c r="E205" s="5">
        <v>7.69</v>
      </c>
      <c r="F205" s="4">
        <v>0</v>
      </c>
      <c r="G205" s="5">
        <v>0</v>
      </c>
      <c r="H205" s="4">
        <v>0</v>
      </c>
    </row>
    <row r="206" spans="1:8" x14ac:dyDescent="0.2">
      <c r="A206" s="2" t="s">
        <v>31</v>
      </c>
      <c r="B206" s="4">
        <v>18</v>
      </c>
      <c r="C206" s="5">
        <v>11.92</v>
      </c>
      <c r="D206" s="4">
        <v>9</v>
      </c>
      <c r="E206" s="5">
        <v>13.85</v>
      </c>
      <c r="F206" s="4">
        <v>5</v>
      </c>
      <c r="G206" s="5">
        <v>6.67</v>
      </c>
      <c r="H206" s="4">
        <v>0</v>
      </c>
    </row>
    <row r="207" spans="1:8" x14ac:dyDescent="0.2">
      <c r="A207" s="2" t="s">
        <v>32</v>
      </c>
      <c r="B207" s="4">
        <v>15</v>
      </c>
      <c r="C207" s="5">
        <v>9.93</v>
      </c>
      <c r="D207" s="4">
        <v>11</v>
      </c>
      <c r="E207" s="5">
        <v>16.920000000000002</v>
      </c>
      <c r="F207" s="4">
        <v>0</v>
      </c>
      <c r="G207" s="5">
        <v>0</v>
      </c>
      <c r="H207" s="4">
        <v>0</v>
      </c>
    </row>
    <row r="208" spans="1:8" x14ac:dyDescent="0.2">
      <c r="A208" s="2" t="s">
        <v>33</v>
      </c>
      <c r="B208" s="4">
        <v>10</v>
      </c>
      <c r="C208" s="5">
        <v>6.62</v>
      </c>
      <c r="D208" s="4">
        <v>5</v>
      </c>
      <c r="E208" s="5">
        <v>7.69</v>
      </c>
      <c r="F208" s="4">
        <v>2</v>
      </c>
      <c r="G208" s="5">
        <v>2.67</v>
      </c>
      <c r="H208" s="4">
        <v>0</v>
      </c>
    </row>
    <row r="209" spans="1:8" x14ac:dyDescent="0.2">
      <c r="A209" s="2" t="s">
        <v>34</v>
      </c>
      <c r="B209" s="4">
        <v>7</v>
      </c>
      <c r="C209" s="5">
        <v>4.6399999999999997</v>
      </c>
      <c r="D209" s="4">
        <v>1</v>
      </c>
      <c r="E209" s="5">
        <v>1.54</v>
      </c>
      <c r="F209" s="4">
        <v>6</v>
      </c>
      <c r="G209" s="5">
        <v>8</v>
      </c>
      <c r="H209" s="4">
        <v>0</v>
      </c>
    </row>
    <row r="210" spans="1:8" x14ac:dyDescent="0.2">
      <c r="A210" s="1" t="s">
        <v>13</v>
      </c>
      <c r="B210" s="4">
        <v>640</v>
      </c>
      <c r="C210" s="5">
        <v>100.01</v>
      </c>
      <c r="D210" s="4">
        <v>336</v>
      </c>
      <c r="E210" s="5">
        <v>99.990000000000009</v>
      </c>
      <c r="F210" s="4">
        <v>283</v>
      </c>
      <c r="G210" s="5">
        <v>100.00999999999999</v>
      </c>
      <c r="H210" s="4">
        <v>9</v>
      </c>
    </row>
    <row r="211" spans="1:8" x14ac:dyDescent="0.2">
      <c r="A211" s="2" t="s">
        <v>20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21</v>
      </c>
      <c r="B212" s="4">
        <v>140</v>
      </c>
      <c r="C212" s="5">
        <v>21.88</v>
      </c>
      <c r="D212" s="4">
        <v>49</v>
      </c>
      <c r="E212" s="5">
        <v>14.58</v>
      </c>
      <c r="F212" s="4">
        <v>91</v>
      </c>
      <c r="G212" s="5">
        <v>32.159999999999997</v>
      </c>
      <c r="H212" s="4">
        <v>0</v>
      </c>
    </row>
    <row r="213" spans="1:8" x14ac:dyDescent="0.2">
      <c r="A213" s="2" t="s">
        <v>22</v>
      </c>
      <c r="B213" s="4">
        <v>78</v>
      </c>
      <c r="C213" s="5">
        <v>12.19</v>
      </c>
      <c r="D213" s="4">
        <v>33</v>
      </c>
      <c r="E213" s="5">
        <v>9.82</v>
      </c>
      <c r="F213" s="4">
        <v>45</v>
      </c>
      <c r="G213" s="5">
        <v>15.9</v>
      </c>
      <c r="H213" s="4">
        <v>0</v>
      </c>
    </row>
    <row r="214" spans="1:8" x14ac:dyDescent="0.2">
      <c r="A214" s="2" t="s">
        <v>23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24</v>
      </c>
      <c r="B215" s="4">
        <v>4</v>
      </c>
      <c r="C215" s="5">
        <v>0.63</v>
      </c>
      <c r="D215" s="4">
        <v>0</v>
      </c>
      <c r="E215" s="5">
        <v>0</v>
      </c>
      <c r="F215" s="4">
        <v>4</v>
      </c>
      <c r="G215" s="5">
        <v>1.41</v>
      </c>
      <c r="H215" s="4">
        <v>0</v>
      </c>
    </row>
    <row r="216" spans="1:8" x14ac:dyDescent="0.2">
      <c r="A216" s="2" t="s">
        <v>25</v>
      </c>
      <c r="B216" s="4">
        <v>6</v>
      </c>
      <c r="C216" s="5">
        <v>0.94</v>
      </c>
      <c r="D216" s="4">
        <v>4</v>
      </c>
      <c r="E216" s="5">
        <v>1.19</v>
      </c>
      <c r="F216" s="4">
        <v>2</v>
      </c>
      <c r="G216" s="5">
        <v>0.71</v>
      </c>
      <c r="H216" s="4">
        <v>0</v>
      </c>
    </row>
    <row r="217" spans="1:8" x14ac:dyDescent="0.2">
      <c r="A217" s="2" t="s">
        <v>26</v>
      </c>
      <c r="B217" s="4">
        <v>107</v>
      </c>
      <c r="C217" s="5">
        <v>16.72</v>
      </c>
      <c r="D217" s="4">
        <v>54</v>
      </c>
      <c r="E217" s="5">
        <v>16.07</v>
      </c>
      <c r="F217" s="4">
        <v>53</v>
      </c>
      <c r="G217" s="5">
        <v>18.73</v>
      </c>
      <c r="H217" s="4">
        <v>0</v>
      </c>
    </row>
    <row r="218" spans="1:8" x14ac:dyDescent="0.2">
      <c r="A218" s="2" t="s">
        <v>27</v>
      </c>
      <c r="B218" s="4">
        <v>2</v>
      </c>
      <c r="C218" s="5">
        <v>0.31</v>
      </c>
      <c r="D218" s="4">
        <v>0</v>
      </c>
      <c r="E218" s="5">
        <v>0</v>
      </c>
      <c r="F218" s="4">
        <v>2</v>
      </c>
      <c r="G218" s="5">
        <v>0.71</v>
      </c>
      <c r="H218" s="4">
        <v>0</v>
      </c>
    </row>
    <row r="219" spans="1:8" x14ac:dyDescent="0.2">
      <c r="A219" s="2" t="s">
        <v>28</v>
      </c>
      <c r="B219" s="4">
        <v>33</v>
      </c>
      <c r="C219" s="5">
        <v>5.16</v>
      </c>
      <c r="D219" s="4">
        <v>11</v>
      </c>
      <c r="E219" s="5">
        <v>3.27</v>
      </c>
      <c r="F219" s="4">
        <v>22</v>
      </c>
      <c r="G219" s="5">
        <v>7.77</v>
      </c>
      <c r="H219" s="4">
        <v>0</v>
      </c>
    </row>
    <row r="220" spans="1:8" x14ac:dyDescent="0.2">
      <c r="A220" s="2" t="s">
        <v>29</v>
      </c>
      <c r="B220" s="4">
        <v>26</v>
      </c>
      <c r="C220" s="5">
        <v>4.0599999999999996</v>
      </c>
      <c r="D220" s="4">
        <v>13</v>
      </c>
      <c r="E220" s="5">
        <v>3.87</v>
      </c>
      <c r="F220" s="4">
        <v>13</v>
      </c>
      <c r="G220" s="5">
        <v>4.59</v>
      </c>
      <c r="H220" s="4">
        <v>0</v>
      </c>
    </row>
    <row r="221" spans="1:8" x14ac:dyDescent="0.2">
      <c r="A221" s="2" t="s">
        <v>30</v>
      </c>
      <c r="B221" s="4">
        <v>50</v>
      </c>
      <c r="C221" s="5">
        <v>7.81</v>
      </c>
      <c r="D221" s="4">
        <v>39</v>
      </c>
      <c r="E221" s="5">
        <v>11.61</v>
      </c>
      <c r="F221" s="4">
        <v>11</v>
      </c>
      <c r="G221" s="5">
        <v>3.89</v>
      </c>
      <c r="H221" s="4">
        <v>0</v>
      </c>
    </row>
    <row r="222" spans="1:8" x14ac:dyDescent="0.2">
      <c r="A222" s="2" t="s">
        <v>31</v>
      </c>
      <c r="B222" s="4">
        <v>91</v>
      </c>
      <c r="C222" s="5">
        <v>14.22</v>
      </c>
      <c r="D222" s="4">
        <v>76</v>
      </c>
      <c r="E222" s="5">
        <v>22.62</v>
      </c>
      <c r="F222" s="4">
        <v>15</v>
      </c>
      <c r="G222" s="5">
        <v>5.3</v>
      </c>
      <c r="H222" s="4">
        <v>0</v>
      </c>
    </row>
    <row r="223" spans="1:8" x14ac:dyDescent="0.2">
      <c r="A223" s="2" t="s">
        <v>32</v>
      </c>
      <c r="B223" s="4">
        <v>40</v>
      </c>
      <c r="C223" s="5">
        <v>6.25</v>
      </c>
      <c r="D223" s="4">
        <v>24</v>
      </c>
      <c r="E223" s="5">
        <v>7.14</v>
      </c>
      <c r="F223" s="4">
        <v>6</v>
      </c>
      <c r="G223" s="5">
        <v>2.12</v>
      </c>
      <c r="H223" s="4">
        <v>0</v>
      </c>
    </row>
    <row r="224" spans="1:8" x14ac:dyDescent="0.2">
      <c r="A224" s="2" t="s">
        <v>33</v>
      </c>
      <c r="B224" s="4">
        <v>45</v>
      </c>
      <c r="C224" s="5">
        <v>7.03</v>
      </c>
      <c r="D224" s="4">
        <v>24</v>
      </c>
      <c r="E224" s="5">
        <v>7.14</v>
      </c>
      <c r="F224" s="4">
        <v>11</v>
      </c>
      <c r="G224" s="5">
        <v>3.89</v>
      </c>
      <c r="H224" s="4">
        <v>9</v>
      </c>
    </row>
    <row r="225" spans="1:8" x14ac:dyDescent="0.2">
      <c r="A225" s="2" t="s">
        <v>34</v>
      </c>
      <c r="B225" s="4">
        <v>18</v>
      </c>
      <c r="C225" s="5">
        <v>2.81</v>
      </c>
      <c r="D225" s="4">
        <v>9</v>
      </c>
      <c r="E225" s="5">
        <v>2.68</v>
      </c>
      <c r="F225" s="4">
        <v>8</v>
      </c>
      <c r="G225" s="5">
        <v>2.83</v>
      </c>
      <c r="H225" s="4">
        <v>0</v>
      </c>
    </row>
    <row r="226" spans="1:8" x14ac:dyDescent="0.2">
      <c r="A226" s="1" t="s">
        <v>14</v>
      </c>
      <c r="B226" s="4">
        <v>599</v>
      </c>
      <c r="C226" s="5">
        <v>99.99</v>
      </c>
      <c r="D226" s="4">
        <v>363</v>
      </c>
      <c r="E226" s="5">
        <v>100.00999999999999</v>
      </c>
      <c r="F226" s="4">
        <v>214</v>
      </c>
      <c r="G226" s="5">
        <v>99.99</v>
      </c>
      <c r="H226" s="4">
        <v>0</v>
      </c>
    </row>
    <row r="227" spans="1:8" x14ac:dyDescent="0.2">
      <c r="A227" s="2" t="s">
        <v>20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21</v>
      </c>
      <c r="B228" s="4">
        <v>143</v>
      </c>
      <c r="C228" s="5">
        <v>23.87</v>
      </c>
      <c r="D228" s="4">
        <v>73</v>
      </c>
      <c r="E228" s="5">
        <v>20.11</v>
      </c>
      <c r="F228" s="4">
        <v>70</v>
      </c>
      <c r="G228" s="5">
        <v>32.71</v>
      </c>
      <c r="H228" s="4">
        <v>0</v>
      </c>
    </row>
    <row r="229" spans="1:8" x14ac:dyDescent="0.2">
      <c r="A229" s="2" t="s">
        <v>22</v>
      </c>
      <c r="B229" s="4">
        <v>64</v>
      </c>
      <c r="C229" s="5">
        <v>10.68</v>
      </c>
      <c r="D229" s="4">
        <v>40</v>
      </c>
      <c r="E229" s="5">
        <v>11.02</v>
      </c>
      <c r="F229" s="4">
        <v>24</v>
      </c>
      <c r="G229" s="5">
        <v>11.21</v>
      </c>
      <c r="H229" s="4">
        <v>0</v>
      </c>
    </row>
    <row r="230" spans="1:8" x14ac:dyDescent="0.2">
      <c r="A230" s="2" t="s">
        <v>23</v>
      </c>
      <c r="B230" s="4">
        <v>2</v>
      </c>
      <c r="C230" s="5">
        <v>0.33</v>
      </c>
      <c r="D230" s="4">
        <v>0</v>
      </c>
      <c r="E230" s="5">
        <v>0</v>
      </c>
      <c r="F230" s="4">
        <v>2</v>
      </c>
      <c r="G230" s="5">
        <v>0.93</v>
      </c>
      <c r="H230" s="4">
        <v>0</v>
      </c>
    </row>
    <row r="231" spans="1:8" x14ac:dyDescent="0.2">
      <c r="A231" s="2" t="s">
        <v>24</v>
      </c>
      <c r="B231" s="4">
        <v>4</v>
      </c>
      <c r="C231" s="5">
        <v>0.67</v>
      </c>
      <c r="D231" s="4">
        <v>0</v>
      </c>
      <c r="E231" s="5">
        <v>0</v>
      </c>
      <c r="F231" s="4">
        <v>4</v>
      </c>
      <c r="G231" s="5">
        <v>1.87</v>
      </c>
      <c r="H231" s="4">
        <v>0</v>
      </c>
    </row>
    <row r="232" spans="1:8" x14ac:dyDescent="0.2">
      <c r="A232" s="2" t="s">
        <v>25</v>
      </c>
      <c r="B232" s="4">
        <v>8</v>
      </c>
      <c r="C232" s="5">
        <v>1.34</v>
      </c>
      <c r="D232" s="4">
        <v>2</v>
      </c>
      <c r="E232" s="5">
        <v>0.55000000000000004</v>
      </c>
      <c r="F232" s="4">
        <v>6</v>
      </c>
      <c r="G232" s="5">
        <v>2.8</v>
      </c>
      <c r="H232" s="4">
        <v>0</v>
      </c>
    </row>
    <row r="233" spans="1:8" x14ac:dyDescent="0.2">
      <c r="A233" s="2" t="s">
        <v>26</v>
      </c>
      <c r="B233" s="4">
        <v>91</v>
      </c>
      <c r="C233" s="5">
        <v>15.19</v>
      </c>
      <c r="D233" s="4">
        <v>51</v>
      </c>
      <c r="E233" s="5">
        <v>14.05</v>
      </c>
      <c r="F233" s="4">
        <v>40</v>
      </c>
      <c r="G233" s="5">
        <v>18.690000000000001</v>
      </c>
      <c r="H233" s="4">
        <v>0</v>
      </c>
    </row>
    <row r="234" spans="1:8" x14ac:dyDescent="0.2">
      <c r="A234" s="2" t="s">
        <v>27</v>
      </c>
      <c r="B234" s="4">
        <v>4</v>
      </c>
      <c r="C234" s="5">
        <v>0.67</v>
      </c>
      <c r="D234" s="4">
        <v>2</v>
      </c>
      <c r="E234" s="5">
        <v>0.55000000000000004</v>
      </c>
      <c r="F234" s="4">
        <v>2</v>
      </c>
      <c r="G234" s="5">
        <v>0.93</v>
      </c>
      <c r="H234" s="4">
        <v>0</v>
      </c>
    </row>
    <row r="235" spans="1:8" x14ac:dyDescent="0.2">
      <c r="A235" s="2" t="s">
        <v>28</v>
      </c>
      <c r="B235" s="4">
        <v>23</v>
      </c>
      <c r="C235" s="5">
        <v>3.84</v>
      </c>
      <c r="D235" s="4">
        <v>7</v>
      </c>
      <c r="E235" s="5">
        <v>1.93</v>
      </c>
      <c r="F235" s="4">
        <v>16</v>
      </c>
      <c r="G235" s="5">
        <v>7.48</v>
      </c>
      <c r="H235" s="4">
        <v>0</v>
      </c>
    </row>
    <row r="236" spans="1:8" x14ac:dyDescent="0.2">
      <c r="A236" s="2" t="s">
        <v>29</v>
      </c>
      <c r="B236" s="4">
        <v>22</v>
      </c>
      <c r="C236" s="5">
        <v>3.67</v>
      </c>
      <c r="D236" s="4">
        <v>14</v>
      </c>
      <c r="E236" s="5">
        <v>3.86</v>
      </c>
      <c r="F236" s="4">
        <v>8</v>
      </c>
      <c r="G236" s="5">
        <v>3.74</v>
      </c>
      <c r="H236" s="4">
        <v>0</v>
      </c>
    </row>
    <row r="237" spans="1:8" x14ac:dyDescent="0.2">
      <c r="A237" s="2" t="s">
        <v>30</v>
      </c>
      <c r="B237" s="4">
        <v>56</v>
      </c>
      <c r="C237" s="5">
        <v>9.35</v>
      </c>
      <c r="D237" s="4">
        <v>49</v>
      </c>
      <c r="E237" s="5">
        <v>13.5</v>
      </c>
      <c r="F237" s="4">
        <v>7</v>
      </c>
      <c r="G237" s="5">
        <v>3.27</v>
      </c>
      <c r="H237" s="4">
        <v>0</v>
      </c>
    </row>
    <row r="238" spans="1:8" x14ac:dyDescent="0.2">
      <c r="A238" s="2" t="s">
        <v>31</v>
      </c>
      <c r="B238" s="4">
        <v>93</v>
      </c>
      <c r="C238" s="5">
        <v>15.53</v>
      </c>
      <c r="D238" s="4">
        <v>73</v>
      </c>
      <c r="E238" s="5">
        <v>20.11</v>
      </c>
      <c r="F238" s="4">
        <v>20</v>
      </c>
      <c r="G238" s="5">
        <v>9.35</v>
      </c>
      <c r="H238" s="4">
        <v>0</v>
      </c>
    </row>
    <row r="239" spans="1:8" x14ac:dyDescent="0.2">
      <c r="A239" s="2" t="s">
        <v>32</v>
      </c>
      <c r="B239" s="4">
        <v>52</v>
      </c>
      <c r="C239" s="5">
        <v>8.68</v>
      </c>
      <c r="D239" s="4">
        <v>27</v>
      </c>
      <c r="E239" s="5">
        <v>7.44</v>
      </c>
      <c r="F239" s="4">
        <v>5</v>
      </c>
      <c r="G239" s="5">
        <v>2.34</v>
      </c>
      <c r="H239" s="4">
        <v>0</v>
      </c>
    </row>
    <row r="240" spans="1:8" x14ac:dyDescent="0.2">
      <c r="A240" s="2" t="s">
        <v>33</v>
      </c>
      <c r="B240" s="4">
        <v>28</v>
      </c>
      <c r="C240" s="5">
        <v>4.67</v>
      </c>
      <c r="D240" s="4">
        <v>21</v>
      </c>
      <c r="E240" s="5">
        <v>5.79</v>
      </c>
      <c r="F240" s="4">
        <v>6</v>
      </c>
      <c r="G240" s="5">
        <v>2.8</v>
      </c>
      <c r="H240" s="4">
        <v>0</v>
      </c>
    </row>
    <row r="241" spans="1:8" x14ac:dyDescent="0.2">
      <c r="A241" s="2" t="s">
        <v>34</v>
      </c>
      <c r="B241" s="4">
        <v>9</v>
      </c>
      <c r="C241" s="5">
        <v>1.5</v>
      </c>
      <c r="D241" s="4">
        <v>4</v>
      </c>
      <c r="E241" s="5">
        <v>1.1000000000000001</v>
      </c>
      <c r="F241" s="4">
        <v>4</v>
      </c>
      <c r="G241" s="5">
        <v>1.87</v>
      </c>
      <c r="H241" s="4">
        <v>0</v>
      </c>
    </row>
    <row r="242" spans="1:8" x14ac:dyDescent="0.2">
      <c r="A242" s="1" t="s">
        <v>15</v>
      </c>
      <c r="B242" s="4">
        <v>582</v>
      </c>
      <c r="C242" s="5">
        <v>99.990000000000023</v>
      </c>
      <c r="D242" s="4">
        <v>379</v>
      </c>
      <c r="E242" s="5">
        <v>100</v>
      </c>
      <c r="F242" s="4">
        <v>199</v>
      </c>
      <c r="G242" s="5">
        <v>100.02</v>
      </c>
      <c r="H242" s="4">
        <v>0</v>
      </c>
    </row>
    <row r="243" spans="1:8" x14ac:dyDescent="0.2">
      <c r="A243" s="2" t="s">
        <v>20</v>
      </c>
      <c r="B243" s="4">
        <v>1</v>
      </c>
      <c r="C243" s="5">
        <v>0.17</v>
      </c>
      <c r="D243" s="4">
        <v>0</v>
      </c>
      <c r="E243" s="5">
        <v>0</v>
      </c>
      <c r="F243" s="4">
        <v>1</v>
      </c>
      <c r="G243" s="5">
        <v>0.5</v>
      </c>
      <c r="H243" s="4">
        <v>0</v>
      </c>
    </row>
    <row r="244" spans="1:8" x14ac:dyDescent="0.2">
      <c r="A244" s="2" t="s">
        <v>21</v>
      </c>
      <c r="B244" s="4">
        <v>128</v>
      </c>
      <c r="C244" s="5">
        <v>21.99</v>
      </c>
      <c r="D244" s="4">
        <v>69</v>
      </c>
      <c r="E244" s="5">
        <v>18.21</v>
      </c>
      <c r="F244" s="4">
        <v>59</v>
      </c>
      <c r="G244" s="5">
        <v>29.65</v>
      </c>
      <c r="H244" s="4">
        <v>0</v>
      </c>
    </row>
    <row r="245" spans="1:8" x14ac:dyDescent="0.2">
      <c r="A245" s="2" t="s">
        <v>22</v>
      </c>
      <c r="B245" s="4">
        <v>68</v>
      </c>
      <c r="C245" s="5">
        <v>11.68</v>
      </c>
      <c r="D245" s="4">
        <v>37</v>
      </c>
      <c r="E245" s="5">
        <v>9.76</v>
      </c>
      <c r="F245" s="4">
        <v>31</v>
      </c>
      <c r="G245" s="5">
        <v>15.58</v>
      </c>
      <c r="H245" s="4">
        <v>0</v>
      </c>
    </row>
    <row r="246" spans="1:8" x14ac:dyDescent="0.2">
      <c r="A246" s="2" t="s">
        <v>23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24</v>
      </c>
      <c r="B247" s="4">
        <v>3</v>
      </c>
      <c r="C247" s="5">
        <v>0.52</v>
      </c>
      <c r="D247" s="4">
        <v>0</v>
      </c>
      <c r="E247" s="5">
        <v>0</v>
      </c>
      <c r="F247" s="4">
        <v>3</v>
      </c>
      <c r="G247" s="5">
        <v>1.51</v>
      </c>
      <c r="H247" s="4">
        <v>0</v>
      </c>
    </row>
    <row r="248" spans="1:8" x14ac:dyDescent="0.2">
      <c r="A248" s="2" t="s">
        <v>25</v>
      </c>
      <c r="B248" s="4">
        <v>3</v>
      </c>
      <c r="C248" s="5">
        <v>0.52</v>
      </c>
      <c r="D248" s="4">
        <v>0</v>
      </c>
      <c r="E248" s="5">
        <v>0</v>
      </c>
      <c r="F248" s="4">
        <v>3</v>
      </c>
      <c r="G248" s="5">
        <v>1.51</v>
      </c>
      <c r="H248" s="4">
        <v>0</v>
      </c>
    </row>
    <row r="249" spans="1:8" x14ac:dyDescent="0.2">
      <c r="A249" s="2" t="s">
        <v>26</v>
      </c>
      <c r="B249" s="4">
        <v>139</v>
      </c>
      <c r="C249" s="5">
        <v>23.88</v>
      </c>
      <c r="D249" s="4">
        <v>95</v>
      </c>
      <c r="E249" s="5">
        <v>25.07</v>
      </c>
      <c r="F249" s="4">
        <v>44</v>
      </c>
      <c r="G249" s="5">
        <v>22.11</v>
      </c>
      <c r="H249" s="4">
        <v>0</v>
      </c>
    </row>
    <row r="250" spans="1:8" x14ac:dyDescent="0.2">
      <c r="A250" s="2" t="s">
        <v>27</v>
      </c>
      <c r="B250" s="4">
        <v>1</v>
      </c>
      <c r="C250" s="5">
        <v>0.17</v>
      </c>
      <c r="D250" s="4">
        <v>0</v>
      </c>
      <c r="E250" s="5">
        <v>0</v>
      </c>
      <c r="F250" s="4">
        <v>1</v>
      </c>
      <c r="G250" s="5">
        <v>0.5</v>
      </c>
      <c r="H250" s="4">
        <v>0</v>
      </c>
    </row>
    <row r="251" spans="1:8" x14ac:dyDescent="0.2">
      <c r="A251" s="2" t="s">
        <v>28</v>
      </c>
      <c r="B251" s="4">
        <v>10</v>
      </c>
      <c r="C251" s="5">
        <v>1.72</v>
      </c>
      <c r="D251" s="4">
        <v>1</v>
      </c>
      <c r="E251" s="5">
        <v>0.26</v>
      </c>
      <c r="F251" s="4">
        <v>9</v>
      </c>
      <c r="G251" s="5">
        <v>4.5199999999999996</v>
      </c>
      <c r="H251" s="4">
        <v>0</v>
      </c>
    </row>
    <row r="252" spans="1:8" x14ac:dyDescent="0.2">
      <c r="A252" s="2" t="s">
        <v>29</v>
      </c>
      <c r="B252" s="4">
        <v>17</v>
      </c>
      <c r="C252" s="5">
        <v>2.92</v>
      </c>
      <c r="D252" s="4">
        <v>7</v>
      </c>
      <c r="E252" s="5">
        <v>1.85</v>
      </c>
      <c r="F252" s="4">
        <v>10</v>
      </c>
      <c r="G252" s="5">
        <v>5.03</v>
      </c>
      <c r="H252" s="4">
        <v>0</v>
      </c>
    </row>
    <row r="253" spans="1:8" x14ac:dyDescent="0.2">
      <c r="A253" s="2" t="s">
        <v>30</v>
      </c>
      <c r="B253" s="4">
        <v>88</v>
      </c>
      <c r="C253" s="5">
        <v>15.12</v>
      </c>
      <c r="D253" s="4">
        <v>72</v>
      </c>
      <c r="E253" s="5">
        <v>19</v>
      </c>
      <c r="F253" s="4">
        <v>16</v>
      </c>
      <c r="G253" s="5">
        <v>8.0399999999999991</v>
      </c>
      <c r="H253" s="4">
        <v>0</v>
      </c>
    </row>
    <row r="254" spans="1:8" x14ac:dyDescent="0.2">
      <c r="A254" s="2" t="s">
        <v>31</v>
      </c>
      <c r="B254" s="4">
        <v>70</v>
      </c>
      <c r="C254" s="5">
        <v>12.03</v>
      </c>
      <c r="D254" s="4">
        <v>64</v>
      </c>
      <c r="E254" s="5">
        <v>16.89</v>
      </c>
      <c r="F254" s="4">
        <v>6</v>
      </c>
      <c r="G254" s="5">
        <v>3.02</v>
      </c>
      <c r="H254" s="4">
        <v>0</v>
      </c>
    </row>
    <row r="255" spans="1:8" x14ac:dyDescent="0.2">
      <c r="A255" s="2" t="s">
        <v>32</v>
      </c>
      <c r="B255" s="4">
        <v>18</v>
      </c>
      <c r="C255" s="5">
        <v>3.09</v>
      </c>
      <c r="D255" s="4">
        <v>14</v>
      </c>
      <c r="E255" s="5">
        <v>3.69</v>
      </c>
      <c r="F255" s="4">
        <v>2</v>
      </c>
      <c r="G255" s="5">
        <v>1.01</v>
      </c>
      <c r="H255" s="4">
        <v>0</v>
      </c>
    </row>
    <row r="256" spans="1:8" x14ac:dyDescent="0.2">
      <c r="A256" s="2" t="s">
        <v>33</v>
      </c>
      <c r="B256" s="4">
        <v>19</v>
      </c>
      <c r="C256" s="5">
        <v>3.26</v>
      </c>
      <c r="D256" s="4">
        <v>14</v>
      </c>
      <c r="E256" s="5">
        <v>3.69</v>
      </c>
      <c r="F256" s="4">
        <v>4</v>
      </c>
      <c r="G256" s="5">
        <v>2.0099999999999998</v>
      </c>
      <c r="H256" s="4">
        <v>0</v>
      </c>
    </row>
    <row r="257" spans="1:8" x14ac:dyDescent="0.2">
      <c r="A257" s="2" t="s">
        <v>34</v>
      </c>
      <c r="B257" s="4">
        <v>17</v>
      </c>
      <c r="C257" s="5">
        <v>2.92</v>
      </c>
      <c r="D257" s="4">
        <v>6</v>
      </c>
      <c r="E257" s="5">
        <v>1.58</v>
      </c>
      <c r="F257" s="4">
        <v>10</v>
      </c>
      <c r="G257" s="5">
        <v>5.03</v>
      </c>
      <c r="H257" s="4">
        <v>0</v>
      </c>
    </row>
    <row r="258" spans="1:8" x14ac:dyDescent="0.2">
      <c r="A258" s="1" t="s">
        <v>16</v>
      </c>
      <c r="B258" s="4">
        <v>237</v>
      </c>
      <c r="C258" s="5">
        <v>99.990000000000009</v>
      </c>
      <c r="D258" s="4">
        <v>124</v>
      </c>
      <c r="E258" s="5">
        <v>100</v>
      </c>
      <c r="F258" s="4">
        <v>108</v>
      </c>
      <c r="G258" s="5">
        <v>100</v>
      </c>
      <c r="H258" s="4">
        <v>1</v>
      </c>
    </row>
    <row r="259" spans="1:8" x14ac:dyDescent="0.2">
      <c r="A259" s="2" t="s">
        <v>20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21</v>
      </c>
      <c r="B260" s="4">
        <v>48</v>
      </c>
      <c r="C260" s="5">
        <v>20.25</v>
      </c>
      <c r="D260" s="4">
        <v>13</v>
      </c>
      <c r="E260" s="5">
        <v>10.48</v>
      </c>
      <c r="F260" s="4">
        <v>35</v>
      </c>
      <c r="G260" s="5">
        <v>32.409999999999997</v>
      </c>
      <c r="H260" s="4">
        <v>0</v>
      </c>
    </row>
    <row r="261" spans="1:8" x14ac:dyDescent="0.2">
      <c r="A261" s="2" t="s">
        <v>22</v>
      </c>
      <c r="B261" s="4">
        <v>48</v>
      </c>
      <c r="C261" s="5">
        <v>20.25</v>
      </c>
      <c r="D261" s="4">
        <v>14</v>
      </c>
      <c r="E261" s="5">
        <v>11.29</v>
      </c>
      <c r="F261" s="4">
        <v>34</v>
      </c>
      <c r="G261" s="5">
        <v>31.48</v>
      </c>
      <c r="H261" s="4">
        <v>0</v>
      </c>
    </row>
    <row r="262" spans="1:8" x14ac:dyDescent="0.2">
      <c r="A262" s="2" t="s">
        <v>23</v>
      </c>
      <c r="B262" s="4">
        <v>1</v>
      </c>
      <c r="C262" s="5">
        <v>0.42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24</v>
      </c>
      <c r="B263" s="4">
        <v>2</v>
      </c>
      <c r="C263" s="5">
        <v>0.84</v>
      </c>
      <c r="D263" s="4">
        <v>0</v>
      </c>
      <c r="E263" s="5">
        <v>0</v>
      </c>
      <c r="F263" s="4">
        <v>2</v>
      </c>
      <c r="G263" s="5">
        <v>1.85</v>
      </c>
      <c r="H263" s="4">
        <v>0</v>
      </c>
    </row>
    <row r="264" spans="1:8" x14ac:dyDescent="0.2">
      <c r="A264" s="2" t="s">
        <v>25</v>
      </c>
      <c r="B264" s="4">
        <v>1</v>
      </c>
      <c r="C264" s="5">
        <v>0.42</v>
      </c>
      <c r="D264" s="4">
        <v>0</v>
      </c>
      <c r="E264" s="5">
        <v>0</v>
      </c>
      <c r="F264" s="4">
        <v>1</v>
      </c>
      <c r="G264" s="5">
        <v>0.93</v>
      </c>
      <c r="H264" s="4">
        <v>0</v>
      </c>
    </row>
    <row r="265" spans="1:8" x14ac:dyDescent="0.2">
      <c r="A265" s="2" t="s">
        <v>26</v>
      </c>
      <c r="B265" s="4">
        <v>46</v>
      </c>
      <c r="C265" s="5">
        <v>19.41</v>
      </c>
      <c r="D265" s="4">
        <v>32</v>
      </c>
      <c r="E265" s="5">
        <v>25.81</v>
      </c>
      <c r="F265" s="4">
        <v>14</v>
      </c>
      <c r="G265" s="5">
        <v>12.96</v>
      </c>
      <c r="H265" s="4">
        <v>0</v>
      </c>
    </row>
    <row r="266" spans="1:8" x14ac:dyDescent="0.2">
      <c r="A266" s="2" t="s">
        <v>27</v>
      </c>
      <c r="B266" s="4">
        <v>2</v>
      </c>
      <c r="C266" s="5">
        <v>0.84</v>
      </c>
      <c r="D266" s="4">
        <v>0</v>
      </c>
      <c r="E266" s="5">
        <v>0</v>
      </c>
      <c r="F266" s="4">
        <v>2</v>
      </c>
      <c r="G266" s="5">
        <v>1.85</v>
      </c>
      <c r="H266" s="4">
        <v>0</v>
      </c>
    </row>
    <row r="267" spans="1:8" x14ac:dyDescent="0.2">
      <c r="A267" s="2" t="s">
        <v>28</v>
      </c>
      <c r="B267" s="4">
        <v>3</v>
      </c>
      <c r="C267" s="5">
        <v>1.27</v>
      </c>
      <c r="D267" s="4">
        <v>0</v>
      </c>
      <c r="E267" s="5">
        <v>0</v>
      </c>
      <c r="F267" s="4">
        <v>3</v>
      </c>
      <c r="G267" s="5">
        <v>2.78</v>
      </c>
      <c r="H267" s="4">
        <v>0</v>
      </c>
    </row>
    <row r="268" spans="1:8" x14ac:dyDescent="0.2">
      <c r="A268" s="2" t="s">
        <v>29</v>
      </c>
      <c r="B268" s="4">
        <v>4</v>
      </c>
      <c r="C268" s="5">
        <v>1.69</v>
      </c>
      <c r="D268" s="4">
        <v>3</v>
      </c>
      <c r="E268" s="5">
        <v>2.42</v>
      </c>
      <c r="F268" s="4">
        <v>1</v>
      </c>
      <c r="G268" s="5">
        <v>0.93</v>
      </c>
      <c r="H268" s="4">
        <v>0</v>
      </c>
    </row>
    <row r="269" spans="1:8" x14ac:dyDescent="0.2">
      <c r="A269" s="2" t="s">
        <v>30</v>
      </c>
      <c r="B269" s="4">
        <v>23</v>
      </c>
      <c r="C269" s="5">
        <v>9.6999999999999993</v>
      </c>
      <c r="D269" s="4">
        <v>19</v>
      </c>
      <c r="E269" s="5">
        <v>15.32</v>
      </c>
      <c r="F269" s="4">
        <v>4</v>
      </c>
      <c r="G269" s="5">
        <v>3.7</v>
      </c>
      <c r="H269" s="4">
        <v>0</v>
      </c>
    </row>
    <row r="270" spans="1:8" x14ac:dyDescent="0.2">
      <c r="A270" s="2" t="s">
        <v>31</v>
      </c>
      <c r="B270" s="4">
        <v>40</v>
      </c>
      <c r="C270" s="5">
        <v>16.88</v>
      </c>
      <c r="D270" s="4">
        <v>32</v>
      </c>
      <c r="E270" s="5">
        <v>25.81</v>
      </c>
      <c r="F270" s="4">
        <v>7</v>
      </c>
      <c r="G270" s="5">
        <v>6.48</v>
      </c>
      <c r="H270" s="4">
        <v>1</v>
      </c>
    </row>
    <row r="271" spans="1:8" x14ac:dyDescent="0.2">
      <c r="A271" s="2" t="s">
        <v>32</v>
      </c>
      <c r="B271" s="4">
        <v>5</v>
      </c>
      <c r="C271" s="5">
        <v>2.11</v>
      </c>
      <c r="D271" s="4">
        <v>2</v>
      </c>
      <c r="E271" s="5">
        <v>1.61</v>
      </c>
      <c r="F271" s="4">
        <v>0</v>
      </c>
      <c r="G271" s="5">
        <v>0</v>
      </c>
      <c r="H271" s="4">
        <v>0</v>
      </c>
    </row>
    <row r="272" spans="1:8" x14ac:dyDescent="0.2">
      <c r="A272" s="2" t="s">
        <v>33</v>
      </c>
      <c r="B272" s="4">
        <v>9</v>
      </c>
      <c r="C272" s="5">
        <v>3.8</v>
      </c>
      <c r="D272" s="4">
        <v>7</v>
      </c>
      <c r="E272" s="5">
        <v>5.65</v>
      </c>
      <c r="F272" s="4">
        <v>2</v>
      </c>
      <c r="G272" s="5">
        <v>1.85</v>
      </c>
      <c r="H272" s="4">
        <v>0</v>
      </c>
    </row>
    <row r="273" spans="1:8" x14ac:dyDescent="0.2">
      <c r="A273" s="2" t="s">
        <v>34</v>
      </c>
      <c r="B273" s="4">
        <v>5</v>
      </c>
      <c r="C273" s="5">
        <v>2.11</v>
      </c>
      <c r="D273" s="4">
        <v>2</v>
      </c>
      <c r="E273" s="5">
        <v>1.61</v>
      </c>
      <c r="F273" s="4">
        <v>3</v>
      </c>
      <c r="G273" s="5">
        <v>2.78</v>
      </c>
      <c r="H273" s="4">
        <v>0</v>
      </c>
    </row>
    <row r="274" spans="1:8" x14ac:dyDescent="0.2">
      <c r="A274" s="1" t="s">
        <v>17</v>
      </c>
      <c r="B274" s="4">
        <v>432</v>
      </c>
      <c r="C274" s="5">
        <v>100.00999999999999</v>
      </c>
      <c r="D274" s="4">
        <v>279</v>
      </c>
      <c r="E274" s="5">
        <v>100.01</v>
      </c>
      <c r="F274" s="4">
        <v>151</v>
      </c>
      <c r="G274" s="5">
        <v>99.97999999999999</v>
      </c>
      <c r="H274" s="4">
        <v>0</v>
      </c>
    </row>
    <row r="275" spans="1:8" x14ac:dyDescent="0.2">
      <c r="A275" s="2" t="s">
        <v>20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21</v>
      </c>
      <c r="B276" s="4">
        <v>73</v>
      </c>
      <c r="C276" s="5">
        <v>16.899999999999999</v>
      </c>
      <c r="D276" s="4">
        <v>50</v>
      </c>
      <c r="E276" s="5">
        <v>17.920000000000002</v>
      </c>
      <c r="F276" s="4">
        <v>23</v>
      </c>
      <c r="G276" s="5">
        <v>15.23</v>
      </c>
      <c r="H276" s="4">
        <v>0</v>
      </c>
    </row>
    <row r="277" spans="1:8" x14ac:dyDescent="0.2">
      <c r="A277" s="2" t="s">
        <v>22</v>
      </c>
      <c r="B277" s="4">
        <v>96</v>
      </c>
      <c r="C277" s="5">
        <v>22.22</v>
      </c>
      <c r="D277" s="4">
        <v>52</v>
      </c>
      <c r="E277" s="5">
        <v>18.64</v>
      </c>
      <c r="F277" s="4">
        <v>44</v>
      </c>
      <c r="G277" s="5">
        <v>29.14</v>
      </c>
      <c r="H277" s="4">
        <v>0</v>
      </c>
    </row>
    <row r="278" spans="1:8" x14ac:dyDescent="0.2">
      <c r="A278" s="2" t="s">
        <v>23</v>
      </c>
      <c r="B278" s="4">
        <v>1</v>
      </c>
      <c r="C278" s="5">
        <v>0.23</v>
      </c>
      <c r="D278" s="4">
        <v>1</v>
      </c>
      <c r="E278" s="5">
        <v>0.36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24</v>
      </c>
      <c r="B279" s="4">
        <v>2</v>
      </c>
      <c r="C279" s="5">
        <v>0.46</v>
      </c>
      <c r="D279" s="4">
        <v>0</v>
      </c>
      <c r="E279" s="5">
        <v>0</v>
      </c>
      <c r="F279" s="4">
        <v>2</v>
      </c>
      <c r="G279" s="5">
        <v>1.32</v>
      </c>
      <c r="H279" s="4">
        <v>0</v>
      </c>
    </row>
    <row r="280" spans="1:8" x14ac:dyDescent="0.2">
      <c r="A280" s="2" t="s">
        <v>25</v>
      </c>
      <c r="B280" s="4">
        <v>3</v>
      </c>
      <c r="C280" s="5">
        <v>0.69</v>
      </c>
      <c r="D280" s="4">
        <v>1</v>
      </c>
      <c r="E280" s="5">
        <v>0.36</v>
      </c>
      <c r="F280" s="4">
        <v>2</v>
      </c>
      <c r="G280" s="5">
        <v>1.32</v>
      </c>
      <c r="H280" s="4">
        <v>0</v>
      </c>
    </row>
    <row r="281" spans="1:8" x14ac:dyDescent="0.2">
      <c r="A281" s="2" t="s">
        <v>26</v>
      </c>
      <c r="B281" s="4">
        <v>93</v>
      </c>
      <c r="C281" s="5">
        <v>21.53</v>
      </c>
      <c r="D281" s="4">
        <v>56</v>
      </c>
      <c r="E281" s="5">
        <v>20.07</v>
      </c>
      <c r="F281" s="4">
        <v>37</v>
      </c>
      <c r="G281" s="5">
        <v>24.5</v>
      </c>
      <c r="H281" s="4">
        <v>0</v>
      </c>
    </row>
    <row r="282" spans="1:8" x14ac:dyDescent="0.2">
      <c r="A282" s="2" t="s">
        <v>27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28</v>
      </c>
      <c r="B283" s="4">
        <v>11</v>
      </c>
      <c r="C283" s="5">
        <v>2.5499999999999998</v>
      </c>
      <c r="D283" s="4">
        <v>3</v>
      </c>
      <c r="E283" s="5">
        <v>1.08</v>
      </c>
      <c r="F283" s="4">
        <v>8</v>
      </c>
      <c r="G283" s="5">
        <v>5.3</v>
      </c>
      <c r="H283" s="4">
        <v>0</v>
      </c>
    </row>
    <row r="284" spans="1:8" x14ac:dyDescent="0.2">
      <c r="A284" s="2" t="s">
        <v>29</v>
      </c>
      <c r="B284" s="4">
        <v>11</v>
      </c>
      <c r="C284" s="5">
        <v>2.5499999999999998</v>
      </c>
      <c r="D284" s="4">
        <v>9</v>
      </c>
      <c r="E284" s="5">
        <v>3.23</v>
      </c>
      <c r="F284" s="4">
        <v>2</v>
      </c>
      <c r="G284" s="5">
        <v>1.32</v>
      </c>
      <c r="H284" s="4">
        <v>0</v>
      </c>
    </row>
    <row r="285" spans="1:8" x14ac:dyDescent="0.2">
      <c r="A285" s="2" t="s">
        <v>30</v>
      </c>
      <c r="B285" s="4">
        <v>35</v>
      </c>
      <c r="C285" s="5">
        <v>8.1</v>
      </c>
      <c r="D285" s="4">
        <v>30</v>
      </c>
      <c r="E285" s="5">
        <v>10.75</v>
      </c>
      <c r="F285" s="4">
        <v>4</v>
      </c>
      <c r="G285" s="5">
        <v>2.65</v>
      </c>
      <c r="H285" s="4">
        <v>0</v>
      </c>
    </row>
    <row r="286" spans="1:8" x14ac:dyDescent="0.2">
      <c r="A286" s="2" t="s">
        <v>31</v>
      </c>
      <c r="B286" s="4">
        <v>59</v>
      </c>
      <c r="C286" s="5">
        <v>13.66</v>
      </c>
      <c r="D286" s="4">
        <v>46</v>
      </c>
      <c r="E286" s="5">
        <v>16.489999999999998</v>
      </c>
      <c r="F286" s="4">
        <v>13</v>
      </c>
      <c r="G286" s="5">
        <v>8.61</v>
      </c>
      <c r="H286" s="4">
        <v>0</v>
      </c>
    </row>
    <row r="287" spans="1:8" x14ac:dyDescent="0.2">
      <c r="A287" s="2" t="s">
        <v>32</v>
      </c>
      <c r="B287" s="4">
        <v>12</v>
      </c>
      <c r="C287" s="5">
        <v>2.78</v>
      </c>
      <c r="D287" s="4">
        <v>9</v>
      </c>
      <c r="E287" s="5">
        <v>3.23</v>
      </c>
      <c r="F287" s="4">
        <v>2</v>
      </c>
      <c r="G287" s="5">
        <v>1.32</v>
      </c>
      <c r="H287" s="4">
        <v>0</v>
      </c>
    </row>
    <row r="288" spans="1:8" x14ac:dyDescent="0.2">
      <c r="A288" s="2" t="s">
        <v>33</v>
      </c>
      <c r="B288" s="4">
        <v>24</v>
      </c>
      <c r="C288" s="5">
        <v>5.56</v>
      </c>
      <c r="D288" s="4">
        <v>18</v>
      </c>
      <c r="E288" s="5">
        <v>6.45</v>
      </c>
      <c r="F288" s="4">
        <v>6</v>
      </c>
      <c r="G288" s="5">
        <v>3.97</v>
      </c>
      <c r="H288" s="4">
        <v>0</v>
      </c>
    </row>
    <row r="289" spans="1:8" x14ac:dyDescent="0.2">
      <c r="A289" s="2" t="s">
        <v>34</v>
      </c>
      <c r="B289" s="4">
        <v>12</v>
      </c>
      <c r="C289" s="5">
        <v>2.78</v>
      </c>
      <c r="D289" s="4">
        <v>4</v>
      </c>
      <c r="E289" s="5">
        <v>1.43</v>
      </c>
      <c r="F289" s="4">
        <v>8</v>
      </c>
      <c r="G289" s="5">
        <v>5.3</v>
      </c>
      <c r="H289" s="4">
        <v>0</v>
      </c>
    </row>
    <row r="290" spans="1:8" x14ac:dyDescent="0.2">
      <c r="A290" s="1" t="s">
        <v>18</v>
      </c>
      <c r="B290" s="4">
        <v>340</v>
      </c>
      <c r="C290" s="5">
        <v>99.999999999999986</v>
      </c>
      <c r="D290" s="4">
        <v>217</v>
      </c>
      <c r="E290" s="5">
        <v>99.990000000000009</v>
      </c>
      <c r="F290" s="4">
        <v>112</v>
      </c>
      <c r="G290" s="5">
        <v>100.02000000000001</v>
      </c>
      <c r="H290" s="4">
        <v>3</v>
      </c>
    </row>
    <row r="291" spans="1:8" x14ac:dyDescent="0.2">
      <c r="A291" s="2" t="s">
        <v>20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21</v>
      </c>
      <c r="B292" s="4">
        <v>40</v>
      </c>
      <c r="C292" s="5">
        <v>11.76</v>
      </c>
      <c r="D292" s="4">
        <v>18</v>
      </c>
      <c r="E292" s="5">
        <v>8.2899999999999991</v>
      </c>
      <c r="F292" s="4">
        <v>22</v>
      </c>
      <c r="G292" s="5">
        <v>19.64</v>
      </c>
      <c r="H292" s="4">
        <v>0</v>
      </c>
    </row>
    <row r="293" spans="1:8" x14ac:dyDescent="0.2">
      <c r="A293" s="2" t="s">
        <v>22</v>
      </c>
      <c r="B293" s="4">
        <v>20</v>
      </c>
      <c r="C293" s="5">
        <v>5.88</v>
      </c>
      <c r="D293" s="4">
        <v>11</v>
      </c>
      <c r="E293" s="5">
        <v>5.07</v>
      </c>
      <c r="F293" s="4">
        <v>9</v>
      </c>
      <c r="G293" s="5">
        <v>8.0399999999999991</v>
      </c>
      <c r="H293" s="4">
        <v>0</v>
      </c>
    </row>
    <row r="294" spans="1:8" x14ac:dyDescent="0.2">
      <c r="A294" s="2" t="s">
        <v>23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24</v>
      </c>
      <c r="B295" s="4">
        <v>4</v>
      </c>
      <c r="C295" s="5">
        <v>1.18</v>
      </c>
      <c r="D295" s="4">
        <v>0</v>
      </c>
      <c r="E295" s="5">
        <v>0</v>
      </c>
      <c r="F295" s="4">
        <v>4</v>
      </c>
      <c r="G295" s="5">
        <v>3.57</v>
      </c>
      <c r="H295" s="4">
        <v>0</v>
      </c>
    </row>
    <row r="296" spans="1:8" x14ac:dyDescent="0.2">
      <c r="A296" s="2" t="s">
        <v>25</v>
      </c>
      <c r="B296" s="4">
        <v>6</v>
      </c>
      <c r="C296" s="5">
        <v>1.76</v>
      </c>
      <c r="D296" s="4">
        <v>4</v>
      </c>
      <c r="E296" s="5">
        <v>1.84</v>
      </c>
      <c r="F296" s="4">
        <v>2</v>
      </c>
      <c r="G296" s="5">
        <v>1.79</v>
      </c>
      <c r="H296" s="4">
        <v>0</v>
      </c>
    </row>
    <row r="297" spans="1:8" x14ac:dyDescent="0.2">
      <c r="A297" s="2" t="s">
        <v>26</v>
      </c>
      <c r="B297" s="4">
        <v>97</v>
      </c>
      <c r="C297" s="5">
        <v>28.53</v>
      </c>
      <c r="D297" s="4">
        <v>65</v>
      </c>
      <c r="E297" s="5">
        <v>29.95</v>
      </c>
      <c r="F297" s="4">
        <v>31</v>
      </c>
      <c r="G297" s="5">
        <v>27.68</v>
      </c>
      <c r="H297" s="4">
        <v>1</v>
      </c>
    </row>
    <row r="298" spans="1:8" x14ac:dyDescent="0.2">
      <c r="A298" s="2" t="s">
        <v>27</v>
      </c>
      <c r="B298" s="4">
        <v>2</v>
      </c>
      <c r="C298" s="5">
        <v>0.59</v>
      </c>
      <c r="D298" s="4">
        <v>0</v>
      </c>
      <c r="E298" s="5">
        <v>0</v>
      </c>
      <c r="F298" s="4">
        <v>2</v>
      </c>
      <c r="G298" s="5">
        <v>1.79</v>
      </c>
      <c r="H298" s="4">
        <v>0</v>
      </c>
    </row>
    <row r="299" spans="1:8" x14ac:dyDescent="0.2">
      <c r="A299" s="2" t="s">
        <v>28</v>
      </c>
      <c r="B299" s="4">
        <v>14</v>
      </c>
      <c r="C299" s="5">
        <v>4.12</v>
      </c>
      <c r="D299" s="4">
        <v>10</v>
      </c>
      <c r="E299" s="5">
        <v>4.6100000000000003</v>
      </c>
      <c r="F299" s="4">
        <v>4</v>
      </c>
      <c r="G299" s="5">
        <v>3.57</v>
      </c>
      <c r="H299" s="4">
        <v>0</v>
      </c>
    </row>
    <row r="300" spans="1:8" x14ac:dyDescent="0.2">
      <c r="A300" s="2" t="s">
        <v>29</v>
      </c>
      <c r="B300" s="4">
        <v>12</v>
      </c>
      <c r="C300" s="5">
        <v>3.53</v>
      </c>
      <c r="D300" s="4">
        <v>9</v>
      </c>
      <c r="E300" s="5">
        <v>4.1500000000000004</v>
      </c>
      <c r="F300" s="4">
        <v>3</v>
      </c>
      <c r="G300" s="5">
        <v>2.68</v>
      </c>
      <c r="H300" s="4">
        <v>0</v>
      </c>
    </row>
    <row r="301" spans="1:8" x14ac:dyDescent="0.2">
      <c r="A301" s="2" t="s">
        <v>30</v>
      </c>
      <c r="B301" s="4">
        <v>52</v>
      </c>
      <c r="C301" s="5">
        <v>15.29</v>
      </c>
      <c r="D301" s="4">
        <v>38</v>
      </c>
      <c r="E301" s="5">
        <v>17.510000000000002</v>
      </c>
      <c r="F301" s="4">
        <v>12</v>
      </c>
      <c r="G301" s="5">
        <v>10.71</v>
      </c>
      <c r="H301" s="4">
        <v>2</v>
      </c>
    </row>
    <row r="302" spans="1:8" x14ac:dyDescent="0.2">
      <c r="A302" s="2" t="s">
        <v>31</v>
      </c>
      <c r="B302" s="4">
        <v>50</v>
      </c>
      <c r="C302" s="5">
        <v>14.71</v>
      </c>
      <c r="D302" s="4">
        <v>39</v>
      </c>
      <c r="E302" s="5">
        <v>17.97</v>
      </c>
      <c r="F302" s="4">
        <v>9</v>
      </c>
      <c r="G302" s="5">
        <v>8.0399999999999991</v>
      </c>
      <c r="H302" s="4">
        <v>0</v>
      </c>
    </row>
    <row r="303" spans="1:8" x14ac:dyDescent="0.2">
      <c r="A303" s="2" t="s">
        <v>32</v>
      </c>
      <c r="B303" s="4">
        <v>15</v>
      </c>
      <c r="C303" s="5">
        <v>4.41</v>
      </c>
      <c r="D303" s="4">
        <v>7</v>
      </c>
      <c r="E303" s="5">
        <v>3.23</v>
      </c>
      <c r="F303" s="4">
        <v>3</v>
      </c>
      <c r="G303" s="5">
        <v>2.68</v>
      </c>
      <c r="H303" s="4">
        <v>0</v>
      </c>
    </row>
    <row r="304" spans="1:8" x14ac:dyDescent="0.2">
      <c r="A304" s="2" t="s">
        <v>33</v>
      </c>
      <c r="B304" s="4">
        <v>12</v>
      </c>
      <c r="C304" s="5">
        <v>3.53</v>
      </c>
      <c r="D304" s="4">
        <v>10</v>
      </c>
      <c r="E304" s="5">
        <v>4.6100000000000003</v>
      </c>
      <c r="F304" s="4">
        <v>2</v>
      </c>
      <c r="G304" s="5">
        <v>1.79</v>
      </c>
      <c r="H304" s="4">
        <v>0</v>
      </c>
    </row>
    <row r="305" spans="1:8" x14ac:dyDescent="0.2">
      <c r="A305" s="2" t="s">
        <v>34</v>
      </c>
      <c r="B305" s="4">
        <v>16</v>
      </c>
      <c r="C305" s="5">
        <v>4.71</v>
      </c>
      <c r="D305" s="4">
        <v>6</v>
      </c>
      <c r="E305" s="5">
        <v>2.76</v>
      </c>
      <c r="F305" s="4">
        <v>9</v>
      </c>
      <c r="G305" s="5">
        <v>8.0399999999999991</v>
      </c>
      <c r="H305" s="4">
        <v>0</v>
      </c>
    </row>
    <row r="306" spans="1:8" x14ac:dyDescent="0.2">
      <c r="A306" s="1" t="s">
        <v>19</v>
      </c>
      <c r="B306" s="4">
        <v>654</v>
      </c>
      <c r="C306" s="5">
        <v>99.99</v>
      </c>
      <c r="D306" s="4">
        <v>421</v>
      </c>
      <c r="E306" s="5">
        <v>100.00999999999999</v>
      </c>
      <c r="F306" s="4">
        <v>204</v>
      </c>
      <c r="G306" s="5">
        <v>99.990000000000009</v>
      </c>
      <c r="H306" s="4">
        <v>4</v>
      </c>
    </row>
    <row r="307" spans="1:8" x14ac:dyDescent="0.2">
      <c r="A307" s="2" t="s">
        <v>20</v>
      </c>
      <c r="B307" s="4">
        <v>1</v>
      </c>
      <c r="C307" s="5">
        <v>0.15</v>
      </c>
      <c r="D307" s="4">
        <v>1</v>
      </c>
      <c r="E307" s="5">
        <v>0.24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21</v>
      </c>
      <c r="B308" s="4">
        <v>115</v>
      </c>
      <c r="C308" s="5">
        <v>17.579999999999998</v>
      </c>
      <c r="D308" s="4">
        <v>64</v>
      </c>
      <c r="E308" s="5">
        <v>15.2</v>
      </c>
      <c r="F308" s="4">
        <v>51</v>
      </c>
      <c r="G308" s="5">
        <v>25</v>
      </c>
      <c r="H308" s="4">
        <v>0</v>
      </c>
    </row>
    <row r="309" spans="1:8" x14ac:dyDescent="0.2">
      <c r="A309" s="2" t="s">
        <v>22</v>
      </c>
      <c r="B309" s="4">
        <v>60</v>
      </c>
      <c r="C309" s="5">
        <v>9.17</v>
      </c>
      <c r="D309" s="4">
        <v>22</v>
      </c>
      <c r="E309" s="5">
        <v>5.23</v>
      </c>
      <c r="F309" s="4">
        <v>38</v>
      </c>
      <c r="G309" s="5">
        <v>18.63</v>
      </c>
      <c r="H309" s="4">
        <v>0</v>
      </c>
    </row>
    <row r="310" spans="1:8" x14ac:dyDescent="0.2">
      <c r="A310" s="2" t="s">
        <v>23</v>
      </c>
      <c r="B310" s="4">
        <v>3</v>
      </c>
      <c r="C310" s="5">
        <v>0.46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24</v>
      </c>
      <c r="B311" s="4">
        <v>3</v>
      </c>
      <c r="C311" s="5">
        <v>0.46</v>
      </c>
      <c r="D311" s="4">
        <v>0</v>
      </c>
      <c r="E311" s="5">
        <v>0</v>
      </c>
      <c r="F311" s="4">
        <v>2</v>
      </c>
      <c r="G311" s="5">
        <v>0.98</v>
      </c>
      <c r="H311" s="4">
        <v>0</v>
      </c>
    </row>
    <row r="312" spans="1:8" x14ac:dyDescent="0.2">
      <c r="A312" s="2" t="s">
        <v>25</v>
      </c>
      <c r="B312" s="4">
        <v>10</v>
      </c>
      <c r="C312" s="5">
        <v>1.53</v>
      </c>
      <c r="D312" s="4">
        <v>1</v>
      </c>
      <c r="E312" s="5">
        <v>0.24</v>
      </c>
      <c r="F312" s="4">
        <v>9</v>
      </c>
      <c r="G312" s="5">
        <v>4.41</v>
      </c>
      <c r="H312" s="4">
        <v>0</v>
      </c>
    </row>
    <row r="313" spans="1:8" x14ac:dyDescent="0.2">
      <c r="A313" s="2" t="s">
        <v>26</v>
      </c>
      <c r="B313" s="4">
        <v>193</v>
      </c>
      <c r="C313" s="5">
        <v>29.51</v>
      </c>
      <c r="D313" s="4">
        <v>134</v>
      </c>
      <c r="E313" s="5">
        <v>31.83</v>
      </c>
      <c r="F313" s="4">
        <v>58</v>
      </c>
      <c r="G313" s="5">
        <v>28.43</v>
      </c>
      <c r="H313" s="4">
        <v>1</v>
      </c>
    </row>
    <row r="314" spans="1:8" x14ac:dyDescent="0.2">
      <c r="A314" s="2" t="s">
        <v>27</v>
      </c>
      <c r="B314" s="4">
        <v>3</v>
      </c>
      <c r="C314" s="5">
        <v>0.46</v>
      </c>
      <c r="D314" s="4">
        <v>1</v>
      </c>
      <c r="E314" s="5">
        <v>0.24</v>
      </c>
      <c r="F314" s="4">
        <v>2</v>
      </c>
      <c r="G314" s="5">
        <v>0.98</v>
      </c>
      <c r="H314" s="4">
        <v>0</v>
      </c>
    </row>
    <row r="315" spans="1:8" x14ac:dyDescent="0.2">
      <c r="A315" s="2" t="s">
        <v>28</v>
      </c>
      <c r="B315" s="4">
        <v>21</v>
      </c>
      <c r="C315" s="5">
        <v>3.21</v>
      </c>
      <c r="D315" s="4">
        <v>13</v>
      </c>
      <c r="E315" s="5">
        <v>3.09</v>
      </c>
      <c r="F315" s="4">
        <v>7</v>
      </c>
      <c r="G315" s="5">
        <v>3.43</v>
      </c>
      <c r="H315" s="4">
        <v>0</v>
      </c>
    </row>
    <row r="316" spans="1:8" x14ac:dyDescent="0.2">
      <c r="A316" s="2" t="s">
        <v>29</v>
      </c>
      <c r="B316" s="4">
        <v>16</v>
      </c>
      <c r="C316" s="5">
        <v>2.4500000000000002</v>
      </c>
      <c r="D316" s="4">
        <v>10</v>
      </c>
      <c r="E316" s="5">
        <v>2.38</v>
      </c>
      <c r="F316" s="4">
        <v>6</v>
      </c>
      <c r="G316" s="5">
        <v>2.94</v>
      </c>
      <c r="H316" s="4">
        <v>0</v>
      </c>
    </row>
    <row r="317" spans="1:8" x14ac:dyDescent="0.2">
      <c r="A317" s="2" t="s">
        <v>30</v>
      </c>
      <c r="B317" s="4">
        <v>77</v>
      </c>
      <c r="C317" s="5">
        <v>11.77</v>
      </c>
      <c r="D317" s="4">
        <v>68</v>
      </c>
      <c r="E317" s="5">
        <v>16.149999999999999</v>
      </c>
      <c r="F317" s="4">
        <v>9</v>
      </c>
      <c r="G317" s="5">
        <v>4.41</v>
      </c>
      <c r="H317" s="4">
        <v>0</v>
      </c>
    </row>
    <row r="318" spans="1:8" x14ac:dyDescent="0.2">
      <c r="A318" s="2" t="s">
        <v>31</v>
      </c>
      <c r="B318" s="4">
        <v>76</v>
      </c>
      <c r="C318" s="5">
        <v>11.62</v>
      </c>
      <c r="D318" s="4">
        <v>71</v>
      </c>
      <c r="E318" s="5">
        <v>16.86</v>
      </c>
      <c r="F318" s="4">
        <v>5</v>
      </c>
      <c r="G318" s="5">
        <v>2.4500000000000002</v>
      </c>
      <c r="H318" s="4">
        <v>0</v>
      </c>
    </row>
    <row r="319" spans="1:8" x14ac:dyDescent="0.2">
      <c r="A319" s="2" t="s">
        <v>32</v>
      </c>
      <c r="B319" s="4">
        <v>32</v>
      </c>
      <c r="C319" s="5">
        <v>4.8899999999999997</v>
      </c>
      <c r="D319" s="4">
        <v>12</v>
      </c>
      <c r="E319" s="5">
        <v>2.85</v>
      </c>
      <c r="F319" s="4">
        <v>2</v>
      </c>
      <c r="G319" s="5">
        <v>0.98</v>
      </c>
      <c r="H319" s="4">
        <v>0</v>
      </c>
    </row>
    <row r="320" spans="1:8" x14ac:dyDescent="0.2">
      <c r="A320" s="2" t="s">
        <v>33</v>
      </c>
      <c r="B320" s="4">
        <v>25</v>
      </c>
      <c r="C320" s="5">
        <v>3.82</v>
      </c>
      <c r="D320" s="4">
        <v>15</v>
      </c>
      <c r="E320" s="5">
        <v>3.56</v>
      </c>
      <c r="F320" s="4">
        <v>10</v>
      </c>
      <c r="G320" s="5">
        <v>4.9000000000000004</v>
      </c>
      <c r="H320" s="4">
        <v>0</v>
      </c>
    </row>
    <row r="321" spans="1:8" x14ac:dyDescent="0.2">
      <c r="A321" s="2" t="s">
        <v>34</v>
      </c>
      <c r="B321" s="4">
        <v>19</v>
      </c>
      <c r="C321" s="5">
        <v>2.91</v>
      </c>
      <c r="D321" s="4">
        <v>9</v>
      </c>
      <c r="E321" s="5">
        <v>2.14</v>
      </c>
      <c r="F321" s="4">
        <v>5</v>
      </c>
      <c r="G321" s="5">
        <v>2.4500000000000002</v>
      </c>
      <c r="H321" s="4">
        <v>3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998EF-E7CD-4225-AF21-17264BCDD19B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190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0.17</v>
      </c>
      <c r="E5" s="12">
        <v>0</v>
      </c>
      <c r="F5" s="8">
        <v>0</v>
      </c>
      <c r="G5" s="12">
        <v>1</v>
      </c>
      <c r="H5" s="8">
        <v>0.5</v>
      </c>
      <c r="I5" s="12">
        <v>0</v>
      </c>
    </row>
    <row r="6" spans="2:9" ht="15" customHeight="1" x14ac:dyDescent="0.2">
      <c r="B6" t="s">
        <v>21</v>
      </c>
      <c r="C6" s="12">
        <v>128</v>
      </c>
      <c r="D6" s="8">
        <v>21.99</v>
      </c>
      <c r="E6" s="12">
        <v>69</v>
      </c>
      <c r="F6" s="8">
        <v>18.21</v>
      </c>
      <c r="G6" s="12">
        <v>59</v>
      </c>
      <c r="H6" s="8">
        <v>29.65</v>
      </c>
      <c r="I6" s="12">
        <v>0</v>
      </c>
    </row>
    <row r="7" spans="2:9" ht="15" customHeight="1" x14ac:dyDescent="0.2">
      <c r="B7" t="s">
        <v>22</v>
      </c>
      <c r="C7" s="12">
        <v>68</v>
      </c>
      <c r="D7" s="8">
        <v>11.68</v>
      </c>
      <c r="E7" s="12">
        <v>37</v>
      </c>
      <c r="F7" s="8">
        <v>9.76</v>
      </c>
      <c r="G7" s="12">
        <v>31</v>
      </c>
      <c r="H7" s="8">
        <v>15.58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3</v>
      </c>
      <c r="D9" s="8">
        <v>0.52</v>
      </c>
      <c r="E9" s="12">
        <v>0</v>
      </c>
      <c r="F9" s="8">
        <v>0</v>
      </c>
      <c r="G9" s="12">
        <v>3</v>
      </c>
      <c r="H9" s="8">
        <v>1.51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0.52</v>
      </c>
      <c r="E10" s="12">
        <v>0</v>
      </c>
      <c r="F10" s="8">
        <v>0</v>
      </c>
      <c r="G10" s="12">
        <v>3</v>
      </c>
      <c r="H10" s="8">
        <v>1.51</v>
      </c>
      <c r="I10" s="12">
        <v>0</v>
      </c>
    </row>
    <row r="11" spans="2:9" ht="15" customHeight="1" x14ac:dyDescent="0.2">
      <c r="B11" t="s">
        <v>26</v>
      </c>
      <c r="C11" s="12">
        <v>139</v>
      </c>
      <c r="D11" s="8">
        <v>23.88</v>
      </c>
      <c r="E11" s="12">
        <v>95</v>
      </c>
      <c r="F11" s="8">
        <v>25.07</v>
      </c>
      <c r="G11" s="12">
        <v>44</v>
      </c>
      <c r="H11" s="8">
        <v>22.11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0.17</v>
      </c>
      <c r="E12" s="12">
        <v>0</v>
      </c>
      <c r="F12" s="8">
        <v>0</v>
      </c>
      <c r="G12" s="12">
        <v>1</v>
      </c>
      <c r="H12" s="8">
        <v>0.5</v>
      </c>
      <c r="I12" s="12">
        <v>0</v>
      </c>
    </row>
    <row r="13" spans="2:9" ht="15" customHeight="1" x14ac:dyDescent="0.2">
      <c r="B13" t="s">
        <v>28</v>
      </c>
      <c r="C13" s="12">
        <v>10</v>
      </c>
      <c r="D13" s="8">
        <v>1.72</v>
      </c>
      <c r="E13" s="12">
        <v>1</v>
      </c>
      <c r="F13" s="8">
        <v>0.26</v>
      </c>
      <c r="G13" s="12">
        <v>9</v>
      </c>
      <c r="H13" s="8">
        <v>4.5199999999999996</v>
      </c>
      <c r="I13" s="12">
        <v>0</v>
      </c>
    </row>
    <row r="14" spans="2:9" ht="15" customHeight="1" x14ac:dyDescent="0.2">
      <c r="B14" t="s">
        <v>29</v>
      </c>
      <c r="C14" s="12">
        <v>17</v>
      </c>
      <c r="D14" s="8">
        <v>2.92</v>
      </c>
      <c r="E14" s="12">
        <v>7</v>
      </c>
      <c r="F14" s="8">
        <v>1.85</v>
      </c>
      <c r="G14" s="12">
        <v>10</v>
      </c>
      <c r="H14" s="8">
        <v>5.03</v>
      </c>
      <c r="I14" s="12">
        <v>0</v>
      </c>
    </row>
    <row r="15" spans="2:9" ht="15" customHeight="1" x14ac:dyDescent="0.2">
      <c r="B15" t="s">
        <v>30</v>
      </c>
      <c r="C15" s="12">
        <v>88</v>
      </c>
      <c r="D15" s="8">
        <v>15.12</v>
      </c>
      <c r="E15" s="12">
        <v>72</v>
      </c>
      <c r="F15" s="8">
        <v>19</v>
      </c>
      <c r="G15" s="12">
        <v>16</v>
      </c>
      <c r="H15" s="8">
        <v>8.0399999999999991</v>
      </c>
      <c r="I15" s="12">
        <v>0</v>
      </c>
    </row>
    <row r="16" spans="2:9" ht="15" customHeight="1" x14ac:dyDescent="0.2">
      <c r="B16" t="s">
        <v>31</v>
      </c>
      <c r="C16" s="12">
        <v>70</v>
      </c>
      <c r="D16" s="8">
        <v>12.03</v>
      </c>
      <c r="E16" s="12">
        <v>64</v>
      </c>
      <c r="F16" s="8">
        <v>16.89</v>
      </c>
      <c r="G16" s="12">
        <v>6</v>
      </c>
      <c r="H16" s="8">
        <v>3.02</v>
      </c>
      <c r="I16" s="12">
        <v>0</v>
      </c>
    </row>
    <row r="17" spans="2:9" ht="15" customHeight="1" x14ac:dyDescent="0.2">
      <c r="B17" t="s">
        <v>32</v>
      </c>
      <c r="C17" s="12">
        <v>18</v>
      </c>
      <c r="D17" s="8">
        <v>3.09</v>
      </c>
      <c r="E17" s="12">
        <v>14</v>
      </c>
      <c r="F17" s="8">
        <v>3.69</v>
      </c>
      <c r="G17" s="12">
        <v>2</v>
      </c>
      <c r="H17" s="8">
        <v>1.01</v>
      </c>
      <c r="I17" s="12">
        <v>0</v>
      </c>
    </row>
    <row r="18" spans="2:9" ht="15" customHeight="1" x14ac:dyDescent="0.2">
      <c r="B18" t="s">
        <v>33</v>
      </c>
      <c r="C18" s="12">
        <v>19</v>
      </c>
      <c r="D18" s="8">
        <v>3.26</v>
      </c>
      <c r="E18" s="12">
        <v>14</v>
      </c>
      <c r="F18" s="8">
        <v>3.69</v>
      </c>
      <c r="G18" s="12">
        <v>4</v>
      </c>
      <c r="H18" s="8">
        <v>2.0099999999999998</v>
      </c>
      <c r="I18" s="12">
        <v>0</v>
      </c>
    </row>
    <row r="19" spans="2:9" ht="15" customHeight="1" x14ac:dyDescent="0.2">
      <c r="B19" t="s">
        <v>34</v>
      </c>
      <c r="C19" s="12">
        <v>17</v>
      </c>
      <c r="D19" s="8">
        <v>2.92</v>
      </c>
      <c r="E19" s="12">
        <v>6</v>
      </c>
      <c r="F19" s="8">
        <v>1.58</v>
      </c>
      <c r="G19" s="12">
        <v>10</v>
      </c>
      <c r="H19" s="8">
        <v>5.03</v>
      </c>
      <c r="I19" s="12">
        <v>0</v>
      </c>
    </row>
    <row r="20" spans="2:9" ht="15" customHeight="1" x14ac:dyDescent="0.2">
      <c r="B20" s="9" t="s">
        <v>172</v>
      </c>
      <c r="C20" s="12">
        <f>SUM(LTBL_17384[総数／事業所数])</f>
        <v>582</v>
      </c>
      <c r="E20" s="12">
        <f>SUBTOTAL(109,LTBL_17384[個人／事業所数])</f>
        <v>379</v>
      </c>
      <c r="G20" s="12">
        <f>SUBTOTAL(109,LTBL_17384[法人／事業所数])</f>
        <v>199</v>
      </c>
      <c r="I20" s="12">
        <f>SUBTOTAL(109,LTBL_17384[法人以外の団体／事業所数])</f>
        <v>0</v>
      </c>
    </row>
    <row r="21" spans="2:9" ht="15" customHeight="1" x14ac:dyDescent="0.2">
      <c r="E21" s="11">
        <f>LTBL_17384[[#Totals],[個人／事業所数]]/LTBL_17384[[#Totals],[総数／事業所数]]</f>
        <v>0.65120274914089349</v>
      </c>
      <c r="G21" s="11">
        <f>LTBL_17384[[#Totals],[法人／事業所数]]/LTBL_17384[[#Totals],[総数／事業所数]]</f>
        <v>0.34192439862542956</v>
      </c>
      <c r="I21" s="11">
        <f>LTBL_17384[[#Totals],[法人以外の団体／事業所数]]/LTBL_17384[[#Totals],[総数／事業所数]]</f>
        <v>0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67</v>
      </c>
      <c r="D24" s="8">
        <v>11.51</v>
      </c>
      <c r="E24" s="12">
        <v>35</v>
      </c>
      <c r="F24" s="8">
        <v>9.23</v>
      </c>
      <c r="G24" s="12">
        <v>32</v>
      </c>
      <c r="H24" s="8">
        <v>16.079999999999998</v>
      </c>
      <c r="I24" s="12">
        <v>0</v>
      </c>
    </row>
    <row r="25" spans="2:9" ht="15" customHeight="1" x14ac:dyDescent="0.2">
      <c r="B25" t="s">
        <v>60</v>
      </c>
      <c r="C25" s="12">
        <v>64</v>
      </c>
      <c r="D25" s="8">
        <v>11</v>
      </c>
      <c r="E25" s="12">
        <v>61</v>
      </c>
      <c r="F25" s="8">
        <v>16.09</v>
      </c>
      <c r="G25" s="12">
        <v>3</v>
      </c>
      <c r="H25" s="8">
        <v>1.51</v>
      </c>
      <c r="I25" s="12">
        <v>0</v>
      </c>
    </row>
    <row r="26" spans="2:9" ht="15" customHeight="1" x14ac:dyDescent="0.2">
      <c r="B26" t="s">
        <v>59</v>
      </c>
      <c r="C26" s="12">
        <v>57</v>
      </c>
      <c r="D26" s="8">
        <v>9.7899999999999991</v>
      </c>
      <c r="E26" s="12">
        <v>53</v>
      </c>
      <c r="F26" s="8">
        <v>13.98</v>
      </c>
      <c r="G26" s="12">
        <v>4</v>
      </c>
      <c r="H26" s="8">
        <v>2.0099999999999998</v>
      </c>
      <c r="I26" s="12">
        <v>0</v>
      </c>
    </row>
    <row r="27" spans="2:9" ht="15" customHeight="1" x14ac:dyDescent="0.2">
      <c r="B27" t="s">
        <v>55</v>
      </c>
      <c r="C27" s="12">
        <v>49</v>
      </c>
      <c r="D27" s="8">
        <v>8.42</v>
      </c>
      <c r="E27" s="12">
        <v>34</v>
      </c>
      <c r="F27" s="8">
        <v>8.9700000000000006</v>
      </c>
      <c r="G27" s="12">
        <v>15</v>
      </c>
      <c r="H27" s="8">
        <v>7.54</v>
      </c>
      <c r="I27" s="12">
        <v>0</v>
      </c>
    </row>
    <row r="28" spans="2:9" ht="15" customHeight="1" x14ac:dyDescent="0.2">
      <c r="B28" t="s">
        <v>44</v>
      </c>
      <c r="C28" s="12">
        <v>42</v>
      </c>
      <c r="D28" s="8">
        <v>7.22</v>
      </c>
      <c r="E28" s="12">
        <v>29</v>
      </c>
      <c r="F28" s="8">
        <v>7.65</v>
      </c>
      <c r="G28" s="12">
        <v>13</v>
      </c>
      <c r="H28" s="8">
        <v>6.53</v>
      </c>
      <c r="I28" s="12">
        <v>0</v>
      </c>
    </row>
    <row r="29" spans="2:9" ht="15" customHeight="1" x14ac:dyDescent="0.2">
      <c r="B29" t="s">
        <v>53</v>
      </c>
      <c r="C29" s="12">
        <v>39</v>
      </c>
      <c r="D29" s="8">
        <v>6.7</v>
      </c>
      <c r="E29" s="12">
        <v>35</v>
      </c>
      <c r="F29" s="8">
        <v>9.23</v>
      </c>
      <c r="G29" s="12">
        <v>4</v>
      </c>
      <c r="H29" s="8">
        <v>2.0099999999999998</v>
      </c>
      <c r="I29" s="12">
        <v>0</v>
      </c>
    </row>
    <row r="30" spans="2:9" ht="15" customHeight="1" x14ac:dyDescent="0.2">
      <c r="B30" t="s">
        <v>70</v>
      </c>
      <c r="C30" s="12">
        <v>27</v>
      </c>
      <c r="D30" s="8">
        <v>4.6399999999999997</v>
      </c>
      <c r="E30" s="12">
        <v>17</v>
      </c>
      <c r="F30" s="8">
        <v>4.49</v>
      </c>
      <c r="G30" s="12">
        <v>10</v>
      </c>
      <c r="H30" s="8">
        <v>5.03</v>
      </c>
      <c r="I30" s="12">
        <v>0</v>
      </c>
    </row>
    <row r="31" spans="2:9" ht="15" customHeight="1" x14ac:dyDescent="0.2">
      <c r="B31" t="s">
        <v>45</v>
      </c>
      <c r="C31" s="12">
        <v>19</v>
      </c>
      <c r="D31" s="8">
        <v>3.26</v>
      </c>
      <c r="E31" s="12">
        <v>5</v>
      </c>
      <c r="F31" s="8">
        <v>1.32</v>
      </c>
      <c r="G31" s="12">
        <v>14</v>
      </c>
      <c r="H31" s="8">
        <v>7.04</v>
      </c>
      <c r="I31" s="12">
        <v>0</v>
      </c>
    </row>
    <row r="32" spans="2:9" ht="15" customHeight="1" x14ac:dyDescent="0.2">
      <c r="B32" t="s">
        <v>54</v>
      </c>
      <c r="C32" s="12">
        <v>18</v>
      </c>
      <c r="D32" s="8">
        <v>3.09</v>
      </c>
      <c r="E32" s="12">
        <v>11</v>
      </c>
      <c r="F32" s="8">
        <v>2.9</v>
      </c>
      <c r="G32" s="12">
        <v>7</v>
      </c>
      <c r="H32" s="8">
        <v>3.52</v>
      </c>
      <c r="I32" s="12">
        <v>0</v>
      </c>
    </row>
    <row r="33" spans="2:9" ht="15" customHeight="1" x14ac:dyDescent="0.2">
      <c r="B33" t="s">
        <v>61</v>
      </c>
      <c r="C33" s="12">
        <v>18</v>
      </c>
      <c r="D33" s="8">
        <v>3.09</v>
      </c>
      <c r="E33" s="12">
        <v>14</v>
      </c>
      <c r="F33" s="8">
        <v>3.69</v>
      </c>
      <c r="G33" s="12">
        <v>2</v>
      </c>
      <c r="H33" s="8">
        <v>1.01</v>
      </c>
      <c r="I33" s="12">
        <v>0</v>
      </c>
    </row>
    <row r="34" spans="2:9" ht="15" customHeight="1" x14ac:dyDescent="0.2">
      <c r="B34" t="s">
        <v>46</v>
      </c>
      <c r="C34" s="12">
        <v>17</v>
      </c>
      <c r="D34" s="8">
        <v>2.92</v>
      </c>
      <c r="E34" s="12">
        <v>12</v>
      </c>
      <c r="F34" s="8">
        <v>3.17</v>
      </c>
      <c r="G34" s="12">
        <v>5</v>
      </c>
      <c r="H34" s="8">
        <v>2.5099999999999998</v>
      </c>
      <c r="I34" s="12">
        <v>0</v>
      </c>
    </row>
    <row r="35" spans="2:9" ht="15" customHeight="1" x14ac:dyDescent="0.2">
      <c r="B35" t="s">
        <v>52</v>
      </c>
      <c r="C35" s="12">
        <v>15</v>
      </c>
      <c r="D35" s="8">
        <v>2.58</v>
      </c>
      <c r="E35" s="12">
        <v>13</v>
      </c>
      <c r="F35" s="8">
        <v>3.43</v>
      </c>
      <c r="G35" s="12">
        <v>2</v>
      </c>
      <c r="H35" s="8">
        <v>1.01</v>
      </c>
      <c r="I35" s="12">
        <v>0</v>
      </c>
    </row>
    <row r="36" spans="2:9" ht="15" customHeight="1" x14ac:dyDescent="0.2">
      <c r="B36" t="s">
        <v>62</v>
      </c>
      <c r="C36" s="12">
        <v>15</v>
      </c>
      <c r="D36" s="8">
        <v>2.58</v>
      </c>
      <c r="E36" s="12">
        <v>14</v>
      </c>
      <c r="F36" s="8">
        <v>3.69</v>
      </c>
      <c r="G36" s="12">
        <v>1</v>
      </c>
      <c r="H36" s="8">
        <v>0.5</v>
      </c>
      <c r="I36" s="12">
        <v>0</v>
      </c>
    </row>
    <row r="37" spans="2:9" ht="15" customHeight="1" x14ac:dyDescent="0.2">
      <c r="B37" t="s">
        <v>58</v>
      </c>
      <c r="C37" s="12">
        <v>11</v>
      </c>
      <c r="D37" s="8">
        <v>1.89</v>
      </c>
      <c r="E37" s="12">
        <v>2</v>
      </c>
      <c r="F37" s="8">
        <v>0.53</v>
      </c>
      <c r="G37" s="12">
        <v>9</v>
      </c>
      <c r="H37" s="8">
        <v>4.5199999999999996</v>
      </c>
      <c r="I37" s="12">
        <v>0</v>
      </c>
    </row>
    <row r="38" spans="2:9" ht="15" customHeight="1" x14ac:dyDescent="0.2">
      <c r="B38" t="s">
        <v>72</v>
      </c>
      <c r="C38" s="12">
        <v>8</v>
      </c>
      <c r="D38" s="8">
        <v>1.37</v>
      </c>
      <c r="E38" s="12">
        <v>3</v>
      </c>
      <c r="F38" s="8">
        <v>0.79</v>
      </c>
      <c r="G38" s="12">
        <v>5</v>
      </c>
      <c r="H38" s="8">
        <v>2.5099999999999998</v>
      </c>
      <c r="I38" s="12">
        <v>0</v>
      </c>
    </row>
    <row r="39" spans="2:9" ht="15" customHeight="1" x14ac:dyDescent="0.2">
      <c r="B39" t="s">
        <v>66</v>
      </c>
      <c r="C39" s="12">
        <v>7</v>
      </c>
      <c r="D39" s="8">
        <v>1.2</v>
      </c>
      <c r="E39" s="12">
        <v>3</v>
      </c>
      <c r="F39" s="8">
        <v>0.79</v>
      </c>
      <c r="G39" s="12">
        <v>4</v>
      </c>
      <c r="H39" s="8">
        <v>2.0099999999999998</v>
      </c>
      <c r="I39" s="12">
        <v>0</v>
      </c>
    </row>
    <row r="40" spans="2:9" ht="15" customHeight="1" x14ac:dyDescent="0.2">
      <c r="B40" t="s">
        <v>75</v>
      </c>
      <c r="C40" s="12">
        <v>7</v>
      </c>
      <c r="D40" s="8">
        <v>1.2</v>
      </c>
      <c r="E40" s="12">
        <v>4</v>
      </c>
      <c r="F40" s="8">
        <v>1.06</v>
      </c>
      <c r="G40" s="12">
        <v>3</v>
      </c>
      <c r="H40" s="8">
        <v>1.51</v>
      </c>
      <c r="I40" s="12">
        <v>0</v>
      </c>
    </row>
    <row r="41" spans="2:9" ht="15" customHeight="1" x14ac:dyDescent="0.2">
      <c r="B41" t="s">
        <v>47</v>
      </c>
      <c r="C41" s="12">
        <v>6</v>
      </c>
      <c r="D41" s="8">
        <v>1.03</v>
      </c>
      <c r="E41" s="12">
        <v>3</v>
      </c>
      <c r="F41" s="8">
        <v>0.79</v>
      </c>
      <c r="G41" s="12">
        <v>3</v>
      </c>
      <c r="H41" s="8">
        <v>1.51</v>
      </c>
      <c r="I41" s="12">
        <v>0</v>
      </c>
    </row>
    <row r="42" spans="2:9" ht="15" customHeight="1" x14ac:dyDescent="0.2">
      <c r="B42" t="s">
        <v>48</v>
      </c>
      <c r="C42" s="12">
        <v>6</v>
      </c>
      <c r="D42" s="8">
        <v>1.03</v>
      </c>
      <c r="E42" s="12">
        <v>2</v>
      </c>
      <c r="F42" s="8">
        <v>0.53</v>
      </c>
      <c r="G42" s="12">
        <v>4</v>
      </c>
      <c r="H42" s="8">
        <v>2.0099999999999998</v>
      </c>
      <c r="I42" s="12">
        <v>0</v>
      </c>
    </row>
    <row r="43" spans="2:9" ht="15" customHeight="1" x14ac:dyDescent="0.2">
      <c r="B43" t="s">
        <v>50</v>
      </c>
      <c r="C43" s="12">
        <v>6</v>
      </c>
      <c r="D43" s="8">
        <v>1.03</v>
      </c>
      <c r="E43" s="12">
        <v>1</v>
      </c>
      <c r="F43" s="8">
        <v>0.26</v>
      </c>
      <c r="G43" s="12">
        <v>5</v>
      </c>
      <c r="H43" s="8">
        <v>2.5099999999999998</v>
      </c>
      <c r="I43" s="12">
        <v>0</v>
      </c>
    </row>
    <row r="44" spans="2:9" ht="15" customHeight="1" x14ac:dyDescent="0.2">
      <c r="B44" t="s">
        <v>57</v>
      </c>
      <c r="C44" s="12">
        <v>6</v>
      </c>
      <c r="D44" s="8">
        <v>1.03</v>
      </c>
      <c r="E44" s="12">
        <v>5</v>
      </c>
      <c r="F44" s="8">
        <v>1.32</v>
      </c>
      <c r="G44" s="12">
        <v>1</v>
      </c>
      <c r="H44" s="8">
        <v>0.5</v>
      </c>
      <c r="I44" s="12">
        <v>0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109</v>
      </c>
      <c r="C48" s="12">
        <v>33</v>
      </c>
      <c r="D48" s="8">
        <v>5.67</v>
      </c>
      <c r="E48" s="12">
        <v>33</v>
      </c>
      <c r="F48" s="8">
        <v>8.7100000000000009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92</v>
      </c>
      <c r="C49" s="12">
        <v>29</v>
      </c>
      <c r="D49" s="8">
        <v>4.9800000000000004</v>
      </c>
      <c r="E49" s="12">
        <v>10</v>
      </c>
      <c r="F49" s="8">
        <v>2.64</v>
      </c>
      <c r="G49" s="12">
        <v>19</v>
      </c>
      <c r="H49" s="8">
        <v>9.5500000000000007</v>
      </c>
      <c r="I49" s="12">
        <v>0</v>
      </c>
    </row>
    <row r="50" spans="2:9" ht="15" customHeight="1" x14ac:dyDescent="0.2">
      <c r="B50" t="s">
        <v>115</v>
      </c>
      <c r="C50" s="12">
        <v>21</v>
      </c>
      <c r="D50" s="8">
        <v>3.61</v>
      </c>
      <c r="E50" s="12">
        <v>16</v>
      </c>
      <c r="F50" s="8">
        <v>4.22</v>
      </c>
      <c r="G50" s="12">
        <v>5</v>
      </c>
      <c r="H50" s="8">
        <v>2.5099999999999998</v>
      </c>
      <c r="I50" s="12">
        <v>0</v>
      </c>
    </row>
    <row r="51" spans="2:9" ht="15" customHeight="1" x14ac:dyDescent="0.2">
      <c r="B51" t="s">
        <v>108</v>
      </c>
      <c r="C51" s="12">
        <v>21</v>
      </c>
      <c r="D51" s="8">
        <v>3.61</v>
      </c>
      <c r="E51" s="12">
        <v>21</v>
      </c>
      <c r="F51" s="8">
        <v>5.54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93</v>
      </c>
      <c r="C52" s="12">
        <v>18</v>
      </c>
      <c r="D52" s="8">
        <v>3.09</v>
      </c>
      <c r="E52" s="12">
        <v>14</v>
      </c>
      <c r="F52" s="8">
        <v>3.69</v>
      </c>
      <c r="G52" s="12">
        <v>4</v>
      </c>
      <c r="H52" s="8">
        <v>2.0099999999999998</v>
      </c>
      <c r="I52" s="12">
        <v>0</v>
      </c>
    </row>
    <row r="53" spans="2:9" ht="15" customHeight="1" x14ac:dyDescent="0.2">
      <c r="B53" t="s">
        <v>104</v>
      </c>
      <c r="C53" s="12">
        <v>18</v>
      </c>
      <c r="D53" s="8">
        <v>3.09</v>
      </c>
      <c r="E53" s="12">
        <v>16</v>
      </c>
      <c r="F53" s="8">
        <v>4.22</v>
      </c>
      <c r="G53" s="12">
        <v>2</v>
      </c>
      <c r="H53" s="8">
        <v>1.01</v>
      </c>
      <c r="I53" s="12">
        <v>0</v>
      </c>
    </row>
    <row r="54" spans="2:9" ht="15" customHeight="1" x14ac:dyDescent="0.2">
      <c r="B54" t="s">
        <v>124</v>
      </c>
      <c r="C54" s="12">
        <v>13</v>
      </c>
      <c r="D54" s="8">
        <v>2.23</v>
      </c>
      <c r="E54" s="12">
        <v>12</v>
      </c>
      <c r="F54" s="8">
        <v>3.17</v>
      </c>
      <c r="G54" s="12">
        <v>1</v>
      </c>
      <c r="H54" s="8">
        <v>0.5</v>
      </c>
      <c r="I54" s="12">
        <v>0</v>
      </c>
    </row>
    <row r="55" spans="2:9" ht="15" customHeight="1" x14ac:dyDescent="0.2">
      <c r="B55" t="s">
        <v>97</v>
      </c>
      <c r="C55" s="12">
        <v>13</v>
      </c>
      <c r="D55" s="8">
        <v>2.23</v>
      </c>
      <c r="E55" s="12">
        <v>11</v>
      </c>
      <c r="F55" s="8">
        <v>2.9</v>
      </c>
      <c r="G55" s="12">
        <v>2</v>
      </c>
      <c r="H55" s="8">
        <v>1.01</v>
      </c>
      <c r="I55" s="12">
        <v>0</v>
      </c>
    </row>
    <row r="56" spans="2:9" ht="15" customHeight="1" x14ac:dyDescent="0.2">
      <c r="B56" t="s">
        <v>117</v>
      </c>
      <c r="C56" s="12">
        <v>12</v>
      </c>
      <c r="D56" s="8">
        <v>2.06</v>
      </c>
      <c r="E56" s="12">
        <v>7</v>
      </c>
      <c r="F56" s="8">
        <v>1.85</v>
      </c>
      <c r="G56" s="12">
        <v>5</v>
      </c>
      <c r="H56" s="8">
        <v>2.5099999999999998</v>
      </c>
      <c r="I56" s="12">
        <v>0</v>
      </c>
    </row>
    <row r="57" spans="2:9" ht="15" customHeight="1" x14ac:dyDescent="0.2">
      <c r="B57" t="s">
        <v>106</v>
      </c>
      <c r="C57" s="12">
        <v>12</v>
      </c>
      <c r="D57" s="8">
        <v>2.06</v>
      </c>
      <c r="E57" s="12">
        <v>12</v>
      </c>
      <c r="F57" s="8">
        <v>3.17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147</v>
      </c>
      <c r="C58" s="12">
        <v>11</v>
      </c>
      <c r="D58" s="8">
        <v>1.89</v>
      </c>
      <c r="E58" s="12">
        <v>9</v>
      </c>
      <c r="F58" s="8">
        <v>2.37</v>
      </c>
      <c r="G58" s="12">
        <v>2</v>
      </c>
      <c r="H58" s="8">
        <v>1.01</v>
      </c>
      <c r="I58" s="12">
        <v>0</v>
      </c>
    </row>
    <row r="59" spans="2:9" ht="15" customHeight="1" x14ac:dyDescent="0.2">
      <c r="B59" t="s">
        <v>98</v>
      </c>
      <c r="C59" s="12">
        <v>11</v>
      </c>
      <c r="D59" s="8">
        <v>1.89</v>
      </c>
      <c r="E59" s="12">
        <v>6</v>
      </c>
      <c r="F59" s="8">
        <v>1.58</v>
      </c>
      <c r="G59" s="12">
        <v>5</v>
      </c>
      <c r="H59" s="8">
        <v>2.5099999999999998</v>
      </c>
      <c r="I59" s="12">
        <v>0</v>
      </c>
    </row>
    <row r="60" spans="2:9" ht="15" customHeight="1" x14ac:dyDescent="0.2">
      <c r="B60" t="s">
        <v>110</v>
      </c>
      <c r="C60" s="12">
        <v>11</v>
      </c>
      <c r="D60" s="8">
        <v>1.89</v>
      </c>
      <c r="E60" s="12">
        <v>10</v>
      </c>
      <c r="F60" s="8">
        <v>2.64</v>
      </c>
      <c r="G60" s="12">
        <v>1</v>
      </c>
      <c r="H60" s="8">
        <v>0.5</v>
      </c>
      <c r="I60" s="12">
        <v>0</v>
      </c>
    </row>
    <row r="61" spans="2:9" ht="15" customHeight="1" x14ac:dyDescent="0.2">
      <c r="B61" t="s">
        <v>96</v>
      </c>
      <c r="C61" s="12">
        <v>10</v>
      </c>
      <c r="D61" s="8">
        <v>1.72</v>
      </c>
      <c r="E61" s="12">
        <v>9</v>
      </c>
      <c r="F61" s="8">
        <v>2.37</v>
      </c>
      <c r="G61" s="12">
        <v>1</v>
      </c>
      <c r="H61" s="8">
        <v>0.5</v>
      </c>
      <c r="I61" s="12">
        <v>0</v>
      </c>
    </row>
    <row r="62" spans="2:9" ht="15" customHeight="1" x14ac:dyDescent="0.2">
      <c r="B62" t="s">
        <v>126</v>
      </c>
      <c r="C62" s="12">
        <v>10</v>
      </c>
      <c r="D62" s="8">
        <v>1.72</v>
      </c>
      <c r="E62" s="12">
        <v>2</v>
      </c>
      <c r="F62" s="8">
        <v>0.53</v>
      </c>
      <c r="G62" s="12">
        <v>8</v>
      </c>
      <c r="H62" s="8">
        <v>4.0199999999999996</v>
      </c>
      <c r="I62" s="12">
        <v>0</v>
      </c>
    </row>
    <row r="63" spans="2:9" ht="15" customHeight="1" x14ac:dyDescent="0.2">
      <c r="B63" t="s">
        <v>107</v>
      </c>
      <c r="C63" s="12">
        <v>10</v>
      </c>
      <c r="D63" s="8">
        <v>1.72</v>
      </c>
      <c r="E63" s="12">
        <v>9</v>
      </c>
      <c r="F63" s="8">
        <v>2.37</v>
      </c>
      <c r="G63" s="12">
        <v>1</v>
      </c>
      <c r="H63" s="8">
        <v>0.5</v>
      </c>
      <c r="I63" s="12">
        <v>0</v>
      </c>
    </row>
    <row r="64" spans="2:9" ht="15" customHeight="1" x14ac:dyDescent="0.2">
      <c r="B64" t="s">
        <v>111</v>
      </c>
      <c r="C64" s="12">
        <v>10</v>
      </c>
      <c r="D64" s="8">
        <v>1.72</v>
      </c>
      <c r="E64" s="12">
        <v>10</v>
      </c>
      <c r="F64" s="8">
        <v>2.64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114</v>
      </c>
      <c r="C65" s="12">
        <v>9</v>
      </c>
      <c r="D65" s="8">
        <v>1.55</v>
      </c>
      <c r="E65" s="12">
        <v>8</v>
      </c>
      <c r="F65" s="8">
        <v>2.11</v>
      </c>
      <c r="G65" s="12">
        <v>1</v>
      </c>
      <c r="H65" s="8">
        <v>0.5</v>
      </c>
      <c r="I65" s="12">
        <v>0</v>
      </c>
    </row>
    <row r="66" spans="2:9" ht="15" customHeight="1" x14ac:dyDescent="0.2">
      <c r="B66" t="s">
        <v>127</v>
      </c>
      <c r="C66" s="12">
        <v>9</v>
      </c>
      <c r="D66" s="8">
        <v>1.55</v>
      </c>
      <c r="E66" s="12">
        <v>8</v>
      </c>
      <c r="F66" s="8">
        <v>2.11</v>
      </c>
      <c r="G66" s="12">
        <v>1</v>
      </c>
      <c r="H66" s="8">
        <v>0.5</v>
      </c>
      <c r="I66" s="12">
        <v>0</v>
      </c>
    </row>
    <row r="67" spans="2:9" ht="15" customHeight="1" x14ac:dyDescent="0.2">
      <c r="B67" t="s">
        <v>134</v>
      </c>
      <c r="C67" s="12">
        <v>9</v>
      </c>
      <c r="D67" s="8">
        <v>1.55</v>
      </c>
      <c r="E67" s="12">
        <v>7</v>
      </c>
      <c r="F67" s="8">
        <v>1.85</v>
      </c>
      <c r="G67" s="12">
        <v>2</v>
      </c>
      <c r="H67" s="8">
        <v>1.01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ED69-7B3C-4D85-BA41-1CFA46A882A8}">
  <sheetPr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191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48</v>
      </c>
      <c r="D6" s="8">
        <v>20.25</v>
      </c>
      <c r="E6" s="12">
        <v>13</v>
      </c>
      <c r="F6" s="8">
        <v>10.48</v>
      </c>
      <c r="G6" s="12">
        <v>35</v>
      </c>
      <c r="H6" s="8">
        <v>32.409999999999997</v>
      </c>
      <c r="I6" s="12">
        <v>0</v>
      </c>
    </row>
    <row r="7" spans="2:9" ht="15" customHeight="1" x14ac:dyDescent="0.2">
      <c r="B7" t="s">
        <v>22</v>
      </c>
      <c r="C7" s="12">
        <v>48</v>
      </c>
      <c r="D7" s="8">
        <v>20.25</v>
      </c>
      <c r="E7" s="12">
        <v>14</v>
      </c>
      <c r="F7" s="8">
        <v>11.29</v>
      </c>
      <c r="G7" s="12">
        <v>34</v>
      </c>
      <c r="H7" s="8">
        <v>31.48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0.42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2</v>
      </c>
      <c r="D9" s="8">
        <v>0.84</v>
      </c>
      <c r="E9" s="12">
        <v>0</v>
      </c>
      <c r="F9" s="8">
        <v>0</v>
      </c>
      <c r="G9" s="12">
        <v>2</v>
      </c>
      <c r="H9" s="8">
        <v>1.85</v>
      </c>
      <c r="I9" s="12">
        <v>0</v>
      </c>
    </row>
    <row r="10" spans="2:9" ht="15" customHeight="1" x14ac:dyDescent="0.2">
      <c r="B10" t="s">
        <v>25</v>
      </c>
      <c r="C10" s="12">
        <v>1</v>
      </c>
      <c r="D10" s="8">
        <v>0.42</v>
      </c>
      <c r="E10" s="12">
        <v>0</v>
      </c>
      <c r="F10" s="8">
        <v>0</v>
      </c>
      <c r="G10" s="12">
        <v>1</v>
      </c>
      <c r="H10" s="8">
        <v>0.93</v>
      </c>
      <c r="I10" s="12">
        <v>0</v>
      </c>
    </row>
    <row r="11" spans="2:9" ht="15" customHeight="1" x14ac:dyDescent="0.2">
      <c r="B11" t="s">
        <v>26</v>
      </c>
      <c r="C11" s="12">
        <v>46</v>
      </c>
      <c r="D11" s="8">
        <v>19.41</v>
      </c>
      <c r="E11" s="12">
        <v>32</v>
      </c>
      <c r="F11" s="8">
        <v>25.81</v>
      </c>
      <c r="G11" s="12">
        <v>14</v>
      </c>
      <c r="H11" s="8">
        <v>12.96</v>
      </c>
      <c r="I11" s="12">
        <v>0</v>
      </c>
    </row>
    <row r="12" spans="2:9" ht="15" customHeight="1" x14ac:dyDescent="0.2">
      <c r="B12" t="s">
        <v>27</v>
      </c>
      <c r="C12" s="12">
        <v>2</v>
      </c>
      <c r="D12" s="8">
        <v>0.84</v>
      </c>
      <c r="E12" s="12">
        <v>0</v>
      </c>
      <c r="F12" s="8">
        <v>0</v>
      </c>
      <c r="G12" s="12">
        <v>2</v>
      </c>
      <c r="H12" s="8">
        <v>1.85</v>
      </c>
      <c r="I12" s="12">
        <v>0</v>
      </c>
    </row>
    <row r="13" spans="2:9" ht="15" customHeight="1" x14ac:dyDescent="0.2">
      <c r="B13" t="s">
        <v>28</v>
      </c>
      <c r="C13" s="12">
        <v>3</v>
      </c>
      <c r="D13" s="8">
        <v>1.27</v>
      </c>
      <c r="E13" s="12">
        <v>0</v>
      </c>
      <c r="F13" s="8">
        <v>0</v>
      </c>
      <c r="G13" s="12">
        <v>3</v>
      </c>
      <c r="H13" s="8">
        <v>2.78</v>
      </c>
      <c r="I13" s="12">
        <v>0</v>
      </c>
    </row>
    <row r="14" spans="2:9" ht="15" customHeight="1" x14ac:dyDescent="0.2">
      <c r="B14" t="s">
        <v>29</v>
      </c>
      <c r="C14" s="12">
        <v>4</v>
      </c>
      <c r="D14" s="8">
        <v>1.69</v>
      </c>
      <c r="E14" s="12">
        <v>3</v>
      </c>
      <c r="F14" s="8">
        <v>2.42</v>
      </c>
      <c r="G14" s="12">
        <v>1</v>
      </c>
      <c r="H14" s="8">
        <v>0.93</v>
      </c>
      <c r="I14" s="12">
        <v>0</v>
      </c>
    </row>
    <row r="15" spans="2:9" ht="15" customHeight="1" x14ac:dyDescent="0.2">
      <c r="B15" t="s">
        <v>30</v>
      </c>
      <c r="C15" s="12">
        <v>23</v>
      </c>
      <c r="D15" s="8">
        <v>9.6999999999999993</v>
      </c>
      <c r="E15" s="12">
        <v>19</v>
      </c>
      <c r="F15" s="8">
        <v>15.32</v>
      </c>
      <c r="G15" s="12">
        <v>4</v>
      </c>
      <c r="H15" s="8">
        <v>3.7</v>
      </c>
      <c r="I15" s="12">
        <v>0</v>
      </c>
    </row>
    <row r="16" spans="2:9" ht="15" customHeight="1" x14ac:dyDescent="0.2">
      <c r="B16" t="s">
        <v>31</v>
      </c>
      <c r="C16" s="12">
        <v>40</v>
      </c>
      <c r="D16" s="8">
        <v>16.88</v>
      </c>
      <c r="E16" s="12">
        <v>32</v>
      </c>
      <c r="F16" s="8">
        <v>25.81</v>
      </c>
      <c r="G16" s="12">
        <v>7</v>
      </c>
      <c r="H16" s="8">
        <v>6.48</v>
      </c>
      <c r="I16" s="12">
        <v>1</v>
      </c>
    </row>
    <row r="17" spans="2:9" ht="15" customHeight="1" x14ac:dyDescent="0.2">
      <c r="B17" t="s">
        <v>32</v>
      </c>
      <c r="C17" s="12">
        <v>5</v>
      </c>
      <c r="D17" s="8">
        <v>2.11</v>
      </c>
      <c r="E17" s="12">
        <v>2</v>
      </c>
      <c r="F17" s="8">
        <v>1.61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9</v>
      </c>
      <c r="D18" s="8">
        <v>3.8</v>
      </c>
      <c r="E18" s="12">
        <v>7</v>
      </c>
      <c r="F18" s="8">
        <v>5.65</v>
      </c>
      <c r="G18" s="12">
        <v>2</v>
      </c>
      <c r="H18" s="8">
        <v>1.85</v>
      </c>
      <c r="I18" s="12">
        <v>0</v>
      </c>
    </row>
    <row r="19" spans="2:9" ht="15" customHeight="1" x14ac:dyDescent="0.2">
      <c r="B19" t="s">
        <v>34</v>
      </c>
      <c r="C19" s="12">
        <v>5</v>
      </c>
      <c r="D19" s="8">
        <v>2.11</v>
      </c>
      <c r="E19" s="12">
        <v>2</v>
      </c>
      <c r="F19" s="8">
        <v>1.61</v>
      </c>
      <c r="G19" s="12">
        <v>3</v>
      </c>
      <c r="H19" s="8">
        <v>2.78</v>
      </c>
      <c r="I19" s="12">
        <v>0</v>
      </c>
    </row>
    <row r="20" spans="2:9" ht="15" customHeight="1" x14ac:dyDescent="0.2">
      <c r="B20" s="9" t="s">
        <v>172</v>
      </c>
      <c r="C20" s="12">
        <f>SUM(LTBL_17386[総数／事業所数])</f>
        <v>237</v>
      </c>
      <c r="E20" s="12">
        <f>SUBTOTAL(109,LTBL_17386[個人／事業所数])</f>
        <v>124</v>
      </c>
      <c r="G20" s="12">
        <f>SUBTOTAL(109,LTBL_17386[法人／事業所数])</f>
        <v>108</v>
      </c>
      <c r="I20" s="12">
        <f>SUBTOTAL(109,LTBL_17386[法人以外の団体／事業所数])</f>
        <v>1</v>
      </c>
    </row>
    <row r="21" spans="2:9" ht="15" customHeight="1" x14ac:dyDescent="0.2">
      <c r="E21" s="11">
        <f>LTBL_17386[[#Totals],[個人／事業所数]]/LTBL_17386[[#Totals],[総数／事業所数]]</f>
        <v>0.52320675105485237</v>
      </c>
      <c r="G21" s="11">
        <f>LTBL_17386[[#Totals],[法人／事業所数]]/LTBL_17386[[#Totals],[総数／事業所数]]</f>
        <v>0.45569620253164556</v>
      </c>
      <c r="I21" s="11">
        <f>LTBL_17386[[#Totals],[法人以外の団体／事業所数]]/LTBL_17386[[#Totals],[総数／事業所数]]</f>
        <v>4.2194092827004216E-3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36</v>
      </c>
      <c r="D24" s="8">
        <v>15.19</v>
      </c>
      <c r="E24" s="12">
        <v>31</v>
      </c>
      <c r="F24" s="8">
        <v>25</v>
      </c>
      <c r="G24" s="12">
        <v>5</v>
      </c>
      <c r="H24" s="8">
        <v>4.63</v>
      </c>
      <c r="I24" s="12">
        <v>0</v>
      </c>
    </row>
    <row r="25" spans="2:9" ht="15" customHeight="1" x14ac:dyDescent="0.2">
      <c r="B25" t="s">
        <v>43</v>
      </c>
      <c r="C25" s="12">
        <v>26</v>
      </c>
      <c r="D25" s="8">
        <v>10.97</v>
      </c>
      <c r="E25" s="12">
        <v>7</v>
      </c>
      <c r="F25" s="8">
        <v>5.65</v>
      </c>
      <c r="G25" s="12">
        <v>19</v>
      </c>
      <c r="H25" s="8">
        <v>17.59</v>
      </c>
      <c r="I25" s="12">
        <v>0</v>
      </c>
    </row>
    <row r="26" spans="2:9" ht="15" customHeight="1" x14ac:dyDescent="0.2">
      <c r="B26" t="s">
        <v>59</v>
      </c>
      <c r="C26" s="12">
        <v>21</v>
      </c>
      <c r="D26" s="8">
        <v>8.86</v>
      </c>
      <c r="E26" s="12">
        <v>19</v>
      </c>
      <c r="F26" s="8">
        <v>15.32</v>
      </c>
      <c r="G26" s="12">
        <v>2</v>
      </c>
      <c r="H26" s="8">
        <v>1.85</v>
      </c>
      <c r="I26" s="12">
        <v>0</v>
      </c>
    </row>
    <row r="27" spans="2:9" ht="15" customHeight="1" x14ac:dyDescent="0.2">
      <c r="B27" t="s">
        <v>44</v>
      </c>
      <c r="C27" s="12">
        <v>16</v>
      </c>
      <c r="D27" s="8">
        <v>6.75</v>
      </c>
      <c r="E27" s="12">
        <v>5</v>
      </c>
      <c r="F27" s="8">
        <v>4.03</v>
      </c>
      <c r="G27" s="12">
        <v>11</v>
      </c>
      <c r="H27" s="8">
        <v>10.19</v>
      </c>
      <c r="I27" s="12">
        <v>0</v>
      </c>
    </row>
    <row r="28" spans="2:9" ht="15" customHeight="1" x14ac:dyDescent="0.2">
      <c r="B28" t="s">
        <v>55</v>
      </c>
      <c r="C28" s="12">
        <v>16</v>
      </c>
      <c r="D28" s="8">
        <v>6.75</v>
      </c>
      <c r="E28" s="12">
        <v>10</v>
      </c>
      <c r="F28" s="8">
        <v>8.06</v>
      </c>
      <c r="G28" s="12">
        <v>6</v>
      </c>
      <c r="H28" s="8">
        <v>5.56</v>
      </c>
      <c r="I28" s="12">
        <v>0</v>
      </c>
    </row>
    <row r="29" spans="2:9" ht="15" customHeight="1" x14ac:dyDescent="0.2">
      <c r="B29" t="s">
        <v>46</v>
      </c>
      <c r="C29" s="12">
        <v>14</v>
      </c>
      <c r="D29" s="8">
        <v>5.91</v>
      </c>
      <c r="E29" s="12">
        <v>4</v>
      </c>
      <c r="F29" s="8">
        <v>3.23</v>
      </c>
      <c r="G29" s="12">
        <v>10</v>
      </c>
      <c r="H29" s="8">
        <v>9.26</v>
      </c>
      <c r="I29" s="12">
        <v>0</v>
      </c>
    </row>
    <row r="30" spans="2:9" ht="15" customHeight="1" x14ac:dyDescent="0.2">
      <c r="B30" t="s">
        <v>53</v>
      </c>
      <c r="C30" s="12">
        <v>9</v>
      </c>
      <c r="D30" s="8">
        <v>3.8</v>
      </c>
      <c r="E30" s="12">
        <v>7</v>
      </c>
      <c r="F30" s="8">
        <v>5.65</v>
      </c>
      <c r="G30" s="12">
        <v>2</v>
      </c>
      <c r="H30" s="8">
        <v>1.85</v>
      </c>
      <c r="I30" s="12">
        <v>0</v>
      </c>
    </row>
    <row r="31" spans="2:9" ht="15" customHeight="1" x14ac:dyDescent="0.2">
      <c r="B31" t="s">
        <v>47</v>
      </c>
      <c r="C31" s="12">
        <v>8</v>
      </c>
      <c r="D31" s="8">
        <v>3.38</v>
      </c>
      <c r="E31" s="12">
        <v>2</v>
      </c>
      <c r="F31" s="8">
        <v>1.61</v>
      </c>
      <c r="G31" s="12">
        <v>6</v>
      </c>
      <c r="H31" s="8">
        <v>5.56</v>
      </c>
      <c r="I31" s="12">
        <v>0</v>
      </c>
    </row>
    <row r="32" spans="2:9" ht="15" customHeight="1" x14ac:dyDescent="0.2">
      <c r="B32" t="s">
        <v>54</v>
      </c>
      <c r="C32" s="12">
        <v>8</v>
      </c>
      <c r="D32" s="8">
        <v>3.38</v>
      </c>
      <c r="E32" s="12">
        <v>6</v>
      </c>
      <c r="F32" s="8">
        <v>4.84</v>
      </c>
      <c r="G32" s="12">
        <v>2</v>
      </c>
      <c r="H32" s="8">
        <v>1.85</v>
      </c>
      <c r="I32" s="12">
        <v>0</v>
      </c>
    </row>
    <row r="33" spans="2:9" ht="15" customHeight="1" x14ac:dyDescent="0.2">
      <c r="B33" t="s">
        <v>48</v>
      </c>
      <c r="C33" s="12">
        <v>7</v>
      </c>
      <c r="D33" s="8">
        <v>2.95</v>
      </c>
      <c r="E33" s="12">
        <v>2</v>
      </c>
      <c r="F33" s="8">
        <v>1.61</v>
      </c>
      <c r="G33" s="12">
        <v>5</v>
      </c>
      <c r="H33" s="8">
        <v>4.63</v>
      </c>
      <c r="I33" s="12">
        <v>0</v>
      </c>
    </row>
    <row r="34" spans="2:9" ht="15" customHeight="1" x14ac:dyDescent="0.2">
      <c r="B34" t="s">
        <v>52</v>
      </c>
      <c r="C34" s="12">
        <v>7</v>
      </c>
      <c r="D34" s="8">
        <v>2.95</v>
      </c>
      <c r="E34" s="12">
        <v>6</v>
      </c>
      <c r="F34" s="8">
        <v>4.84</v>
      </c>
      <c r="G34" s="12">
        <v>1</v>
      </c>
      <c r="H34" s="8">
        <v>0.93</v>
      </c>
      <c r="I34" s="12">
        <v>0</v>
      </c>
    </row>
    <row r="35" spans="2:9" ht="15" customHeight="1" x14ac:dyDescent="0.2">
      <c r="B35" t="s">
        <v>62</v>
      </c>
      <c r="C35" s="12">
        <v>7</v>
      </c>
      <c r="D35" s="8">
        <v>2.95</v>
      </c>
      <c r="E35" s="12">
        <v>7</v>
      </c>
      <c r="F35" s="8">
        <v>5.65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45</v>
      </c>
      <c r="C36" s="12">
        <v>6</v>
      </c>
      <c r="D36" s="8">
        <v>2.5299999999999998</v>
      </c>
      <c r="E36" s="12">
        <v>1</v>
      </c>
      <c r="F36" s="8">
        <v>0.81</v>
      </c>
      <c r="G36" s="12">
        <v>5</v>
      </c>
      <c r="H36" s="8">
        <v>4.63</v>
      </c>
      <c r="I36" s="12">
        <v>0</v>
      </c>
    </row>
    <row r="37" spans="2:9" ht="15" customHeight="1" x14ac:dyDescent="0.2">
      <c r="B37" t="s">
        <v>87</v>
      </c>
      <c r="C37" s="12">
        <v>6</v>
      </c>
      <c r="D37" s="8">
        <v>2.5299999999999998</v>
      </c>
      <c r="E37" s="12">
        <v>2</v>
      </c>
      <c r="F37" s="8">
        <v>1.61</v>
      </c>
      <c r="G37" s="12">
        <v>4</v>
      </c>
      <c r="H37" s="8">
        <v>3.7</v>
      </c>
      <c r="I37" s="12">
        <v>0</v>
      </c>
    </row>
    <row r="38" spans="2:9" ht="15" customHeight="1" x14ac:dyDescent="0.2">
      <c r="B38" t="s">
        <v>49</v>
      </c>
      <c r="C38" s="12">
        <v>5</v>
      </c>
      <c r="D38" s="8">
        <v>2.11</v>
      </c>
      <c r="E38" s="12">
        <v>3</v>
      </c>
      <c r="F38" s="8">
        <v>2.42</v>
      </c>
      <c r="G38" s="12">
        <v>2</v>
      </c>
      <c r="H38" s="8">
        <v>1.85</v>
      </c>
      <c r="I38" s="12">
        <v>0</v>
      </c>
    </row>
    <row r="39" spans="2:9" ht="15" customHeight="1" x14ac:dyDescent="0.2">
      <c r="B39" t="s">
        <v>61</v>
      </c>
      <c r="C39" s="12">
        <v>5</v>
      </c>
      <c r="D39" s="8">
        <v>2.11</v>
      </c>
      <c r="E39" s="12">
        <v>2</v>
      </c>
      <c r="F39" s="8">
        <v>1.61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57</v>
      </c>
      <c r="C40" s="12">
        <v>3</v>
      </c>
      <c r="D40" s="8">
        <v>1.27</v>
      </c>
      <c r="E40" s="12">
        <v>2</v>
      </c>
      <c r="F40" s="8">
        <v>1.61</v>
      </c>
      <c r="G40" s="12">
        <v>1</v>
      </c>
      <c r="H40" s="8">
        <v>0.93</v>
      </c>
      <c r="I40" s="12">
        <v>0</v>
      </c>
    </row>
    <row r="41" spans="2:9" ht="15" customHeight="1" x14ac:dyDescent="0.2">
      <c r="B41" t="s">
        <v>80</v>
      </c>
      <c r="C41" s="12">
        <v>2</v>
      </c>
      <c r="D41" s="8">
        <v>0.84</v>
      </c>
      <c r="E41" s="12">
        <v>1</v>
      </c>
      <c r="F41" s="8">
        <v>0.81</v>
      </c>
      <c r="G41" s="12">
        <v>1</v>
      </c>
      <c r="H41" s="8">
        <v>0.93</v>
      </c>
      <c r="I41" s="12">
        <v>0</v>
      </c>
    </row>
    <row r="42" spans="2:9" ht="15" customHeight="1" x14ac:dyDescent="0.2">
      <c r="B42" t="s">
        <v>71</v>
      </c>
      <c r="C42" s="12">
        <v>2</v>
      </c>
      <c r="D42" s="8">
        <v>0.84</v>
      </c>
      <c r="E42" s="12">
        <v>0</v>
      </c>
      <c r="F42" s="8">
        <v>0</v>
      </c>
      <c r="G42" s="12">
        <v>2</v>
      </c>
      <c r="H42" s="8">
        <v>1.85</v>
      </c>
      <c r="I42" s="12">
        <v>0</v>
      </c>
    </row>
    <row r="43" spans="2:9" ht="15" customHeight="1" x14ac:dyDescent="0.2">
      <c r="B43" t="s">
        <v>88</v>
      </c>
      <c r="C43" s="12">
        <v>2</v>
      </c>
      <c r="D43" s="8">
        <v>0.84</v>
      </c>
      <c r="E43" s="12">
        <v>0</v>
      </c>
      <c r="F43" s="8">
        <v>0</v>
      </c>
      <c r="G43" s="12">
        <v>2</v>
      </c>
      <c r="H43" s="8">
        <v>1.85</v>
      </c>
      <c r="I43" s="12">
        <v>0</v>
      </c>
    </row>
    <row r="44" spans="2:9" ht="15" customHeight="1" x14ac:dyDescent="0.2">
      <c r="B44" t="s">
        <v>50</v>
      </c>
      <c r="C44" s="12">
        <v>2</v>
      </c>
      <c r="D44" s="8">
        <v>0.84</v>
      </c>
      <c r="E44" s="12">
        <v>1</v>
      </c>
      <c r="F44" s="8">
        <v>0.81</v>
      </c>
      <c r="G44" s="12">
        <v>1</v>
      </c>
      <c r="H44" s="8">
        <v>0.93</v>
      </c>
      <c r="I44" s="12">
        <v>0</v>
      </c>
    </row>
    <row r="45" spans="2:9" ht="15" customHeight="1" x14ac:dyDescent="0.2">
      <c r="B45" t="s">
        <v>51</v>
      </c>
      <c r="C45" s="12">
        <v>2</v>
      </c>
      <c r="D45" s="8">
        <v>0.84</v>
      </c>
      <c r="E45" s="12">
        <v>1</v>
      </c>
      <c r="F45" s="8">
        <v>0.81</v>
      </c>
      <c r="G45" s="12">
        <v>1</v>
      </c>
      <c r="H45" s="8">
        <v>0.93</v>
      </c>
      <c r="I45" s="12">
        <v>0</v>
      </c>
    </row>
    <row r="46" spans="2:9" ht="15" customHeight="1" x14ac:dyDescent="0.2">
      <c r="B46" t="s">
        <v>89</v>
      </c>
      <c r="C46" s="12">
        <v>2</v>
      </c>
      <c r="D46" s="8">
        <v>0.84</v>
      </c>
      <c r="E46" s="12">
        <v>0</v>
      </c>
      <c r="F46" s="8">
        <v>0</v>
      </c>
      <c r="G46" s="12">
        <v>2</v>
      </c>
      <c r="H46" s="8">
        <v>1.85</v>
      </c>
      <c r="I46" s="12">
        <v>0</v>
      </c>
    </row>
    <row r="47" spans="2:9" ht="15" customHeight="1" x14ac:dyDescent="0.2">
      <c r="B47" t="s">
        <v>56</v>
      </c>
      <c r="C47" s="12">
        <v>2</v>
      </c>
      <c r="D47" s="8">
        <v>0.84</v>
      </c>
      <c r="E47" s="12">
        <v>0</v>
      </c>
      <c r="F47" s="8">
        <v>0</v>
      </c>
      <c r="G47" s="12">
        <v>2</v>
      </c>
      <c r="H47" s="8">
        <v>1.85</v>
      </c>
      <c r="I47" s="12">
        <v>0</v>
      </c>
    </row>
    <row r="48" spans="2:9" ht="15" customHeight="1" x14ac:dyDescent="0.2">
      <c r="B48" t="s">
        <v>76</v>
      </c>
      <c r="C48" s="12">
        <v>2</v>
      </c>
      <c r="D48" s="8">
        <v>0.84</v>
      </c>
      <c r="E48" s="12">
        <v>0</v>
      </c>
      <c r="F48" s="8">
        <v>0</v>
      </c>
      <c r="G48" s="12">
        <v>2</v>
      </c>
      <c r="H48" s="8">
        <v>1.85</v>
      </c>
      <c r="I48" s="12">
        <v>0</v>
      </c>
    </row>
    <row r="49" spans="2:9" ht="15" customHeight="1" x14ac:dyDescent="0.2">
      <c r="B49" t="s">
        <v>73</v>
      </c>
      <c r="C49" s="12">
        <v>2</v>
      </c>
      <c r="D49" s="8">
        <v>0.84</v>
      </c>
      <c r="E49" s="12">
        <v>1</v>
      </c>
      <c r="F49" s="8">
        <v>0.81</v>
      </c>
      <c r="G49" s="12">
        <v>1</v>
      </c>
      <c r="H49" s="8">
        <v>0.93</v>
      </c>
      <c r="I49" s="12">
        <v>0</v>
      </c>
    </row>
    <row r="50" spans="2:9" ht="15" customHeight="1" x14ac:dyDescent="0.2">
      <c r="B50" t="s">
        <v>84</v>
      </c>
      <c r="C50" s="12">
        <v>2</v>
      </c>
      <c r="D50" s="8">
        <v>0.84</v>
      </c>
      <c r="E50" s="12">
        <v>0</v>
      </c>
      <c r="F50" s="8">
        <v>0</v>
      </c>
      <c r="G50" s="12">
        <v>1</v>
      </c>
      <c r="H50" s="8">
        <v>0.93</v>
      </c>
      <c r="I50" s="12">
        <v>1</v>
      </c>
    </row>
    <row r="51" spans="2:9" ht="15" customHeight="1" x14ac:dyDescent="0.2">
      <c r="B51" t="s">
        <v>74</v>
      </c>
      <c r="C51" s="12">
        <v>2</v>
      </c>
      <c r="D51" s="8">
        <v>0.84</v>
      </c>
      <c r="E51" s="12">
        <v>0</v>
      </c>
      <c r="F51" s="8">
        <v>0</v>
      </c>
      <c r="G51" s="12">
        <v>2</v>
      </c>
      <c r="H51" s="8">
        <v>1.85</v>
      </c>
      <c r="I51" s="12">
        <v>0</v>
      </c>
    </row>
    <row r="52" spans="2:9" ht="15" customHeight="1" x14ac:dyDescent="0.2">
      <c r="B52" t="s">
        <v>75</v>
      </c>
      <c r="C52" s="12">
        <v>2</v>
      </c>
      <c r="D52" s="8">
        <v>0.84</v>
      </c>
      <c r="E52" s="12">
        <v>1</v>
      </c>
      <c r="F52" s="8">
        <v>0.81</v>
      </c>
      <c r="G52" s="12">
        <v>1</v>
      </c>
      <c r="H52" s="8">
        <v>0.93</v>
      </c>
      <c r="I52" s="12">
        <v>0</v>
      </c>
    </row>
    <row r="53" spans="2:9" ht="15" customHeight="1" x14ac:dyDescent="0.2">
      <c r="B53" t="s">
        <v>86</v>
      </c>
      <c r="C53" s="12">
        <v>2</v>
      </c>
      <c r="D53" s="8">
        <v>0.84</v>
      </c>
      <c r="E53" s="12">
        <v>1</v>
      </c>
      <c r="F53" s="8">
        <v>0.81</v>
      </c>
      <c r="G53" s="12">
        <v>1</v>
      </c>
      <c r="H53" s="8">
        <v>0.93</v>
      </c>
      <c r="I53" s="12">
        <v>0</v>
      </c>
    </row>
    <row r="56" spans="2:9" ht="33" customHeight="1" x14ac:dyDescent="0.2">
      <c r="B56" t="s">
        <v>174</v>
      </c>
      <c r="C56" s="10" t="s">
        <v>36</v>
      </c>
      <c r="D56" s="10" t="s">
        <v>37</v>
      </c>
      <c r="E56" s="10" t="s">
        <v>38</v>
      </c>
      <c r="F56" s="10" t="s">
        <v>39</v>
      </c>
      <c r="G56" s="10" t="s">
        <v>40</v>
      </c>
      <c r="H56" s="10" t="s">
        <v>41</v>
      </c>
      <c r="I56" s="10" t="s">
        <v>42</v>
      </c>
    </row>
    <row r="57" spans="2:9" ht="15" customHeight="1" x14ac:dyDescent="0.2">
      <c r="B57" t="s">
        <v>92</v>
      </c>
      <c r="C57" s="12">
        <v>16</v>
      </c>
      <c r="D57" s="8">
        <v>6.75</v>
      </c>
      <c r="E57" s="12">
        <v>3</v>
      </c>
      <c r="F57" s="8">
        <v>2.42</v>
      </c>
      <c r="G57" s="12">
        <v>13</v>
      </c>
      <c r="H57" s="8">
        <v>12.04</v>
      </c>
      <c r="I57" s="12">
        <v>0</v>
      </c>
    </row>
    <row r="58" spans="2:9" ht="15" customHeight="1" x14ac:dyDescent="0.2">
      <c r="B58" t="s">
        <v>109</v>
      </c>
      <c r="C58" s="12">
        <v>16</v>
      </c>
      <c r="D58" s="8">
        <v>6.75</v>
      </c>
      <c r="E58" s="12">
        <v>16</v>
      </c>
      <c r="F58" s="8">
        <v>12.9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108</v>
      </c>
      <c r="C59" s="12">
        <v>12</v>
      </c>
      <c r="D59" s="8">
        <v>5.0599999999999996</v>
      </c>
      <c r="E59" s="12">
        <v>11</v>
      </c>
      <c r="F59" s="8">
        <v>8.8699999999999992</v>
      </c>
      <c r="G59" s="12">
        <v>1</v>
      </c>
      <c r="H59" s="8">
        <v>0.93</v>
      </c>
      <c r="I59" s="12">
        <v>0</v>
      </c>
    </row>
    <row r="60" spans="2:9" ht="15" customHeight="1" x14ac:dyDescent="0.2">
      <c r="B60" t="s">
        <v>93</v>
      </c>
      <c r="C60" s="12">
        <v>6</v>
      </c>
      <c r="D60" s="8">
        <v>2.5299999999999998</v>
      </c>
      <c r="E60" s="12">
        <v>4</v>
      </c>
      <c r="F60" s="8">
        <v>3.23</v>
      </c>
      <c r="G60" s="12">
        <v>2</v>
      </c>
      <c r="H60" s="8">
        <v>1.85</v>
      </c>
      <c r="I60" s="12">
        <v>0</v>
      </c>
    </row>
    <row r="61" spans="2:9" ht="15" customHeight="1" x14ac:dyDescent="0.2">
      <c r="B61" t="s">
        <v>118</v>
      </c>
      <c r="C61" s="12">
        <v>6</v>
      </c>
      <c r="D61" s="8">
        <v>2.5299999999999998</v>
      </c>
      <c r="E61" s="12">
        <v>2</v>
      </c>
      <c r="F61" s="8">
        <v>1.61</v>
      </c>
      <c r="G61" s="12">
        <v>4</v>
      </c>
      <c r="H61" s="8">
        <v>3.7</v>
      </c>
      <c r="I61" s="12">
        <v>0</v>
      </c>
    </row>
    <row r="62" spans="2:9" ht="15" customHeight="1" x14ac:dyDescent="0.2">
      <c r="B62" t="s">
        <v>134</v>
      </c>
      <c r="C62" s="12">
        <v>6</v>
      </c>
      <c r="D62" s="8">
        <v>2.5299999999999998</v>
      </c>
      <c r="E62" s="12">
        <v>3</v>
      </c>
      <c r="F62" s="8">
        <v>2.42</v>
      </c>
      <c r="G62" s="12">
        <v>3</v>
      </c>
      <c r="H62" s="8">
        <v>2.78</v>
      </c>
      <c r="I62" s="12">
        <v>0</v>
      </c>
    </row>
    <row r="63" spans="2:9" ht="15" customHeight="1" x14ac:dyDescent="0.2">
      <c r="B63" t="s">
        <v>111</v>
      </c>
      <c r="C63" s="12">
        <v>6</v>
      </c>
      <c r="D63" s="8">
        <v>2.5299999999999998</v>
      </c>
      <c r="E63" s="12">
        <v>6</v>
      </c>
      <c r="F63" s="8">
        <v>4.84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130</v>
      </c>
      <c r="C64" s="12">
        <v>5</v>
      </c>
      <c r="D64" s="8">
        <v>2.11</v>
      </c>
      <c r="E64" s="12">
        <v>1</v>
      </c>
      <c r="F64" s="8">
        <v>0.81</v>
      </c>
      <c r="G64" s="12">
        <v>4</v>
      </c>
      <c r="H64" s="8">
        <v>3.7</v>
      </c>
      <c r="I64" s="12">
        <v>0</v>
      </c>
    </row>
    <row r="65" spans="2:9" ht="15" customHeight="1" x14ac:dyDescent="0.2">
      <c r="B65" t="s">
        <v>141</v>
      </c>
      <c r="C65" s="12">
        <v>5</v>
      </c>
      <c r="D65" s="8">
        <v>2.11</v>
      </c>
      <c r="E65" s="12">
        <v>1</v>
      </c>
      <c r="F65" s="8">
        <v>0.81</v>
      </c>
      <c r="G65" s="12">
        <v>4</v>
      </c>
      <c r="H65" s="8">
        <v>3.7</v>
      </c>
      <c r="I65" s="12">
        <v>0</v>
      </c>
    </row>
    <row r="66" spans="2:9" ht="15" customHeight="1" x14ac:dyDescent="0.2">
      <c r="B66" t="s">
        <v>127</v>
      </c>
      <c r="C66" s="12">
        <v>5</v>
      </c>
      <c r="D66" s="8">
        <v>2.11</v>
      </c>
      <c r="E66" s="12">
        <v>4</v>
      </c>
      <c r="F66" s="8">
        <v>3.23</v>
      </c>
      <c r="G66" s="12">
        <v>1</v>
      </c>
      <c r="H66" s="8">
        <v>0.93</v>
      </c>
      <c r="I66" s="12">
        <v>0</v>
      </c>
    </row>
    <row r="67" spans="2:9" ht="15" customHeight="1" x14ac:dyDescent="0.2">
      <c r="B67" t="s">
        <v>104</v>
      </c>
      <c r="C67" s="12">
        <v>5</v>
      </c>
      <c r="D67" s="8">
        <v>2.11</v>
      </c>
      <c r="E67" s="12">
        <v>4</v>
      </c>
      <c r="F67" s="8">
        <v>3.23</v>
      </c>
      <c r="G67" s="12">
        <v>1</v>
      </c>
      <c r="H67" s="8">
        <v>0.93</v>
      </c>
      <c r="I67" s="12">
        <v>0</v>
      </c>
    </row>
    <row r="68" spans="2:9" ht="15" customHeight="1" x14ac:dyDescent="0.2">
      <c r="B68" t="s">
        <v>148</v>
      </c>
      <c r="C68" s="12">
        <v>4</v>
      </c>
      <c r="D68" s="8">
        <v>1.69</v>
      </c>
      <c r="E68" s="12">
        <v>1</v>
      </c>
      <c r="F68" s="8">
        <v>0.81</v>
      </c>
      <c r="G68" s="12">
        <v>3</v>
      </c>
      <c r="H68" s="8">
        <v>2.78</v>
      </c>
      <c r="I68" s="12">
        <v>0</v>
      </c>
    </row>
    <row r="69" spans="2:9" ht="15" customHeight="1" x14ac:dyDescent="0.2">
      <c r="B69" t="s">
        <v>137</v>
      </c>
      <c r="C69" s="12">
        <v>4</v>
      </c>
      <c r="D69" s="8">
        <v>1.69</v>
      </c>
      <c r="E69" s="12">
        <v>0</v>
      </c>
      <c r="F69" s="8">
        <v>0</v>
      </c>
      <c r="G69" s="12">
        <v>4</v>
      </c>
      <c r="H69" s="8">
        <v>3.7</v>
      </c>
      <c r="I69" s="12">
        <v>0</v>
      </c>
    </row>
    <row r="70" spans="2:9" ht="15" customHeight="1" x14ac:dyDescent="0.2">
      <c r="B70" t="s">
        <v>163</v>
      </c>
      <c r="C70" s="12">
        <v>4</v>
      </c>
      <c r="D70" s="8">
        <v>1.69</v>
      </c>
      <c r="E70" s="12">
        <v>4</v>
      </c>
      <c r="F70" s="8">
        <v>3.23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97</v>
      </c>
      <c r="C71" s="12">
        <v>4</v>
      </c>
      <c r="D71" s="8">
        <v>1.69</v>
      </c>
      <c r="E71" s="12">
        <v>2</v>
      </c>
      <c r="F71" s="8">
        <v>1.61</v>
      </c>
      <c r="G71" s="12">
        <v>2</v>
      </c>
      <c r="H71" s="8">
        <v>1.85</v>
      </c>
      <c r="I71" s="12">
        <v>0</v>
      </c>
    </row>
    <row r="72" spans="2:9" ht="15" customHeight="1" x14ac:dyDescent="0.2">
      <c r="B72" t="s">
        <v>98</v>
      </c>
      <c r="C72" s="12">
        <v>4</v>
      </c>
      <c r="D72" s="8">
        <v>1.69</v>
      </c>
      <c r="E72" s="12">
        <v>2</v>
      </c>
      <c r="F72" s="8">
        <v>1.61</v>
      </c>
      <c r="G72" s="12">
        <v>2</v>
      </c>
      <c r="H72" s="8">
        <v>1.85</v>
      </c>
      <c r="I72" s="12">
        <v>0</v>
      </c>
    </row>
    <row r="73" spans="2:9" ht="15" customHeight="1" x14ac:dyDescent="0.2">
      <c r="B73" t="s">
        <v>164</v>
      </c>
      <c r="C73" s="12">
        <v>4</v>
      </c>
      <c r="D73" s="8">
        <v>1.69</v>
      </c>
      <c r="E73" s="12">
        <v>4</v>
      </c>
      <c r="F73" s="8">
        <v>3.23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129</v>
      </c>
      <c r="C74" s="12">
        <v>3</v>
      </c>
      <c r="D74" s="8">
        <v>1.27</v>
      </c>
      <c r="E74" s="12">
        <v>1</v>
      </c>
      <c r="F74" s="8">
        <v>0.81</v>
      </c>
      <c r="G74" s="12">
        <v>2</v>
      </c>
      <c r="H74" s="8">
        <v>1.85</v>
      </c>
      <c r="I74" s="12">
        <v>0</v>
      </c>
    </row>
    <row r="75" spans="2:9" ht="15" customHeight="1" x14ac:dyDescent="0.2">
      <c r="B75" t="s">
        <v>94</v>
      </c>
      <c r="C75" s="12">
        <v>3</v>
      </c>
      <c r="D75" s="8">
        <v>1.27</v>
      </c>
      <c r="E75" s="12">
        <v>0</v>
      </c>
      <c r="F75" s="8">
        <v>0</v>
      </c>
      <c r="G75" s="12">
        <v>3</v>
      </c>
      <c r="H75" s="8">
        <v>2.78</v>
      </c>
      <c r="I75" s="12">
        <v>0</v>
      </c>
    </row>
    <row r="76" spans="2:9" ht="15" customHeight="1" x14ac:dyDescent="0.2">
      <c r="B76" t="s">
        <v>95</v>
      </c>
      <c r="C76" s="12">
        <v>3</v>
      </c>
      <c r="D76" s="8">
        <v>1.27</v>
      </c>
      <c r="E76" s="12">
        <v>1</v>
      </c>
      <c r="F76" s="8">
        <v>0.81</v>
      </c>
      <c r="G76" s="12">
        <v>2</v>
      </c>
      <c r="H76" s="8">
        <v>1.85</v>
      </c>
      <c r="I76" s="12">
        <v>0</v>
      </c>
    </row>
    <row r="77" spans="2:9" ht="15" customHeight="1" x14ac:dyDescent="0.2">
      <c r="B77" t="s">
        <v>133</v>
      </c>
      <c r="C77" s="12">
        <v>3</v>
      </c>
      <c r="D77" s="8">
        <v>1.27</v>
      </c>
      <c r="E77" s="12">
        <v>0</v>
      </c>
      <c r="F77" s="8">
        <v>0</v>
      </c>
      <c r="G77" s="12">
        <v>3</v>
      </c>
      <c r="H77" s="8">
        <v>2.78</v>
      </c>
      <c r="I77" s="12">
        <v>0</v>
      </c>
    </row>
    <row r="78" spans="2:9" ht="15" customHeight="1" x14ac:dyDescent="0.2">
      <c r="B78" t="s">
        <v>138</v>
      </c>
      <c r="C78" s="12">
        <v>3</v>
      </c>
      <c r="D78" s="8">
        <v>1.27</v>
      </c>
      <c r="E78" s="12">
        <v>1</v>
      </c>
      <c r="F78" s="8">
        <v>0.81</v>
      </c>
      <c r="G78" s="12">
        <v>2</v>
      </c>
      <c r="H78" s="8">
        <v>1.85</v>
      </c>
      <c r="I78" s="12">
        <v>0</v>
      </c>
    </row>
    <row r="79" spans="2:9" ht="15" customHeight="1" x14ac:dyDescent="0.2">
      <c r="B79" t="s">
        <v>154</v>
      </c>
      <c r="C79" s="12">
        <v>3</v>
      </c>
      <c r="D79" s="8">
        <v>1.27</v>
      </c>
      <c r="E79" s="12">
        <v>1</v>
      </c>
      <c r="F79" s="8">
        <v>0.81</v>
      </c>
      <c r="G79" s="12">
        <v>2</v>
      </c>
      <c r="H79" s="8">
        <v>1.85</v>
      </c>
      <c r="I79" s="12">
        <v>0</v>
      </c>
    </row>
    <row r="80" spans="2:9" ht="15" customHeight="1" x14ac:dyDescent="0.2">
      <c r="B80" t="s">
        <v>126</v>
      </c>
      <c r="C80" s="12">
        <v>3</v>
      </c>
      <c r="D80" s="8">
        <v>1.27</v>
      </c>
      <c r="E80" s="12">
        <v>1</v>
      </c>
      <c r="F80" s="8">
        <v>0.81</v>
      </c>
      <c r="G80" s="12">
        <v>2</v>
      </c>
      <c r="H80" s="8">
        <v>1.85</v>
      </c>
      <c r="I80" s="12">
        <v>0</v>
      </c>
    </row>
    <row r="81" spans="2:9" ht="15" customHeight="1" x14ac:dyDescent="0.2">
      <c r="B81" t="s">
        <v>100</v>
      </c>
      <c r="C81" s="12">
        <v>3</v>
      </c>
      <c r="D81" s="8">
        <v>1.27</v>
      </c>
      <c r="E81" s="12">
        <v>1</v>
      </c>
      <c r="F81" s="8">
        <v>0.81</v>
      </c>
      <c r="G81" s="12">
        <v>2</v>
      </c>
      <c r="H81" s="8">
        <v>1.85</v>
      </c>
      <c r="I81" s="12">
        <v>0</v>
      </c>
    </row>
    <row r="82" spans="2:9" ht="15" customHeight="1" x14ac:dyDescent="0.2">
      <c r="B82" t="s">
        <v>105</v>
      </c>
      <c r="C82" s="12">
        <v>3</v>
      </c>
      <c r="D82" s="8">
        <v>1.27</v>
      </c>
      <c r="E82" s="12">
        <v>3</v>
      </c>
      <c r="F82" s="8">
        <v>2.42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106</v>
      </c>
      <c r="C83" s="12">
        <v>3</v>
      </c>
      <c r="D83" s="8">
        <v>1.27</v>
      </c>
      <c r="E83" s="12">
        <v>3</v>
      </c>
      <c r="F83" s="8">
        <v>2.42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128</v>
      </c>
      <c r="C84" s="12">
        <v>3</v>
      </c>
      <c r="D84" s="8">
        <v>1.27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6" spans="2:9" ht="15" customHeight="1" x14ac:dyDescent="0.2">
      <c r="B86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BF85-449F-47EA-B97C-35D94B39E094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192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73</v>
      </c>
      <c r="D6" s="8">
        <v>16.899999999999999</v>
      </c>
      <c r="E6" s="12">
        <v>50</v>
      </c>
      <c r="F6" s="8">
        <v>17.920000000000002</v>
      </c>
      <c r="G6" s="12">
        <v>23</v>
      </c>
      <c r="H6" s="8">
        <v>15.23</v>
      </c>
      <c r="I6" s="12">
        <v>0</v>
      </c>
    </row>
    <row r="7" spans="2:9" ht="15" customHeight="1" x14ac:dyDescent="0.2">
      <c r="B7" t="s">
        <v>22</v>
      </c>
      <c r="C7" s="12">
        <v>96</v>
      </c>
      <c r="D7" s="8">
        <v>22.22</v>
      </c>
      <c r="E7" s="12">
        <v>52</v>
      </c>
      <c r="F7" s="8">
        <v>18.64</v>
      </c>
      <c r="G7" s="12">
        <v>44</v>
      </c>
      <c r="H7" s="8">
        <v>29.14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0.23</v>
      </c>
      <c r="E8" s="12">
        <v>1</v>
      </c>
      <c r="F8" s="8">
        <v>0.36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2</v>
      </c>
      <c r="D9" s="8">
        <v>0.46</v>
      </c>
      <c r="E9" s="12">
        <v>0</v>
      </c>
      <c r="F9" s="8">
        <v>0</v>
      </c>
      <c r="G9" s="12">
        <v>2</v>
      </c>
      <c r="H9" s="8">
        <v>1.32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0.69</v>
      </c>
      <c r="E10" s="12">
        <v>1</v>
      </c>
      <c r="F10" s="8">
        <v>0.36</v>
      </c>
      <c r="G10" s="12">
        <v>2</v>
      </c>
      <c r="H10" s="8">
        <v>1.32</v>
      </c>
      <c r="I10" s="12">
        <v>0</v>
      </c>
    </row>
    <row r="11" spans="2:9" ht="15" customHeight="1" x14ac:dyDescent="0.2">
      <c r="B11" t="s">
        <v>26</v>
      </c>
      <c r="C11" s="12">
        <v>93</v>
      </c>
      <c r="D11" s="8">
        <v>21.53</v>
      </c>
      <c r="E11" s="12">
        <v>56</v>
      </c>
      <c r="F11" s="8">
        <v>20.07</v>
      </c>
      <c r="G11" s="12">
        <v>37</v>
      </c>
      <c r="H11" s="8">
        <v>24.5</v>
      </c>
      <c r="I11" s="12">
        <v>0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11</v>
      </c>
      <c r="D13" s="8">
        <v>2.5499999999999998</v>
      </c>
      <c r="E13" s="12">
        <v>3</v>
      </c>
      <c r="F13" s="8">
        <v>1.08</v>
      </c>
      <c r="G13" s="12">
        <v>8</v>
      </c>
      <c r="H13" s="8">
        <v>5.3</v>
      </c>
      <c r="I13" s="12">
        <v>0</v>
      </c>
    </row>
    <row r="14" spans="2:9" ht="15" customHeight="1" x14ac:dyDescent="0.2">
      <c r="B14" t="s">
        <v>29</v>
      </c>
      <c r="C14" s="12">
        <v>11</v>
      </c>
      <c r="D14" s="8">
        <v>2.5499999999999998</v>
      </c>
      <c r="E14" s="12">
        <v>9</v>
      </c>
      <c r="F14" s="8">
        <v>3.23</v>
      </c>
      <c r="G14" s="12">
        <v>2</v>
      </c>
      <c r="H14" s="8">
        <v>1.32</v>
      </c>
      <c r="I14" s="12">
        <v>0</v>
      </c>
    </row>
    <row r="15" spans="2:9" ht="15" customHeight="1" x14ac:dyDescent="0.2">
      <c r="B15" t="s">
        <v>30</v>
      </c>
      <c r="C15" s="12">
        <v>35</v>
      </c>
      <c r="D15" s="8">
        <v>8.1</v>
      </c>
      <c r="E15" s="12">
        <v>30</v>
      </c>
      <c r="F15" s="8">
        <v>10.75</v>
      </c>
      <c r="G15" s="12">
        <v>4</v>
      </c>
      <c r="H15" s="8">
        <v>2.65</v>
      </c>
      <c r="I15" s="12">
        <v>0</v>
      </c>
    </row>
    <row r="16" spans="2:9" ht="15" customHeight="1" x14ac:dyDescent="0.2">
      <c r="B16" t="s">
        <v>31</v>
      </c>
      <c r="C16" s="12">
        <v>59</v>
      </c>
      <c r="D16" s="8">
        <v>13.66</v>
      </c>
      <c r="E16" s="12">
        <v>46</v>
      </c>
      <c r="F16" s="8">
        <v>16.489999999999998</v>
      </c>
      <c r="G16" s="12">
        <v>13</v>
      </c>
      <c r="H16" s="8">
        <v>8.61</v>
      </c>
      <c r="I16" s="12">
        <v>0</v>
      </c>
    </row>
    <row r="17" spans="2:9" ht="15" customHeight="1" x14ac:dyDescent="0.2">
      <c r="B17" t="s">
        <v>32</v>
      </c>
      <c r="C17" s="12">
        <v>12</v>
      </c>
      <c r="D17" s="8">
        <v>2.78</v>
      </c>
      <c r="E17" s="12">
        <v>9</v>
      </c>
      <c r="F17" s="8">
        <v>3.23</v>
      </c>
      <c r="G17" s="12">
        <v>2</v>
      </c>
      <c r="H17" s="8">
        <v>1.32</v>
      </c>
      <c r="I17" s="12">
        <v>0</v>
      </c>
    </row>
    <row r="18" spans="2:9" ht="15" customHeight="1" x14ac:dyDescent="0.2">
      <c r="B18" t="s">
        <v>33</v>
      </c>
      <c r="C18" s="12">
        <v>24</v>
      </c>
      <c r="D18" s="8">
        <v>5.56</v>
      </c>
      <c r="E18" s="12">
        <v>18</v>
      </c>
      <c r="F18" s="8">
        <v>6.45</v>
      </c>
      <c r="G18" s="12">
        <v>6</v>
      </c>
      <c r="H18" s="8">
        <v>3.97</v>
      </c>
      <c r="I18" s="12">
        <v>0</v>
      </c>
    </row>
    <row r="19" spans="2:9" ht="15" customHeight="1" x14ac:dyDescent="0.2">
      <c r="B19" t="s">
        <v>34</v>
      </c>
      <c r="C19" s="12">
        <v>12</v>
      </c>
      <c r="D19" s="8">
        <v>2.78</v>
      </c>
      <c r="E19" s="12">
        <v>4</v>
      </c>
      <c r="F19" s="8">
        <v>1.43</v>
      </c>
      <c r="G19" s="12">
        <v>8</v>
      </c>
      <c r="H19" s="8">
        <v>5.3</v>
      </c>
      <c r="I19" s="12">
        <v>0</v>
      </c>
    </row>
    <row r="20" spans="2:9" ht="15" customHeight="1" x14ac:dyDescent="0.2">
      <c r="B20" s="9" t="s">
        <v>172</v>
      </c>
      <c r="C20" s="12">
        <f>SUM(LTBL_17407[総数／事業所数])</f>
        <v>432</v>
      </c>
      <c r="E20" s="12">
        <f>SUBTOTAL(109,LTBL_17407[個人／事業所数])</f>
        <v>279</v>
      </c>
      <c r="G20" s="12">
        <f>SUBTOTAL(109,LTBL_17407[法人／事業所数])</f>
        <v>151</v>
      </c>
      <c r="I20" s="12">
        <f>SUBTOTAL(109,LTBL_17407[法人以外の団体／事業所数])</f>
        <v>0</v>
      </c>
    </row>
    <row r="21" spans="2:9" ht="15" customHeight="1" x14ac:dyDescent="0.2">
      <c r="E21" s="11">
        <f>LTBL_17407[[#Totals],[個人／事業所数]]/LTBL_17407[[#Totals],[総数／事業所数]]</f>
        <v>0.64583333333333337</v>
      </c>
      <c r="G21" s="11">
        <f>LTBL_17407[[#Totals],[法人／事業所数]]/LTBL_17407[[#Totals],[総数／事業所数]]</f>
        <v>0.34953703703703703</v>
      </c>
      <c r="I21" s="11">
        <f>LTBL_17407[[#Totals],[法人以外の団体／事業所数]]/LTBL_17407[[#Totals],[総数／事業所数]]</f>
        <v>0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46</v>
      </c>
      <c r="C24" s="12">
        <v>57</v>
      </c>
      <c r="D24" s="8">
        <v>13.19</v>
      </c>
      <c r="E24" s="12">
        <v>30</v>
      </c>
      <c r="F24" s="8">
        <v>10.75</v>
      </c>
      <c r="G24" s="12">
        <v>27</v>
      </c>
      <c r="H24" s="8">
        <v>17.88</v>
      </c>
      <c r="I24" s="12">
        <v>0</v>
      </c>
    </row>
    <row r="25" spans="2:9" ht="15" customHeight="1" x14ac:dyDescent="0.2">
      <c r="B25" t="s">
        <v>60</v>
      </c>
      <c r="C25" s="12">
        <v>51</v>
      </c>
      <c r="D25" s="8">
        <v>11.81</v>
      </c>
      <c r="E25" s="12">
        <v>44</v>
      </c>
      <c r="F25" s="8">
        <v>15.77</v>
      </c>
      <c r="G25" s="12">
        <v>7</v>
      </c>
      <c r="H25" s="8">
        <v>4.6399999999999997</v>
      </c>
      <c r="I25" s="12">
        <v>0</v>
      </c>
    </row>
    <row r="26" spans="2:9" ht="15" customHeight="1" x14ac:dyDescent="0.2">
      <c r="B26" t="s">
        <v>59</v>
      </c>
      <c r="C26" s="12">
        <v>32</v>
      </c>
      <c r="D26" s="8">
        <v>7.41</v>
      </c>
      <c r="E26" s="12">
        <v>29</v>
      </c>
      <c r="F26" s="8">
        <v>10.39</v>
      </c>
      <c r="G26" s="12">
        <v>3</v>
      </c>
      <c r="H26" s="8">
        <v>1.99</v>
      </c>
      <c r="I26" s="12">
        <v>0</v>
      </c>
    </row>
    <row r="27" spans="2:9" ht="15" customHeight="1" x14ac:dyDescent="0.2">
      <c r="B27" t="s">
        <v>44</v>
      </c>
      <c r="C27" s="12">
        <v>29</v>
      </c>
      <c r="D27" s="8">
        <v>6.71</v>
      </c>
      <c r="E27" s="12">
        <v>24</v>
      </c>
      <c r="F27" s="8">
        <v>8.6</v>
      </c>
      <c r="G27" s="12">
        <v>5</v>
      </c>
      <c r="H27" s="8">
        <v>3.31</v>
      </c>
      <c r="I27" s="12">
        <v>0</v>
      </c>
    </row>
    <row r="28" spans="2:9" ht="15" customHeight="1" x14ac:dyDescent="0.2">
      <c r="B28" t="s">
        <v>55</v>
      </c>
      <c r="C28" s="12">
        <v>29</v>
      </c>
      <c r="D28" s="8">
        <v>6.71</v>
      </c>
      <c r="E28" s="12">
        <v>18</v>
      </c>
      <c r="F28" s="8">
        <v>6.45</v>
      </c>
      <c r="G28" s="12">
        <v>11</v>
      </c>
      <c r="H28" s="8">
        <v>7.28</v>
      </c>
      <c r="I28" s="12">
        <v>0</v>
      </c>
    </row>
    <row r="29" spans="2:9" ht="15" customHeight="1" x14ac:dyDescent="0.2">
      <c r="B29" t="s">
        <v>53</v>
      </c>
      <c r="C29" s="12">
        <v>28</v>
      </c>
      <c r="D29" s="8">
        <v>6.48</v>
      </c>
      <c r="E29" s="12">
        <v>20</v>
      </c>
      <c r="F29" s="8">
        <v>7.17</v>
      </c>
      <c r="G29" s="12">
        <v>8</v>
      </c>
      <c r="H29" s="8">
        <v>5.3</v>
      </c>
      <c r="I29" s="12">
        <v>0</v>
      </c>
    </row>
    <row r="30" spans="2:9" ht="15" customHeight="1" x14ac:dyDescent="0.2">
      <c r="B30" t="s">
        <v>43</v>
      </c>
      <c r="C30" s="12">
        <v>25</v>
      </c>
      <c r="D30" s="8">
        <v>5.79</v>
      </c>
      <c r="E30" s="12">
        <v>10</v>
      </c>
      <c r="F30" s="8">
        <v>3.58</v>
      </c>
      <c r="G30" s="12">
        <v>15</v>
      </c>
      <c r="H30" s="8">
        <v>9.93</v>
      </c>
      <c r="I30" s="12">
        <v>0</v>
      </c>
    </row>
    <row r="31" spans="2:9" ht="15" customHeight="1" x14ac:dyDescent="0.2">
      <c r="B31" t="s">
        <v>45</v>
      </c>
      <c r="C31" s="12">
        <v>19</v>
      </c>
      <c r="D31" s="8">
        <v>4.4000000000000004</v>
      </c>
      <c r="E31" s="12">
        <v>16</v>
      </c>
      <c r="F31" s="8">
        <v>5.73</v>
      </c>
      <c r="G31" s="12">
        <v>3</v>
      </c>
      <c r="H31" s="8">
        <v>1.99</v>
      </c>
      <c r="I31" s="12">
        <v>0</v>
      </c>
    </row>
    <row r="32" spans="2:9" ht="15" customHeight="1" x14ac:dyDescent="0.2">
      <c r="B32" t="s">
        <v>62</v>
      </c>
      <c r="C32" s="12">
        <v>19</v>
      </c>
      <c r="D32" s="8">
        <v>4.4000000000000004</v>
      </c>
      <c r="E32" s="12">
        <v>18</v>
      </c>
      <c r="F32" s="8">
        <v>6.45</v>
      </c>
      <c r="G32" s="12">
        <v>1</v>
      </c>
      <c r="H32" s="8">
        <v>0.66</v>
      </c>
      <c r="I32" s="12">
        <v>0</v>
      </c>
    </row>
    <row r="33" spans="2:9" ht="15" customHeight="1" x14ac:dyDescent="0.2">
      <c r="B33" t="s">
        <v>52</v>
      </c>
      <c r="C33" s="12">
        <v>16</v>
      </c>
      <c r="D33" s="8">
        <v>3.7</v>
      </c>
      <c r="E33" s="12">
        <v>8</v>
      </c>
      <c r="F33" s="8">
        <v>2.87</v>
      </c>
      <c r="G33" s="12">
        <v>8</v>
      </c>
      <c r="H33" s="8">
        <v>5.3</v>
      </c>
      <c r="I33" s="12">
        <v>0</v>
      </c>
    </row>
    <row r="34" spans="2:9" ht="15" customHeight="1" x14ac:dyDescent="0.2">
      <c r="B34" t="s">
        <v>61</v>
      </c>
      <c r="C34" s="12">
        <v>12</v>
      </c>
      <c r="D34" s="8">
        <v>2.78</v>
      </c>
      <c r="E34" s="12">
        <v>9</v>
      </c>
      <c r="F34" s="8">
        <v>3.23</v>
      </c>
      <c r="G34" s="12">
        <v>2</v>
      </c>
      <c r="H34" s="8">
        <v>1.32</v>
      </c>
      <c r="I34" s="12">
        <v>0</v>
      </c>
    </row>
    <row r="35" spans="2:9" ht="15" customHeight="1" x14ac:dyDescent="0.2">
      <c r="B35" t="s">
        <v>54</v>
      </c>
      <c r="C35" s="12">
        <v>10</v>
      </c>
      <c r="D35" s="8">
        <v>2.31</v>
      </c>
      <c r="E35" s="12">
        <v>9</v>
      </c>
      <c r="F35" s="8">
        <v>3.23</v>
      </c>
      <c r="G35" s="12">
        <v>1</v>
      </c>
      <c r="H35" s="8">
        <v>0.66</v>
      </c>
      <c r="I35" s="12">
        <v>0</v>
      </c>
    </row>
    <row r="36" spans="2:9" ht="15" customHeight="1" x14ac:dyDescent="0.2">
      <c r="B36" t="s">
        <v>67</v>
      </c>
      <c r="C36" s="12">
        <v>7</v>
      </c>
      <c r="D36" s="8">
        <v>1.62</v>
      </c>
      <c r="E36" s="12">
        <v>6</v>
      </c>
      <c r="F36" s="8">
        <v>2.15</v>
      </c>
      <c r="G36" s="12">
        <v>1</v>
      </c>
      <c r="H36" s="8">
        <v>0.66</v>
      </c>
      <c r="I36" s="12">
        <v>0</v>
      </c>
    </row>
    <row r="37" spans="2:9" ht="15" customHeight="1" x14ac:dyDescent="0.2">
      <c r="B37" t="s">
        <v>73</v>
      </c>
      <c r="C37" s="12">
        <v>7</v>
      </c>
      <c r="D37" s="8">
        <v>1.62</v>
      </c>
      <c r="E37" s="12">
        <v>2</v>
      </c>
      <c r="F37" s="8">
        <v>0.72</v>
      </c>
      <c r="G37" s="12">
        <v>5</v>
      </c>
      <c r="H37" s="8">
        <v>3.31</v>
      </c>
      <c r="I37" s="12">
        <v>0</v>
      </c>
    </row>
    <row r="38" spans="2:9" ht="15" customHeight="1" x14ac:dyDescent="0.2">
      <c r="B38" t="s">
        <v>66</v>
      </c>
      <c r="C38" s="12">
        <v>6</v>
      </c>
      <c r="D38" s="8">
        <v>1.39</v>
      </c>
      <c r="E38" s="12">
        <v>4</v>
      </c>
      <c r="F38" s="8">
        <v>1.43</v>
      </c>
      <c r="G38" s="12">
        <v>2</v>
      </c>
      <c r="H38" s="8">
        <v>1.32</v>
      </c>
      <c r="I38" s="12">
        <v>0</v>
      </c>
    </row>
    <row r="39" spans="2:9" ht="15" customHeight="1" x14ac:dyDescent="0.2">
      <c r="B39" t="s">
        <v>58</v>
      </c>
      <c r="C39" s="12">
        <v>6</v>
      </c>
      <c r="D39" s="8">
        <v>1.39</v>
      </c>
      <c r="E39" s="12">
        <v>4</v>
      </c>
      <c r="F39" s="8">
        <v>1.43</v>
      </c>
      <c r="G39" s="12">
        <v>2</v>
      </c>
      <c r="H39" s="8">
        <v>1.32</v>
      </c>
      <c r="I39" s="12">
        <v>0</v>
      </c>
    </row>
    <row r="40" spans="2:9" ht="15" customHeight="1" x14ac:dyDescent="0.2">
      <c r="B40" t="s">
        <v>57</v>
      </c>
      <c r="C40" s="12">
        <v>5</v>
      </c>
      <c r="D40" s="8">
        <v>1.1599999999999999</v>
      </c>
      <c r="E40" s="12">
        <v>5</v>
      </c>
      <c r="F40" s="8">
        <v>1.79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74</v>
      </c>
      <c r="C41" s="12">
        <v>5</v>
      </c>
      <c r="D41" s="8">
        <v>1.1599999999999999</v>
      </c>
      <c r="E41" s="12">
        <v>0</v>
      </c>
      <c r="F41" s="8">
        <v>0</v>
      </c>
      <c r="G41" s="12">
        <v>5</v>
      </c>
      <c r="H41" s="8">
        <v>3.31</v>
      </c>
      <c r="I41" s="12">
        <v>0</v>
      </c>
    </row>
    <row r="42" spans="2:9" ht="15" customHeight="1" x14ac:dyDescent="0.2">
      <c r="B42" t="s">
        <v>48</v>
      </c>
      <c r="C42" s="12">
        <v>4</v>
      </c>
      <c r="D42" s="8">
        <v>0.93</v>
      </c>
      <c r="E42" s="12">
        <v>2</v>
      </c>
      <c r="F42" s="8">
        <v>0.72</v>
      </c>
      <c r="G42" s="12">
        <v>2</v>
      </c>
      <c r="H42" s="8">
        <v>1.32</v>
      </c>
      <c r="I42" s="12">
        <v>0</v>
      </c>
    </row>
    <row r="43" spans="2:9" ht="15" customHeight="1" x14ac:dyDescent="0.2">
      <c r="B43" t="s">
        <v>49</v>
      </c>
      <c r="C43" s="12">
        <v>4</v>
      </c>
      <c r="D43" s="8">
        <v>0.93</v>
      </c>
      <c r="E43" s="12">
        <v>3</v>
      </c>
      <c r="F43" s="8">
        <v>1.08</v>
      </c>
      <c r="G43" s="12">
        <v>1</v>
      </c>
      <c r="H43" s="8">
        <v>0.66</v>
      </c>
      <c r="I43" s="12">
        <v>0</v>
      </c>
    </row>
    <row r="44" spans="2:9" ht="15" customHeight="1" x14ac:dyDescent="0.2">
      <c r="B44" t="s">
        <v>51</v>
      </c>
      <c r="C44" s="12">
        <v>4</v>
      </c>
      <c r="D44" s="8">
        <v>0.93</v>
      </c>
      <c r="E44" s="12">
        <v>1</v>
      </c>
      <c r="F44" s="8">
        <v>0.36</v>
      </c>
      <c r="G44" s="12">
        <v>3</v>
      </c>
      <c r="H44" s="8">
        <v>1.99</v>
      </c>
      <c r="I44" s="12">
        <v>0</v>
      </c>
    </row>
    <row r="45" spans="2:9" ht="15" customHeight="1" x14ac:dyDescent="0.2">
      <c r="B45" t="s">
        <v>56</v>
      </c>
      <c r="C45" s="12">
        <v>4</v>
      </c>
      <c r="D45" s="8">
        <v>0.93</v>
      </c>
      <c r="E45" s="12">
        <v>1</v>
      </c>
      <c r="F45" s="8">
        <v>0.36</v>
      </c>
      <c r="G45" s="12">
        <v>3</v>
      </c>
      <c r="H45" s="8">
        <v>1.99</v>
      </c>
      <c r="I45" s="12">
        <v>0</v>
      </c>
    </row>
    <row r="46" spans="2:9" ht="15" customHeight="1" x14ac:dyDescent="0.2">
      <c r="B46" t="s">
        <v>83</v>
      </c>
      <c r="C46" s="12">
        <v>4</v>
      </c>
      <c r="D46" s="8">
        <v>0.93</v>
      </c>
      <c r="E46" s="12">
        <v>1</v>
      </c>
      <c r="F46" s="8">
        <v>0.36</v>
      </c>
      <c r="G46" s="12">
        <v>3</v>
      </c>
      <c r="H46" s="8">
        <v>1.99</v>
      </c>
      <c r="I46" s="12">
        <v>0</v>
      </c>
    </row>
    <row r="47" spans="2:9" ht="15" customHeight="1" x14ac:dyDescent="0.2">
      <c r="B47" t="s">
        <v>75</v>
      </c>
      <c r="C47" s="12">
        <v>4</v>
      </c>
      <c r="D47" s="8">
        <v>0.93</v>
      </c>
      <c r="E47" s="12">
        <v>2</v>
      </c>
      <c r="F47" s="8">
        <v>0.72</v>
      </c>
      <c r="G47" s="12">
        <v>2</v>
      </c>
      <c r="H47" s="8">
        <v>1.32</v>
      </c>
      <c r="I47" s="12">
        <v>0</v>
      </c>
    </row>
    <row r="50" spans="2:9" ht="33" customHeight="1" x14ac:dyDescent="0.2">
      <c r="B50" t="s">
        <v>174</v>
      </c>
      <c r="C50" s="10" t="s">
        <v>36</v>
      </c>
      <c r="D50" s="10" t="s">
        <v>37</v>
      </c>
      <c r="E50" s="10" t="s">
        <v>38</v>
      </c>
      <c r="F50" s="10" t="s">
        <v>39</v>
      </c>
      <c r="G50" s="10" t="s">
        <v>40</v>
      </c>
      <c r="H50" s="10" t="s">
        <v>41</v>
      </c>
      <c r="I50" s="10" t="s">
        <v>42</v>
      </c>
    </row>
    <row r="51" spans="2:9" ht="15" customHeight="1" x14ac:dyDescent="0.2">
      <c r="B51" t="s">
        <v>119</v>
      </c>
      <c r="C51" s="12">
        <v>37</v>
      </c>
      <c r="D51" s="8">
        <v>8.56</v>
      </c>
      <c r="E51" s="12">
        <v>23</v>
      </c>
      <c r="F51" s="8">
        <v>8.24</v>
      </c>
      <c r="G51" s="12">
        <v>14</v>
      </c>
      <c r="H51" s="8">
        <v>9.27</v>
      </c>
      <c r="I51" s="12">
        <v>0</v>
      </c>
    </row>
    <row r="52" spans="2:9" ht="15" customHeight="1" x14ac:dyDescent="0.2">
      <c r="B52" t="s">
        <v>109</v>
      </c>
      <c r="C52" s="12">
        <v>27</v>
      </c>
      <c r="D52" s="8">
        <v>6.25</v>
      </c>
      <c r="E52" s="12">
        <v>26</v>
      </c>
      <c r="F52" s="8">
        <v>9.32</v>
      </c>
      <c r="G52" s="12">
        <v>1</v>
      </c>
      <c r="H52" s="8">
        <v>0.66</v>
      </c>
      <c r="I52" s="12">
        <v>0</v>
      </c>
    </row>
    <row r="53" spans="2:9" ht="15" customHeight="1" x14ac:dyDescent="0.2">
      <c r="B53" t="s">
        <v>108</v>
      </c>
      <c r="C53" s="12">
        <v>18</v>
      </c>
      <c r="D53" s="8">
        <v>4.17</v>
      </c>
      <c r="E53" s="12">
        <v>16</v>
      </c>
      <c r="F53" s="8">
        <v>5.73</v>
      </c>
      <c r="G53" s="12">
        <v>2</v>
      </c>
      <c r="H53" s="8">
        <v>1.32</v>
      </c>
      <c r="I53" s="12">
        <v>0</v>
      </c>
    </row>
    <row r="54" spans="2:9" ht="15" customHeight="1" x14ac:dyDescent="0.2">
      <c r="B54" t="s">
        <v>104</v>
      </c>
      <c r="C54" s="12">
        <v>14</v>
      </c>
      <c r="D54" s="8">
        <v>3.24</v>
      </c>
      <c r="E54" s="12">
        <v>12</v>
      </c>
      <c r="F54" s="8">
        <v>4.3</v>
      </c>
      <c r="G54" s="12">
        <v>2</v>
      </c>
      <c r="H54" s="8">
        <v>1.32</v>
      </c>
      <c r="I54" s="12">
        <v>0</v>
      </c>
    </row>
    <row r="55" spans="2:9" ht="15" customHeight="1" x14ac:dyDescent="0.2">
      <c r="B55" t="s">
        <v>111</v>
      </c>
      <c r="C55" s="12">
        <v>14</v>
      </c>
      <c r="D55" s="8">
        <v>3.24</v>
      </c>
      <c r="E55" s="12">
        <v>14</v>
      </c>
      <c r="F55" s="8">
        <v>5.0199999999999996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147</v>
      </c>
      <c r="C56" s="12">
        <v>10</v>
      </c>
      <c r="D56" s="8">
        <v>2.31</v>
      </c>
      <c r="E56" s="12">
        <v>10</v>
      </c>
      <c r="F56" s="8">
        <v>3.58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94</v>
      </c>
      <c r="C57" s="12">
        <v>10</v>
      </c>
      <c r="D57" s="8">
        <v>2.31</v>
      </c>
      <c r="E57" s="12">
        <v>8</v>
      </c>
      <c r="F57" s="8">
        <v>2.87</v>
      </c>
      <c r="G57" s="12">
        <v>2</v>
      </c>
      <c r="H57" s="8">
        <v>1.32</v>
      </c>
      <c r="I57" s="12">
        <v>0</v>
      </c>
    </row>
    <row r="58" spans="2:9" ht="15" customHeight="1" x14ac:dyDescent="0.2">
      <c r="B58" t="s">
        <v>92</v>
      </c>
      <c r="C58" s="12">
        <v>9</v>
      </c>
      <c r="D58" s="8">
        <v>2.08</v>
      </c>
      <c r="E58" s="12">
        <v>3</v>
      </c>
      <c r="F58" s="8">
        <v>1.08</v>
      </c>
      <c r="G58" s="12">
        <v>6</v>
      </c>
      <c r="H58" s="8">
        <v>3.97</v>
      </c>
      <c r="I58" s="12">
        <v>0</v>
      </c>
    </row>
    <row r="59" spans="2:9" ht="15" customHeight="1" x14ac:dyDescent="0.2">
      <c r="B59" t="s">
        <v>95</v>
      </c>
      <c r="C59" s="12">
        <v>9</v>
      </c>
      <c r="D59" s="8">
        <v>2.08</v>
      </c>
      <c r="E59" s="12">
        <v>8</v>
      </c>
      <c r="F59" s="8">
        <v>2.87</v>
      </c>
      <c r="G59" s="12">
        <v>1</v>
      </c>
      <c r="H59" s="8">
        <v>0.66</v>
      </c>
      <c r="I59" s="12">
        <v>0</v>
      </c>
    </row>
    <row r="60" spans="2:9" ht="15" customHeight="1" x14ac:dyDescent="0.2">
      <c r="B60" t="s">
        <v>114</v>
      </c>
      <c r="C60" s="12">
        <v>9</v>
      </c>
      <c r="D60" s="8">
        <v>2.08</v>
      </c>
      <c r="E60" s="12">
        <v>5</v>
      </c>
      <c r="F60" s="8">
        <v>1.79</v>
      </c>
      <c r="G60" s="12">
        <v>4</v>
      </c>
      <c r="H60" s="8">
        <v>2.65</v>
      </c>
      <c r="I60" s="12">
        <v>0</v>
      </c>
    </row>
    <row r="61" spans="2:9" ht="15" customHeight="1" x14ac:dyDescent="0.2">
      <c r="B61" t="s">
        <v>97</v>
      </c>
      <c r="C61" s="12">
        <v>9</v>
      </c>
      <c r="D61" s="8">
        <v>2.08</v>
      </c>
      <c r="E61" s="12">
        <v>7</v>
      </c>
      <c r="F61" s="8">
        <v>2.5099999999999998</v>
      </c>
      <c r="G61" s="12">
        <v>2</v>
      </c>
      <c r="H61" s="8">
        <v>1.32</v>
      </c>
      <c r="I61" s="12">
        <v>0</v>
      </c>
    </row>
    <row r="62" spans="2:9" ht="15" customHeight="1" x14ac:dyDescent="0.2">
      <c r="B62" t="s">
        <v>118</v>
      </c>
      <c r="C62" s="12">
        <v>8</v>
      </c>
      <c r="D62" s="8">
        <v>1.85</v>
      </c>
      <c r="E62" s="12">
        <v>5</v>
      </c>
      <c r="F62" s="8">
        <v>1.79</v>
      </c>
      <c r="G62" s="12">
        <v>3</v>
      </c>
      <c r="H62" s="8">
        <v>1.99</v>
      </c>
      <c r="I62" s="12">
        <v>0</v>
      </c>
    </row>
    <row r="63" spans="2:9" ht="15" customHeight="1" x14ac:dyDescent="0.2">
      <c r="B63" t="s">
        <v>98</v>
      </c>
      <c r="C63" s="12">
        <v>7</v>
      </c>
      <c r="D63" s="8">
        <v>1.62</v>
      </c>
      <c r="E63" s="12">
        <v>6</v>
      </c>
      <c r="F63" s="8">
        <v>2.15</v>
      </c>
      <c r="G63" s="12">
        <v>1</v>
      </c>
      <c r="H63" s="8">
        <v>0.66</v>
      </c>
      <c r="I63" s="12">
        <v>0</v>
      </c>
    </row>
    <row r="64" spans="2:9" ht="15" customHeight="1" x14ac:dyDescent="0.2">
      <c r="B64" t="s">
        <v>126</v>
      </c>
      <c r="C64" s="12">
        <v>7</v>
      </c>
      <c r="D64" s="8">
        <v>1.62</v>
      </c>
      <c r="E64" s="12">
        <v>1</v>
      </c>
      <c r="F64" s="8">
        <v>0.36</v>
      </c>
      <c r="G64" s="12">
        <v>6</v>
      </c>
      <c r="H64" s="8">
        <v>3.97</v>
      </c>
      <c r="I64" s="12">
        <v>0</v>
      </c>
    </row>
    <row r="65" spans="2:9" ht="15" customHeight="1" x14ac:dyDescent="0.2">
      <c r="B65" t="s">
        <v>132</v>
      </c>
      <c r="C65" s="12">
        <v>7</v>
      </c>
      <c r="D65" s="8">
        <v>1.62</v>
      </c>
      <c r="E65" s="12">
        <v>6</v>
      </c>
      <c r="F65" s="8">
        <v>2.15</v>
      </c>
      <c r="G65" s="12">
        <v>1</v>
      </c>
      <c r="H65" s="8">
        <v>0.66</v>
      </c>
      <c r="I65" s="12">
        <v>0</v>
      </c>
    </row>
    <row r="66" spans="2:9" ht="15" customHeight="1" x14ac:dyDescent="0.2">
      <c r="B66" t="s">
        <v>110</v>
      </c>
      <c r="C66" s="12">
        <v>7</v>
      </c>
      <c r="D66" s="8">
        <v>1.62</v>
      </c>
      <c r="E66" s="12">
        <v>5</v>
      </c>
      <c r="F66" s="8">
        <v>1.79</v>
      </c>
      <c r="G66" s="12">
        <v>2</v>
      </c>
      <c r="H66" s="8">
        <v>1.32</v>
      </c>
      <c r="I66" s="12">
        <v>0</v>
      </c>
    </row>
    <row r="67" spans="2:9" ht="15" customHeight="1" x14ac:dyDescent="0.2">
      <c r="B67" t="s">
        <v>93</v>
      </c>
      <c r="C67" s="12">
        <v>6</v>
      </c>
      <c r="D67" s="8">
        <v>1.39</v>
      </c>
      <c r="E67" s="12">
        <v>3</v>
      </c>
      <c r="F67" s="8">
        <v>1.08</v>
      </c>
      <c r="G67" s="12">
        <v>3</v>
      </c>
      <c r="H67" s="8">
        <v>1.99</v>
      </c>
      <c r="I67" s="12">
        <v>0</v>
      </c>
    </row>
    <row r="68" spans="2:9" ht="15" customHeight="1" x14ac:dyDescent="0.2">
      <c r="B68" t="s">
        <v>124</v>
      </c>
      <c r="C68" s="12">
        <v>6</v>
      </c>
      <c r="D68" s="8">
        <v>1.39</v>
      </c>
      <c r="E68" s="12">
        <v>3</v>
      </c>
      <c r="F68" s="8">
        <v>1.08</v>
      </c>
      <c r="G68" s="12">
        <v>3</v>
      </c>
      <c r="H68" s="8">
        <v>1.99</v>
      </c>
      <c r="I68" s="12">
        <v>0</v>
      </c>
    </row>
    <row r="69" spans="2:9" ht="15" customHeight="1" x14ac:dyDescent="0.2">
      <c r="B69" t="s">
        <v>99</v>
      </c>
      <c r="C69" s="12">
        <v>6</v>
      </c>
      <c r="D69" s="8">
        <v>1.39</v>
      </c>
      <c r="E69" s="12">
        <v>4</v>
      </c>
      <c r="F69" s="8">
        <v>1.43</v>
      </c>
      <c r="G69" s="12">
        <v>2</v>
      </c>
      <c r="H69" s="8">
        <v>1.32</v>
      </c>
      <c r="I69" s="12">
        <v>0</v>
      </c>
    </row>
    <row r="70" spans="2:9" ht="15" customHeight="1" x14ac:dyDescent="0.2">
      <c r="B70" t="s">
        <v>100</v>
      </c>
      <c r="C70" s="12">
        <v>6</v>
      </c>
      <c r="D70" s="8">
        <v>1.39</v>
      </c>
      <c r="E70" s="12">
        <v>4</v>
      </c>
      <c r="F70" s="8">
        <v>1.43</v>
      </c>
      <c r="G70" s="12">
        <v>2</v>
      </c>
      <c r="H70" s="8">
        <v>1.32</v>
      </c>
      <c r="I70" s="12">
        <v>0</v>
      </c>
    </row>
    <row r="72" spans="2:9" ht="15" customHeight="1" x14ac:dyDescent="0.2">
      <c r="B72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D550-D330-49BE-8506-857B8F28D547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193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40</v>
      </c>
      <c r="D6" s="8">
        <v>11.76</v>
      </c>
      <c r="E6" s="12">
        <v>18</v>
      </c>
      <c r="F6" s="8">
        <v>8.2899999999999991</v>
      </c>
      <c r="G6" s="12">
        <v>22</v>
      </c>
      <c r="H6" s="8">
        <v>19.64</v>
      </c>
      <c r="I6" s="12">
        <v>0</v>
      </c>
    </row>
    <row r="7" spans="2:9" ht="15" customHeight="1" x14ac:dyDescent="0.2">
      <c r="B7" t="s">
        <v>22</v>
      </c>
      <c r="C7" s="12">
        <v>20</v>
      </c>
      <c r="D7" s="8">
        <v>5.88</v>
      </c>
      <c r="E7" s="12">
        <v>11</v>
      </c>
      <c r="F7" s="8">
        <v>5.07</v>
      </c>
      <c r="G7" s="12">
        <v>9</v>
      </c>
      <c r="H7" s="8">
        <v>8.0399999999999991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4</v>
      </c>
      <c r="D9" s="8">
        <v>1.18</v>
      </c>
      <c r="E9" s="12">
        <v>0</v>
      </c>
      <c r="F9" s="8">
        <v>0</v>
      </c>
      <c r="G9" s="12">
        <v>4</v>
      </c>
      <c r="H9" s="8">
        <v>3.57</v>
      </c>
      <c r="I9" s="12">
        <v>0</v>
      </c>
    </row>
    <row r="10" spans="2:9" ht="15" customHeight="1" x14ac:dyDescent="0.2">
      <c r="B10" t="s">
        <v>25</v>
      </c>
      <c r="C10" s="12">
        <v>6</v>
      </c>
      <c r="D10" s="8">
        <v>1.76</v>
      </c>
      <c r="E10" s="12">
        <v>4</v>
      </c>
      <c r="F10" s="8">
        <v>1.84</v>
      </c>
      <c r="G10" s="12">
        <v>2</v>
      </c>
      <c r="H10" s="8">
        <v>1.79</v>
      </c>
      <c r="I10" s="12">
        <v>0</v>
      </c>
    </row>
    <row r="11" spans="2:9" ht="15" customHeight="1" x14ac:dyDescent="0.2">
      <c r="B11" t="s">
        <v>26</v>
      </c>
      <c r="C11" s="12">
        <v>97</v>
      </c>
      <c r="D11" s="8">
        <v>28.53</v>
      </c>
      <c r="E11" s="12">
        <v>65</v>
      </c>
      <c r="F11" s="8">
        <v>29.95</v>
      </c>
      <c r="G11" s="12">
        <v>31</v>
      </c>
      <c r="H11" s="8">
        <v>27.68</v>
      </c>
      <c r="I11" s="12">
        <v>1</v>
      </c>
    </row>
    <row r="12" spans="2:9" ht="15" customHeight="1" x14ac:dyDescent="0.2">
      <c r="B12" t="s">
        <v>27</v>
      </c>
      <c r="C12" s="12">
        <v>2</v>
      </c>
      <c r="D12" s="8">
        <v>0.59</v>
      </c>
      <c r="E12" s="12">
        <v>0</v>
      </c>
      <c r="F12" s="8">
        <v>0</v>
      </c>
      <c r="G12" s="12">
        <v>2</v>
      </c>
      <c r="H12" s="8">
        <v>1.79</v>
      </c>
      <c r="I12" s="12">
        <v>0</v>
      </c>
    </row>
    <row r="13" spans="2:9" ht="15" customHeight="1" x14ac:dyDescent="0.2">
      <c r="B13" t="s">
        <v>28</v>
      </c>
      <c r="C13" s="12">
        <v>14</v>
      </c>
      <c r="D13" s="8">
        <v>4.12</v>
      </c>
      <c r="E13" s="12">
        <v>10</v>
      </c>
      <c r="F13" s="8">
        <v>4.6100000000000003</v>
      </c>
      <c r="G13" s="12">
        <v>4</v>
      </c>
      <c r="H13" s="8">
        <v>3.57</v>
      </c>
      <c r="I13" s="12">
        <v>0</v>
      </c>
    </row>
    <row r="14" spans="2:9" ht="15" customHeight="1" x14ac:dyDescent="0.2">
      <c r="B14" t="s">
        <v>29</v>
      </c>
      <c r="C14" s="12">
        <v>12</v>
      </c>
      <c r="D14" s="8">
        <v>3.53</v>
      </c>
      <c r="E14" s="12">
        <v>9</v>
      </c>
      <c r="F14" s="8">
        <v>4.1500000000000004</v>
      </c>
      <c r="G14" s="12">
        <v>3</v>
      </c>
      <c r="H14" s="8">
        <v>2.68</v>
      </c>
      <c r="I14" s="12">
        <v>0</v>
      </c>
    </row>
    <row r="15" spans="2:9" ht="15" customHeight="1" x14ac:dyDescent="0.2">
      <c r="B15" t="s">
        <v>30</v>
      </c>
      <c r="C15" s="12">
        <v>52</v>
      </c>
      <c r="D15" s="8">
        <v>15.29</v>
      </c>
      <c r="E15" s="12">
        <v>38</v>
      </c>
      <c r="F15" s="8">
        <v>17.510000000000002</v>
      </c>
      <c r="G15" s="12">
        <v>12</v>
      </c>
      <c r="H15" s="8">
        <v>10.71</v>
      </c>
      <c r="I15" s="12">
        <v>2</v>
      </c>
    </row>
    <row r="16" spans="2:9" ht="15" customHeight="1" x14ac:dyDescent="0.2">
      <c r="B16" t="s">
        <v>31</v>
      </c>
      <c r="C16" s="12">
        <v>50</v>
      </c>
      <c r="D16" s="8">
        <v>14.71</v>
      </c>
      <c r="E16" s="12">
        <v>39</v>
      </c>
      <c r="F16" s="8">
        <v>17.97</v>
      </c>
      <c r="G16" s="12">
        <v>9</v>
      </c>
      <c r="H16" s="8">
        <v>8.0399999999999991</v>
      </c>
      <c r="I16" s="12">
        <v>0</v>
      </c>
    </row>
    <row r="17" spans="2:9" ht="15" customHeight="1" x14ac:dyDescent="0.2">
      <c r="B17" t="s">
        <v>32</v>
      </c>
      <c r="C17" s="12">
        <v>15</v>
      </c>
      <c r="D17" s="8">
        <v>4.41</v>
      </c>
      <c r="E17" s="12">
        <v>7</v>
      </c>
      <c r="F17" s="8">
        <v>3.23</v>
      </c>
      <c r="G17" s="12">
        <v>3</v>
      </c>
      <c r="H17" s="8">
        <v>2.68</v>
      </c>
      <c r="I17" s="12">
        <v>0</v>
      </c>
    </row>
    <row r="18" spans="2:9" ht="15" customHeight="1" x14ac:dyDescent="0.2">
      <c r="B18" t="s">
        <v>33</v>
      </c>
      <c r="C18" s="12">
        <v>12</v>
      </c>
      <c r="D18" s="8">
        <v>3.53</v>
      </c>
      <c r="E18" s="12">
        <v>10</v>
      </c>
      <c r="F18" s="8">
        <v>4.6100000000000003</v>
      </c>
      <c r="G18" s="12">
        <v>2</v>
      </c>
      <c r="H18" s="8">
        <v>1.79</v>
      </c>
      <c r="I18" s="12">
        <v>0</v>
      </c>
    </row>
    <row r="19" spans="2:9" ht="15" customHeight="1" x14ac:dyDescent="0.2">
      <c r="B19" t="s">
        <v>34</v>
      </c>
      <c r="C19" s="12">
        <v>16</v>
      </c>
      <c r="D19" s="8">
        <v>4.71</v>
      </c>
      <c r="E19" s="12">
        <v>6</v>
      </c>
      <c r="F19" s="8">
        <v>2.76</v>
      </c>
      <c r="G19" s="12">
        <v>9</v>
      </c>
      <c r="H19" s="8">
        <v>8.0399999999999991</v>
      </c>
      <c r="I19" s="12">
        <v>0</v>
      </c>
    </row>
    <row r="20" spans="2:9" ht="15" customHeight="1" x14ac:dyDescent="0.2">
      <c r="B20" s="9" t="s">
        <v>172</v>
      </c>
      <c r="C20" s="12">
        <f>SUM(LTBL_17461[総数／事業所数])</f>
        <v>340</v>
      </c>
      <c r="E20" s="12">
        <f>SUBTOTAL(109,LTBL_17461[個人／事業所数])</f>
        <v>217</v>
      </c>
      <c r="G20" s="12">
        <f>SUBTOTAL(109,LTBL_17461[法人／事業所数])</f>
        <v>112</v>
      </c>
      <c r="I20" s="12">
        <f>SUBTOTAL(109,LTBL_17461[法人以外の団体／事業所数])</f>
        <v>3</v>
      </c>
    </row>
    <row r="21" spans="2:9" ht="15" customHeight="1" x14ac:dyDescent="0.2">
      <c r="E21" s="11">
        <f>LTBL_17461[[#Totals],[個人／事業所数]]/LTBL_17461[[#Totals],[総数／事業所数]]</f>
        <v>0.63823529411764701</v>
      </c>
      <c r="G21" s="11">
        <f>LTBL_17461[[#Totals],[法人／事業所数]]/LTBL_17461[[#Totals],[総数／事業所数]]</f>
        <v>0.32941176470588235</v>
      </c>
      <c r="I21" s="11">
        <f>LTBL_17461[[#Totals],[法人以外の団体／事業所数]]/LTBL_17461[[#Totals],[総数／事業所数]]</f>
        <v>8.8235294117647058E-3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38</v>
      </c>
      <c r="D24" s="8">
        <v>11.18</v>
      </c>
      <c r="E24" s="12">
        <v>37</v>
      </c>
      <c r="F24" s="8">
        <v>17.05</v>
      </c>
      <c r="G24" s="12">
        <v>1</v>
      </c>
      <c r="H24" s="8">
        <v>0.89</v>
      </c>
      <c r="I24" s="12">
        <v>0</v>
      </c>
    </row>
    <row r="25" spans="2:9" ht="15" customHeight="1" x14ac:dyDescent="0.2">
      <c r="B25" t="s">
        <v>59</v>
      </c>
      <c r="C25" s="12">
        <v>37</v>
      </c>
      <c r="D25" s="8">
        <v>10.88</v>
      </c>
      <c r="E25" s="12">
        <v>31</v>
      </c>
      <c r="F25" s="8">
        <v>14.29</v>
      </c>
      <c r="G25" s="12">
        <v>6</v>
      </c>
      <c r="H25" s="8">
        <v>5.36</v>
      </c>
      <c r="I25" s="12">
        <v>0</v>
      </c>
    </row>
    <row r="26" spans="2:9" ht="15" customHeight="1" x14ac:dyDescent="0.2">
      <c r="B26" t="s">
        <v>55</v>
      </c>
      <c r="C26" s="12">
        <v>33</v>
      </c>
      <c r="D26" s="8">
        <v>9.7100000000000009</v>
      </c>
      <c r="E26" s="12">
        <v>23</v>
      </c>
      <c r="F26" s="8">
        <v>10.6</v>
      </c>
      <c r="G26" s="12">
        <v>10</v>
      </c>
      <c r="H26" s="8">
        <v>8.93</v>
      </c>
      <c r="I26" s="12">
        <v>0</v>
      </c>
    </row>
    <row r="27" spans="2:9" ht="15" customHeight="1" x14ac:dyDescent="0.2">
      <c r="B27" t="s">
        <v>53</v>
      </c>
      <c r="C27" s="12">
        <v>29</v>
      </c>
      <c r="D27" s="8">
        <v>8.5299999999999994</v>
      </c>
      <c r="E27" s="12">
        <v>24</v>
      </c>
      <c r="F27" s="8">
        <v>11.06</v>
      </c>
      <c r="G27" s="12">
        <v>4</v>
      </c>
      <c r="H27" s="8">
        <v>3.57</v>
      </c>
      <c r="I27" s="12">
        <v>1</v>
      </c>
    </row>
    <row r="28" spans="2:9" ht="15" customHeight="1" x14ac:dyDescent="0.2">
      <c r="B28" t="s">
        <v>44</v>
      </c>
      <c r="C28" s="12">
        <v>18</v>
      </c>
      <c r="D28" s="8">
        <v>5.29</v>
      </c>
      <c r="E28" s="12">
        <v>11</v>
      </c>
      <c r="F28" s="8">
        <v>5.07</v>
      </c>
      <c r="G28" s="12">
        <v>7</v>
      </c>
      <c r="H28" s="8">
        <v>6.25</v>
      </c>
      <c r="I28" s="12">
        <v>0</v>
      </c>
    </row>
    <row r="29" spans="2:9" ht="15" customHeight="1" x14ac:dyDescent="0.2">
      <c r="B29" t="s">
        <v>43</v>
      </c>
      <c r="C29" s="12">
        <v>17</v>
      </c>
      <c r="D29" s="8">
        <v>5</v>
      </c>
      <c r="E29" s="12">
        <v>4</v>
      </c>
      <c r="F29" s="8">
        <v>1.84</v>
      </c>
      <c r="G29" s="12">
        <v>13</v>
      </c>
      <c r="H29" s="8">
        <v>11.61</v>
      </c>
      <c r="I29" s="12">
        <v>0</v>
      </c>
    </row>
    <row r="30" spans="2:9" ht="15" customHeight="1" x14ac:dyDescent="0.2">
      <c r="B30" t="s">
        <v>61</v>
      </c>
      <c r="C30" s="12">
        <v>15</v>
      </c>
      <c r="D30" s="8">
        <v>4.41</v>
      </c>
      <c r="E30" s="12">
        <v>7</v>
      </c>
      <c r="F30" s="8">
        <v>3.23</v>
      </c>
      <c r="G30" s="12">
        <v>3</v>
      </c>
      <c r="H30" s="8">
        <v>2.68</v>
      </c>
      <c r="I30" s="12">
        <v>0</v>
      </c>
    </row>
    <row r="31" spans="2:9" ht="15" customHeight="1" x14ac:dyDescent="0.2">
      <c r="B31" t="s">
        <v>70</v>
      </c>
      <c r="C31" s="12">
        <v>12</v>
      </c>
      <c r="D31" s="8">
        <v>3.53</v>
      </c>
      <c r="E31" s="12">
        <v>7</v>
      </c>
      <c r="F31" s="8">
        <v>3.23</v>
      </c>
      <c r="G31" s="12">
        <v>3</v>
      </c>
      <c r="H31" s="8">
        <v>2.68</v>
      </c>
      <c r="I31" s="12">
        <v>2</v>
      </c>
    </row>
    <row r="32" spans="2:9" ht="15" customHeight="1" x14ac:dyDescent="0.2">
      <c r="B32" t="s">
        <v>54</v>
      </c>
      <c r="C32" s="12">
        <v>11</v>
      </c>
      <c r="D32" s="8">
        <v>3.24</v>
      </c>
      <c r="E32" s="12">
        <v>8</v>
      </c>
      <c r="F32" s="8">
        <v>3.69</v>
      </c>
      <c r="G32" s="12">
        <v>3</v>
      </c>
      <c r="H32" s="8">
        <v>2.68</v>
      </c>
      <c r="I32" s="12">
        <v>0</v>
      </c>
    </row>
    <row r="33" spans="2:9" ht="15" customHeight="1" x14ac:dyDescent="0.2">
      <c r="B33" t="s">
        <v>56</v>
      </c>
      <c r="C33" s="12">
        <v>11</v>
      </c>
      <c r="D33" s="8">
        <v>3.24</v>
      </c>
      <c r="E33" s="12">
        <v>9</v>
      </c>
      <c r="F33" s="8">
        <v>4.1500000000000004</v>
      </c>
      <c r="G33" s="12">
        <v>2</v>
      </c>
      <c r="H33" s="8">
        <v>1.79</v>
      </c>
      <c r="I33" s="12">
        <v>0</v>
      </c>
    </row>
    <row r="34" spans="2:9" ht="15" customHeight="1" x14ac:dyDescent="0.2">
      <c r="B34" t="s">
        <v>62</v>
      </c>
      <c r="C34" s="12">
        <v>11</v>
      </c>
      <c r="D34" s="8">
        <v>3.24</v>
      </c>
      <c r="E34" s="12">
        <v>10</v>
      </c>
      <c r="F34" s="8">
        <v>4.6100000000000003</v>
      </c>
      <c r="G34" s="12">
        <v>1</v>
      </c>
      <c r="H34" s="8">
        <v>0.89</v>
      </c>
      <c r="I34" s="12">
        <v>0</v>
      </c>
    </row>
    <row r="35" spans="2:9" ht="15" customHeight="1" x14ac:dyDescent="0.2">
      <c r="B35" t="s">
        <v>52</v>
      </c>
      <c r="C35" s="12">
        <v>9</v>
      </c>
      <c r="D35" s="8">
        <v>2.65</v>
      </c>
      <c r="E35" s="12">
        <v>6</v>
      </c>
      <c r="F35" s="8">
        <v>2.76</v>
      </c>
      <c r="G35" s="12">
        <v>3</v>
      </c>
      <c r="H35" s="8">
        <v>2.68</v>
      </c>
      <c r="I35" s="12">
        <v>0</v>
      </c>
    </row>
    <row r="36" spans="2:9" ht="15" customHeight="1" x14ac:dyDescent="0.2">
      <c r="B36" t="s">
        <v>57</v>
      </c>
      <c r="C36" s="12">
        <v>7</v>
      </c>
      <c r="D36" s="8">
        <v>2.06</v>
      </c>
      <c r="E36" s="12">
        <v>7</v>
      </c>
      <c r="F36" s="8">
        <v>3.23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75</v>
      </c>
      <c r="C37" s="12">
        <v>7</v>
      </c>
      <c r="D37" s="8">
        <v>2.06</v>
      </c>
      <c r="E37" s="12">
        <v>4</v>
      </c>
      <c r="F37" s="8">
        <v>1.84</v>
      </c>
      <c r="G37" s="12">
        <v>3</v>
      </c>
      <c r="H37" s="8">
        <v>2.68</v>
      </c>
      <c r="I37" s="12">
        <v>0</v>
      </c>
    </row>
    <row r="38" spans="2:9" ht="15" customHeight="1" x14ac:dyDescent="0.2">
      <c r="B38" t="s">
        <v>69</v>
      </c>
      <c r="C38" s="12">
        <v>6</v>
      </c>
      <c r="D38" s="8">
        <v>1.76</v>
      </c>
      <c r="E38" s="12">
        <v>2</v>
      </c>
      <c r="F38" s="8">
        <v>0.92</v>
      </c>
      <c r="G38" s="12">
        <v>4</v>
      </c>
      <c r="H38" s="8">
        <v>3.57</v>
      </c>
      <c r="I38" s="12">
        <v>0</v>
      </c>
    </row>
    <row r="39" spans="2:9" ht="15" customHeight="1" x14ac:dyDescent="0.2">
      <c r="B39" t="s">
        <v>73</v>
      </c>
      <c r="C39" s="12">
        <v>6</v>
      </c>
      <c r="D39" s="8">
        <v>1.76</v>
      </c>
      <c r="E39" s="12">
        <v>2</v>
      </c>
      <c r="F39" s="8">
        <v>0.92</v>
      </c>
      <c r="G39" s="12">
        <v>4</v>
      </c>
      <c r="H39" s="8">
        <v>3.57</v>
      </c>
      <c r="I39" s="12">
        <v>0</v>
      </c>
    </row>
    <row r="40" spans="2:9" ht="15" customHeight="1" x14ac:dyDescent="0.2">
      <c r="B40" t="s">
        <v>84</v>
      </c>
      <c r="C40" s="12">
        <v>6</v>
      </c>
      <c r="D40" s="8">
        <v>1.76</v>
      </c>
      <c r="E40" s="12">
        <v>0</v>
      </c>
      <c r="F40" s="8">
        <v>0</v>
      </c>
      <c r="G40" s="12">
        <v>4</v>
      </c>
      <c r="H40" s="8">
        <v>3.57</v>
      </c>
      <c r="I40" s="12">
        <v>0</v>
      </c>
    </row>
    <row r="41" spans="2:9" ht="15" customHeight="1" x14ac:dyDescent="0.2">
      <c r="B41" t="s">
        <v>45</v>
      </c>
      <c r="C41" s="12">
        <v>5</v>
      </c>
      <c r="D41" s="8">
        <v>1.47</v>
      </c>
      <c r="E41" s="12">
        <v>3</v>
      </c>
      <c r="F41" s="8">
        <v>1.38</v>
      </c>
      <c r="G41" s="12">
        <v>2</v>
      </c>
      <c r="H41" s="8">
        <v>1.79</v>
      </c>
      <c r="I41" s="12">
        <v>0</v>
      </c>
    </row>
    <row r="42" spans="2:9" ht="15" customHeight="1" x14ac:dyDescent="0.2">
      <c r="B42" t="s">
        <v>58</v>
      </c>
      <c r="C42" s="12">
        <v>5</v>
      </c>
      <c r="D42" s="8">
        <v>1.47</v>
      </c>
      <c r="E42" s="12">
        <v>2</v>
      </c>
      <c r="F42" s="8">
        <v>0.92</v>
      </c>
      <c r="G42" s="12">
        <v>3</v>
      </c>
      <c r="H42" s="8">
        <v>2.68</v>
      </c>
      <c r="I42" s="12">
        <v>0</v>
      </c>
    </row>
    <row r="43" spans="2:9" ht="15" customHeight="1" x14ac:dyDescent="0.2">
      <c r="B43" t="s">
        <v>66</v>
      </c>
      <c r="C43" s="12">
        <v>4</v>
      </c>
      <c r="D43" s="8">
        <v>1.18</v>
      </c>
      <c r="E43" s="12">
        <v>3</v>
      </c>
      <c r="F43" s="8">
        <v>1.38</v>
      </c>
      <c r="G43" s="12">
        <v>1</v>
      </c>
      <c r="H43" s="8">
        <v>0.89</v>
      </c>
      <c r="I43" s="12">
        <v>0</v>
      </c>
    </row>
    <row r="44" spans="2:9" ht="15" customHeight="1" x14ac:dyDescent="0.2">
      <c r="B44" t="s">
        <v>46</v>
      </c>
      <c r="C44" s="12">
        <v>4</v>
      </c>
      <c r="D44" s="8">
        <v>1.18</v>
      </c>
      <c r="E44" s="12">
        <v>2</v>
      </c>
      <c r="F44" s="8">
        <v>0.92</v>
      </c>
      <c r="G44" s="12">
        <v>2</v>
      </c>
      <c r="H44" s="8">
        <v>1.79</v>
      </c>
      <c r="I44" s="12">
        <v>0</v>
      </c>
    </row>
    <row r="45" spans="2:9" ht="15" customHeight="1" x14ac:dyDescent="0.2">
      <c r="B45" t="s">
        <v>77</v>
      </c>
      <c r="C45" s="12">
        <v>4</v>
      </c>
      <c r="D45" s="8">
        <v>1.18</v>
      </c>
      <c r="E45" s="12">
        <v>4</v>
      </c>
      <c r="F45" s="8">
        <v>1.84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50</v>
      </c>
      <c r="C46" s="12">
        <v>4</v>
      </c>
      <c r="D46" s="8">
        <v>1.18</v>
      </c>
      <c r="E46" s="12">
        <v>1</v>
      </c>
      <c r="F46" s="8">
        <v>0.46</v>
      </c>
      <c r="G46" s="12">
        <v>3</v>
      </c>
      <c r="H46" s="8">
        <v>2.68</v>
      </c>
      <c r="I46" s="12">
        <v>0</v>
      </c>
    </row>
    <row r="47" spans="2:9" ht="15" customHeight="1" x14ac:dyDescent="0.2">
      <c r="B47" t="s">
        <v>51</v>
      </c>
      <c r="C47" s="12">
        <v>4</v>
      </c>
      <c r="D47" s="8">
        <v>1.18</v>
      </c>
      <c r="E47" s="12">
        <v>0</v>
      </c>
      <c r="F47" s="8">
        <v>0</v>
      </c>
      <c r="G47" s="12">
        <v>4</v>
      </c>
      <c r="H47" s="8">
        <v>3.57</v>
      </c>
      <c r="I47" s="12">
        <v>0</v>
      </c>
    </row>
    <row r="48" spans="2:9" ht="15" customHeight="1" x14ac:dyDescent="0.2">
      <c r="B48" t="s">
        <v>65</v>
      </c>
      <c r="C48" s="12">
        <v>4</v>
      </c>
      <c r="D48" s="8">
        <v>1.18</v>
      </c>
      <c r="E48" s="12">
        <v>1</v>
      </c>
      <c r="F48" s="8">
        <v>0.46</v>
      </c>
      <c r="G48" s="12">
        <v>3</v>
      </c>
      <c r="H48" s="8">
        <v>2.68</v>
      </c>
      <c r="I48" s="12">
        <v>0</v>
      </c>
    </row>
    <row r="51" spans="2:9" ht="33" customHeight="1" x14ac:dyDescent="0.2">
      <c r="B51" t="s">
        <v>174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2">
      <c r="B52" t="s">
        <v>109</v>
      </c>
      <c r="C52" s="12">
        <v>22</v>
      </c>
      <c r="D52" s="8">
        <v>6.47</v>
      </c>
      <c r="E52" s="12">
        <v>22</v>
      </c>
      <c r="F52" s="8">
        <v>10.14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115</v>
      </c>
      <c r="C53" s="12">
        <v>12</v>
      </c>
      <c r="D53" s="8">
        <v>3.53</v>
      </c>
      <c r="E53" s="12">
        <v>7</v>
      </c>
      <c r="F53" s="8">
        <v>3.23</v>
      </c>
      <c r="G53" s="12">
        <v>3</v>
      </c>
      <c r="H53" s="8">
        <v>2.68</v>
      </c>
      <c r="I53" s="12">
        <v>2</v>
      </c>
    </row>
    <row r="54" spans="2:9" ht="15" customHeight="1" x14ac:dyDescent="0.2">
      <c r="B54" t="s">
        <v>97</v>
      </c>
      <c r="C54" s="12">
        <v>11</v>
      </c>
      <c r="D54" s="8">
        <v>3.24</v>
      </c>
      <c r="E54" s="12">
        <v>9</v>
      </c>
      <c r="F54" s="8">
        <v>4.1500000000000004</v>
      </c>
      <c r="G54" s="12">
        <v>2</v>
      </c>
      <c r="H54" s="8">
        <v>1.79</v>
      </c>
      <c r="I54" s="12">
        <v>0</v>
      </c>
    </row>
    <row r="55" spans="2:9" ht="15" customHeight="1" x14ac:dyDescent="0.2">
      <c r="B55" t="s">
        <v>104</v>
      </c>
      <c r="C55" s="12">
        <v>10</v>
      </c>
      <c r="D55" s="8">
        <v>2.94</v>
      </c>
      <c r="E55" s="12">
        <v>7</v>
      </c>
      <c r="F55" s="8">
        <v>3.23</v>
      </c>
      <c r="G55" s="12">
        <v>3</v>
      </c>
      <c r="H55" s="8">
        <v>2.68</v>
      </c>
      <c r="I55" s="12">
        <v>0</v>
      </c>
    </row>
    <row r="56" spans="2:9" ht="15" customHeight="1" x14ac:dyDescent="0.2">
      <c r="B56" t="s">
        <v>108</v>
      </c>
      <c r="C56" s="12">
        <v>10</v>
      </c>
      <c r="D56" s="8">
        <v>2.94</v>
      </c>
      <c r="E56" s="12">
        <v>10</v>
      </c>
      <c r="F56" s="8">
        <v>4.6100000000000003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107</v>
      </c>
      <c r="C57" s="12">
        <v>9</v>
      </c>
      <c r="D57" s="8">
        <v>2.65</v>
      </c>
      <c r="E57" s="12">
        <v>8</v>
      </c>
      <c r="F57" s="8">
        <v>3.69</v>
      </c>
      <c r="G57" s="12">
        <v>1</v>
      </c>
      <c r="H57" s="8">
        <v>0.89</v>
      </c>
      <c r="I57" s="12">
        <v>0</v>
      </c>
    </row>
    <row r="58" spans="2:9" ht="15" customHeight="1" x14ac:dyDescent="0.2">
      <c r="B58" t="s">
        <v>98</v>
      </c>
      <c r="C58" s="12">
        <v>7</v>
      </c>
      <c r="D58" s="8">
        <v>2.06</v>
      </c>
      <c r="E58" s="12">
        <v>4</v>
      </c>
      <c r="F58" s="8">
        <v>1.84</v>
      </c>
      <c r="G58" s="12">
        <v>3</v>
      </c>
      <c r="H58" s="8">
        <v>2.68</v>
      </c>
      <c r="I58" s="12">
        <v>0</v>
      </c>
    </row>
    <row r="59" spans="2:9" ht="15" customHeight="1" x14ac:dyDescent="0.2">
      <c r="B59" t="s">
        <v>110</v>
      </c>
      <c r="C59" s="12">
        <v>7</v>
      </c>
      <c r="D59" s="8">
        <v>2.06</v>
      </c>
      <c r="E59" s="12">
        <v>5</v>
      </c>
      <c r="F59" s="8">
        <v>2.2999999999999998</v>
      </c>
      <c r="G59" s="12">
        <v>2</v>
      </c>
      <c r="H59" s="8">
        <v>1.79</v>
      </c>
      <c r="I59" s="12">
        <v>0</v>
      </c>
    </row>
    <row r="60" spans="2:9" ht="15" customHeight="1" x14ac:dyDescent="0.2">
      <c r="B60" t="s">
        <v>146</v>
      </c>
      <c r="C60" s="12">
        <v>7</v>
      </c>
      <c r="D60" s="8">
        <v>2.06</v>
      </c>
      <c r="E60" s="12">
        <v>4</v>
      </c>
      <c r="F60" s="8">
        <v>1.84</v>
      </c>
      <c r="G60" s="12">
        <v>3</v>
      </c>
      <c r="H60" s="8">
        <v>2.68</v>
      </c>
      <c r="I60" s="12">
        <v>0</v>
      </c>
    </row>
    <row r="61" spans="2:9" ht="15" customHeight="1" x14ac:dyDescent="0.2">
      <c r="B61" t="s">
        <v>92</v>
      </c>
      <c r="C61" s="12">
        <v>6</v>
      </c>
      <c r="D61" s="8">
        <v>1.76</v>
      </c>
      <c r="E61" s="12">
        <v>0</v>
      </c>
      <c r="F61" s="8">
        <v>0</v>
      </c>
      <c r="G61" s="12">
        <v>6</v>
      </c>
      <c r="H61" s="8">
        <v>5.36</v>
      </c>
      <c r="I61" s="12">
        <v>0</v>
      </c>
    </row>
    <row r="62" spans="2:9" ht="15" customHeight="1" x14ac:dyDescent="0.2">
      <c r="B62" t="s">
        <v>124</v>
      </c>
      <c r="C62" s="12">
        <v>6</v>
      </c>
      <c r="D62" s="8">
        <v>1.76</v>
      </c>
      <c r="E62" s="12">
        <v>5</v>
      </c>
      <c r="F62" s="8">
        <v>2.2999999999999998</v>
      </c>
      <c r="G62" s="12">
        <v>1</v>
      </c>
      <c r="H62" s="8">
        <v>0.89</v>
      </c>
      <c r="I62" s="12">
        <v>0</v>
      </c>
    </row>
    <row r="63" spans="2:9" ht="15" customHeight="1" x14ac:dyDescent="0.2">
      <c r="B63" t="s">
        <v>126</v>
      </c>
      <c r="C63" s="12">
        <v>6</v>
      </c>
      <c r="D63" s="8">
        <v>1.76</v>
      </c>
      <c r="E63" s="12">
        <v>1</v>
      </c>
      <c r="F63" s="8">
        <v>0.46</v>
      </c>
      <c r="G63" s="12">
        <v>5</v>
      </c>
      <c r="H63" s="8">
        <v>4.46</v>
      </c>
      <c r="I63" s="12">
        <v>0</v>
      </c>
    </row>
    <row r="64" spans="2:9" ht="15" customHeight="1" x14ac:dyDescent="0.2">
      <c r="B64" t="s">
        <v>132</v>
      </c>
      <c r="C64" s="12">
        <v>6</v>
      </c>
      <c r="D64" s="8">
        <v>1.76</v>
      </c>
      <c r="E64" s="12">
        <v>4</v>
      </c>
      <c r="F64" s="8">
        <v>1.84</v>
      </c>
      <c r="G64" s="12">
        <v>2</v>
      </c>
      <c r="H64" s="8">
        <v>1.79</v>
      </c>
      <c r="I64" s="12">
        <v>0</v>
      </c>
    </row>
    <row r="65" spans="2:9" ht="15" customHeight="1" x14ac:dyDescent="0.2">
      <c r="B65" t="s">
        <v>102</v>
      </c>
      <c r="C65" s="12">
        <v>6</v>
      </c>
      <c r="D65" s="8">
        <v>1.76</v>
      </c>
      <c r="E65" s="12">
        <v>5</v>
      </c>
      <c r="F65" s="8">
        <v>2.2999999999999998</v>
      </c>
      <c r="G65" s="12">
        <v>1</v>
      </c>
      <c r="H65" s="8">
        <v>0.89</v>
      </c>
      <c r="I65" s="12">
        <v>0</v>
      </c>
    </row>
    <row r="66" spans="2:9" ht="15" customHeight="1" x14ac:dyDescent="0.2">
      <c r="B66" t="s">
        <v>167</v>
      </c>
      <c r="C66" s="12">
        <v>6</v>
      </c>
      <c r="D66" s="8">
        <v>1.76</v>
      </c>
      <c r="E66" s="12">
        <v>5</v>
      </c>
      <c r="F66" s="8">
        <v>2.2999999999999998</v>
      </c>
      <c r="G66" s="12">
        <v>1</v>
      </c>
      <c r="H66" s="8">
        <v>0.89</v>
      </c>
      <c r="I66" s="12">
        <v>0</v>
      </c>
    </row>
    <row r="67" spans="2:9" ht="15" customHeight="1" x14ac:dyDescent="0.2">
      <c r="B67" t="s">
        <v>128</v>
      </c>
      <c r="C67" s="12">
        <v>6</v>
      </c>
      <c r="D67" s="8">
        <v>1.76</v>
      </c>
      <c r="E67" s="12">
        <v>0</v>
      </c>
      <c r="F67" s="8">
        <v>0</v>
      </c>
      <c r="G67" s="12">
        <v>1</v>
      </c>
      <c r="H67" s="8">
        <v>0.89</v>
      </c>
      <c r="I67" s="12">
        <v>0</v>
      </c>
    </row>
    <row r="68" spans="2:9" ht="15" customHeight="1" x14ac:dyDescent="0.2">
      <c r="B68" t="s">
        <v>165</v>
      </c>
      <c r="C68" s="12">
        <v>5</v>
      </c>
      <c r="D68" s="8">
        <v>1.47</v>
      </c>
      <c r="E68" s="12">
        <v>2</v>
      </c>
      <c r="F68" s="8">
        <v>0.92</v>
      </c>
      <c r="G68" s="12">
        <v>3</v>
      </c>
      <c r="H68" s="8">
        <v>2.68</v>
      </c>
      <c r="I68" s="12">
        <v>0</v>
      </c>
    </row>
    <row r="69" spans="2:9" ht="15" customHeight="1" x14ac:dyDescent="0.2">
      <c r="B69" t="s">
        <v>166</v>
      </c>
      <c r="C69" s="12">
        <v>5</v>
      </c>
      <c r="D69" s="8">
        <v>1.47</v>
      </c>
      <c r="E69" s="12">
        <v>5</v>
      </c>
      <c r="F69" s="8">
        <v>2.2999999999999998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96</v>
      </c>
      <c r="C70" s="12">
        <v>5</v>
      </c>
      <c r="D70" s="8">
        <v>1.47</v>
      </c>
      <c r="E70" s="12">
        <v>4</v>
      </c>
      <c r="F70" s="8">
        <v>1.84</v>
      </c>
      <c r="G70" s="12">
        <v>1</v>
      </c>
      <c r="H70" s="8">
        <v>0.89</v>
      </c>
      <c r="I70" s="12">
        <v>0</v>
      </c>
    </row>
    <row r="71" spans="2:9" ht="15" customHeight="1" x14ac:dyDescent="0.2">
      <c r="B71" t="s">
        <v>100</v>
      </c>
      <c r="C71" s="12">
        <v>5</v>
      </c>
      <c r="D71" s="8">
        <v>1.47</v>
      </c>
      <c r="E71" s="12">
        <v>5</v>
      </c>
      <c r="F71" s="8">
        <v>2.2999999999999998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105</v>
      </c>
      <c r="C72" s="12">
        <v>5</v>
      </c>
      <c r="D72" s="8">
        <v>1.47</v>
      </c>
      <c r="E72" s="12">
        <v>4</v>
      </c>
      <c r="F72" s="8">
        <v>1.84</v>
      </c>
      <c r="G72" s="12">
        <v>1</v>
      </c>
      <c r="H72" s="8">
        <v>0.89</v>
      </c>
      <c r="I72" s="12">
        <v>0</v>
      </c>
    </row>
    <row r="73" spans="2:9" ht="15" customHeight="1" x14ac:dyDescent="0.2">
      <c r="B73" t="s">
        <v>111</v>
      </c>
      <c r="C73" s="12">
        <v>5</v>
      </c>
      <c r="D73" s="8">
        <v>1.47</v>
      </c>
      <c r="E73" s="12">
        <v>5</v>
      </c>
      <c r="F73" s="8">
        <v>2.2999999999999998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10A7-0163-4BFD-88DE-2C3999D9225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194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0.15</v>
      </c>
      <c r="E5" s="12">
        <v>1</v>
      </c>
      <c r="F5" s="8">
        <v>0.24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115</v>
      </c>
      <c r="D6" s="8">
        <v>17.579999999999998</v>
      </c>
      <c r="E6" s="12">
        <v>64</v>
      </c>
      <c r="F6" s="8">
        <v>15.2</v>
      </c>
      <c r="G6" s="12">
        <v>51</v>
      </c>
      <c r="H6" s="8">
        <v>25</v>
      </c>
      <c r="I6" s="12">
        <v>0</v>
      </c>
    </row>
    <row r="7" spans="2:9" ht="15" customHeight="1" x14ac:dyDescent="0.2">
      <c r="B7" t="s">
        <v>22</v>
      </c>
      <c r="C7" s="12">
        <v>60</v>
      </c>
      <c r="D7" s="8">
        <v>9.17</v>
      </c>
      <c r="E7" s="12">
        <v>22</v>
      </c>
      <c r="F7" s="8">
        <v>5.23</v>
      </c>
      <c r="G7" s="12">
        <v>38</v>
      </c>
      <c r="H7" s="8">
        <v>18.63</v>
      </c>
      <c r="I7" s="12">
        <v>0</v>
      </c>
    </row>
    <row r="8" spans="2:9" ht="15" customHeight="1" x14ac:dyDescent="0.2">
      <c r="B8" t="s">
        <v>23</v>
      </c>
      <c r="C8" s="12">
        <v>3</v>
      </c>
      <c r="D8" s="8">
        <v>0.46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3</v>
      </c>
      <c r="D9" s="8">
        <v>0.46</v>
      </c>
      <c r="E9" s="12">
        <v>0</v>
      </c>
      <c r="F9" s="8">
        <v>0</v>
      </c>
      <c r="G9" s="12">
        <v>2</v>
      </c>
      <c r="H9" s="8">
        <v>0.98</v>
      </c>
      <c r="I9" s="12">
        <v>0</v>
      </c>
    </row>
    <row r="10" spans="2:9" ht="15" customHeight="1" x14ac:dyDescent="0.2">
      <c r="B10" t="s">
        <v>25</v>
      </c>
      <c r="C10" s="12">
        <v>10</v>
      </c>
      <c r="D10" s="8">
        <v>1.53</v>
      </c>
      <c r="E10" s="12">
        <v>1</v>
      </c>
      <c r="F10" s="8">
        <v>0.24</v>
      </c>
      <c r="G10" s="12">
        <v>9</v>
      </c>
      <c r="H10" s="8">
        <v>4.41</v>
      </c>
      <c r="I10" s="12">
        <v>0</v>
      </c>
    </row>
    <row r="11" spans="2:9" ht="15" customHeight="1" x14ac:dyDescent="0.2">
      <c r="B11" t="s">
        <v>26</v>
      </c>
      <c r="C11" s="12">
        <v>193</v>
      </c>
      <c r="D11" s="8">
        <v>29.51</v>
      </c>
      <c r="E11" s="12">
        <v>134</v>
      </c>
      <c r="F11" s="8">
        <v>31.83</v>
      </c>
      <c r="G11" s="12">
        <v>58</v>
      </c>
      <c r="H11" s="8">
        <v>28.43</v>
      </c>
      <c r="I11" s="12">
        <v>1</v>
      </c>
    </row>
    <row r="12" spans="2:9" ht="15" customHeight="1" x14ac:dyDescent="0.2">
      <c r="B12" t="s">
        <v>27</v>
      </c>
      <c r="C12" s="12">
        <v>3</v>
      </c>
      <c r="D12" s="8">
        <v>0.46</v>
      </c>
      <c r="E12" s="12">
        <v>1</v>
      </c>
      <c r="F12" s="8">
        <v>0.24</v>
      </c>
      <c r="G12" s="12">
        <v>2</v>
      </c>
      <c r="H12" s="8">
        <v>0.98</v>
      </c>
      <c r="I12" s="12">
        <v>0</v>
      </c>
    </row>
    <row r="13" spans="2:9" ht="15" customHeight="1" x14ac:dyDescent="0.2">
      <c r="B13" t="s">
        <v>28</v>
      </c>
      <c r="C13" s="12">
        <v>21</v>
      </c>
      <c r="D13" s="8">
        <v>3.21</v>
      </c>
      <c r="E13" s="12">
        <v>13</v>
      </c>
      <c r="F13" s="8">
        <v>3.09</v>
      </c>
      <c r="G13" s="12">
        <v>7</v>
      </c>
      <c r="H13" s="8">
        <v>3.43</v>
      </c>
      <c r="I13" s="12">
        <v>0</v>
      </c>
    </row>
    <row r="14" spans="2:9" ht="15" customHeight="1" x14ac:dyDescent="0.2">
      <c r="B14" t="s">
        <v>29</v>
      </c>
      <c r="C14" s="12">
        <v>16</v>
      </c>
      <c r="D14" s="8">
        <v>2.4500000000000002</v>
      </c>
      <c r="E14" s="12">
        <v>10</v>
      </c>
      <c r="F14" s="8">
        <v>2.38</v>
      </c>
      <c r="G14" s="12">
        <v>6</v>
      </c>
      <c r="H14" s="8">
        <v>2.94</v>
      </c>
      <c r="I14" s="12">
        <v>0</v>
      </c>
    </row>
    <row r="15" spans="2:9" ht="15" customHeight="1" x14ac:dyDescent="0.2">
      <c r="B15" t="s">
        <v>30</v>
      </c>
      <c r="C15" s="12">
        <v>77</v>
      </c>
      <c r="D15" s="8">
        <v>11.77</v>
      </c>
      <c r="E15" s="12">
        <v>68</v>
      </c>
      <c r="F15" s="8">
        <v>16.149999999999999</v>
      </c>
      <c r="G15" s="12">
        <v>9</v>
      </c>
      <c r="H15" s="8">
        <v>4.41</v>
      </c>
      <c r="I15" s="12">
        <v>0</v>
      </c>
    </row>
    <row r="16" spans="2:9" ht="15" customHeight="1" x14ac:dyDescent="0.2">
      <c r="B16" t="s">
        <v>31</v>
      </c>
      <c r="C16" s="12">
        <v>76</v>
      </c>
      <c r="D16" s="8">
        <v>11.62</v>
      </c>
      <c r="E16" s="12">
        <v>71</v>
      </c>
      <c r="F16" s="8">
        <v>16.86</v>
      </c>
      <c r="G16" s="12">
        <v>5</v>
      </c>
      <c r="H16" s="8">
        <v>2.4500000000000002</v>
      </c>
      <c r="I16" s="12">
        <v>0</v>
      </c>
    </row>
    <row r="17" spans="2:9" ht="15" customHeight="1" x14ac:dyDescent="0.2">
      <c r="B17" t="s">
        <v>32</v>
      </c>
      <c r="C17" s="12">
        <v>32</v>
      </c>
      <c r="D17" s="8">
        <v>4.8899999999999997</v>
      </c>
      <c r="E17" s="12">
        <v>12</v>
      </c>
      <c r="F17" s="8">
        <v>2.85</v>
      </c>
      <c r="G17" s="12">
        <v>2</v>
      </c>
      <c r="H17" s="8">
        <v>0.98</v>
      </c>
      <c r="I17" s="12">
        <v>0</v>
      </c>
    </row>
    <row r="18" spans="2:9" ht="15" customHeight="1" x14ac:dyDescent="0.2">
      <c r="B18" t="s">
        <v>33</v>
      </c>
      <c r="C18" s="12">
        <v>25</v>
      </c>
      <c r="D18" s="8">
        <v>3.82</v>
      </c>
      <c r="E18" s="12">
        <v>15</v>
      </c>
      <c r="F18" s="8">
        <v>3.56</v>
      </c>
      <c r="G18" s="12">
        <v>10</v>
      </c>
      <c r="H18" s="8">
        <v>4.9000000000000004</v>
      </c>
      <c r="I18" s="12">
        <v>0</v>
      </c>
    </row>
    <row r="19" spans="2:9" ht="15" customHeight="1" x14ac:dyDescent="0.2">
      <c r="B19" t="s">
        <v>34</v>
      </c>
      <c r="C19" s="12">
        <v>19</v>
      </c>
      <c r="D19" s="8">
        <v>2.91</v>
      </c>
      <c r="E19" s="12">
        <v>9</v>
      </c>
      <c r="F19" s="8">
        <v>2.14</v>
      </c>
      <c r="G19" s="12">
        <v>5</v>
      </c>
      <c r="H19" s="8">
        <v>2.4500000000000002</v>
      </c>
      <c r="I19" s="12">
        <v>3</v>
      </c>
    </row>
    <row r="20" spans="2:9" ht="15" customHeight="1" x14ac:dyDescent="0.2">
      <c r="B20" s="9" t="s">
        <v>172</v>
      </c>
      <c r="C20" s="12">
        <f>SUM(LTBL_17463[総数／事業所数])</f>
        <v>654</v>
      </c>
      <c r="E20" s="12">
        <f>SUBTOTAL(109,LTBL_17463[個人／事業所数])</f>
        <v>421</v>
      </c>
      <c r="G20" s="12">
        <f>SUBTOTAL(109,LTBL_17463[法人／事業所数])</f>
        <v>204</v>
      </c>
      <c r="I20" s="12">
        <f>SUBTOTAL(109,LTBL_17463[法人以外の団体／事業所数])</f>
        <v>4</v>
      </c>
    </row>
    <row r="21" spans="2:9" ht="15" customHeight="1" x14ac:dyDescent="0.2">
      <c r="E21" s="11">
        <f>LTBL_17463[[#Totals],[個人／事業所数]]/LTBL_17463[[#Totals],[総数／事業所数]]</f>
        <v>0.64373088685015289</v>
      </c>
      <c r="G21" s="11">
        <f>LTBL_17463[[#Totals],[法人／事業所数]]/LTBL_17463[[#Totals],[総数／事業所数]]</f>
        <v>0.31192660550458717</v>
      </c>
      <c r="I21" s="11">
        <f>LTBL_17463[[#Totals],[法人以外の団体／事業所数]]/LTBL_17463[[#Totals],[総数／事業所数]]</f>
        <v>6.1162079510703364E-3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70</v>
      </c>
      <c r="D24" s="8">
        <v>10.7</v>
      </c>
      <c r="E24" s="12">
        <v>68</v>
      </c>
      <c r="F24" s="8">
        <v>16.149999999999999</v>
      </c>
      <c r="G24" s="12">
        <v>2</v>
      </c>
      <c r="H24" s="8">
        <v>0.98</v>
      </c>
      <c r="I24" s="12">
        <v>0</v>
      </c>
    </row>
    <row r="25" spans="2:9" ht="15" customHeight="1" x14ac:dyDescent="0.2">
      <c r="B25" t="s">
        <v>55</v>
      </c>
      <c r="C25" s="12">
        <v>66</v>
      </c>
      <c r="D25" s="8">
        <v>10.09</v>
      </c>
      <c r="E25" s="12">
        <v>46</v>
      </c>
      <c r="F25" s="8">
        <v>10.93</v>
      </c>
      <c r="G25" s="12">
        <v>19</v>
      </c>
      <c r="H25" s="8">
        <v>9.31</v>
      </c>
      <c r="I25" s="12">
        <v>1</v>
      </c>
    </row>
    <row r="26" spans="2:9" ht="15" customHeight="1" x14ac:dyDescent="0.2">
      <c r="B26" t="s">
        <v>53</v>
      </c>
      <c r="C26" s="12">
        <v>61</v>
      </c>
      <c r="D26" s="8">
        <v>9.33</v>
      </c>
      <c r="E26" s="12">
        <v>50</v>
      </c>
      <c r="F26" s="8">
        <v>11.88</v>
      </c>
      <c r="G26" s="12">
        <v>11</v>
      </c>
      <c r="H26" s="8">
        <v>5.39</v>
      </c>
      <c r="I26" s="12">
        <v>0</v>
      </c>
    </row>
    <row r="27" spans="2:9" ht="15" customHeight="1" x14ac:dyDescent="0.2">
      <c r="B27" t="s">
        <v>59</v>
      </c>
      <c r="C27" s="12">
        <v>59</v>
      </c>
      <c r="D27" s="8">
        <v>9.02</v>
      </c>
      <c r="E27" s="12">
        <v>53</v>
      </c>
      <c r="F27" s="8">
        <v>12.59</v>
      </c>
      <c r="G27" s="12">
        <v>6</v>
      </c>
      <c r="H27" s="8">
        <v>2.94</v>
      </c>
      <c r="I27" s="12">
        <v>0</v>
      </c>
    </row>
    <row r="28" spans="2:9" ht="15" customHeight="1" x14ac:dyDescent="0.2">
      <c r="B28" t="s">
        <v>43</v>
      </c>
      <c r="C28" s="12">
        <v>54</v>
      </c>
      <c r="D28" s="8">
        <v>8.26</v>
      </c>
      <c r="E28" s="12">
        <v>22</v>
      </c>
      <c r="F28" s="8">
        <v>5.23</v>
      </c>
      <c r="G28" s="12">
        <v>32</v>
      </c>
      <c r="H28" s="8">
        <v>15.69</v>
      </c>
      <c r="I28" s="12">
        <v>0</v>
      </c>
    </row>
    <row r="29" spans="2:9" ht="15" customHeight="1" x14ac:dyDescent="0.2">
      <c r="B29" t="s">
        <v>44</v>
      </c>
      <c r="C29" s="12">
        <v>35</v>
      </c>
      <c r="D29" s="8">
        <v>5.35</v>
      </c>
      <c r="E29" s="12">
        <v>29</v>
      </c>
      <c r="F29" s="8">
        <v>6.89</v>
      </c>
      <c r="G29" s="12">
        <v>6</v>
      </c>
      <c r="H29" s="8">
        <v>2.94</v>
      </c>
      <c r="I29" s="12">
        <v>0</v>
      </c>
    </row>
    <row r="30" spans="2:9" ht="15" customHeight="1" x14ac:dyDescent="0.2">
      <c r="B30" t="s">
        <v>61</v>
      </c>
      <c r="C30" s="12">
        <v>32</v>
      </c>
      <c r="D30" s="8">
        <v>4.8899999999999997</v>
      </c>
      <c r="E30" s="12">
        <v>12</v>
      </c>
      <c r="F30" s="8">
        <v>2.85</v>
      </c>
      <c r="G30" s="12">
        <v>2</v>
      </c>
      <c r="H30" s="8">
        <v>0.98</v>
      </c>
      <c r="I30" s="12">
        <v>0</v>
      </c>
    </row>
    <row r="31" spans="2:9" ht="15" customHeight="1" x14ac:dyDescent="0.2">
      <c r="B31" t="s">
        <v>45</v>
      </c>
      <c r="C31" s="12">
        <v>26</v>
      </c>
      <c r="D31" s="8">
        <v>3.98</v>
      </c>
      <c r="E31" s="12">
        <v>13</v>
      </c>
      <c r="F31" s="8">
        <v>3.09</v>
      </c>
      <c r="G31" s="12">
        <v>13</v>
      </c>
      <c r="H31" s="8">
        <v>6.37</v>
      </c>
      <c r="I31" s="12">
        <v>0</v>
      </c>
    </row>
    <row r="32" spans="2:9" ht="15" customHeight="1" x14ac:dyDescent="0.2">
      <c r="B32" t="s">
        <v>54</v>
      </c>
      <c r="C32" s="12">
        <v>24</v>
      </c>
      <c r="D32" s="8">
        <v>3.67</v>
      </c>
      <c r="E32" s="12">
        <v>17</v>
      </c>
      <c r="F32" s="8">
        <v>4.04</v>
      </c>
      <c r="G32" s="12">
        <v>7</v>
      </c>
      <c r="H32" s="8">
        <v>3.43</v>
      </c>
      <c r="I32" s="12">
        <v>0</v>
      </c>
    </row>
    <row r="33" spans="2:9" ht="15" customHeight="1" x14ac:dyDescent="0.2">
      <c r="B33" t="s">
        <v>66</v>
      </c>
      <c r="C33" s="12">
        <v>20</v>
      </c>
      <c r="D33" s="8">
        <v>3.06</v>
      </c>
      <c r="E33" s="12">
        <v>8</v>
      </c>
      <c r="F33" s="8">
        <v>1.9</v>
      </c>
      <c r="G33" s="12">
        <v>12</v>
      </c>
      <c r="H33" s="8">
        <v>5.88</v>
      </c>
      <c r="I33" s="12">
        <v>0</v>
      </c>
    </row>
    <row r="34" spans="2:9" ht="15" customHeight="1" x14ac:dyDescent="0.2">
      <c r="B34" t="s">
        <v>62</v>
      </c>
      <c r="C34" s="12">
        <v>18</v>
      </c>
      <c r="D34" s="8">
        <v>2.75</v>
      </c>
      <c r="E34" s="12">
        <v>15</v>
      </c>
      <c r="F34" s="8">
        <v>3.56</v>
      </c>
      <c r="G34" s="12">
        <v>3</v>
      </c>
      <c r="H34" s="8">
        <v>1.47</v>
      </c>
      <c r="I34" s="12">
        <v>0</v>
      </c>
    </row>
    <row r="35" spans="2:9" ht="15" customHeight="1" x14ac:dyDescent="0.2">
      <c r="B35" t="s">
        <v>52</v>
      </c>
      <c r="C35" s="12">
        <v>17</v>
      </c>
      <c r="D35" s="8">
        <v>2.6</v>
      </c>
      <c r="E35" s="12">
        <v>10</v>
      </c>
      <c r="F35" s="8">
        <v>2.38</v>
      </c>
      <c r="G35" s="12">
        <v>7</v>
      </c>
      <c r="H35" s="8">
        <v>3.43</v>
      </c>
      <c r="I35" s="12">
        <v>0</v>
      </c>
    </row>
    <row r="36" spans="2:9" ht="15" customHeight="1" x14ac:dyDescent="0.2">
      <c r="B36" t="s">
        <v>56</v>
      </c>
      <c r="C36" s="12">
        <v>17</v>
      </c>
      <c r="D36" s="8">
        <v>2.6</v>
      </c>
      <c r="E36" s="12">
        <v>12</v>
      </c>
      <c r="F36" s="8">
        <v>2.85</v>
      </c>
      <c r="G36" s="12">
        <v>4</v>
      </c>
      <c r="H36" s="8">
        <v>1.96</v>
      </c>
      <c r="I36" s="12">
        <v>0</v>
      </c>
    </row>
    <row r="37" spans="2:9" ht="15" customHeight="1" x14ac:dyDescent="0.2">
      <c r="B37" t="s">
        <v>70</v>
      </c>
      <c r="C37" s="12">
        <v>15</v>
      </c>
      <c r="D37" s="8">
        <v>2.29</v>
      </c>
      <c r="E37" s="12">
        <v>13</v>
      </c>
      <c r="F37" s="8">
        <v>3.09</v>
      </c>
      <c r="G37" s="12">
        <v>2</v>
      </c>
      <c r="H37" s="8">
        <v>0.98</v>
      </c>
      <c r="I37" s="12">
        <v>0</v>
      </c>
    </row>
    <row r="38" spans="2:9" ht="15" customHeight="1" x14ac:dyDescent="0.2">
      <c r="B38" t="s">
        <v>78</v>
      </c>
      <c r="C38" s="12">
        <v>7</v>
      </c>
      <c r="D38" s="8">
        <v>1.07</v>
      </c>
      <c r="E38" s="12">
        <v>2</v>
      </c>
      <c r="F38" s="8">
        <v>0.48</v>
      </c>
      <c r="G38" s="12">
        <v>5</v>
      </c>
      <c r="H38" s="8">
        <v>2.4500000000000002</v>
      </c>
      <c r="I38" s="12">
        <v>0</v>
      </c>
    </row>
    <row r="39" spans="2:9" ht="15" customHeight="1" x14ac:dyDescent="0.2">
      <c r="B39" t="s">
        <v>57</v>
      </c>
      <c r="C39" s="12">
        <v>7</v>
      </c>
      <c r="D39" s="8">
        <v>1.07</v>
      </c>
      <c r="E39" s="12">
        <v>6</v>
      </c>
      <c r="F39" s="8">
        <v>1.43</v>
      </c>
      <c r="G39" s="12">
        <v>1</v>
      </c>
      <c r="H39" s="8">
        <v>0.49</v>
      </c>
      <c r="I39" s="12">
        <v>0</v>
      </c>
    </row>
    <row r="40" spans="2:9" ht="15" customHeight="1" x14ac:dyDescent="0.2">
      <c r="B40" t="s">
        <v>58</v>
      </c>
      <c r="C40" s="12">
        <v>7</v>
      </c>
      <c r="D40" s="8">
        <v>1.07</v>
      </c>
      <c r="E40" s="12">
        <v>4</v>
      </c>
      <c r="F40" s="8">
        <v>0.95</v>
      </c>
      <c r="G40" s="12">
        <v>3</v>
      </c>
      <c r="H40" s="8">
        <v>1.47</v>
      </c>
      <c r="I40" s="12">
        <v>0</v>
      </c>
    </row>
    <row r="41" spans="2:9" ht="15" customHeight="1" x14ac:dyDescent="0.2">
      <c r="B41" t="s">
        <v>74</v>
      </c>
      <c r="C41" s="12">
        <v>7</v>
      </c>
      <c r="D41" s="8">
        <v>1.07</v>
      </c>
      <c r="E41" s="12">
        <v>0</v>
      </c>
      <c r="F41" s="8">
        <v>0</v>
      </c>
      <c r="G41" s="12">
        <v>7</v>
      </c>
      <c r="H41" s="8">
        <v>3.43</v>
      </c>
      <c r="I41" s="12">
        <v>0</v>
      </c>
    </row>
    <row r="42" spans="2:9" ht="15" customHeight="1" x14ac:dyDescent="0.2">
      <c r="B42" t="s">
        <v>71</v>
      </c>
      <c r="C42" s="12">
        <v>6</v>
      </c>
      <c r="D42" s="8">
        <v>0.92</v>
      </c>
      <c r="E42" s="12">
        <v>0</v>
      </c>
      <c r="F42" s="8">
        <v>0</v>
      </c>
      <c r="G42" s="12">
        <v>6</v>
      </c>
      <c r="H42" s="8">
        <v>2.94</v>
      </c>
      <c r="I42" s="12">
        <v>0</v>
      </c>
    </row>
    <row r="43" spans="2:9" ht="15" customHeight="1" x14ac:dyDescent="0.2">
      <c r="B43" t="s">
        <v>50</v>
      </c>
      <c r="C43" s="12">
        <v>6</v>
      </c>
      <c r="D43" s="8">
        <v>0.92</v>
      </c>
      <c r="E43" s="12">
        <v>3</v>
      </c>
      <c r="F43" s="8">
        <v>0.71</v>
      </c>
      <c r="G43" s="12">
        <v>3</v>
      </c>
      <c r="H43" s="8">
        <v>1.47</v>
      </c>
      <c r="I43" s="12">
        <v>0</v>
      </c>
    </row>
    <row r="44" spans="2:9" ht="15" customHeight="1" x14ac:dyDescent="0.2">
      <c r="B44" t="s">
        <v>75</v>
      </c>
      <c r="C44" s="12">
        <v>6</v>
      </c>
      <c r="D44" s="8">
        <v>0.92</v>
      </c>
      <c r="E44" s="12">
        <v>5</v>
      </c>
      <c r="F44" s="8">
        <v>1.19</v>
      </c>
      <c r="G44" s="12">
        <v>1</v>
      </c>
      <c r="H44" s="8">
        <v>0.49</v>
      </c>
      <c r="I44" s="12">
        <v>0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109</v>
      </c>
      <c r="C48" s="12">
        <v>34</v>
      </c>
      <c r="D48" s="8">
        <v>5.2</v>
      </c>
      <c r="E48" s="12">
        <v>34</v>
      </c>
      <c r="F48" s="8">
        <v>8.08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92</v>
      </c>
      <c r="C49" s="12">
        <v>29</v>
      </c>
      <c r="D49" s="8">
        <v>4.43</v>
      </c>
      <c r="E49" s="12">
        <v>6</v>
      </c>
      <c r="F49" s="8">
        <v>1.43</v>
      </c>
      <c r="G49" s="12">
        <v>23</v>
      </c>
      <c r="H49" s="8">
        <v>11.27</v>
      </c>
      <c r="I49" s="12">
        <v>0</v>
      </c>
    </row>
    <row r="50" spans="2:9" ht="15" customHeight="1" x14ac:dyDescent="0.2">
      <c r="B50" t="s">
        <v>108</v>
      </c>
      <c r="C50" s="12">
        <v>25</v>
      </c>
      <c r="D50" s="8">
        <v>3.82</v>
      </c>
      <c r="E50" s="12">
        <v>25</v>
      </c>
      <c r="F50" s="8">
        <v>5.94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106</v>
      </c>
      <c r="C51" s="12">
        <v>21</v>
      </c>
      <c r="D51" s="8">
        <v>3.21</v>
      </c>
      <c r="E51" s="12">
        <v>20</v>
      </c>
      <c r="F51" s="8">
        <v>4.75</v>
      </c>
      <c r="G51" s="12">
        <v>1</v>
      </c>
      <c r="H51" s="8">
        <v>0.49</v>
      </c>
      <c r="I51" s="12">
        <v>0</v>
      </c>
    </row>
    <row r="52" spans="2:9" ht="15" customHeight="1" x14ac:dyDescent="0.2">
      <c r="B52" t="s">
        <v>128</v>
      </c>
      <c r="C52" s="12">
        <v>21</v>
      </c>
      <c r="D52" s="8">
        <v>3.21</v>
      </c>
      <c r="E52" s="12">
        <v>1</v>
      </c>
      <c r="F52" s="8">
        <v>0.24</v>
      </c>
      <c r="G52" s="12">
        <v>2</v>
      </c>
      <c r="H52" s="8">
        <v>0.98</v>
      </c>
      <c r="I52" s="12">
        <v>0</v>
      </c>
    </row>
    <row r="53" spans="2:9" ht="15" customHeight="1" x14ac:dyDescent="0.2">
      <c r="B53" t="s">
        <v>124</v>
      </c>
      <c r="C53" s="12">
        <v>19</v>
      </c>
      <c r="D53" s="8">
        <v>2.91</v>
      </c>
      <c r="E53" s="12">
        <v>18</v>
      </c>
      <c r="F53" s="8">
        <v>4.28</v>
      </c>
      <c r="G53" s="12">
        <v>1</v>
      </c>
      <c r="H53" s="8">
        <v>0.49</v>
      </c>
      <c r="I53" s="12">
        <v>0</v>
      </c>
    </row>
    <row r="54" spans="2:9" ht="15" customHeight="1" x14ac:dyDescent="0.2">
      <c r="B54" t="s">
        <v>97</v>
      </c>
      <c r="C54" s="12">
        <v>17</v>
      </c>
      <c r="D54" s="8">
        <v>2.6</v>
      </c>
      <c r="E54" s="12">
        <v>14</v>
      </c>
      <c r="F54" s="8">
        <v>3.33</v>
      </c>
      <c r="G54" s="12">
        <v>3</v>
      </c>
      <c r="H54" s="8">
        <v>1.47</v>
      </c>
      <c r="I54" s="12">
        <v>0</v>
      </c>
    </row>
    <row r="55" spans="2:9" ht="15" customHeight="1" x14ac:dyDescent="0.2">
      <c r="B55" t="s">
        <v>98</v>
      </c>
      <c r="C55" s="12">
        <v>15</v>
      </c>
      <c r="D55" s="8">
        <v>2.29</v>
      </c>
      <c r="E55" s="12">
        <v>9</v>
      </c>
      <c r="F55" s="8">
        <v>2.14</v>
      </c>
      <c r="G55" s="12">
        <v>6</v>
      </c>
      <c r="H55" s="8">
        <v>2.94</v>
      </c>
      <c r="I55" s="12">
        <v>0</v>
      </c>
    </row>
    <row r="56" spans="2:9" ht="15" customHeight="1" x14ac:dyDescent="0.2">
      <c r="B56" t="s">
        <v>93</v>
      </c>
      <c r="C56" s="12">
        <v>14</v>
      </c>
      <c r="D56" s="8">
        <v>2.14</v>
      </c>
      <c r="E56" s="12">
        <v>10</v>
      </c>
      <c r="F56" s="8">
        <v>2.38</v>
      </c>
      <c r="G56" s="12">
        <v>4</v>
      </c>
      <c r="H56" s="8">
        <v>1.96</v>
      </c>
      <c r="I56" s="12">
        <v>0</v>
      </c>
    </row>
    <row r="57" spans="2:9" ht="15" customHeight="1" x14ac:dyDescent="0.2">
      <c r="B57" t="s">
        <v>100</v>
      </c>
      <c r="C57" s="12">
        <v>13</v>
      </c>
      <c r="D57" s="8">
        <v>1.99</v>
      </c>
      <c r="E57" s="12">
        <v>9</v>
      </c>
      <c r="F57" s="8">
        <v>2.14</v>
      </c>
      <c r="G57" s="12">
        <v>3</v>
      </c>
      <c r="H57" s="8">
        <v>1.47</v>
      </c>
      <c r="I57" s="12">
        <v>1</v>
      </c>
    </row>
    <row r="58" spans="2:9" ht="15" customHeight="1" x14ac:dyDescent="0.2">
      <c r="B58" t="s">
        <v>111</v>
      </c>
      <c r="C58" s="12">
        <v>13</v>
      </c>
      <c r="D58" s="8">
        <v>1.99</v>
      </c>
      <c r="E58" s="12">
        <v>13</v>
      </c>
      <c r="F58" s="8">
        <v>3.09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95</v>
      </c>
      <c r="C59" s="12">
        <v>12</v>
      </c>
      <c r="D59" s="8">
        <v>1.83</v>
      </c>
      <c r="E59" s="12">
        <v>7</v>
      </c>
      <c r="F59" s="8">
        <v>1.66</v>
      </c>
      <c r="G59" s="12">
        <v>5</v>
      </c>
      <c r="H59" s="8">
        <v>2.4500000000000002</v>
      </c>
      <c r="I59" s="12">
        <v>0</v>
      </c>
    </row>
    <row r="60" spans="2:9" ht="15" customHeight="1" x14ac:dyDescent="0.2">
      <c r="B60" t="s">
        <v>126</v>
      </c>
      <c r="C60" s="12">
        <v>12</v>
      </c>
      <c r="D60" s="8">
        <v>1.83</v>
      </c>
      <c r="E60" s="12">
        <v>8</v>
      </c>
      <c r="F60" s="8">
        <v>1.9</v>
      </c>
      <c r="G60" s="12">
        <v>4</v>
      </c>
      <c r="H60" s="8">
        <v>1.96</v>
      </c>
      <c r="I60" s="12">
        <v>0</v>
      </c>
    </row>
    <row r="61" spans="2:9" ht="15" customHeight="1" x14ac:dyDescent="0.2">
      <c r="B61" t="s">
        <v>104</v>
      </c>
      <c r="C61" s="12">
        <v>12</v>
      </c>
      <c r="D61" s="8">
        <v>1.83</v>
      </c>
      <c r="E61" s="12">
        <v>10</v>
      </c>
      <c r="F61" s="8">
        <v>2.38</v>
      </c>
      <c r="G61" s="12">
        <v>2</v>
      </c>
      <c r="H61" s="8">
        <v>0.98</v>
      </c>
      <c r="I61" s="12">
        <v>0</v>
      </c>
    </row>
    <row r="62" spans="2:9" ht="15" customHeight="1" x14ac:dyDescent="0.2">
      <c r="B62" t="s">
        <v>166</v>
      </c>
      <c r="C62" s="12">
        <v>11</v>
      </c>
      <c r="D62" s="8">
        <v>1.68</v>
      </c>
      <c r="E62" s="12">
        <v>8</v>
      </c>
      <c r="F62" s="8">
        <v>1.9</v>
      </c>
      <c r="G62" s="12">
        <v>3</v>
      </c>
      <c r="H62" s="8">
        <v>1.47</v>
      </c>
      <c r="I62" s="12">
        <v>0</v>
      </c>
    </row>
    <row r="63" spans="2:9" ht="15" customHeight="1" x14ac:dyDescent="0.2">
      <c r="B63" t="s">
        <v>168</v>
      </c>
      <c r="C63" s="12">
        <v>11</v>
      </c>
      <c r="D63" s="8">
        <v>1.68</v>
      </c>
      <c r="E63" s="12">
        <v>11</v>
      </c>
      <c r="F63" s="8">
        <v>2.61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94</v>
      </c>
      <c r="C64" s="12">
        <v>10</v>
      </c>
      <c r="D64" s="8">
        <v>1.53</v>
      </c>
      <c r="E64" s="12">
        <v>4</v>
      </c>
      <c r="F64" s="8">
        <v>0.95</v>
      </c>
      <c r="G64" s="12">
        <v>6</v>
      </c>
      <c r="H64" s="8">
        <v>2.94</v>
      </c>
      <c r="I64" s="12">
        <v>0</v>
      </c>
    </row>
    <row r="65" spans="2:9" ht="15" customHeight="1" x14ac:dyDescent="0.2">
      <c r="B65" t="s">
        <v>99</v>
      </c>
      <c r="C65" s="12">
        <v>10</v>
      </c>
      <c r="D65" s="8">
        <v>1.53</v>
      </c>
      <c r="E65" s="12">
        <v>7</v>
      </c>
      <c r="F65" s="8">
        <v>1.66</v>
      </c>
      <c r="G65" s="12">
        <v>3</v>
      </c>
      <c r="H65" s="8">
        <v>1.47</v>
      </c>
      <c r="I65" s="12">
        <v>0</v>
      </c>
    </row>
    <row r="66" spans="2:9" ht="15" customHeight="1" x14ac:dyDescent="0.2">
      <c r="B66" t="s">
        <v>132</v>
      </c>
      <c r="C66" s="12">
        <v>10</v>
      </c>
      <c r="D66" s="8">
        <v>1.53</v>
      </c>
      <c r="E66" s="12">
        <v>6</v>
      </c>
      <c r="F66" s="8">
        <v>1.43</v>
      </c>
      <c r="G66" s="12">
        <v>4</v>
      </c>
      <c r="H66" s="8">
        <v>1.96</v>
      </c>
      <c r="I66" s="12">
        <v>0</v>
      </c>
    </row>
    <row r="67" spans="2:9" ht="15" customHeight="1" x14ac:dyDescent="0.2">
      <c r="B67" t="s">
        <v>115</v>
      </c>
      <c r="C67" s="12">
        <v>10</v>
      </c>
      <c r="D67" s="8">
        <v>1.53</v>
      </c>
      <c r="E67" s="12">
        <v>9</v>
      </c>
      <c r="F67" s="8">
        <v>2.14</v>
      </c>
      <c r="G67" s="12">
        <v>1</v>
      </c>
      <c r="H67" s="8">
        <v>0.49</v>
      </c>
      <c r="I67" s="12">
        <v>0</v>
      </c>
    </row>
    <row r="68" spans="2:9" ht="15" customHeight="1" x14ac:dyDescent="0.2">
      <c r="B68" t="s">
        <v>110</v>
      </c>
      <c r="C68" s="12">
        <v>10</v>
      </c>
      <c r="D68" s="8">
        <v>1.53</v>
      </c>
      <c r="E68" s="12">
        <v>10</v>
      </c>
      <c r="F68" s="8">
        <v>2.38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60D8-BCC3-4608-88FF-362435695F60}">
  <sheetPr>
    <pageSetUpPr fitToPage="1"/>
  </sheetPr>
  <dimension ref="A1:I483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90</v>
      </c>
      <c r="B1" s="3" t="s">
        <v>91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59</v>
      </c>
      <c r="C3" s="4">
        <v>3344</v>
      </c>
      <c r="D3" s="8">
        <v>9.9499999999999993</v>
      </c>
      <c r="E3" s="4">
        <v>2841</v>
      </c>
      <c r="F3" s="8">
        <v>16.05</v>
      </c>
      <c r="G3" s="4">
        <v>501</v>
      </c>
      <c r="H3" s="8">
        <v>3.24</v>
      </c>
      <c r="I3" s="4">
        <v>2</v>
      </c>
    </row>
    <row r="4" spans="1:9" x14ac:dyDescent="0.2">
      <c r="A4" s="2">
        <v>2</v>
      </c>
      <c r="B4" s="1" t="s">
        <v>60</v>
      </c>
      <c r="C4" s="4">
        <v>3234</v>
      </c>
      <c r="D4" s="8">
        <v>9.6199999999999992</v>
      </c>
      <c r="E4" s="4">
        <v>2782</v>
      </c>
      <c r="F4" s="8">
        <v>15.72</v>
      </c>
      <c r="G4" s="4">
        <v>451</v>
      </c>
      <c r="H4" s="8">
        <v>2.91</v>
      </c>
      <c r="I4" s="4">
        <v>0</v>
      </c>
    </row>
    <row r="5" spans="1:9" x14ac:dyDescent="0.2">
      <c r="A5" s="2">
        <v>3</v>
      </c>
      <c r="B5" s="1" t="s">
        <v>55</v>
      </c>
      <c r="C5" s="4">
        <v>2154</v>
      </c>
      <c r="D5" s="8">
        <v>6.41</v>
      </c>
      <c r="E5" s="4">
        <v>1199</v>
      </c>
      <c r="F5" s="8">
        <v>6.77</v>
      </c>
      <c r="G5" s="4">
        <v>950</v>
      </c>
      <c r="H5" s="8">
        <v>6.14</v>
      </c>
      <c r="I5" s="4">
        <v>3</v>
      </c>
    </row>
    <row r="6" spans="1:9" x14ac:dyDescent="0.2">
      <c r="A6" s="2">
        <v>4</v>
      </c>
      <c r="B6" s="1" t="s">
        <v>43</v>
      </c>
      <c r="C6" s="4">
        <v>2018</v>
      </c>
      <c r="D6" s="8">
        <v>6</v>
      </c>
      <c r="E6" s="4">
        <v>589</v>
      </c>
      <c r="F6" s="8">
        <v>3.33</v>
      </c>
      <c r="G6" s="4">
        <v>1428</v>
      </c>
      <c r="H6" s="8">
        <v>9.2200000000000006</v>
      </c>
      <c r="I6" s="4">
        <v>1</v>
      </c>
    </row>
    <row r="7" spans="1:9" x14ac:dyDescent="0.2">
      <c r="A7" s="2">
        <v>5</v>
      </c>
      <c r="B7" s="1" t="s">
        <v>56</v>
      </c>
      <c r="C7" s="4">
        <v>1792</v>
      </c>
      <c r="D7" s="8">
        <v>5.33</v>
      </c>
      <c r="E7" s="4">
        <v>657</v>
      </c>
      <c r="F7" s="8">
        <v>3.71</v>
      </c>
      <c r="G7" s="4">
        <v>1130</v>
      </c>
      <c r="H7" s="8">
        <v>7.3</v>
      </c>
      <c r="I7" s="4">
        <v>1</v>
      </c>
    </row>
    <row r="8" spans="1:9" x14ac:dyDescent="0.2">
      <c r="A8" s="2">
        <v>6</v>
      </c>
      <c r="B8" s="1" t="s">
        <v>44</v>
      </c>
      <c r="C8" s="4">
        <v>1594</v>
      </c>
      <c r="D8" s="8">
        <v>4.74</v>
      </c>
      <c r="E8" s="4">
        <v>855</v>
      </c>
      <c r="F8" s="8">
        <v>4.83</v>
      </c>
      <c r="G8" s="4">
        <v>739</v>
      </c>
      <c r="H8" s="8">
        <v>4.7699999999999996</v>
      </c>
      <c r="I8" s="4">
        <v>0</v>
      </c>
    </row>
    <row r="9" spans="1:9" x14ac:dyDescent="0.2">
      <c r="A9" s="2">
        <v>7</v>
      </c>
      <c r="B9" s="1" t="s">
        <v>53</v>
      </c>
      <c r="C9" s="4">
        <v>1537</v>
      </c>
      <c r="D9" s="8">
        <v>4.57</v>
      </c>
      <c r="E9" s="4">
        <v>1038</v>
      </c>
      <c r="F9" s="8">
        <v>5.86</v>
      </c>
      <c r="G9" s="4">
        <v>487</v>
      </c>
      <c r="H9" s="8">
        <v>3.15</v>
      </c>
      <c r="I9" s="4">
        <v>12</v>
      </c>
    </row>
    <row r="10" spans="1:9" x14ac:dyDescent="0.2">
      <c r="A10" s="2">
        <v>8</v>
      </c>
      <c r="B10" s="1" t="s">
        <v>61</v>
      </c>
      <c r="C10" s="4">
        <v>1331</v>
      </c>
      <c r="D10" s="8">
        <v>3.96</v>
      </c>
      <c r="E10" s="4">
        <v>868</v>
      </c>
      <c r="F10" s="8">
        <v>4.9000000000000004</v>
      </c>
      <c r="G10" s="4">
        <v>281</v>
      </c>
      <c r="H10" s="8">
        <v>1.82</v>
      </c>
      <c r="I10" s="4">
        <v>29</v>
      </c>
    </row>
    <row r="11" spans="1:9" x14ac:dyDescent="0.2">
      <c r="A11" s="2">
        <v>9</v>
      </c>
      <c r="B11" s="1" t="s">
        <v>45</v>
      </c>
      <c r="C11" s="4">
        <v>1166</v>
      </c>
      <c r="D11" s="8">
        <v>3.47</v>
      </c>
      <c r="E11" s="4">
        <v>381</v>
      </c>
      <c r="F11" s="8">
        <v>2.15</v>
      </c>
      <c r="G11" s="4">
        <v>785</v>
      </c>
      <c r="H11" s="8">
        <v>5.07</v>
      </c>
      <c r="I11" s="4">
        <v>0</v>
      </c>
    </row>
    <row r="12" spans="1:9" x14ac:dyDescent="0.2">
      <c r="A12" s="2">
        <v>10</v>
      </c>
      <c r="B12" s="1" t="s">
        <v>62</v>
      </c>
      <c r="C12" s="4">
        <v>952</v>
      </c>
      <c r="D12" s="8">
        <v>2.83</v>
      </c>
      <c r="E12" s="4">
        <v>878</v>
      </c>
      <c r="F12" s="8">
        <v>4.96</v>
      </c>
      <c r="G12" s="4">
        <v>74</v>
      </c>
      <c r="H12" s="8">
        <v>0.48</v>
      </c>
      <c r="I12" s="4">
        <v>0</v>
      </c>
    </row>
    <row r="13" spans="1:9" x14ac:dyDescent="0.2">
      <c r="A13" s="2">
        <v>11</v>
      </c>
      <c r="B13" s="1" t="s">
        <v>57</v>
      </c>
      <c r="C13" s="4">
        <v>937</v>
      </c>
      <c r="D13" s="8">
        <v>2.79</v>
      </c>
      <c r="E13" s="4">
        <v>600</v>
      </c>
      <c r="F13" s="8">
        <v>3.39</v>
      </c>
      <c r="G13" s="4">
        <v>332</v>
      </c>
      <c r="H13" s="8">
        <v>2.14</v>
      </c>
      <c r="I13" s="4">
        <v>5</v>
      </c>
    </row>
    <row r="14" spans="1:9" x14ac:dyDescent="0.2">
      <c r="A14" s="2">
        <v>12</v>
      </c>
      <c r="B14" s="1" t="s">
        <v>46</v>
      </c>
      <c r="C14" s="4">
        <v>923</v>
      </c>
      <c r="D14" s="8">
        <v>2.75</v>
      </c>
      <c r="E14" s="4">
        <v>474</v>
      </c>
      <c r="F14" s="8">
        <v>2.68</v>
      </c>
      <c r="G14" s="4">
        <v>449</v>
      </c>
      <c r="H14" s="8">
        <v>2.9</v>
      </c>
      <c r="I14" s="4">
        <v>0</v>
      </c>
    </row>
    <row r="15" spans="1:9" x14ac:dyDescent="0.2">
      <c r="A15" s="2">
        <v>13</v>
      </c>
      <c r="B15" s="1" t="s">
        <v>54</v>
      </c>
      <c r="C15" s="4">
        <v>901</v>
      </c>
      <c r="D15" s="8">
        <v>2.68</v>
      </c>
      <c r="E15" s="4">
        <v>502</v>
      </c>
      <c r="F15" s="8">
        <v>2.84</v>
      </c>
      <c r="G15" s="4">
        <v>399</v>
      </c>
      <c r="H15" s="8">
        <v>2.58</v>
      </c>
      <c r="I15" s="4">
        <v>0</v>
      </c>
    </row>
    <row r="16" spans="1:9" x14ac:dyDescent="0.2">
      <c r="A16" s="2">
        <v>14</v>
      </c>
      <c r="B16" s="1" t="s">
        <v>52</v>
      </c>
      <c r="C16" s="4">
        <v>866</v>
      </c>
      <c r="D16" s="8">
        <v>2.58</v>
      </c>
      <c r="E16" s="4">
        <v>430</v>
      </c>
      <c r="F16" s="8">
        <v>2.4300000000000002</v>
      </c>
      <c r="G16" s="4">
        <v>432</v>
      </c>
      <c r="H16" s="8">
        <v>2.79</v>
      </c>
      <c r="I16" s="4">
        <v>4</v>
      </c>
    </row>
    <row r="17" spans="1:9" x14ac:dyDescent="0.2">
      <c r="A17" s="2">
        <v>15</v>
      </c>
      <c r="B17" s="1" t="s">
        <v>58</v>
      </c>
      <c r="C17" s="4">
        <v>709</v>
      </c>
      <c r="D17" s="8">
        <v>2.11</v>
      </c>
      <c r="E17" s="4">
        <v>315</v>
      </c>
      <c r="F17" s="8">
        <v>1.78</v>
      </c>
      <c r="G17" s="4">
        <v>381</v>
      </c>
      <c r="H17" s="8">
        <v>2.46</v>
      </c>
      <c r="I17" s="4">
        <v>1</v>
      </c>
    </row>
    <row r="18" spans="1:9" x14ac:dyDescent="0.2">
      <c r="A18" s="2">
        <v>16</v>
      </c>
      <c r="B18" s="1" t="s">
        <v>49</v>
      </c>
      <c r="C18" s="4">
        <v>645</v>
      </c>
      <c r="D18" s="8">
        <v>1.92</v>
      </c>
      <c r="E18" s="4">
        <v>475</v>
      </c>
      <c r="F18" s="8">
        <v>2.68</v>
      </c>
      <c r="G18" s="4">
        <v>170</v>
      </c>
      <c r="H18" s="8">
        <v>1.1000000000000001</v>
      </c>
      <c r="I18" s="4">
        <v>0</v>
      </c>
    </row>
    <row r="19" spans="1:9" x14ac:dyDescent="0.2">
      <c r="A19" s="2">
        <v>17</v>
      </c>
      <c r="B19" s="1" t="s">
        <v>50</v>
      </c>
      <c r="C19" s="4">
        <v>570</v>
      </c>
      <c r="D19" s="8">
        <v>1.7</v>
      </c>
      <c r="E19" s="4">
        <v>49</v>
      </c>
      <c r="F19" s="8">
        <v>0.28000000000000003</v>
      </c>
      <c r="G19" s="4">
        <v>521</v>
      </c>
      <c r="H19" s="8">
        <v>3.37</v>
      </c>
      <c r="I19" s="4">
        <v>0</v>
      </c>
    </row>
    <row r="20" spans="1:9" x14ac:dyDescent="0.2">
      <c r="A20" s="2">
        <v>18</v>
      </c>
      <c r="B20" s="1" t="s">
        <v>51</v>
      </c>
      <c r="C20" s="4">
        <v>515</v>
      </c>
      <c r="D20" s="8">
        <v>1.53</v>
      </c>
      <c r="E20" s="4">
        <v>127</v>
      </c>
      <c r="F20" s="8">
        <v>0.72</v>
      </c>
      <c r="G20" s="4">
        <v>388</v>
      </c>
      <c r="H20" s="8">
        <v>2.5099999999999998</v>
      </c>
      <c r="I20" s="4">
        <v>0</v>
      </c>
    </row>
    <row r="21" spans="1:9" x14ac:dyDescent="0.2">
      <c r="A21" s="2">
        <v>19</v>
      </c>
      <c r="B21" s="1" t="s">
        <v>48</v>
      </c>
      <c r="C21" s="4">
        <v>471</v>
      </c>
      <c r="D21" s="8">
        <v>1.4</v>
      </c>
      <c r="E21" s="4">
        <v>174</v>
      </c>
      <c r="F21" s="8">
        <v>0.98</v>
      </c>
      <c r="G21" s="4">
        <v>297</v>
      </c>
      <c r="H21" s="8">
        <v>1.92</v>
      </c>
      <c r="I21" s="4">
        <v>0</v>
      </c>
    </row>
    <row r="22" spans="1:9" x14ac:dyDescent="0.2">
      <c r="A22" s="2">
        <v>20</v>
      </c>
      <c r="B22" s="1" t="s">
        <v>47</v>
      </c>
      <c r="C22" s="4">
        <v>448</v>
      </c>
      <c r="D22" s="8">
        <v>1.33</v>
      </c>
      <c r="E22" s="4">
        <v>177</v>
      </c>
      <c r="F22" s="8">
        <v>1</v>
      </c>
      <c r="G22" s="4">
        <v>271</v>
      </c>
      <c r="H22" s="8">
        <v>1.75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59</v>
      </c>
      <c r="C25" s="4">
        <v>1580</v>
      </c>
      <c r="D25" s="8">
        <v>11.23</v>
      </c>
      <c r="E25" s="4">
        <v>1294</v>
      </c>
      <c r="F25" s="8">
        <v>20.37</v>
      </c>
      <c r="G25" s="4">
        <v>285</v>
      </c>
      <c r="H25" s="8">
        <v>3.75</v>
      </c>
      <c r="I25" s="4">
        <v>1</v>
      </c>
    </row>
    <row r="26" spans="1:9" x14ac:dyDescent="0.2">
      <c r="A26" s="2">
        <v>2</v>
      </c>
      <c r="B26" s="1" t="s">
        <v>60</v>
      </c>
      <c r="C26" s="4">
        <v>1215</v>
      </c>
      <c r="D26" s="8">
        <v>8.64</v>
      </c>
      <c r="E26" s="4">
        <v>1010</v>
      </c>
      <c r="F26" s="8">
        <v>15.9</v>
      </c>
      <c r="G26" s="4">
        <v>205</v>
      </c>
      <c r="H26" s="8">
        <v>2.69</v>
      </c>
      <c r="I26" s="4">
        <v>0</v>
      </c>
    </row>
    <row r="27" spans="1:9" x14ac:dyDescent="0.2">
      <c r="A27" s="2">
        <v>3</v>
      </c>
      <c r="B27" s="1" t="s">
        <v>56</v>
      </c>
      <c r="C27" s="4">
        <v>1120</v>
      </c>
      <c r="D27" s="8">
        <v>7.96</v>
      </c>
      <c r="E27" s="4">
        <v>346</v>
      </c>
      <c r="F27" s="8">
        <v>5.45</v>
      </c>
      <c r="G27" s="4">
        <v>771</v>
      </c>
      <c r="H27" s="8">
        <v>10.130000000000001</v>
      </c>
      <c r="I27" s="4">
        <v>1</v>
      </c>
    </row>
    <row r="28" spans="1:9" x14ac:dyDescent="0.2">
      <c r="A28" s="2">
        <v>4</v>
      </c>
      <c r="B28" s="1" t="s">
        <v>55</v>
      </c>
      <c r="C28" s="4">
        <v>815</v>
      </c>
      <c r="D28" s="8">
        <v>5.79</v>
      </c>
      <c r="E28" s="4">
        <v>386</v>
      </c>
      <c r="F28" s="8">
        <v>6.08</v>
      </c>
      <c r="G28" s="4">
        <v>428</v>
      </c>
      <c r="H28" s="8">
        <v>5.62</v>
      </c>
      <c r="I28" s="4">
        <v>1</v>
      </c>
    </row>
    <row r="29" spans="1:9" x14ac:dyDescent="0.2">
      <c r="A29" s="2">
        <v>5</v>
      </c>
      <c r="B29" s="1" t="s">
        <v>43</v>
      </c>
      <c r="C29" s="4">
        <v>695</v>
      </c>
      <c r="D29" s="8">
        <v>4.9400000000000004</v>
      </c>
      <c r="E29" s="4">
        <v>122</v>
      </c>
      <c r="F29" s="8">
        <v>1.92</v>
      </c>
      <c r="G29" s="4">
        <v>573</v>
      </c>
      <c r="H29" s="8">
        <v>7.53</v>
      </c>
      <c r="I29" s="4">
        <v>0</v>
      </c>
    </row>
    <row r="30" spans="1:9" x14ac:dyDescent="0.2">
      <c r="A30" s="2">
        <v>6</v>
      </c>
      <c r="B30" s="1" t="s">
        <v>53</v>
      </c>
      <c r="C30" s="4">
        <v>575</v>
      </c>
      <c r="D30" s="8">
        <v>4.09</v>
      </c>
      <c r="E30" s="4">
        <v>329</v>
      </c>
      <c r="F30" s="8">
        <v>5.18</v>
      </c>
      <c r="G30" s="4">
        <v>244</v>
      </c>
      <c r="H30" s="8">
        <v>3.21</v>
      </c>
      <c r="I30" s="4">
        <v>2</v>
      </c>
    </row>
    <row r="31" spans="1:9" x14ac:dyDescent="0.2">
      <c r="A31" s="2">
        <v>7</v>
      </c>
      <c r="B31" s="1" t="s">
        <v>44</v>
      </c>
      <c r="C31" s="4">
        <v>555</v>
      </c>
      <c r="D31" s="8">
        <v>3.95</v>
      </c>
      <c r="E31" s="4">
        <v>209</v>
      </c>
      <c r="F31" s="8">
        <v>3.29</v>
      </c>
      <c r="G31" s="4">
        <v>346</v>
      </c>
      <c r="H31" s="8">
        <v>4.55</v>
      </c>
      <c r="I31" s="4">
        <v>0</v>
      </c>
    </row>
    <row r="32" spans="1:9" x14ac:dyDescent="0.2">
      <c r="A32" s="2">
        <v>7</v>
      </c>
      <c r="B32" s="1" t="s">
        <v>61</v>
      </c>
      <c r="C32" s="4">
        <v>555</v>
      </c>
      <c r="D32" s="8">
        <v>3.95</v>
      </c>
      <c r="E32" s="4">
        <v>363</v>
      </c>
      <c r="F32" s="8">
        <v>5.72</v>
      </c>
      <c r="G32" s="4">
        <v>155</v>
      </c>
      <c r="H32" s="8">
        <v>2.04</v>
      </c>
      <c r="I32" s="4">
        <v>28</v>
      </c>
    </row>
    <row r="33" spans="1:9" x14ac:dyDescent="0.2">
      <c r="A33" s="2">
        <v>9</v>
      </c>
      <c r="B33" s="1" t="s">
        <v>57</v>
      </c>
      <c r="C33" s="4">
        <v>537</v>
      </c>
      <c r="D33" s="8">
        <v>3.82</v>
      </c>
      <c r="E33" s="4">
        <v>311</v>
      </c>
      <c r="F33" s="8">
        <v>4.9000000000000004</v>
      </c>
      <c r="G33" s="4">
        <v>223</v>
      </c>
      <c r="H33" s="8">
        <v>2.93</v>
      </c>
      <c r="I33" s="4">
        <v>3</v>
      </c>
    </row>
    <row r="34" spans="1:9" x14ac:dyDescent="0.2">
      <c r="A34" s="2">
        <v>10</v>
      </c>
      <c r="B34" s="1" t="s">
        <v>45</v>
      </c>
      <c r="C34" s="4">
        <v>496</v>
      </c>
      <c r="D34" s="8">
        <v>3.53</v>
      </c>
      <c r="E34" s="4">
        <v>110</v>
      </c>
      <c r="F34" s="8">
        <v>1.73</v>
      </c>
      <c r="G34" s="4">
        <v>386</v>
      </c>
      <c r="H34" s="8">
        <v>5.07</v>
      </c>
      <c r="I34" s="4">
        <v>0</v>
      </c>
    </row>
    <row r="35" spans="1:9" x14ac:dyDescent="0.2">
      <c r="A35" s="2">
        <v>11</v>
      </c>
      <c r="B35" s="1" t="s">
        <v>62</v>
      </c>
      <c r="C35" s="4">
        <v>395</v>
      </c>
      <c r="D35" s="8">
        <v>2.81</v>
      </c>
      <c r="E35" s="4">
        <v>358</v>
      </c>
      <c r="F35" s="8">
        <v>5.64</v>
      </c>
      <c r="G35" s="4">
        <v>37</v>
      </c>
      <c r="H35" s="8">
        <v>0.49</v>
      </c>
      <c r="I35" s="4">
        <v>0</v>
      </c>
    </row>
    <row r="36" spans="1:9" x14ac:dyDescent="0.2">
      <c r="A36" s="2">
        <v>12</v>
      </c>
      <c r="B36" s="1" t="s">
        <v>50</v>
      </c>
      <c r="C36" s="4">
        <v>389</v>
      </c>
      <c r="D36" s="8">
        <v>2.77</v>
      </c>
      <c r="E36" s="4">
        <v>15</v>
      </c>
      <c r="F36" s="8">
        <v>0.24</v>
      </c>
      <c r="G36" s="4">
        <v>374</v>
      </c>
      <c r="H36" s="8">
        <v>4.91</v>
      </c>
      <c r="I36" s="4">
        <v>0</v>
      </c>
    </row>
    <row r="37" spans="1:9" x14ac:dyDescent="0.2">
      <c r="A37" s="2">
        <v>13</v>
      </c>
      <c r="B37" s="1" t="s">
        <v>52</v>
      </c>
      <c r="C37" s="4">
        <v>360</v>
      </c>
      <c r="D37" s="8">
        <v>2.56</v>
      </c>
      <c r="E37" s="4">
        <v>154</v>
      </c>
      <c r="F37" s="8">
        <v>2.42</v>
      </c>
      <c r="G37" s="4">
        <v>204</v>
      </c>
      <c r="H37" s="8">
        <v>2.68</v>
      </c>
      <c r="I37" s="4">
        <v>2</v>
      </c>
    </row>
    <row r="38" spans="1:9" x14ac:dyDescent="0.2">
      <c r="A38" s="2">
        <v>14</v>
      </c>
      <c r="B38" s="1" t="s">
        <v>54</v>
      </c>
      <c r="C38" s="4">
        <v>351</v>
      </c>
      <c r="D38" s="8">
        <v>2.5</v>
      </c>
      <c r="E38" s="4">
        <v>175</v>
      </c>
      <c r="F38" s="8">
        <v>2.76</v>
      </c>
      <c r="G38" s="4">
        <v>176</v>
      </c>
      <c r="H38" s="8">
        <v>2.31</v>
      </c>
      <c r="I38" s="4">
        <v>0</v>
      </c>
    </row>
    <row r="39" spans="1:9" x14ac:dyDescent="0.2">
      <c r="A39" s="2">
        <v>15</v>
      </c>
      <c r="B39" s="1" t="s">
        <v>58</v>
      </c>
      <c r="C39" s="4">
        <v>334</v>
      </c>
      <c r="D39" s="8">
        <v>2.37</v>
      </c>
      <c r="E39" s="4">
        <v>130</v>
      </c>
      <c r="F39" s="8">
        <v>2.0499999999999998</v>
      </c>
      <c r="G39" s="4">
        <v>202</v>
      </c>
      <c r="H39" s="8">
        <v>2.65</v>
      </c>
      <c r="I39" s="4">
        <v>1</v>
      </c>
    </row>
    <row r="40" spans="1:9" x14ac:dyDescent="0.2">
      <c r="A40" s="2">
        <v>16</v>
      </c>
      <c r="B40" s="1" t="s">
        <v>51</v>
      </c>
      <c r="C40" s="4">
        <v>275</v>
      </c>
      <c r="D40" s="8">
        <v>1.95</v>
      </c>
      <c r="E40" s="4">
        <v>39</v>
      </c>
      <c r="F40" s="8">
        <v>0.61</v>
      </c>
      <c r="G40" s="4">
        <v>236</v>
      </c>
      <c r="H40" s="8">
        <v>3.1</v>
      </c>
      <c r="I40" s="4">
        <v>0</v>
      </c>
    </row>
    <row r="41" spans="1:9" x14ac:dyDescent="0.2">
      <c r="A41" s="2">
        <v>17</v>
      </c>
      <c r="B41" s="1" t="s">
        <v>64</v>
      </c>
      <c r="C41" s="4">
        <v>256</v>
      </c>
      <c r="D41" s="8">
        <v>1.82</v>
      </c>
      <c r="E41" s="4">
        <v>47</v>
      </c>
      <c r="F41" s="8">
        <v>0.74</v>
      </c>
      <c r="G41" s="4">
        <v>209</v>
      </c>
      <c r="H41" s="8">
        <v>2.75</v>
      </c>
      <c r="I41" s="4">
        <v>0</v>
      </c>
    </row>
    <row r="42" spans="1:9" x14ac:dyDescent="0.2">
      <c r="A42" s="2">
        <v>18</v>
      </c>
      <c r="B42" s="1" t="s">
        <v>63</v>
      </c>
      <c r="C42" s="4">
        <v>213</v>
      </c>
      <c r="D42" s="8">
        <v>1.51</v>
      </c>
      <c r="E42" s="4">
        <v>24</v>
      </c>
      <c r="F42" s="8">
        <v>0.38</v>
      </c>
      <c r="G42" s="4">
        <v>189</v>
      </c>
      <c r="H42" s="8">
        <v>2.48</v>
      </c>
      <c r="I42" s="4">
        <v>0</v>
      </c>
    </row>
    <row r="43" spans="1:9" x14ac:dyDescent="0.2">
      <c r="A43" s="2">
        <v>19</v>
      </c>
      <c r="B43" s="1" t="s">
        <v>47</v>
      </c>
      <c r="C43" s="4">
        <v>204</v>
      </c>
      <c r="D43" s="8">
        <v>1.45</v>
      </c>
      <c r="E43" s="4">
        <v>85</v>
      </c>
      <c r="F43" s="8">
        <v>1.34</v>
      </c>
      <c r="G43" s="4">
        <v>119</v>
      </c>
      <c r="H43" s="8">
        <v>1.56</v>
      </c>
      <c r="I43" s="4">
        <v>0</v>
      </c>
    </row>
    <row r="44" spans="1:9" x14ac:dyDescent="0.2">
      <c r="A44" s="2">
        <v>20</v>
      </c>
      <c r="B44" s="1" t="s">
        <v>65</v>
      </c>
      <c r="C44" s="4">
        <v>201</v>
      </c>
      <c r="D44" s="8">
        <v>1.43</v>
      </c>
      <c r="E44" s="4">
        <v>14</v>
      </c>
      <c r="F44" s="8">
        <v>0.22</v>
      </c>
      <c r="G44" s="4">
        <v>182</v>
      </c>
      <c r="H44" s="8">
        <v>2.39</v>
      </c>
      <c r="I44" s="4">
        <v>4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59</v>
      </c>
      <c r="C47" s="4">
        <v>250</v>
      </c>
      <c r="D47" s="8">
        <v>13.4</v>
      </c>
      <c r="E47" s="4">
        <v>218</v>
      </c>
      <c r="F47" s="8">
        <v>18.7</v>
      </c>
      <c r="G47" s="4">
        <v>32</v>
      </c>
      <c r="H47" s="8">
        <v>4.66</v>
      </c>
      <c r="I47" s="4">
        <v>0</v>
      </c>
    </row>
    <row r="48" spans="1:9" x14ac:dyDescent="0.2">
      <c r="A48" s="2">
        <v>2</v>
      </c>
      <c r="B48" s="1" t="s">
        <v>60</v>
      </c>
      <c r="C48" s="4">
        <v>202</v>
      </c>
      <c r="D48" s="8">
        <v>10.83</v>
      </c>
      <c r="E48" s="4">
        <v>181</v>
      </c>
      <c r="F48" s="8">
        <v>15.52</v>
      </c>
      <c r="G48" s="4">
        <v>21</v>
      </c>
      <c r="H48" s="8">
        <v>3.06</v>
      </c>
      <c r="I48" s="4">
        <v>0</v>
      </c>
    </row>
    <row r="49" spans="1:9" x14ac:dyDescent="0.2">
      <c r="A49" s="2">
        <v>3</v>
      </c>
      <c r="B49" s="1" t="s">
        <v>55</v>
      </c>
      <c r="C49" s="4">
        <v>141</v>
      </c>
      <c r="D49" s="8">
        <v>7.56</v>
      </c>
      <c r="E49" s="4">
        <v>99</v>
      </c>
      <c r="F49" s="8">
        <v>8.49</v>
      </c>
      <c r="G49" s="4">
        <v>42</v>
      </c>
      <c r="H49" s="8">
        <v>6.12</v>
      </c>
      <c r="I49" s="4">
        <v>0</v>
      </c>
    </row>
    <row r="50" spans="1:9" x14ac:dyDescent="0.2">
      <c r="A50" s="2">
        <v>4</v>
      </c>
      <c r="B50" s="1" t="s">
        <v>53</v>
      </c>
      <c r="C50" s="4">
        <v>113</v>
      </c>
      <c r="D50" s="8">
        <v>6.06</v>
      </c>
      <c r="E50" s="4">
        <v>76</v>
      </c>
      <c r="F50" s="8">
        <v>6.52</v>
      </c>
      <c r="G50" s="4">
        <v>35</v>
      </c>
      <c r="H50" s="8">
        <v>5.0999999999999996</v>
      </c>
      <c r="I50" s="4">
        <v>2</v>
      </c>
    </row>
    <row r="51" spans="1:9" x14ac:dyDescent="0.2">
      <c r="A51" s="2">
        <v>5</v>
      </c>
      <c r="B51" s="1" t="s">
        <v>43</v>
      </c>
      <c r="C51" s="4">
        <v>90</v>
      </c>
      <c r="D51" s="8">
        <v>4.83</v>
      </c>
      <c r="E51" s="4">
        <v>34</v>
      </c>
      <c r="F51" s="8">
        <v>2.92</v>
      </c>
      <c r="G51" s="4">
        <v>56</v>
      </c>
      <c r="H51" s="8">
        <v>8.16</v>
      </c>
      <c r="I51" s="4">
        <v>0</v>
      </c>
    </row>
    <row r="52" spans="1:9" x14ac:dyDescent="0.2">
      <c r="A52" s="2">
        <v>6</v>
      </c>
      <c r="B52" s="1" t="s">
        <v>56</v>
      </c>
      <c r="C52" s="4">
        <v>85</v>
      </c>
      <c r="D52" s="8">
        <v>4.5599999999999996</v>
      </c>
      <c r="E52" s="4">
        <v>53</v>
      </c>
      <c r="F52" s="8">
        <v>4.55</v>
      </c>
      <c r="G52" s="4">
        <v>32</v>
      </c>
      <c r="H52" s="8">
        <v>4.66</v>
      </c>
      <c r="I52" s="4">
        <v>0</v>
      </c>
    </row>
    <row r="53" spans="1:9" x14ac:dyDescent="0.2">
      <c r="A53" s="2">
        <v>7</v>
      </c>
      <c r="B53" s="1" t="s">
        <v>44</v>
      </c>
      <c r="C53" s="4">
        <v>79</v>
      </c>
      <c r="D53" s="8">
        <v>4.24</v>
      </c>
      <c r="E53" s="4">
        <v>53</v>
      </c>
      <c r="F53" s="8">
        <v>4.55</v>
      </c>
      <c r="G53" s="4">
        <v>26</v>
      </c>
      <c r="H53" s="8">
        <v>3.79</v>
      </c>
      <c r="I53" s="4">
        <v>0</v>
      </c>
    </row>
    <row r="54" spans="1:9" x14ac:dyDescent="0.2">
      <c r="A54" s="2">
        <v>8</v>
      </c>
      <c r="B54" s="1" t="s">
        <v>61</v>
      </c>
      <c r="C54" s="4">
        <v>62</v>
      </c>
      <c r="D54" s="8">
        <v>3.32</v>
      </c>
      <c r="E54" s="4">
        <v>48</v>
      </c>
      <c r="F54" s="8">
        <v>4.12</v>
      </c>
      <c r="G54" s="4">
        <v>11</v>
      </c>
      <c r="H54" s="8">
        <v>1.6</v>
      </c>
      <c r="I54" s="4">
        <v>0</v>
      </c>
    </row>
    <row r="55" spans="1:9" x14ac:dyDescent="0.2">
      <c r="A55" s="2">
        <v>9</v>
      </c>
      <c r="B55" s="1" t="s">
        <v>45</v>
      </c>
      <c r="C55" s="4">
        <v>60</v>
      </c>
      <c r="D55" s="8">
        <v>3.22</v>
      </c>
      <c r="E55" s="4">
        <v>28</v>
      </c>
      <c r="F55" s="8">
        <v>2.4</v>
      </c>
      <c r="G55" s="4">
        <v>32</v>
      </c>
      <c r="H55" s="8">
        <v>4.66</v>
      </c>
      <c r="I55" s="4">
        <v>0</v>
      </c>
    </row>
    <row r="56" spans="1:9" x14ac:dyDescent="0.2">
      <c r="A56" s="2">
        <v>10</v>
      </c>
      <c r="B56" s="1" t="s">
        <v>52</v>
      </c>
      <c r="C56" s="4">
        <v>54</v>
      </c>
      <c r="D56" s="8">
        <v>2.9</v>
      </c>
      <c r="E56" s="4">
        <v>29</v>
      </c>
      <c r="F56" s="8">
        <v>2.4900000000000002</v>
      </c>
      <c r="G56" s="4">
        <v>25</v>
      </c>
      <c r="H56" s="8">
        <v>3.64</v>
      </c>
      <c r="I56" s="4">
        <v>0</v>
      </c>
    </row>
    <row r="57" spans="1:9" x14ac:dyDescent="0.2">
      <c r="A57" s="2">
        <v>11</v>
      </c>
      <c r="B57" s="1" t="s">
        <v>70</v>
      </c>
      <c r="C57" s="4">
        <v>51</v>
      </c>
      <c r="D57" s="8">
        <v>2.73</v>
      </c>
      <c r="E57" s="4">
        <v>36</v>
      </c>
      <c r="F57" s="8">
        <v>3.09</v>
      </c>
      <c r="G57" s="4">
        <v>15</v>
      </c>
      <c r="H57" s="8">
        <v>2.19</v>
      </c>
      <c r="I57" s="4">
        <v>0</v>
      </c>
    </row>
    <row r="58" spans="1:9" x14ac:dyDescent="0.2">
      <c r="A58" s="2">
        <v>12</v>
      </c>
      <c r="B58" s="1" t="s">
        <v>62</v>
      </c>
      <c r="C58" s="4">
        <v>50</v>
      </c>
      <c r="D58" s="8">
        <v>2.68</v>
      </c>
      <c r="E58" s="4">
        <v>47</v>
      </c>
      <c r="F58" s="8">
        <v>4.03</v>
      </c>
      <c r="G58" s="4">
        <v>3</v>
      </c>
      <c r="H58" s="8">
        <v>0.44</v>
      </c>
      <c r="I58" s="4">
        <v>0</v>
      </c>
    </row>
    <row r="59" spans="1:9" x14ac:dyDescent="0.2">
      <c r="A59" s="2">
        <v>13</v>
      </c>
      <c r="B59" s="1" t="s">
        <v>54</v>
      </c>
      <c r="C59" s="4">
        <v>46</v>
      </c>
      <c r="D59" s="8">
        <v>2.4700000000000002</v>
      </c>
      <c r="E59" s="4">
        <v>25</v>
      </c>
      <c r="F59" s="8">
        <v>2.14</v>
      </c>
      <c r="G59" s="4">
        <v>21</v>
      </c>
      <c r="H59" s="8">
        <v>3.06</v>
      </c>
      <c r="I59" s="4">
        <v>0</v>
      </c>
    </row>
    <row r="60" spans="1:9" x14ac:dyDescent="0.2">
      <c r="A60" s="2">
        <v>14</v>
      </c>
      <c r="B60" s="1" t="s">
        <v>67</v>
      </c>
      <c r="C60" s="4">
        <v>33</v>
      </c>
      <c r="D60" s="8">
        <v>1.77</v>
      </c>
      <c r="E60" s="4">
        <v>27</v>
      </c>
      <c r="F60" s="8">
        <v>2.3199999999999998</v>
      </c>
      <c r="G60" s="4">
        <v>6</v>
      </c>
      <c r="H60" s="8">
        <v>0.87</v>
      </c>
      <c r="I60" s="4">
        <v>0</v>
      </c>
    </row>
    <row r="61" spans="1:9" x14ac:dyDescent="0.2">
      <c r="A61" s="2">
        <v>15</v>
      </c>
      <c r="B61" s="1" t="s">
        <v>57</v>
      </c>
      <c r="C61" s="4">
        <v>32</v>
      </c>
      <c r="D61" s="8">
        <v>1.72</v>
      </c>
      <c r="E61" s="4">
        <v>24</v>
      </c>
      <c r="F61" s="8">
        <v>2.06</v>
      </c>
      <c r="G61" s="4">
        <v>8</v>
      </c>
      <c r="H61" s="8">
        <v>1.17</v>
      </c>
      <c r="I61" s="4">
        <v>0</v>
      </c>
    </row>
    <row r="62" spans="1:9" x14ac:dyDescent="0.2">
      <c r="A62" s="2">
        <v>16</v>
      </c>
      <c r="B62" s="1" t="s">
        <v>46</v>
      </c>
      <c r="C62" s="4">
        <v>29</v>
      </c>
      <c r="D62" s="8">
        <v>1.55</v>
      </c>
      <c r="E62" s="4">
        <v>17</v>
      </c>
      <c r="F62" s="8">
        <v>1.46</v>
      </c>
      <c r="G62" s="4">
        <v>12</v>
      </c>
      <c r="H62" s="8">
        <v>1.75</v>
      </c>
      <c r="I62" s="4">
        <v>0</v>
      </c>
    </row>
    <row r="63" spans="1:9" x14ac:dyDescent="0.2">
      <c r="A63" s="2">
        <v>17</v>
      </c>
      <c r="B63" s="1" t="s">
        <v>69</v>
      </c>
      <c r="C63" s="4">
        <v>28</v>
      </c>
      <c r="D63" s="8">
        <v>1.5</v>
      </c>
      <c r="E63" s="4">
        <v>6</v>
      </c>
      <c r="F63" s="8">
        <v>0.51</v>
      </c>
      <c r="G63" s="4">
        <v>22</v>
      </c>
      <c r="H63" s="8">
        <v>3.21</v>
      </c>
      <c r="I63" s="4">
        <v>0</v>
      </c>
    </row>
    <row r="64" spans="1:9" x14ac:dyDescent="0.2">
      <c r="A64" s="2">
        <v>18</v>
      </c>
      <c r="B64" s="1" t="s">
        <v>66</v>
      </c>
      <c r="C64" s="4">
        <v>27</v>
      </c>
      <c r="D64" s="8">
        <v>1.45</v>
      </c>
      <c r="E64" s="4">
        <v>12</v>
      </c>
      <c r="F64" s="8">
        <v>1.03</v>
      </c>
      <c r="G64" s="4">
        <v>15</v>
      </c>
      <c r="H64" s="8">
        <v>2.19</v>
      </c>
      <c r="I64" s="4">
        <v>0</v>
      </c>
    </row>
    <row r="65" spans="1:9" x14ac:dyDescent="0.2">
      <c r="A65" s="2">
        <v>19</v>
      </c>
      <c r="B65" s="1" t="s">
        <v>68</v>
      </c>
      <c r="C65" s="4">
        <v>26</v>
      </c>
      <c r="D65" s="8">
        <v>1.39</v>
      </c>
      <c r="E65" s="4">
        <v>23</v>
      </c>
      <c r="F65" s="8">
        <v>1.97</v>
      </c>
      <c r="G65" s="4">
        <v>3</v>
      </c>
      <c r="H65" s="8">
        <v>0.44</v>
      </c>
      <c r="I65" s="4">
        <v>0</v>
      </c>
    </row>
    <row r="66" spans="1:9" x14ac:dyDescent="0.2">
      <c r="A66" s="2">
        <v>19</v>
      </c>
      <c r="B66" s="1" t="s">
        <v>63</v>
      </c>
      <c r="C66" s="4">
        <v>26</v>
      </c>
      <c r="D66" s="8">
        <v>1.39</v>
      </c>
      <c r="E66" s="4">
        <v>6</v>
      </c>
      <c r="F66" s="8">
        <v>0.51</v>
      </c>
      <c r="G66" s="4">
        <v>20</v>
      </c>
      <c r="H66" s="8">
        <v>2.92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60</v>
      </c>
      <c r="C69" s="4">
        <v>345</v>
      </c>
      <c r="D69" s="8">
        <v>10.43</v>
      </c>
      <c r="E69" s="4">
        <v>300</v>
      </c>
      <c r="F69" s="8">
        <v>15.8</v>
      </c>
      <c r="G69" s="4">
        <v>45</v>
      </c>
      <c r="H69" s="8">
        <v>3.27</v>
      </c>
      <c r="I69" s="4">
        <v>0</v>
      </c>
    </row>
    <row r="70" spans="1:9" x14ac:dyDescent="0.2">
      <c r="A70" s="2">
        <v>2</v>
      </c>
      <c r="B70" s="1" t="s">
        <v>59</v>
      </c>
      <c r="C70" s="4">
        <v>285</v>
      </c>
      <c r="D70" s="8">
        <v>8.61</v>
      </c>
      <c r="E70" s="4">
        <v>239</v>
      </c>
      <c r="F70" s="8">
        <v>12.59</v>
      </c>
      <c r="G70" s="4">
        <v>46</v>
      </c>
      <c r="H70" s="8">
        <v>3.35</v>
      </c>
      <c r="I70" s="4">
        <v>0</v>
      </c>
    </row>
    <row r="71" spans="1:9" x14ac:dyDescent="0.2">
      <c r="A71" s="2">
        <v>3</v>
      </c>
      <c r="B71" s="1" t="s">
        <v>43</v>
      </c>
      <c r="C71" s="4">
        <v>238</v>
      </c>
      <c r="D71" s="8">
        <v>7.19</v>
      </c>
      <c r="E71" s="4">
        <v>89</v>
      </c>
      <c r="F71" s="8">
        <v>4.6900000000000004</v>
      </c>
      <c r="G71" s="4">
        <v>149</v>
      </c>
      <c r="H71" s="8">
        <v>10.84</v>
      </c>
      <c r="I71" s="4">
        <v>0</v>
      </c>
    </row>
    <row r="72" spans="1:9" x14ac:dyDescent="0.2">
      <c r="A72" s="2">
        <v>4</v>
      </c>
      <c r="B72" s="1" t="s">
        <v>46</v>
      </c>
      <c r="C72" s="4">
        <v>234</v>
      </c>
      <c r="D72" s="8">
        <v>7.07</v>
      </c>
      <c r="E72" s="4">
        <v>126</v>
      </c>
      <c r="F72" s="8">
        <v>6.64</v>
      </c>
      <c r="G72" s="4">
        <v>108</v>
      </c>
      <c r="H72" s="8">
        <v>7.85</v>
      </c>
      <c r="I72" s="4">
        <v>0</v>
      </c>
    </row>
    <row r="73" spans="1:9" x14ac:dyDescent="0.2">
      <c r="A73" s="2">
        <v>5</v>
      </c>
      <c r="B73" s="1" t="s">
        <v>55</v>
      </c>
      <c r="C73" s="4">
        <v>207</v>
      </c>
      <c r="D73" s="8">
        <v>6.26</v>
      </c>
      <c r="E73" s="4">
        <v>121</v>
      </c>
      <c r="F73" s="8">
        <v>6.37</v>
      </c>
      <c r="G73" s="4">
        <v>86</v>
      </c>
      <c r="H73" s="8">
        <v>6.25</v>
      </c>
      <c r="I73" s="4">
        <v>0</v>
      </c>
    </row>
    <row r="74" spans="1:9" x14ac:dyDescent="0.2">
      <c r="A74" s="2">
        <v>6</v>
      </c>
      <c r="B74" s="1" t="s">
        <v>44</v>
      </c>
      <c r="C74" s="4">
        <v>161</v>
      </c>
      <c r="D74" s="8">
        <v>4.87</v>
      </c>
      <c r="E74" s="4">
        <v>104</v>
      </c>
      <c r="F74" s="8">
        <v>5.48</v>
      </c>
      <c r="G74" s="4">
        <v>57</v>
      </c>
      <c r="H74" s="8">
        <v>4.1500000000000004</v>
      </c>
      <c r="I74" s="4">
        <v>0</v>
      </c>
    </row>
    <row r="75" spans="1:9" x14ac:dyDescent="0.2">
      <c r="A75" s="2">
        <v>7</v>
      </c>
      <c r="B75" s="1" t="s">
        <v>53</v>
      </c>
      <c r="C75" s="4">
        <v>138</v>
      </c>
      <c r="D75" s="8">
        <v>4.17</v>
      </c>
      <c r="E75" s="4">
        <v>109</v>
      </c>
      <c r="F75" s="8">
        <v>5.74</v>
      </c>
      <c r="G75" s="4">
        <v>27</v>
      </c>
      <c r="H75" s="8">
        <v>1.96</v>
      </c>
      <c r="I75" s="4">
        <v>2</v>
      </c>
    </row>
    <row r="76" spans="1:9" x14ac:dyDescent="0.2">
      <c r="A76" s="2">
        <v>8</v>
      </c>
      <c r="B76" s="1" t="s">
        <v>56</v>
      </c>
      <c r="C76" s="4">
        <v>127</v>
      </c>
      <c r="D76" s="8">
        <v>3.84</v>
      </c>
      <c r="E76" s="4">
        <v>58</v>
      </c>
      <c r="F76" s="8">
        <v>3.05</v>
      </c>
      <c r="G76" s="4">
        <v>69</v>
      </c>
      <c r="H76" s="8">
        <v>5.0199999999999996</v>
      </c>
      <c r="I76" s="4">
        <v>0</v>
      </c>
    </row>
    <row r="77" spans="1:9" x14ac:dyDescent="0.2">
      <c r="A77" s="2">
        <v>9</v>
      </c>
      <c r="B77" s="1" t="s">
        <v>61</v>
      </c>
      <c r="C77" s="4">
        <v>124</v>
      </c>
      <c r="D77" s="8">
        <v>3.75</v>
      </c>
      <c r="E77" s="4">
        <v>91</v>
      </c>
      <c r="F77" s="8">
        <v>4.79</v>
      </c>
      <c r="G77" s="4">
        <v>20</v>
      </c>
      <c r="H77" s="8">
        <v>1.45</v>
      </c>
      <c r="I77" s="4">
        <v>0</v>
      </c>
    </row>
    <row r="78" spans="1:9" x14ac:dyDescent="0.2">
      <c r="A78" s="2">
        <v>10</v>
      </c>
      <c r="B78" s="1" t="s">
        <v>52</v>
      </c>
      <c r="C78" s="4">
        <v>111</v>
      </c>
      <c r="D78" s="8">
        <v>3.35</v>
      </c>
      <c r="E78" s="4">
        <v>56</v>
      </c>
      <c r="F78" s="8">
        <v>2.95</v>
      </c>
      <c r="G78" s="4">
        <v>55</v>
      </c>
      <c r="H78" s="8">
        <v>4</v>
      </c>
      <c r="I78" s="4">
        <v>0</v>
      </c>
    </row>
    <row r="79" spans="1:9" x14ac:dyDescent="0.2">
      <c r="A79" s="2">
        <v>11</v>
      </c>
      <c r="B79" s="1" t="s">
        <v>54</v>
      </c>
      <c r="C79" s="4">
        <v>105</v>
      </c>
      <c r="D79" s="8">
        <v>3.17</v>
      </c>
      <c r="E79" s="4">
        <v>54</v>
      </c>
      <c r="F79" s="8">
        <v>2.84</v>
      </c>
      <c r="G79" s="4">
        <v>51</v>
      </c>
      <c r="H79" s="8">
        <v>3.71</v>
      </c>
      <c r="I79" s="4">
        <v>0</v>
      </c>
    </row>
    <row r="80" spans="1:9" x14ac:dyDescent="0.2">
      <c r="A80" s="2">
        <v>12</v>
      </c>
      <c r="B80" s="1" t="s">
        <v>57</v>
      </c>
      <c r="C80" s="4">
        <v>99</v>
      </c>
      <c r="D80" s="8">
        <v>2.99</v>
      </c>
      <c r="E80" s="4">
        <v>72</v>
      </c>
      <c r="F80" s="8">
        <v>3.79</v>
      </c>
      <c r="G80" s="4">
        <v>26</v>
      </c>
      <c r="H80" s="8">
        <v>1.89</v>
      </c>
      <c r="I80" s="4">
        <v>1</v>
      </c>
    </row>
    <row r="81" spans="1:9" x14ac:dyDescent="0.2">
      <c r="A81" s="2">
        <v>13</v>
      </c>
      <c r="B81" s="1" t="s">
        <v>45</v>
      </c>
      <c r="C81" s="4">
        <v>93</v>
      </c>
      <c r="D81" s="8">
        <v>2.81</v>
      </c>
      <c r="E81" s="4">
        <v>44</v>
      </c>
      <c r="F81" s="8">
        <v>2.3199999999999998</v>
      </c>
      <c r="G81" s="4">
        <v>49</v>
      </c>
      <c r="H81" s="8">
        <v>3.56</v>
      </c>
      <c r="I81" s="4">
        <v>0</v>
      </c>
    </row>
    <row r="82" spans="1:9" x14ac:dyDescent="0.2">
      <c r="A82" s="2">
        <v>13</v>
      </c>
      <c r="B82" s="1" t="s">
        <v>62</v>
      </c>
      <c r="C82" s="4">
        <v>93</v>
      </c>
      <c r="D82" s="8">
        <v>2.81</v>
      </c>
      <c r="E82" s="4">
        <v>80</v>
      </c>
      <c r="F82" s="8">
        <v>4.21</v>
      </c>
      <c r="G82" s="4">
        <v>13</v>
      </c>
      <c r="H82" s="8">
        <v>0.95</v>
      </c>
      <c r="I82" s="4">
        <v>0</v>
      </c>
    </row>
    <row r="83" spans="1:9" x14ac:dyDescent="0.2">
      <c r="A83" s="2">
        <v>15</v>
      </c>
      <c r="B83" s="1" t="s">
        <v>71</v>
      </c>
      <c r="C83" s="4">
        <v>81</v>
      </c>
      <c r="D83" s="8">
        <v>2.4500000000000002</v>
      </c>
      <c r="E83" s="4">
        <v>55</v>
      </c>
      <c r="F83" s="8">
        <v>2.9</v>
      </c>
      <c r="G83" s="4">
        <v>26</v>
      </c>
      <c r="H83" s="8">
        <v>1.89</v>
      </c>
      <c r="I83" s="4">
        <v>0</v>
      </c>
    </row>
    <row r="84" spans="1:9" x14ac:dyDescent="0.2">
      <c r="A84" s="2">
        <v>16</v>
      </c>
      <c r="B84" s="1" t="s">
        <v>48</v>
      </c>
      <c r="C84" s="4">
        <v>80</v>
      </c>
      <c r="D84" s="8">
        <v>2.42</v>
      </c>
      <c r="E84" s="4">
        <v>41</v>
      </c>
      <c r="F84" s="8">
        <v>2.16</v>
      </c>
      <c r="G84" s="4">
        <v>39</v>
      </c>
      <c r="H84" s="8">
        <v>2.84</v>
      </c>
      <c r="I84" s="4">
        <v>0</v>
      </c>
    </row>
    <row r="85" spans="1:9" x14ac:dyDescent="0.2">
      <c r="A85" s="2">
        <v>17</v>
      </c>
      <c r="B85" s="1" t="s">
        <v>58</v>
      </c>
      <c r="C85" s="4">
        <v>73</v>
      </c>
      <c r="D85" s="8">
        <v>2.21</v>
      </c>
      <c r="E85" s="4">
        <v>40</v>
      </c>
      <c r="F85" s="8">
        <v>2.11</v>
      </c>
      <c r="G85" s="4">
        <v>32</v>
      </c>
      <c r="H85" s="8">
        <v>2.33</v>
      </c>
      <c r="I85" s="4">
        <v>0</v>
      </c>
    </row>
    <row r="86" spans="1:9" x14ac:dyDescent="0.2">
      <c r="A86" s="2">
        <v>18</v>
      </c>
      <c r="B86" s="1" t="s">
        <v>47</v>
      </c>
      <c r="C86" s="4">
        <v>47</v>
      </c>
      <c r="D86" s="8">
        <v>1.42</v>
      </c>
      <c r="E86" s="4">
        <v>19</v>
      </c>
      <c r="F86" s="8">
        <v>1</v>
      </c>
      <c r="G86" s="4">
        <v>28</v>
      </c>
      <c r="H86" s="8">
        <v>2.04</v>
      </c>
      <c r="I86" s="4">
        <v>0</v>
      </c>
    </row>
    <row r="87" spans="1:9" x14ac:dyDescent="0.2">
      <c r="A87" s="2">
        <v>19</v>
      </c>
      <c r="B87" s="1" t="s">
        <v>51</v>
      </c>
      <c r="C87" s="4">
        <v>42</v>
      </c>
      <c r="D87" s="8">
        <v>1.27</v>
      </c>
      <c r="E87" s="4">
        <v>15</v>
      </c>
      <c r="F87" s="8">
        <v>0.79</v>
      </c>
      <c r="G87" s="4">
        <v>27</v>
      </c>
      <c r="H87" s="8">
        <v>1.96</v>
      </c>
      <c r="I87" s="4">
        <v>0</v>
      </c>
    </row>
    <row r="88" spans="1:9" x14ac:dyDescent="0.2">
      <c r="A88" s="2">
        <v>20</v>
      </c>
      <c r="B88" s="1" t="s">
        <v>63</v>
      </c>
      <c r="C88" s="4">
        <v>37</v>
      </c>
      <c r="D88" s="8">
        <v>1.1200000000000001</v>
      </c>
      <c r="E88" s="4">
        <v>9</v>
      </c>
      <c r="F88" s="8">
        <v>0.47</v>
      </c>
      <c r="G88" s="4">
        <v>28</v>
      </c>
      <c r="H88" s="8">
        <v>2.04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49</v>
      </c>
      <c r="C91" s="4">
        <v>162</v>
      </c>
      <c r="D91" s="8">
        <v>14.86</v>
      </c>
      <c r="E91" s="4">
        <v>138</v>
      </c>
      <c r="F91" s="8">
        <v>17.829999999999998</v>
      </c>
      <c r="G91" s="4">
        <v>24</v>
      </c>
      <c r="H91" s="8">
        <v>8.6300000000000008</v>
      </c>
      <c r="I91" s="4">
        <v>0</v>
      </c>
    </row>
    <row r="92" spans="1:9" x14ac:dyDescent="0.2">
      <c r="A92" s="2">
        <v>2</v>
      </c>
      <c r="B92" s="1" t="s">
        <v>55</v>
      </c>
      <c r="C92" s="4">
        <v>138</v>
      </c>
      <c r="D92" s="8">
        <v>12.66</v>
      </c>
      <c r="E92" s="4">
        <v>101</v>
      </c>
      <c r="F92" s="8">
        <v>13.05</v>
      </c>
      <c r="G92" s="4">
        <v>36</v>
      </c>
      <c r="H92" s="8">
        <v>12.95</v>
      </c>
      <c r="I92" s="4">
        <v>0</v>
      </c>
    </row>
    <row r="93" spans="1:9" x14ac:dyDescent="0.2">
      <c r="A93" s="2">
        <v>3</v>
      </c>
      <c r="B93" s="1" t="s">
        <v>59</v>
      </c>
      <c r="C93" s="4">
        <v>119</v>
      </c>
      <c r="D93" s="8">
        <v>10.92</v>
      </c>
      <c r="E93" s="4">
        <v>115</v>
      </c>
      <c r="F93" s="8">
        <v>14.86</v>
      </c>
      <c r="G93" s="4">
        <v>4</v>
      </c>
      <c r="H93" s="8">
        <v>1.44</v>
      </c>
      <c r="I93" s="4">
        <v>0</v>
      </c>
    </row>
    <row r="94" spans="1:9" x14ac:dyDescent="0.2">
      <c r="A94" s="2">
        <v>4</v>
      </c>
      <c r="B94" s="1" t="s">
        <v>60</v>
      </c>
      <c r="C94" s="4">
        <v>100</v>
      </c>
      <c r="D94" s="8">
        <v>9.17</v>
      </c>
      <c r="E94" s="4">
        <v>97</v>
      </c>
      <c r="F94" s="8">
        <v>12.53</v>
      </c>
      <c r="G94" s="4">
        <v>3</v>
      </c>
      <c r="H94" s="8">
        <v>1.08</v>
      </c>
      <c r="I94" s="4">
        <v>0</v>
      </c>
    </row>
    <row r="95" spans="1:9" x14ac:dyDescent="0.2">
      <c r="A95" s="2">
        <v>5</v>
      </c>
      <c r="B95" s="1" t="s">
        <v>53</v>
      </c>
      <c r="C95" s="4">
        <v>73</v>
      </c>
      <c r="D95" s="8">
        <v>6.7</v>
      </c>
      <c r="E95" s="4">
        <v>57</v>
      </c>
      <c r="F95" s="8">
        <v>7.36</v>
      </c>
      <c r="G95" s="4">
        <v>15</v>
      </c>
      <c r="H95" s="8">
        <v>5.4</v>
      </c>
      <c r="I95" s="4">
        <v>1</v>
      </c>
    </row>
    <row r="96" spans="1:9" x14ac:dyDescent="0.2">
      <c r="A96" s="2">
        <v>6</v>
      </c>
      <c r="B96" s="1" t="s">
        <v>43</v>
      </c>
      <c r="C96" s="4">
        <v>50</v>
      </c>
      <c r="D96" s="8">
        <v>4.59</v>
      </c>
      <c r="E96" s="4">
        <v>25</v>
      </c>
      <c r="F96" s="8">
        <v>3.23</v>
      </c>
      <c r="G96" s="4">
        <v>25</v>
      </c>
      <c r="H96" s="8">
        <v>8.99</v>
      </c>
      <c r="I96" s="4">
        <v>0</v>
      </c>
    </row>
    <row r="97" spans="1:9" x14ac:dyDescent="0.2">
      <c r="A97" s="2">
        <v>7</v>
      </c>
      <c r="B97" s="1" t="s">
        <v>52</v>
      </c>
      <c r="C97" s="4">
        <v>33</v>
      </c>
      <c r="D97" s="8">
        <v>3.03</v>
      </c>
      <c r="E97" s="4">
        <v>26</v>
      </c>
      <c r="F97" s="8">
        <v>3.36</v>
      </c>
      <c r="G97" s="4">
        <v>6</v>
      </c>
      <c r="H97" s="8">
        <v>2.16</v>
      </c>
      <c r="I97" s="4">
        <v>1</v>
      </c>
    </row>
    <row r="98" spans="1:9" x14ac:dyDescent="0.2">
      <c r="A98" s="2">
        <v>8</v>
      </c>
      <c r="B98" s="1" t="s">
        <v>72</v>
      </c>
      <c r="C98" s="4">
        <v>32</v>
      </c>
      <c r="D98" s="8">
        <v>2.94</v>
      </c>
      <c r="E98" s="4">
        <v>21</v>
      </c>
      <c r="F98" s="8">
        <v>2.71</v>
      </c>
      <c r="G98" s="4">
        <v>11</v>
      </c>
      <c r="H98" s="8">
        <v>3.96</v>
      </c>
      <c r="I98" s="4">
        <v>0</v>
      </c>
    </row>
    <row r="99" spans="1:9" x14ac:dyDescent="0.2">
      <c r="A99" s="2">
        <v>9</v>
      </c>
      <c r="B99" s="1" t="s">
        <v>54</v>
      </c>
      <c r="C99" s="4">
        <v>31</v>
      </c>
      <c r="D99" s="8">
        <v>2.84</v>
      </c>
      <c r="E99" s="4">
        <v>25</v>
      </c>
      <c r="F99" s="8">
        <v>3.23</v>
      </c>
      <c r="G99" s="4">
        <v>6</v>
      </c>
      <c r="H99" s="8">
        <v>2.16</v>
      </c>
      <c r="I99" s="4">
        <v>0</v>
      </c>
    </row>
    <row r="100" spans="1:9" x14ac:dyDescent="0.2">
      <c r="A100" s="2">
        <v>10</v>
      </c>
      <c r="B100" s="1" t="s">
        <v>61</v>
      </c>
      <c r="C100" s="4">
        <v>30</v>
      </c>
      <c r="D100" s="8">
        <v>2.75</v>
      </c>
      <c r="E100" s="4">
        <v>7</v>
      </c>
      <c r="F100" s="8">
        <v>0.9</v>
      </c>
      <c r="G100" s="4">
        <v>2</v>
      </c>
      <c r="H100" s="8">
        <v>0.72</v>
      </c>
      <c r="I100" s="4">
        <v>0</v>
      </c>
    </row>
    <row r="101" spans="1:9" x14ac:dyDescent="0.2">
      <c r="A101" s="2">
        <v>11</v>
      </c>
      <c r="B101" s="1" t="s">
        <v>70</v>
      </c>
      <c r="C101" s="4">
        <v>29</v>
      </c>
      <c r="D101" s="8">
        <v>2.66</v>
      </c>
      <c r="E101" s="4">
        <v>25</v>
      </c>
      <c r="F101" s="8">
        <v>3.23</v>
      </c>
      <c r="G101" s="4">
        <v>4</v>
      </c>
      <c r="H101" s="8">
        <v>1.44</v>
      </c>
      <c r="I101" s="4">
        <v>0</v>
      </c>
    </row>
    <row r="102" spans="1:9" x14ac:dyDescent="0.2">
      <c r="A102" s="2">
        <v>12</v>
      </c>
      <c r="B102" s="1" t="s">
        <v>66</v>
      </c>
      <c r="C102" s="4">
        <v>26</v>
      </c>
      <c r="D102" s="8">
        <v>2.39</v>
      </c>
      <c r="E102" s="4">
        <v>16</v>
      </c>
      <c r="F102" s="8">
        <v>2.0699999999999998</v>
      </c>
      <c r="G102" s="4">
        <v>10</v>
      </c>
      <c r="H102" s="8">
        <v>3.6</v>
      </c>
      <c r="I102" s="4">
        <v>0</v>
      </c>
    </row>
    <row r="103" spans="1:9" x14ac:dyDescent="0.2">
      <c r="A103" s="2">
        <v>13</v>
      </c>
      <c r="B103" s="1" t="s">
        <v>45</v>
      </c>
      <c r="C103" s="4">
        <v>24</v>
      </c>
      <c r="D103" s="8">
        <v>2.2000000000000002</v>
      </c>
      <c r="E103" s="4">
        <v>15</v>
      </c>
      <c r="F103" s="8">
        <v>1.94</v>
      </c>
      <c r="G103" s="4">
        <v>9</v>
      </c>
      <c r="H103" s="8">
        <v>3.24</v>
      </c>
      <c r="I103" s="4">
        <v>0</v>
      </c>
    </row>
    <row r="104" spans="1:9" x14ac:dyDescent="0.2">
      <c r="A104" s="2">
        <v>14</v>
      </c>
      <c r="B104" s="1" t="s">
        <v>44</v>
      </c>
      <c r="C104" s="4">
        <v>23</v>
      </c>
      <c r="D104" s="8">
        <v>2.11</v>
      </c>
      <c r="E104" s="4">
        <v>17</v>
      </c>
      <c r="F104" s="8">
        <v>2.2000000000000002</v>
      </c>
      <c r="G104" s="4">
        <v>6</v>
      </c>
      <c r="H104" s="8">
        <v>2.16</v>
      </c>
      <c r="I104" s="4">
        <v>0</v>
      </c>
    </row>
    <row r="105" spans="1:9" x14ac:dyDescent="0.2">
      <c r="A105" s="2">
        <v>15</v>
      </c>
      <c r="B105" s="1" t="s">
        <v>62</v>
      </c>
      <c r="C105" s="4">
        <v>21</v>
      </c>
      <c r="D105" s="8">
        <v>1.93</v>
      </c>
      <c r="E105" s="4">
        <v>20</v>
      </c>
      <c r="F105" s="8">
        <v>2.58</v>
      </c>
      <c r="G105" s="4">
        <v>1</v>
      </c>
      <c r="H105" s="8">
        <v>0.36</v>
      </c>
      <c r="I105" s="4">
        <v>0</v>
      </c>
    </row>
    <row r="106" spans="1:9" x14ac:dyDescent="0.2">
      <c r="A106" s="2">
        <v>16</v>
      </c>
      <c r="B106" s="1" t="s">
        <v>58</v>
      </c>
      <c r="C106" s="4">
        <v>15</v>
      </c>
      <c r="D106" s="8">
        <v>1.38</v>
      </c>
      <c r="E106" s="4">
        <v>9</v>
      </c>
      <c r="F106" s="8">
        <v>1.1599999999999999</v>
      </c>
      <c r="G106" s="4">
        <v>5</v>
      </c>
      <c r="H106" s="8">
        <v>1.8</v>
      </c>
      <c r="I106" s="4">
        <v>0</v>
      </c>
    </row>
    <row r="107" spans="1:9" x14ac:dyDescent="0.2">
      <c r="A107" s="2">
        <v>17</v>
      </c>
      <c r="B107" s="1" t="s">
        <v>74</v>
      </c>
      <c r="C107" s="4">
        <v>14</v>
      </c>
      <c r="D107" s="8">
        <v>1.28</v>
      </c>
      <c r="E107" s="4">
        <v>0</v>
      </c>
      <c r="F107" s="8">
        <v>0</v>
      </c>
      <c r="G107" s="4">
        <v>8</v>
      </c>
      <c r="H107" s="8">
        <v>2.88</v>
      </c>
      <c r="I107" s="4">
        <v>0</v>
      </c>
    </row>
    <row r="108" spans="1:9" x14ac:dyDescent="0.2">
      <c r="A108" s="2">
        <v>18</v>
      </c>
      <c r="B108" s="1" t="s">
        <v>57</v>
      </c>
      <c r="C108" s="4">
        <v>11</v>
      </c>
      <c r="D108" s="8">
        <v>1.01</v>
      </c>
      <c r="E108" s="4">
        <v>7</v>
      </c>
      <c r="F108" s="8">
        <v>0.9</v>
      </c>
      <c r="G108" s="4">
        <v>4</v>
      </c>
      <c r="H108" s="8">
        <v>1.44</v>
      </c>
      <c r="I108" s="4">
        <v>0</v>
      </c>
    </row>
    <row r="109" spans="1:9" x14ac:dyDescent="0.2">
      <c r="A109" s="2">
        <v>18</v>
      </c>
      <c r="B109" s="1" t="s">
        <v>75</v>
      </c>
      <c r="C109" s="4">
        <v>11</v>
      </c>
      <c r="D109" s="8">
        <v>1.01</v>
      </c>
      <c r="E109" s="4">
        <v>6</v>
      </c>
      <c r="F109" s="8">
        <v>0.78</v>
      </c>
      <c r="G109" s="4">
        <v>5</v>
      </c>
      <c r="H109" s="8">
        <v>1.8</v>
      </c>
      <c r="I109" s="4">
        <v>0</v>
      </c>
    </row>
    <row r="110" spans="1:9" x14ac:dyDescent="0.2">
      <c r="A110" s="2">
        <v>20</v>
      </c>
      <c r="B110" s="1" t="s">
        <v>73</v>
      </c>
      <c r="C110" s="4">
        <v>10</v>
      </c>
      <c r="D110" s="8">
        <v>0.92</v>
      </c>
      <c r="E110" s="4">
        <v>5</v>
      </c>
      <c r="F110" s="8">
        <v>0.65</v>
      </c>
      <c r="G110" s="4">
        <v>4</v>
      </c>
      <c r="H110" s="8">
        <v>1.44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55</v>
      </c>
      <c r="C113" s="4">
        <v>76</v>
      </c>
      <c r="D113" s="8">
        <v>12.42</v>
      </c>
      <c r="E113" s="4">
        <v>50</v>
      </c>
      <c r="F113" s="8">
        <v>11.68</v>
      </c>
      <c r="G113" s="4">
        <v>25</v>
      </c>
      <c r="H113" s="8">
        <v>15.24</v>
      </c>
      <c r="I113" s="4">
        <v>0</v>
      </c>
    </row>
    <row r="114" spans="1:9" x14ac:dyDescent="0.2">
      <c r="A114" s="2">
        <v>2</v>
      </c>
      <c r="B114" s="1" t="s">
        <v>60</v>
      </c>
      <c r="C114" s="4">
        <v>64</v>
      </c>
      <c r="D114" s="8">
        <v>10.46</v>
      </c>
      <c r="E114" s="4">
        <v>61</v>
      </c>
      <c r="F114" s="8">
        <v>14.25</v>
      </c>
      <c r="G114" s="4">
        <v>3</v>
      </c>
      <c r="H114" s="8">
        <v>1.83</v>
      </c>
      <c r="I114" s="4">
        <v>0</v>
      </c>
    </row>
    <row r="115" spans="1:9" x14ac:dyDescent="0.2">
      <c r="A115" s="2">
        <v>3</v>
      </c>
      <c r="B115" s="1" t="s">
        <v>53</v>
      </c>
      <c r="C115" s="4">
        <v>58</v>
      </c>
      <c r="D115" s="8">
        <v>9.48</v>
      </c>
      <c r="E115" s="4">
        <v>45</v>
      </c>
      <c r="F115" s="8">
        <v>10.51</v>
      </c>
      <c r="G115" s="4">
        <v>11</v>
      </c>
      <c r="H115" s="8">
        <v>6.71</v>
      </c>
      <c r="I115" s="4">
        <v>2</v>
      </c>
    </row>
    <row r="116" spans="1:9" x14ac:dyDescent="0.2">
      <c r="A116" s="2">
        <v>4</v>
      </c>
      <c r="B116" s="1" t="s">
        <v>59</v>
      </c>
      <c r="C116" s="4">
        <v>55</v>
      </c>
      <c r="D116" s="8">
        <v>8.99</v>
      </c>
      <c r="E116" s="4">
        <v>52</v>
      </c>
      <c r="F116" s="8">
        <v>12.15</v>
      </c>
      <c r="G116" s="4">
        <v>3</v>
      </c>
      <c r="H116" s="8">
        <v>1.83</v>
      </c>
      <c r="I116" s="4">
        <v>0</v>
      </c>
    </row>
    <row r="117" spans="1:9" x14ac:dyDescent="0.2">
      <c r="A117" s="2">
        <v>5</v>
      </c>
      <c r="B117" s="1" t="s">
        <v>43</v>
      </c>
      <c r="C117" s="4">
        <v>44</v>
      </c>
      <c r="D117" s="8">
        <v>7.19</v>
      </c>
      <c r="E117" s="4">
        <v>24</v>
      </c>
      <c r="F117" s="8">
        <v>5.61</v>
      </c>
      <c r="G117" s="4">
        <v>19</v>
      </c>
      <c r="H117" s="8">
        <v>11.59</v>
      </c>
      <c r="I117" s="4">
        <v>1</v>
      </c>
    </row>
    <row r="118" spans="1:9" x14ac:dyDescent="0.2">
      <c r="A118" s="2">
        <v>5</v>
      </c>
      <c r="B118" s="1" t="s">
        <v>44</v>
      </c>
      <c r="C118" s="4">
        <v>44</v>
      </c>
      <c r="D118" s="8">
        <v>7.19</v>
      </c>
      <c r="E118" s="4">
        <v>36</v>
      </c>
      <c r="F118" s="8">
        <v>8.41</v>
      </c>
      <c r="G118" s="4">
        <v>8</v>
      </c>
      <c r="H118" s="8">
        <v>4.88</v>
      </c>
      <c r="I118" s="4">
        <v>0</v>
      </c>
    </row>
    <row r="119" spans="1:9" x14ac:dyDescent="0.2">
      <c r="A119" s="2">
        <v>7</v>
      </c>
      <c r="B119" s="1" t="s">
        <v>61</v>
      </c>
      <c r="C119" s="4">
        <v>23</v>
      </c>
      <c r="D119" s="8">
        <v>3.76</v>
      </c>
      <c r="E119" s="4">
        <v>12</v>
      </c>
      <c r="F119" s="8">
        <v>2.8</v>
      </c>
      <c r="G119" s="4">
        <v>0</v>
      </c>
      <c r="H119" s="8">
        <v>0</v>
      </c>
      <c r="I119" s="4">
        <v>0</v>
      </c>
    </row>
    <row r="120" spans="1:9" x14ac:dyDescent="0.2">
      <c r="A120" s="2">
        <v>8</v>
      </c>
      <c r="B120" s="1" t="s">
        <v>45</v>
      </c>
      <c r="C120" s="4">
        <v>18</v>
      </c>
      <c r="D120" s="8">
        <v>2.94</v>
      </c>
      <c r="E120" s="4">
        <v>12</v>
      </c>
      <c r="F120" s="8">
        <v>2.8</v>
      </c>
      <c r="G120" s="4">
        <v>6</v>
      </c>
      <c r="H120" s="8">
        <v>3.66</v>
      </c>
      <c r="I120" s="4">
        <v>0</v>
      </c>
    </row>
    <row r="121" spans="1:9" x14ac:dyDescent="0.2">
      <c r="A121" s="2">
        <v>8</v>
      </c>
      <c r="B121" s="1" t="s">
        <v>54</v>
      </c>
      <c r="C121" s="4">
        <v>18</v>
      </c>
      <c r="D121" s="8">
        <v>2.94</v>
      </c>
      <c r="E121" s="4">
        <v>13</v>
      </c>
      <c r="F121" s="8">
        <v>3.04</v>
      </c>
      <c r="G121" s="4">
        <v>5</v>
      </c>
      <c r="H121" s="8">
        <v>3.05</v>
      </c>
      <c r="I121" s="4">
        <v>0</v>
      </c>
    </row>
    <row r="122" spans="1:9" x14ac:dyDescent="0.2">
      <c r="A122" s="2">
        <v>10</v>
      </c>
      <c r="B122" s="1" t="s">
        <v>52</v>
      </c>
      <c r="C122" s="4">
        <v>17</v>
      </c>
      <c r="D122" s="8">
        <v>2.78</v>
      </c>
      <c r="E122" s="4">
        <v>11</v>
      </c>
      <c r="F122" s="8">
        <v>2.57</v>
      </c>
      <c r="G122" s="4">
        <v>6</v>
      </c>
      <c r="H122" s="8">
        <v>3.66</v>
      </c>
      <c r="I122" s="4">
        <v>0</v>
      </c>
    </row>
    <row r="123" spans="1:9" x14ac:dyDescent="0.2">
      <c r="A123" s="2">
        <v>11</v>
      </c>
      <c r="B123" s="1" t="s">
        <v>70</v>
      </c>
      <c r="C123" s="4">
        <v>16</v>
      </c>
      <c r="D123" s="8">
        <v>2.61</v>
      </c>
      <c r="E123" s="4">
        <v>11</v>
      </c>
      <c r="F123" s="8">
        <v>2.57</v>
      </c>
      <c r="G123" s="4">
        <v>5</v>
      </c>
      <c r="H123" s="8">
        <v>3.05</v>
      </c>
      <c r="I123" s="4">
        <v>0</v>
      </c>
    </row>
    <row r="124" spans="1:9" x14ac:dyDescent="0.2">
      <c r="A124" s="2">
        <v>12</v>
      </c>
      <c r="B124" s="1" t="s">
        <v>66</v>
      </c>
      <c r="C124" s="4">
        <v>15</v>
      </c>
      <c r="D124" s="8">
        <v>2.4500000000000002</v>
      </c>
      <c r="E124" s="4">
        <v>11</v>
      </c>
      <c r="F124" s="8">
        <v>2.57</v>
      </c>
      <c r="G124" s="4">
        <v>4</v>
      </c>
      <c r="H124" s="8">
        <v>2.44</v>
      </c>
      <c r="I124" s="4">
        <v>0</v>
      </c>
    </row>
    <row r="125" spans="1:9" x14ac:dyDescent="0.2">
      <c r="A125" s="2">
        <v>13</v>
      </c>
      <c r="B125" s="1" t="s">
        <v>69</v>
      </c>
      <c r="C125" s="4">
        <v>13</v>
      </c>
      <c r="D125" s="8">
        <v>2.12</v>
      </c>
      <c r="E125" s="4">
        <v>2</v>
      </c>
      <c r="F125" s="8">
        <v>0.47</v>
      </c>
      <c r="G125" s="4">
        <v>11</v>
      </c>
      <c r="H125" s="8">
        <v>6.71</v>
      </c>
      <c r="I125" s="4">
        <v>0</v>
      </c>
    </row>
    <row r="126" spans="1:9" x14ac:dyDescent="0.2">
      <c r="A126" s="2">
        <v>13</v>
      </c>
      <c r="B126" s="1" t="s">
        <v>58</v>
      </c>
      <c r="C126" s="4">
        <v>13</v>
      </c>
      <c r="D126" s="8">
        <v>2.12</v>
      </c>
      <c r="E126" s="4">
        <v>9</v>
      </c>
      <c r="F126" s="8">
        <v>2.1</v>
      </c>
      <c r="G126" s="4">
        <v>4</v>
      </c>
      <c r="H126" s="8">
        <v>2.44</v>
      </c>
      <c r="I126" s="4">
        <v>0</v>
      </c>
    </row>
    <row r="127" spans="1:9" x14ac:dyDescent="0.2">
      <c r="A127" s="2">
        <v>15</v>
      </c>
      <c r="B127" s="1" t="s">
        <v>71</v>
      </c>
      <c r="C127" s="4">
        <v>9</v>
      </c>
      <c r="D127" s="8">
        <v>1.47</v>
      </c>
      <c r="E127" s="4">
        <v>6</v>
      </c>
      <c r="F127" s="8">
        <v>1.4</v>
      </c>
      <c r="G127" s="4">
        <v>3</v>
      </c>
      <c r="H127" s="8">
        <v>1.83</v>
      </c>
      <c r="I127" s="4">
        <v>0</v>
      </c>
    </row>
    <row r="128" spans="1:9" x14ac:dyDescent="0.2">
      <c r="A128" s="2">
        <v>15</v>
      </c>
      <c r="B128" s="1" t="s">
        <v>57</v>
      </c>
      <c r="C128" s="4">
        <v>9</v>
      </c>
      <c r="D128" s="8">
        <v>1.47</v>
      </c>
      <c r="E128" s="4">
        <v>6</v>
      </c>
      <c r="F128" s="8">
        <v>1.4</v>
      </c>
      <c r="G128" s="4">
        <v>3</v>
      </c>
      <c r="H128" s="8">
        <v>1.83</v>
      </c>
      <c r="I128" s="4">
        <v>0</v>
      </c>
    </row>
    <row r="129" spans="1:9" x14ac:dyDescent="0.2">
      <c r="A129" s="2">
        <v>17</v>
      </c>
      <c r="B129" s="1" t="s">
        <v>62</v>
      </c>
      <c r="C129" s="4">
        <v>8</v>
      </c>
      <c r="D129" s="8">
        <v>1.31</v>
      </c>
      <c r="E129" s="4">
        <v>8</v>
      </c>
      <c r="F129" s="8">
        <v>1.87</v>
      </c>
      <c r="G129" s="4">
        <v>0</v>
      </c>
      <c r="H129" s="8">
        <v>0</v>
      </c>
      <c r="I129" s="4">
        <v>0</v>
      </c>
    </row>
    <row r="130" spans="1:9" x14ac:dyDescent="0.2">
      <c r="A130" s="2">
        <v>18</v>
      </c>
      <c r="B130" s="1" t="s">
        <v>56</v>
      </c>
      <c r="C130" s="4">
        <v>7</v>
      </c>
      <c r="D130" s="8">
        <v>1.1399999999999999</v>
      </c>
      <c r="E130" s="4">
        <v>4</v>
      </c>
      <c r="F130" s="8">
        <v>0.93</v>
      </c>
      <c r="G130" s="4">
        <v>2</v>
      </c>
      <c r="H130" s="8">
        <v>1.22</v>
      </c>
      <c r="I130" s="4">
        <v>0</v>
      </c>
    </row>
    <row r="131" spans="1:9" x14ac:dyDescent="0.2">
      <c r="A131" s="2">
        <v>18</v>
      </c>
      <c r="B131" s="1" t="s">
        <v>75</v>
      </c>
      <c r="C131" s="4">
        <v>7</v>
      </c>
      <c r="D131" s="8">
        <v>1.1399999999999999</v>
      </c>
      <c r="E131" s="4">
        <v>6</v>
      </c>
      <c r="F131" s="8">
        <v>1.4</v>
      </c>
      <c r="G131" s="4">
        <v>1</v>
      </c>
      <c r="H131" s="8">
        <v>0.61</v>
      </c>
      <c r="I131" s="4">
        <v>0</v>
      </c>
    </row>
    <row r="132" spans="1:9" x14ac:dyDescent="0.2">
      <c r="A132" s="2">
        <v>20</v>
      </c>
      <c r="B132" s="1" t="s">
        <v>46</v>
      </c>
      <c r="C132" s="4">
        <v>6</v>
      </c>
      <c r="D132" s="8">
        <v>0.98</v>
      </c>
      <c r="E132" s="4">
        <v>3</v>
      </c>
      <c r="F132" s="8">
        <v>0.7</v>
      </c>
      <c r="G132" s="4">
        <v>3</v>
      </c>
      <c r="H132" s="8">
        <v>1.83</v>
      </c>
      <c r="I132" s="4">
        <v>0</v>
      </c>
    </row>
    <row r="133" spans="1:9" x14ac:dyDescent="0.2">
      <c r="A133" s="2">
        <v>20</v>
      </c>
      <c r="B133" s="1" t="s">
        <v>67</v>
      </c>
      <c r="C133" s="4">
        <v>6</v>
      </c>
      <c r="D133" s="8">
        <v>0.98</v>
      </c>
      <c r="E133" s="4">
        <v>6</v>
      </c>
      <c r="F133" s="8">
        <v>1.4</v>
      </c>
      <c r="G133" s="4">
        <v>0</v>
      </c>
      <c r="H133" s="8">
        <v>0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59</v>
      </c>
      <c r="C136" s="4">
        <v>252</v>
      </c>
      <c r="D136" s="8">
        <v>11.61</v>
      </c>
      <c r="E136" s="4">
        <v>229</v>
      </c>
      <c r="F136" s="8">
        <v>17.09</v>
      </c>
      <c r="G136" s="4">
        <v>23</v>
      </c>
      <c r="H136" s="8">
        <v>2.79</v>
      </c>
      <c r="I136" s="4">
        <v>0</v>
      </c>
    </row>
    <row r="137" spans="1:9" x14ac:dyDescent="0.2">
      <c r="A137" s="2">
        <v>2</v>
      </c>
      <c r="B137" s="1" t="s">
        <v>49</v>
      </c>
      <c r="C137" s="4">
        <v>246</v>
      </c>
      <c r="D137" s="8">
        <v>11.33</v>
      </c>
      <c r="E137" s="4">
        <v>209</v>
      </c>
      <c r="F137" s="8">
        <v>15.6</v>
      </c>
      <c r="G137" s="4">
        <v>37</v>
      </c>
      <c r="H137" s="8">
        <v>4.49</v>
      </c>
      <c r="I137" s="4">
        <v>0</v>
      </c>
    </row>
    <row r="138" spans="1:9" x14ac:dyDescent="0.2">
      <c r="A138" s="2">
        <v>3</v>
      </c>
      <c r="B138" s="1" t="s">
        <v>60</v>
      </c>
      <c r="C138" s="4">
        <v>205</v>
      </c>
      <c r="D138" s="8">
        <v>9.44</v>
      </c>
      <c r="E138" s="4">
        <v>182</v>
      </c>
      <c r="F138" s="8">
        <v>13.58</v>
      </c>
      <c r="G138" s="4">
        <v>23</v>
      </c>
      <c r="H138" s="8">
        <v>2.79</v>
      </c>
      <c r="I138" s="4">
        <v>0</v>
      </c>
    </row>
    <row r="139" spans="1:9" x14ac:dyDescent="0.2">
      <c r="A139" s="2">
        <v>4</v>
      </c>
      <c r="B139" s="1" t="s">
        <v>55</v>
      </c>
      <c r="C139" s="4">
        <v>135</v>
      </c>
      <c r="D139" s="8">
        <v>6.22</v>
      </c>
      <c r="E139" s="4">
        <v>87</v>
      </c>
      <c r="F139" s="8">
        <v>6.49</v>
      </c>
      <c r="G139" s="4">
        <v>48</v>
      </c>
      <c r="H139" s="8">
        <v>5.83</v>
      </c>
      <c r="I139" s="4">
        <v>0</v>
      </c>
    </row>
    <row r="140" spans="1:9" x14ac:dyDescent="0.2">
      <c r="A140" s="2">
        <v>5</v>
      </c>
      <c r="B140" s="1" t="s">
        <v>53</v>
      </c>
      <c r="C140" s="4">
        <v>97</v>
      </c>
      <c r="D140" s="8">
        <v>4.47</v>
      </c>
      <c r="E140" s="4">
        <v>65</v>
      </c>
      <c r="F140" s="8">
        <v>4.8499999999999996</v>
      </c>
      <c r="G140" s="4">
        <v>31</v>
      </c>
      <c r="H140" s="8">
        <v>3.76</v>
      </c>
      <c r="I140" s="4">
        <v>1</v>
      </c>
    </row>
    <row r="141" spans="1:9" x14ac:dyDescent="0.2">
      <c r="A141" s="2">
        <v>6</v>
      </c>
      <c r="B141" s="1" t="s">
        <v>43</v>
      </c>
      <c r="C141" s="4">
        <v>89</v>
      </c>
      <c r="D141" s="8">
        <v>4.0999999999999996</v>
      </c>
      <c r="E141" s="4">
        <v>33</v>
      </c>
      <c r="F141" s="8">
        <v>2.46</v>
      </c>
      <c r="G141" s="4">
        <v>56</v>
      </c>
      <c r="H141" s="8">
        <v>6.8</v>
      </c>
      <c r="I141" s="4">
        <v>0</v>
      </c>
    </row>
    <row r="142" spans="1:9" x14ac:dyDescent="0.2">
      <c r="A142" s="2">
        <v>7</v>
      </c>
      <c r="B142" s="1" t="s">
        <v>56</v>
      </c>
      <c r="C142" s="4">
        <v>80</v>
      </c>
      <c r="D142" s="8">
        <v>3.68</v>
      </c>
      <c r="E142" s="4">
        <v>38</v>
      </c>
      <c r="F142" s="8">
        <v>2.84</v>
      </c>
      <c r="G142" s="4">
        <v>42</v>
      </c>
      <c r="H142" s="8">
        <v>5.0999999999999996</v>
      </c>
      <c r="I142" s="4">
        <v>0</v>
      </c>
    </row>
    <row r="143" spans="1:9" x14ac:dyDescent="0.2">
      <c r="A143" s="2">
        <v>8</v>
      </c>
      <c r="B143" s="1" t="s">
        <v>44</v>
      </c>
      <c r="C143" s="4">
        <v>72</v>
      </c>
      <c r="D143" s="8">
        <v>3.32</v>
      </c>
      <c r="E143" s="4">
        <v>44</v>
      </c>
      <c r="F143" s="8">
        <v>3.28</v>
      </c>
      <c r="G143" s="4">
        <v>28</v>
      </c>
      <c r="H143" s="8">
        <v>3.4</v>
      </c>
      <c r="I143" s="4">
        <v>0</v>
      </c>
    </row>
    <row r="144" spans="1:9" x14ac:dyDescent="0.2">
      <c r="A144" s="2">
        <v>9</v>
      </c>
      <c r="B144" s="1" t="s">
        <v>54</v>
      </c>
      <c r="C144" s="4">
        <v>70</v>
      </c>
      <c r="D144" s="8">
        <v>3.22</v>
      </c>
      <c r="E144" s="4">
        <v>44</v>
      </c>
      <c r="F144" s="8">
        <v>3.28</v>
      </c>
      <c r="G144" s="4">
        <v>26</v>
      </c>
      <c r="H144" s="8">
        <v>3.16</v>
      </c>
      <c r="I144" s="4">
        <v>0</v>
      </c>
    </row>
    <row r="145" spans="1:9" x14ac:dyDescent="0.2">
      <c r="A145" s="2">
        <v>10</v>
      </c>
      <c r="B145" s="1" t="s">
        <v>45</v>
      </c>
      <c r="C145" s="4">
        <v>64</v>
      </c>
      <c r="D145" s="8">
        <v>2.95</v>
      </c>
      <c r="E145" s="4">
        <v>23</v>
      </c>
      <c r="F145" s="8">
        <v>1.72</v>
      </c>
      <c r="G145" s="4">
        <v>41</v>
      </c>
      <c r="H145" s="8">
        <v>4.9800000000000004</v>
      </c>
      <c r="I145" s="4">
        <v>0</v>
      </c>
    </row>
    <row r="146" spans="1:9" x14ac:dyDescent="0.2">
      <c r="A146" s="2">
        <v>11</v>
      </c>
      <c r="B146" s="1" t="s">
        <v>46</v>
      </c>
      <c r="C146" s="4">
        <v>59</v>
      </c>
      <c r="D146" s="8">
        <v>2.72</v>
      </c>
      <c r="E146" s="4">
        <v>35</v>
      </c>
      <c r="F146" s="8">
        <v>2.61</v>
      </c>
      <c r="G146" s="4">
        <v>24</v>
      </c>
      <c r="H146" s="8">
        <v>2.91</v>
      </c>
      <c r="I146" s="4">
        <v>0</v>
      </c>
    </row>
    <row r="147" spans="1:9" x14ac:dyDescent="0.2">
      <c r="A147" s="2">
        <v>12</v>
      </c>
      <c r="B147" s="1" t="s">
        <v>62</v>
      </c>
      <c r="C147" s="4">
        <v>54</v>
      </c>
      <c r="D147" s="8">
        <v>2.4900000000000002</v>
      </c>
      <c r="E147" s="4">
        <v>50</v>
      </c>
      <c r="F147" s="8">
        <v>3.73</v>
      </c>
      <c r="G147" s="4">
        <v>4</v>
      </c>
      <c r="H147" s="8">
        <v>0.49</v>
      </c>
      <c r="I147" s="4">
        <v>0</v>
      </c>
    </row>
    <row r="148" spans="1:9" x14ac:dyDescent="0.2">
      <c r="A148" s="2">
        <v>13</v>
      </c>
      <c r="B148" s="1" t="s">
        <v>61</v>
      </c>
      <c r="C148" s="4">
        <v>47</v>
      </c>
      <c r="D148" s="8">
        <v>2.16</v>
      </c>
      <c r="E148" s="4">
        <v>32</v>
      </c>
      <c r="F148" s="8">
        <v>2.39</v>
      </c>
      <c r="G148" s="4">
        <v>14</v>
      </c>
      <c r="H148" s="8">
        <v>1.7</v>
      </c>
      <c r="I148" s="4">
        <v>0</v>
      </c>
    </row>
    <row r="149" spans="1:9" x14ac:dyDescent="0.2">
      <c r="A149" s="2">
        <v>14</v>
      </c>
      <c r="B149" s="1" t="s">
        <v>52</v>
      </c>
      <c r="C149" s="4">
        <v>45</v>
      </c>
      <c r="D149" s="8">
        <v>2.0699999999999998</v>
      </c>
      <c r="E149" s="4">
        <v>18</v>
      </c>
      <c r="F149" s="8">
        <v>1.34</v>
      </c>
      <c r="G149" s="4">
        <v>26</v>
      </c>
      <c r="H149" s="8">
        <v>3.16</v>
      </c>
      <c r="I149" s="4">
        <v>1</v>
      </c>
    </row>
    <row r="150" spans="1:9" x14ac:dyDescent="0.2">
      <c r="A150" s="2">
        <v>15</v>
      </c>
      <c r="B150" s="1" t="s">
        <v>51</v>
      </c>
      <c r="C150" s="4">
        <v>42</v>
      </c>
      <c r="D150" s="8">
        <v>1.93</v>
      </c>
      <c r="E150" s="4">
        <v>11</v>
      </c>
      <c r="F150" s="8">
        <v>0.82</v>
      </c>
      <c r="G150" s="4">
        <v>31</v>
      </c>
      <c r="H150" s="8">
        <v>3.76</v>
      </c>
      <c r="I150" s="4">
        <v>0</v>
      </c>
    </row>
    <row r="151" spans="1:9" x14ac:dyDescent="0.2">
      <c r="A151" s="2">
        <v>16</v>
      </c>
      <c r="B151" s="1" t="s">
        <v>76</v>
      </c>
      <c r="C151" s="4">
        <v>38</v>
      </c>
      <c r="D151" s="8">
        <v>1.75</v>
      </c>
      <c r="E151" s="4">
        <v>8</v>
      </c>
      <c r="F151" s="8">
        <v>0.6</v>
      </c>
      <c r="G151" s="4">
        <v>30</v>
      </c>
      <c r="H151" s="8">
        <v>3.64</v>
      </c>
      <c r="I151" s="4">
        <v>0</v>
      </c>
    </row>
    <row r="152" spans="1:9" x14ac:dyDescent="0.2">
      <c r="A152" s="2">
        <v>17</v>
      </c>
      <c r="B152" s="1" t="s">
        <v>67</v>
      </c>
      <c r="C152" s="4">
        <v>34</v>
      </c>
      <c r="D152" s="8">
        <v>1.57</v>
      </c>
      <c r="E152" s="4">
        <v>28</v>
      </c>
      <c r="F152" s="8">
        <v>2.09</v>
      </c>
      <c r="G152" s="4">
        <v>6</v>
      </c>
      <c r="H152" s="8">
        <v>0.73</v>
      </c>
      <c r="I152" s="4">
        <v>0</v>
      </c>
    </row>
    <row r="153" spans="1:9" x14ac:dyDescent="0.2">
      <c r="A153" s="2">
        <v>18</v>
      </c>
      <c r="B153" s="1" t="s">
        <v>57</v>
      </c>
      <c r="C153" s="4">
        <v>33</v>
      </c>
      <c r="D153" s="8">
        <v>1.52</v>
      </c>
      <c r="E153" s="4">
        <v>21</v>
      </c>
      <c r="F153" s="8">
        <v>1.57</v>
      </c>
      <c r="G153" s="4">
        <v>12</v>
      </c>
      <c r="H153" s="8">
        <v>1.46</v>
      </c>
      <c r="I153" s="4">
        <v>0</v>
      </c>
    </row>
    <row r="154" spans="1:9" x14ac:dyDescent="0.2">
      <c r="A154" s="2">
        <v>18</v>
      </c>
      <c r="B154" s="1" t="s">
        <v>74</v>
      </c>
      <c r="C154" s="4">
        <v>33</v>
      </c>
      <c r="D154" s="8">
        <v>1.52</v>
      </c>
      <c r="E154" s="4">
        <v>0</v>
      </c>
      <c r="F154" s="8">
        <v>0</v>
      </c>
      <c r="G154" s="4">
        <v>33</v>
      </c>
      <c r="H154" s="8">
        <v>4</v>
      </c>
      <c r="I154" s="4">
        <v>0</v>
      </c>
    </row>
    <row r="155" spans="1:9" x14ac:dyDescent="0.2">
      <c r="A155" s="2">
        <v>20</v>
      </c>
      <c r="B155" s="1" t="s">
        <v>69</v>
      </c>
      <c r="C155" s="4">
        <v>32</v>
      </c>
      <c r="D155" s="8">
        <v>1.47</v>
      </c>
      <c r="E155" s="4">
        <v>16</v>
      </c>
      <c r="F155" s="8">
        <v>1.19</v>
      </c>
      <c r="G155" s="4">
        <v>16</v>
      </c>
      <c r="H155" s="8">
        <v>1.94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60</v>
      </c>
      <c r="C158" s="4">
        <v>78</v>
      </c>
      <c r="D158" s="8">
        <v>12.56</v>
      </c>
      <c r="E158" s="4">
        <v>71</v>
      </c>
      <c r="F158" s="8">
        <v>20.46</v>
      </c>
      <c r="G158" s="4">
        <v>7</v>
      </c>
      <c r="H158" s="8">
        <v>2.71</v>
      </c>
      <c r="I158" s="4">
        <v>0</v>
      </c>
    </row>
    <row r="159" spans="1:9" x14ac:dyDescent="0.2">
      <c r="A159" s="2">
        <v>2</v>
      </c>
      <c r="B159" s="1" t="s">
        <v>59</v>
      </c>
      <c r="C159" s="4">
        <v>61</v>
      </c>
      <c r="D159" s="8">
        <v>9.82</v>
      </c>
      <c r="E159" s="4">
        <v>55</v>
      </c>
      <c r="F159" s="8">
        <v>15.85</v>
      </c>
      <c r="G159" s="4">
        <v>6</v>
      </c>
      <c r="H159" s="8">
        <v>2.33</v>
      </c>
      <c r="I159" s="4">
        <v>0</v>
      </c>
    </row>
    <row r="160" spans="1:9" x14ac:dyDescent="0.2">
      <c r="A160" s="2">
        <v>3</v>
      </c>
      <c r="B160" s="1" t="s">
        <v>55</v>
      </c>
      <c r="C160" s="4">
        <v>49</v>
      </c>
      <c r="D160" s="8">
        <v>7.89</v>
      </c>
      <c r="E160" s="4">
        <v>23</v>
      </c>
      <c r="F160" s="8">
        <v>6.63</v>
      </c>
      <c r="G160" s="4">
        <v>25</v>
      </c>
      <c r="H160" s="8">
        <v>9.69</v>
      </c>
      <c r="I160" s="4">
        <v>1</v>
      </c>
    </row>
    <row r="161" spans="1:9" x14ac:dyDescent="0.2">
      <c r="A161" s="2">
        <v>4</v>
      </c>
      <c r="B161" s="1" t="s">
        <v>43</v>
      </c>
      <c r="C161" s="4">
        <v>40</v>
      </c>
      <c r="D161" s="8">
        <v>6.44</v>
      </c>
      <c r="E161" s="4">
        <v>14</v>
      </c>
      <c r="F161" s="8">
        <v>4.03</v>
      </c>
      <c r="G161" s="4">
        <v>26</v>
      </c>
      <c r="H161" s="8">
        <v>10.08</v>
      </c>
      <c r="I161" s="4">
        <v>0</v>
      </c>
    </row>
    <row r="162" spans="1:9" x14ac:dyDescent="0.2">
      <c r="A162" s="2">
        <v>5</v>
      </c>
      <c r="B162" s="1" t="s">
        <v>44</v>
      </c>
      <c r="C162" s="4">
        <v>31</v>
      </c>
      <c r="D162" s="8">
        <v>4.99</v>
      </c>
      <c r="E162" s="4">
        <v>15</v>
      </c>
      <c r="F162" s="8">
        <v>4.32</v>
      </c>
      <c r="G162" s="4">
        <v>16</v>
      </c>
      <c r="H162" s="8">
        <v>6.2</v>
      </c>
      <c r="I162" s="4">
        <v>0</v>
      </c>
    </row>
    <row r="163" spans="1:9" x14ac:dyDescent="0.2">
      <c r="A163" s="2">
        <v>6</v>
      </c>
      <c r="B163" s="1" t="s">
        <v>61</v>
      </c>
      <c r="C163" s="4">
        <v>30</v>
      </c>
      <c r="D163" s="8">
        <v>4.83</v>
      </c>
      <c r="E163" s="4">
        <v>13</v>
      </c>
      <c r="F163" s="8">
        <v>3.75</v>
      </c>
      <c r="G163" s="4">
        <v>5</v>
      </c>
      <c r="H163" s="8">
        <v>1.94</v>
      </c>
      <c r="I163" s="4">
        <v>0</v>
      </c>
    </row>
    <row r="164" spans="1:9" x14ac:dyDescent="0.2">
      <c r="A164" s="2">
        <v>7</v>
      </c>
      <c r="B164" s="1" t="s">
        <v>46</v>
      </c>
      <c r="C164" s="4">
        <v>29</v>
      </c>
      <c r="D164" s="8">
        <v>4.67</v>
      </c>
      <c r="E164" s="4">
        <v>14</v>
      </c>
      <c r="F164" s="8">
        <v>4.03</v>
      </c>
      <c r="G164" s="4">
        <v>15</v>
      </c>
      <c r="H164" s="8">
        <v>5.81</v>
      </c>
      <c r="I164" s="4">
        <v>0</v>
      </c>
    </row>
    <row r="165" spans="1:9" x14ac:dyDescent="0.2">
      <c r="A165" s="2">
        <v>8</v>
      </c>
      <c r="B165" s="1" t="s">
        <v>62</v>
      </c>
      <c r="C165" s="4">
        <v>28</v>
      </c>
      <c r="D165" s="8">
        <v>4.51</v>
      </c>
      <c r="E165" s="4">
        <v>27</v>
      </c>
      <c r="F165" s="8">
        <v>7.78</v>
      </c>
      <c r="G165" s="4">
        <v>1</v>
      </c>
      <c r="H165" s="8">
        <v>0.39</v>
      </c>
      <c r="I165" s="4">
        <v>0</v>
      </c>
    </row>
    <row r="166" spans="1:9" x14ac:dyDescent="0.2">
      <c r="A166" s="2">
        <v>9</v>
      </c>
      <c r="B166" s="1" t="s">
        <v>53</v>
      </c>
      <c r="C166" s="4">
        <v>26</v>
      </c>
      <c r="D166" s="8">
        <v>4.1900000000000004</v>
      </c>
      <c r="E166" s="4">
        <v>13</v>
      </c>
      <c r="F166" s="8">
        <v>3.75</v>
      </c>
      <c r="G166" s="4">
        <v>13</v>
      </c>
      <c r="H166" s="8">
        <v>5.04</v>
      </c>
      <c r="I166" s="4">
        <v>0</v>
      </c>
    </row>
    <row r="167" spans="1:9" x14ac:dyDescent="0.2">
      <c r="A167" s="2">
        <v>10</v>
      </c>
      <c r="B167" s="1" t="s">
        <v>45</v>
      </c>
      <c r="C167" s="4">
        <v>21</v>
      </c>
      <c r="D167" s="8">
        <v>3.38</v>
      </c>
      <c r="E167" s="4">
        <v>7</v>
      </c>
      <c r="F167" s="8">
        <v>2.02</v>
      </c>
      <c r="G167" s="4">
        <v>14</v>
      </c>
      <c r="H167" s="8">
        <v>5.43</v>
      </c>
      <c r="I167" s="4">
        <v>0</v>
      </c>
    </row>
    <row r="168" spans="1:9" x14ac:dyDescent="0.2">
      <c r="A168" s="2">
        <v>11</v>
      </c>
      <c r="B168" s="1" t="s">
        <v>52</v>
      </c>
      <c r="C168" s="4">
        <v>20</v>
      </c>
      <c r="D168" s="8">
        <v>3.22</v>
      </c>
      <c r="E168" s="4">
        <v>13</v>
      </c>
      <c r="F168" s="8">
        <v>3.75</v>
      </c>
      <c r="G168" s="4">
        <v>7</v>
      </c>
      <c r="H168" s="8">
        <v>2.71</v>
      </c>
      <c r="I168" s="4">
        <v>0</v>
      </c>
    </row>
    <row r="169" spans="1:9" x14ac:dyDescent="0.2">
      <c r="A169" s="2">
        <v>12</v>
      </c>
      <c r="B169" s="1" t="s">
        <v>54</v>
      </c>
      <c r="C169" s="4">
        <v>19</v>
      </c>
      <c r="D169" s="8">
        <v>3.06</v>
      </c>
      <c r="E169" s="4">
        <v>8</v>
      </c>
      <c r="F169" s="8">
        <v>2.31</v>
      </c>
      <c r="G169" s="4">
        <v>11</v>
      </c>
      <c r="H169" s="8">
        <v>4.26</v>
      </c>
      <c r="I169" s="4">
        <v>0</v>
      </c>
    </row>
    <row r="170" spans="1:9" x14ac:dyDescent="0.2">
      <c r="A170" s="2">
        <v>13</v>
      </c>
      <c r="B170" s="1" t="s">
        <v>56</v>
      </c>
      <c r="C170" s="4">
        <v>18</v>
      </c>
      <c r="D170" s="8">
        <v>2.9</v>
      </c>
      <c r="E170" s="4">
        <v>9</v>
      </c>
      <c r="F170" s="8">
        <v>2.59</v>
      </c>
      <c r="G170" s="4">
        <v>9</v>
      </c>
      <c r="H170" s="8">
        <v>3.49</v>
      </c>
      <c r="I170" s="4">
        <v>0</v>
      </c>
    </row>
    <row r="171" spans="1:9" x14ac:dyDescent="0.2">
      <c r="A171" s="2">
        <v>14</v>
      </c>
      <c r="B171" s="1" t="s">
        <v>57</v>
      </c>
      <c r="C171" s="4">
        <v>14</v>
      </c>
      <c r="D171" s="8">
        <v>2.25</v>
      </c>
      <c r="E171" s="4">
        <v>11</v>
      </c>
      <c r="F171" s="8">
        <v>3.17</v>
      </c>
      <c r="G171" s="4">
        <v>3</v>
      </c>
      <c r="H171" s="8">
        <v>1.1599999999999999</v>
      </c>
      <c r="I171" s="4">
        <v>0</v>
      </c>
    </row>
    <row r="172" spans="1:9" x14ac:dyDescent="0.2">
      <c r="A172" s="2">
        <v>15</v>
      </c>
      <c r="B172" s="1" t="s">
        <v>58</v>
      </c>
      <c r="C172" s="4">
        <v>12</v>
      </c>
      <c r="D172" s="8">
        <v>1.93</v>
      </c>
      <c r="E172" s="4">
        <v>8</v>
      </c>
      <c r="F172" s="8">
        <v>2.31</v>
      </c>
      <c r="G172" s="4">
        <v>4</v>
      </c>
      <c r="H172" s="8">
        <v>1.55</v>
      </c>
      <c r="I172" s="4">
        <v>0</v>
      </c>
    </row>
    <row r="173" spans="1:9" x14ac:dyDescent="0.2">
      <c r="A173" s="2">
        <v>16</v>
      </c>
      <c r="B173" s="1" t="s">
        <v>76</v>
      </c>
      <c r="C173" s="4">
        <v>10</v>
      </c>
      <c r="D173" s="8">
        <v>1.61</v>
      </c>
      <c r="E173" s="4">
        <v>1</v>
      </c>
      <c r="F173" s="8">
        <v>0.28999999999999998</v>
      </c>
      <c r="G173" s="4">
        <v>9</v>
      </c>
      <c r="H173" s="8">
        <v>3.49</v>
      </c>
      <c r="I173" s="4">
        <v>0</v>
      </c>
    </row>
    <row r="174" spans="1:9" x14ac:dyDescent="0.2">
      <c r="A174" s="2">
        <v>17</v>
      </c>
      <c r="B174" s="1" t="s">
        <v>47</v>
      </c>
      <c r="C174" s="4">
        <v>8</v>
      </c>
      <c r="D174" s="8">
        <v>1.29</v>
      </c>
      <c r="E174" s="4">
        <v>4</v>
      </c>
      <c r="F174" s="8">
        <v>1.1499999999999999</v>
      </c>
      <c r="G174" s="4">
        <v>4</v>
      </c>
      <c r="H174" s="8">
        <v>1.55</v>
      </c>
      <c r="I174" s="4">
        <v>0</v>
      </c>
    </row>
    <row r="175" spans="1:9" x14ac:dyDescent="0.2">
      <c r="A175" s="2">
        <v>17</v>
      </c>
      <c r="B175" s="1" t="s">
        <v>63</v>
      </c>
      <c r="C175" s="4">
        <v>8</v>
      </c>
      <c r="D175" s="8">
        <v>1.29</v>
      </c>
      <c r="E175" s="4">
        <v>1</v>
      </c>
      <c r="F175" s="8">
        <v>0.28999999999999998</v>
      </c>
      <c r="G175" s="4">
        <v>7</v>
      </c>
      <c r="H175" s="8">
        <v>2.71</v>
      </c>
      <c r="I175" s="4">
        <v>0</v>
      </c>
    </row>
    <row r="176" spans="1:9" x14ac:dyDescent="0.2">
      <c r="A176" s="2">
        <v>19</v>
      </c>
      <c r="B176" s="1" t="s">
        <v>66</v>
      </c>
      <c r="C176" s="4">
        <v>6</v>
      </c>
      <c r="D176" s="8">
        <v>0.97</v>
      </c>
      <c r="E176" s="4">
        <v>2</v>
      </c>
      <c r="F176" s="8">
        <v>0.57999999999999996</v>
      </c>
      <c r="G176" s="4">
        <v>4</v>
      </c>
      <c r="H176" s="8">
        <v>1.55</v>
      </c>
      <c r="I176" s="4">
        <v>0</v>
      </c>
    </row>
    <row r="177" spans="1:9" x14ac:dyDescent="0.2">
      <c r="A177" s="2">
        <v>19</v>
      </c>
      <c r="B177" s="1" t="s">
        <v>77</v>
      </c>
      <c r="C177" s="4">
        <v>6</v>
      </c>
      <c r="D177" s="8">
        <v>0.97</v>
      </c>
      <c r="E177" s="4">
        <v>4</v>
      </c>
      <c r="F177" s="8">
        <v>1.1499999999999999</v>
      </c>
      <c r="G177" s="4">
        <v>2</v>
      </c>
      <c r="H177" s="8">
        <v>0.78</v>
      </c>
      <c r="I177" s="4">
        <v>0</v>
      </c>
    </row>
    <row r="178" spans="1:9" x14ac:dyDescent="0.2">
      <c r="A178" s="2">
        <v>19</v>
      </c>
      <c r="B178" s="1" t="s">
        <v>51</v>
      </c>
      <c r="C178" s="4">
        <v>6</v>
      </c>
      <c r="D178" s="8">
        <v>0.97</v>
      </c>
      <c r="E178" s="4">
        <v>2</v>
      </c>
      <c r="F178" s="8">
        <v>0.57999999999999996</v>
      </c>
      <c r="G178" s="4">
        <v>4</v>
      </c>
      <c r="H178" s="8">
        <v>1.55</v>
      </c>
      <c r="I178" s="4">
        <v>0</v>
      </c>
    </row>
    <row r="179" spans="1:9" x14ac:dyDescent="0.2">
      <c r="A179" s="2">
        <v>19</v>
      </c>
      <c r="B179" s="1" t="s">
        <v>70</v>
      </c>
      <c r="C179" s="4">
        <v>6</v>
      </c>
      <c r="D179" s="8">
        <v>0.97</v>
      </c>
      <c r="E179" s="4">
        <v>3</v>
      </c>
      <c r="F179" s="8">
        <v>0.86</v>
      </c>
      <c r="G179" s="4">
        <v>3</v>
      </c>
      <c r="H179" s="8">
        <v>1.1599999999999999</v>
      </c>
      <c r="I179" s="4">
        <v>0</v>
      </c>
    </row>
    <row r="180" spans="1:9" x14ac:dyDescent="0.2">
      <c r="A180" s="2">
        <v>19</v>
      </c>
      <c r="B180" s="1" t="s">
        <v>74</v>
      </c>
      <c r="C180" s="4">
        <v>6</v>
      </c>
      <c r="D180" s="8">
        <v>0.97</v>
      </c>
      <c r="E180" s="4">
        <v>0</v>
      </c>
      <c r="F180" s="8">
        <v>0</v>
      </c>
      <c r="G180" s="4">
        <v>5</v>
      </c>
      <c r="H180" s="8">
        <v>1.94</v>
      </c>
      <c r="I180" s="4">
        <v>0</v>
      </c>
    </row>
    <row r="181" spans="1:9" x14ac:dyDescent="0.2">
      <c r="A181" s="2">
        <v>19</v>
      </c>
      <c r="B181" s="1" t="s">
        <v>75</v>
      </c>
      <c r="C181" s="4">
        <v>6</v>
      </c>
      <c r="D181" s="8">
        <v>0.97</v>
      </c>
      <c r="E181" s="4">
        <v>3</v>
      </c>
      <c r="F181" s="8">
        <v>0.86</v>
      </c>
      <c r="G181" s="4">
        <v>3</v>
      </c>
      <c r="H181" s="8">
        <v>1.1599999999999999</v>
      </c>
      <c r="I181" s="4">
        <v>0</v>
      </c>
    </row>
    <row r="182" spans="1:9" x14ac:dyDescent="0.2">
      <c r="A182" s="1"/>
      <c r="C182" s="4"/>
      <c r="D182" s="8"/>
      <c r="E182" s="4"/>
      <c r="F182" s="8"/>
      <c r="G182" s="4"/>
      <c r="H182" s="8"/>
      <c r="I182" s="4"/>
    </row>
    <row r="183" spans="1:9" x14ac:dyDescent="0.2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2">
      <c r="A184" s="2">
        <v>1</v>
      </c>
      <c r="B184" s="1" t="s">
        <v>46</v>
      </c>
      <c r="C184" s="4">
        <v>231</v>
      </c>
      <c r="D184" s="8">
        <v>20.94</v>
      </c>
      <c r="E184" s="4">
        <v>114</v>
      </c>
      <c r="F184" s="8">
        <v>18.84</v>
      </c>
      <c r="G184" s="4">
        <v>117</v>
      </c>
      <c r="H184" s="8">
        <v>24.95</v>
      </c>
      <c r="I184" s="4">
        <v>0</v>
      </c>
    </row>
    <row r="185" spans="1:9" x14ac:dyDescent="0.2">
      <c r="A185" s="2">
        <v>2</v>
      </c>
      <c r="B185" s="1" t="s">
        <v>60</v>
      </c>
      <c r="C185" s="4">
        <v>102</v>
      </c>
      <c r="D185" s="8">
        <v>9.25</v>
      </c>
      <c r="E185" s="4">
        <v>84</v>
      </c>
      <c r="F185" s="8">
        <v>13.88</v>
      </c>
      <c r="G185" s="4">
        <v>18</v>
      </c>
      <c r="H185" s="8">
        <v>3.84</v>
      </c>
      <c r="I185" s="4">
        <v>0</v>
      </c>
    </row>
    <row r="186" spans="1:9" x14ac:dyDescent="0.2">
      <c r="A186" s="2">
        <v>3</v>
      </c>
      <c r="B186" s="1" t="s">
        <v>44</v>
      </c>
      <c r="C186" s="4">
        <v>75</v>
      </c>
      <c r="D186" s="8">
        <v>6.8</v>
      </c>
      <c r="E186" s="4">
        <v>50</v>
      </c>
      <c r="F186" s="8">
        <v>8.26</v>
      </c>
      <c r="G186" s="4">
        <v>25</v>
      </c>
      <c r="H186" s="8">
        <v>5.33</v>
      </c>
      <c r="I186" s="4">
        <v>0</v>
      </c>
    </row>
    <row r="187" spans="1:9" x14ac:dyDescent="0.2">
      <c r="A187" s="2">
        <v>4</v>
      </c>
      <c r="B187" s="1" t="s">
        <v>43</v>
      </c>
      <c r="C187" s="4">
        <v>62</v>
      </c>
      <c r="D187" s="8">
        <v>5.62</v>
      </c>
      <c r="E187" s="4">
        <v>24</v>
      </c>
      <c r="F187" s="8">
        <v>3.97</v>
      </c>
      <c r="G187" s="4">
        <v>38</v>
      </c>
      <c r="H187" s="8">
        <v>8.1</v>
      </c>
      <c r="I187" s="4">
        <v>0</v>
      </c>
    </row>
    <row r="188" spans="1:9" x14ac:dyDescent="0.2">
      <c r="A188" s="2">
        <v>5</v>
      </c>
      <c r="B188" s="1" t="s">
        <v>59</v>
      </c>
      <c r="C188" s="4">
        <v>61</v>
      </c>
      <c r="D188" s="8">
        <v>5.53</v>
      </c>
      <c r="E188" s="4">
        <v>52</v>
      </c>
      <c r="F188" s="8">
        <v>8.6</v>
      </c>
      <c r="G188" s="4">
        <v>9</v>
      </c>
      <c r="H188" s="8">
        <v>1.92</v>
      </c>
      <c r="I188" s="4">
        <v>0</v>
      </c>
    </row>
    <row r="189" spans="1:9" x14ac:dyDescent="0.2">
      <c r="A189" s="2">
        <v>6</v>
      </c>
      <c r="B189" s="1" t="s">
        <v>53</v>
      </c>
      <c r="C189" s="4">
        <v>53</v>
      </c>
      <c r="D189" s="8">
        <v>4.8099999999999996</v>
      </c>
      <c r="E189" s="4">
        <v>40</v>
      </c>
      <c r="F189" s="8">
        <v>6.61</v>
      </c>
      <c r="G189" s="4">
        <v>13</v>
      </c>
      <c r="H189" s="8">
        <v>2.77</v>
      </c>
      <c r="I189" s="4">
        <v>0</v>
      </c>
    </row>
    <row r="190" spans="1:9" x14ac:dyDescent="0.2">
      <c r="A190" s="2">
        <v>7</v>
      </c>
      <c r="B190" s="1" t="s">
        <v>55</v>
      </c>
      <c r="C190" s="4">
        <v>50</v>
      </c>
      <c r="D190" s="8">
        <v>4.53</v>
      </c>
      <c r="E190" s="4">
        <v>31</v>
      </c>
      <c r="F190" s="8">
        <v>5.12</v>
      </c>
      <c r="G190" s="4">
        <v>19</v>
      </c>
      <c r="H190" s="8">
        <v>4.05</v>
      </c>
      <c r="I190" s="4">
        <v>0</v>
      </c>
    </row>
    <row r="191" spans="1:9" x14ac:dyDescent="0.2">
      <c r="A191" s="2">
        <v>8</v>
      </c>
      <c r="B191" s="1" t="s">
        <v>61</v>
      </c>
      <c r="C191" s="4">
        <v>44</v>
      </c>
      <c r="D191" s="8">
        <v>3.99</v>
      </c>
      <c r="E191" s="4">
        <v>27</v>
      </c>
      <c r="F191" s="8">
        <v>4.46</v>
      </c>
      <c r="G191" s="4">
        <v>12</v>
      </c>
      <c r="H191" s="8">
        <v>2.56</v>
      </c>
      <c r="I191" s="4">
        <v>0</v>
      </c>
    </row>
    <row r="192" spans="1:9" x14ac:dyDescent="0.2">
      <c r="A192" s="2">
        <v>9</v>
      </c>
      <c r="B192" s="1" t="s">
        <v>45</v>
      </c>
      <c r="C192" s="4">
        <v>32</v>
      </c>
      <c r="D192" s="8">
        <v>2.9</v>
      </c>
      <c r="E192" s="4">
        <v>15</v>
      </c>
      <c r="F192" s="8">
        <v>2.48</v>
      </c>
      <c r="G192" s="4">
        <v>17</v>
      </c>
      <c r="H192" s="8">
        <v>3.62</v>
      </c>
      <c r="I192" s="4">
        <v>0</v>
      </c>
    </row>
    <row r="193" spans="1:9" x14ac:dyDescent="0.2">
      <c r="A193" s="2">
        <v>9</v>
      </c>
      <c r="B193" s="1" t="s">
        <v>52</v>
      </c>
      <c r="C193" s="4">
        <v>32</v>
      </c>
      <c r="D193" s="8">
        <v>2.9</v>
      </c>
      <c r="E193" s="4">
        <v>13</v>
      </c>
      <c r="F193" s="8">
        <v>2.15</v>
      </c>
      <c r="G193" s="4">
        <v>19</v>
      </c>
      <c r="H193" s="8">
        <v>4.05</v>
      </c>
      <c r="I193" s="4">
        <v>0</v>
      </c>
    </row>
    <row r="194" spans="1:9" x14ac:dyDescent="0.2">
      <c r="A194" s="2">
        <v>11</v>
      </c>
      <c r="B194" s="1" t="s">
        <v>74</v>
      </c>
      <c r="C194" s="4">
        <v>30</v>
      </c>
      <c r="D194" s="8">
        <v>2.72</v>
      </c>
      <c r="E194" s="4">
        <v>0</v>
      </c>
      <c r="F194" s="8">
        <v>0</v>
      </c>
      <c r="G194" s="4">
        <v>8</v>
      </c>
      <c r="H194" s="8">
        <v>1.71</v>
      </c>
      <c r="I194" s="4">
        <v>0</v>
      </c>
    </row>
    <row r="195" spans="1:9" x14ac:dyDescent="0.2">
      <c r="A195" s="2">
        <v>12</v>
      </c>
      <c r="B195" s="1" t="s">
        <v>62</v>
      </c>
      <c r="C195" s="4">
        <v>26</v>
      </c>
      <c r="D195" s="8">
        <v>2.36</v>
      </c>
      <c r="E195" s="4">
        <v>26</v>
      </c>
      <c r="F195" s="8">
        <v>4.3</v>
      </c>
      <c r="G195" s="4">
        <v>0</v>
      </c>
      <c r="H195" s="8">
        <v>0</v>
      </c>
      <c r="I195" s="4">
        <v>0</v>
      </c>
    </row>
    <row r="196" spans="1:9" x14ac:dyDescent="0.2">
      <c r="A196" s="2">
        <v>13</v>
      </c>
      <c r="B196" s="1" t="s">
        <v>56</v>
      </c>
      <c r="C196" s="4">
        <v>25</v>
      </c>
      <c r="D196" s="8">
        <v>2.27</v>
      </c>
      <c r="E196" s="4">
        <v>10</v>
      </c>
      <c r="F196" s="8">
        <v>1.65</v>
      </c>
      <c r="G196" s="4">
        <v>15</v>
      </c>
      <c r="H196" s="8">
        <v>3.2</v>
      </c>
      <c r="I196" s="4">
        <v>0</v>
      </c>
    </row>
    <row r="197" spans="1:9" x14ac:dyDescent="0.2">
      <c r="A197" s="2">
        <v>14</v>
      </c>
      <c r="B197" s="1" t="s">
        <v>47</v>
      </c>
      <c r="C197" s="4">
        <v>19</v>
      </c>
      <c r="D197" s="8">
        <v>1.72</v>
      </c>
      <c r="E197" s="4">
        <v>6</v>
      </c>
      <c r="F197" s="8">
        <v>0.99</v>
      </c>
      <c r="G197" s="4">
        <v>13</v>
      </c>
      <c r="H197" s="8">
        <v>2.77</v>
      </c>
      <c r="I197" s="4">
        <v>0</v>
      </c>
    </row>
    <row r="198" spans="1:9" x14ac:dyDescent="0.2">
      <c r="A198" s="2">
        <v>14</v>
      </c>
      <c r="B198" s="1" t="s">
        <v>48</v>
      </c>
      <c r="C198" s="4">
        <v>19</v>
      </c>
      <c r="D198" s="8">
        <v>1.72</v>
      </c>
      <c r="E198" s="4">
        <v>5</v>
      </c>
      <c r="F198" s="8">
        <v>0.83</v>
      </c>
      <c r="G198" s="4">
        <v>14</v>
      </c>
      <c r="H198" s="8">
        <v>2.99</v>
      </c>
      <c r="I198" s="4">
        <v>0</v>
      </c>
    </row>
    <row r="199" spans="1:9" x14ac:dyDescent="0.2">
      <c r="A199" s="2">
        <v>16</v>
      </c>
      <c r="B199" s="1" t="s">
        <v>57</v>
      </c>
      <c r="C199" s="4">
        <v>18</v>
      </c>
      <c r="D199" s="8">
        <v>1.63</v>
      </c>
      <c r="E199" s="4">
        <v>14</v>
      </c>
      <c r="F199" s="8">
        <v>2.31</v>
      </c>
      <c r="G199" s="4">
        <v>4</v>
      </c>
      <c r="H199" s="8">
        <v>0.85</v>
      </c>
      <c r="I199" s="4">
        <v>0</v>
      </c>
    </row>
    <row r="200" spans="1:9" x14ac:dyDescent="0.2">
      <c r="A200" s="2">
        <v>17</v>
      </c>
      <c r="B200" s="1" t="s">
        <v>54</v>
      </c>
      <c r="C200" s="4">
        <v>14</v>
      </c>
      <c r="D200" s="8">
        <v>1.27</v>
      </c>
      <c r="E200" s="4">
        <v>6</v>
      </c>
      <c r="F200" s="8">
        <v>0.99</v>
      </c>
      <c r="G200" s="4">
        <v>8</v>
      </c>
      <c r="H200" s="8">
        <v>1.71</v>
      </c>
      <c r="I200" s="4">
        <v>0</v>
      </c>
    </row>
    <row r="201" spans="1:9" x14ac:dyDescent="0.2">
      <c r="A201" s="2">
        <v>18</v>
      </c>
      <c r="B201" s="1" t="s">
        <v>69</v>
      </c>
      <c r="C201" s="4">
        <v>13</v>
      </c>
      <c r="D201" s="8">
        <v>1.18</v>
      </c>
      <c r="E201" s="4">
        <v>6</v>
      </c>
      <c r="F201" s="8">
        <v>0.99</v>
      </c>
      <c r="G201" s="4">
        <v>7</v>
      </c>
      <c r="H201" s="8">
        <v>1.49</v>
      </c>
      <c r="I201" s="4">
        <v>0</v>
      </c>
    </row>
    <row r="202" spans="1:9" x14ac:dyDescent="0.2">
      <c r="A202" s="2">
        <v>19</v>
      </c>
      <c r="B202" s="1" t="s">
        <v>51</v>
      </c>
      <c r="C202" s="4">
        <v>11</v>
      </c>
      <c r="D202" s="8">
        <v>1</v>
      </c>
      <c r="E202" s="4">
        <v>6</v>
      </c>
      <c r="F202" s="8">
        <v>0.99</v>
      </c>
      <c r="G202" s="4">
        <v>5</v>
      </c>
      <c r="H202" s="8">
        <v>1.07</v>
      </c>
      <c r="I202" s="4">
        <v>0</v>
      </c>
    </row>
    <row r="203" spans="1:9" x14ac:dyDescent="0.2">
      <c r="A203" s="2">
        <v>19</v>
      </c>
      <c r="B203" s="1" t="s">
        <v>78</v>
      </c>
      <c r="C203" s="4">
        <v>11</v>
      </c>
      <c r="D203" s="8">
        <v>1</v>
      </c>
      <c r="E203" s="4">
        <v>7</v>
      </c>
      <c r="F203" s="8">
        <v>1.1599999999999999</v>
      </c>
      <c r="G203" s="4">
        <v>4</v>
      </c>
      <c r="H203" s="8">
        <v>0.85</v>
      </c>
      <c r="I203" s="4">
        <v>0</v>
      </c>
    </row>
    <row r="204" spans="1:9" x14ac:dyDescent="0.2">
      <c r="A204" s="2">
        <v>19</v>
      </c>
      <c r="B204" s="1" t="s">
        <v>58</v>
      </c>
      <c r="C204" s="4">
        <v>11</v>
      </c>
      <c r="D204" s="8">
        <v>1</v>
      </c>
      <c r="E204" s="4">
        <v>8</v>
      </c>
      <c r="F204" s="8">
        <v>1.32</v>
      </c>
      <c r="G204" s="4">
        <v>3</v>
      </c>
      <c r="H204" s="8">
        <v>0.64</v>
      </c>
      <c r="I204" s="4">
        <v>0</v>
      </c>
    </row>
    <row r="205" spans="1:9" x14ac:dyDescent="0.2">
      <c r="A205" s="1"/>
      <c r="C205" s="4"/>
      <c r="D205" s="8"/>
      <c r="E205" s="4"/>
      <c r="F205" s="8"/>
      <c r="G205" s="4"/>
      <c r="H205" s="8"/>
      <c r="I205" s="4"/>
    </row>
    <row r="206" spans="1:9" x14ac:dyDescent="0.2">
      <c r="A206" s="1" t="s">
        <v>9</v>
      </c>
      <c r="C206" s="4"/>
      <c r="D206" s="8"/>
      <c r="E206" s="4"/>
      <c r="F206" s="8"/>
      <c r="G206" s="4"/>
      <c r="H206" s="8"/>
      <c r="I206" s="4"/>
    </row>
    <row r="207" spans="1:9" x14ac:dyDescent="0.2">
      <c r="A207" s="2">
        <v>1</v>
      </c>
      <c r="B207" s="1" t="s">
        <v>60</v>
      </c>
      <c r="C207" s="4">
        <v>224</v>
      </c>
      <c r="D207" s="8">
        <v>8.7799999999999994</v>
      </c>
      <c r="E207" s="4">
        <v>190</v>
      </c>
      <c r="F207" s="8">
        <v>15.37</v>
      </c>
      <c r="G207" s="4">
        <v>34</v>
      </c>
      <c r="H207" s="8">
        <v>2.65</v>
      </c>
      <c r="I207" s="4">
        <v>0</v>
      </c>
    </row>
    <row r="208" spans="1:9" x14ac:dyDescent="0.2">
      <c r="A208" s="2">
        <v>2</v>
      </c>
      <c r="B208" s="1" t="s">
        <v>43</v>
      </c>
      <c r="C208" s="4">
        <v>206</v>
      </c>
      <c r="D208" s="8">
        <v>8.08</v>
      </c>
      <c r="E208" s="4">
        <v>49</v>
      </c>
      <c r="F208" s="8">
        <v>3.96</v>
      </c>
      <c r="G208" s="4">
        <v>157</v>
      </c>
      <c r="H208" s="8">
        <v>12.22</v>
      </c>
      <c r="I208" s="4">
        <v>0</v>
      </c>
    </row>
    <row r="209" spans="1:9" x14ac:dyDescent="0.2">
      <c r="A209" s="2">
        <v>3</v>
      </c>
      <c r="B209" s="1" t="s">
        <v>44</v>
      </c>
      <c r="C209" s="4">
        <v>176</v>
      </c>
      <c r="D209" s="8">
        <v>6.9</v>
      </c>
      <c r="E209" s="4">
        <v>89</v>
      </c>
      <c r="F209" s="8">
        <v>7.2</v>
      </c>
      <c r="G209" s="4">
        <v>87</v>
      </c>
      <c r="H209" s="8">
        <v>6.77</v>
      </c>
      <c r="I209" s="4">
        <v>0</v>
      </c>
    </row>
    <row r="210" spans="1:9" x14ac:dyDescent="0.2">
      <c r="A210" s="2">
        <v>4</v>
      </c>
      <c r="B210" s="1" t="s">
        <v>59</v>
      </c>
      <c r="C210" s="4">
        <v>169</v>
      </c>
      <c r="D210" s="8">
        <v>6.63</v>
      </c>
      <c r="E210" s="4">
        <v>146</v>
      </c>
      <c r="F210" s="8">
        <v>11.81</v>
      </c>
      <c r="G210" s="4">
        <v>23</v>
      </c>
      <c r="H210" s="8">
        <v>1.79</v>
      </c>
      <c r="I210" s="4">
        <v>0</v>
      </c>
    </row>
    <row r="211" spans="1:9" x14ac:dyDescent="0.2">
      <c r="A211" s="2">
        <v>5</v>
      </c>
      <c r="B211" s="1" t="s">
        <v>55</v>
      </c>
      <c r="C211" s="4">
        <v>145</v>
      </c>
      <c r="D211" s="8">
        <v>5.69</v>
      </c>
      <c r="E211" s="4">
        <v>69</v>
      </c>
      <c r="F211" s="8">
        <v>5.58</v>
      </c>
      <c r="G211" s="4">
        <v>76</v>
      </c>
      <c r="H211" s="8">
        <v>5.91</v>
      </c>
      <c r="I211" s="4">
        <v>0</v>
      </c>
    </row>
    <row r="212" spans="1:9" x14ac:dyDescent="0.2">
      <c r="A212" s="2">
        <v>6</v>
      </c>
      <c r="B212" s="1" t="s">
        <v>45</v>
      </c>
      <c r="C212" s="4">
        <v>118</v>
      </c>
      <c r="D212" s="8">
        <v>4.63</v>
      </c>
      <c r="E212" s="4">
        <v>39</v>
      </c>
      <c r="F212" s="8">
        <v>3.16</v>
      </c>
      <c r="G212" s="4">
        <v>79</v>
      </c>
      <c r="H212" s="8">
        <v>6.15</v>
      </c>
      <c r="I212" s="4">
        <v>0</v>
      </c>
    </row>
    <row r="213" spans="1:9" x14ac:dyDescent="0.2">
      <c r="A213" s="2">
        <v>7</v>
      </c>
      <c r="B213" s="1" t="s">
        <v>53</v>
      </c>
      <c r="C213" s="4">
        <v>108</v>
      </c>
      <c r="D213" s="8">
        <v>4.24</v>
      </c>
      <c r="E213" s="4">
        <v>73</v>
      </c>
      <c r="F213" s="8">
        <v>5.91</v>
      </c>
      <c r="G213" s="4">
        <v>35</v>
      </c>
      <c r="H213" s="8">
        <v>2.72</v>
      </c>
      <c r="I213" s="4">
        <v>0</v>
      </c>
    </row>
    <row r="214" spans="1:9" x14ac:dyDescent="0.2">
      <c r="A214" s="2">
        <v>8</v>
      </c>
      <c r="B214" s="1" t="s">
        <v>61</v>
      </c>
      <c r="C214" s="4">
        <v>93</v>
      </c>
      <c r="D214" s="8">
        <v>3.65</v>
      </c>
      <c r="E214" s="4">
        <v>74</v>
      </c>
      <c r="F214" s="8">
        <v>5.99</v>
      </c>
      <c r="G214" s="4">
        <v>15</v>
      </c>
      <c r="H214" s="8">
        <v>1.17</v>
      </c>
      <c r="I214" s="4">
        <v>0</v>
      </c>
    </row>
    <row r="215" spans="1:9" x14ac:dyDescent="0.2">
      <c r="A215" s="2">
        <v>9</v>
      </c>
      <c r="B215" s="1" t="s">
        <v>58</v>
      </c>
      <c r="C215" s="4">
        <v>83</v>
      </c>
      <c r="D215" s="8">
        <v>3.25</v>
      </c>
      <c r="E215" s="4">
        <v>31</v>
      </c>
      <c r="F215" s="8">
        <v>2.5099999999999998</v>
      </c>
      <c r="G215" s="4">
        <v>45</v>
      </c>
      <c r="H215" s="8">
        <v>3.5</v>
      </c>
      <c r="I215" s="4">
        <v>0</v>
      </c>
    </row>
    <row r="216" spans="1:9" x14ac:dyDescent="0.2">
      <c r="A216" s="2">
        <v>10</v>
      </c>
      <c r="B216" s="1" t="s">
        <v>56</v>
      </c>
      <c r="C216" s="4">
        <v>80</v>
      </c>
      <c r="D216" s="8">
        <v>3.14</v>
      </c>
      <c r="E216" s="4">
        <v>34</v>
      </c>
      <c r="F216" s="8">
        <v>2.75</v>
      </c>
      <c r="G216" s="4">
        <v>46</v>
      </c>
      <c r="H216" s="8">
        <v>3.58</v>
      </c>
      <c r="I216" s="4">
        <v>0</v>
      </c>
    </row>
    <row r="217" spans="1:9" x14ac:dyDescent="0.2">
      <c r="A217" s="2">
        <v>11</v>
      </c>
      <c r="B217" s="1" t="s">
        <v>62</v>
      </c>
      <c r="C217" s="4">
        <v>79</v>
      </c>
      <c r="D217" s="8">
        <v>3.1</v>
      </c>
      <c r="E217" s="4">
        <v>77</v>
      </c>
      <c r="F217" s="8">
        <v>6.23</v>
      </c>
      <c r="G217" s="4">
        <v>2</v>
      </c>
      <c r="H217" s="8">
        <v>0.16</v>
      </c>
      <c r="I217" s="4">
        <v>0</v>
      </c>
    </row>
    <row r="218" spans="1:9" x14ac:dyDescent="0.2">
      <c r="A218" s="2">
        <v>12</v>
      </c>
      <c r="B218" s="1" t="s">
        <v>48</v>
      </c>
      <c r="C218" s="4">
        <v>77</v>
      </c>
      <c r="D218" s="8">
        <v>3.02</v>
      </c>
      <c r="E218" s="4">
        <v>27</v>
      </c>
      <c r="F218" s="8">
        <v>2.1800000000000002</v>
      </c>
      <c r="G218" s="4">
        <v>50</v>
      </c>
      <c r="H218" s="8">
        <v>3.89</v>
      </c>
      <c r="I218" s="4">
        <v>0</v>
      </c>
    </row>
    <row r="219" spans="1:9" x14ac:dyDescent="0.2">
      <c r="A219" s="2">
        <v>13</v>
      </c>
      <c r="B219" s="1" t="s">
        <v>57</v>
      </c>
      <c r="C219" s="4">
        <v>64</v>
      </c>
      <c r="D219" s="8">
        <v>2.5099999999999998</v>
      </c>
      <c r="E219" s="4">
        <v>44</v>
      </c>
      <c r="F219" s="8">
        <v>3.56</v>
      </c>
      <c r="G219" s="4">
        <v>19</v>
      </c>
      <c r="H219" s="8">
        <v>1.48</v>
      </c>
      <c r="I219" s="4">
        <v>1</v>
      </c>
    </row>
    <row r="220" spans="1:9" x14ac:dyDescent="0.2">
      <c r="A220" s="2">
        <v>14</v>
      </c>
      <c r="B220" s="1" t="s">
        <v>54</v>
      </c>
      <c r="C220" s="4">
        <v>63</v>
      </c>
      <c r="D220" s="8">
        <v>2.4700000000000002</v>
      </c>
      <c r="E220" s="4">
        <v>38</v>
      </c>
      <c r="F220" s="8">
        <v>3.07</v>
      </c>
      <c r="G220" s="4">
        <v>25</v>
      </c>
      <c r="H220" s="8">
        <v>1.95</v>
      </c>
      <c r="I220" s="4">
        <v>0</v>
      </c>
    </row>
    <row r="221" spans="1:9" x14ac:dyDescent="0.2">
      <c r="A221" s="2">
        <v>15</v>
      </c>
      <c r="B221" s="1" t="s">
        <v>52</v>
      </c>
      <c r="C221" s="4">
        <v>59</v>
      </c>
      <c r="D221" s="8">
        <v>2.31</v>
      </c>
      <c r="E221" s="4">
        <v>33</v>
      </c>
      <c r="F221" s="8">
        <v>2.67</v>
      </c>
      <c r="G221" s="4">
        <v>26</v>
      </c>
      <c r="H221" s="8">
        <v>2.02</v>
      </c>
      <c r="I221" s="4">
        <v>0</v>
      </c>
    </row>
    <row r="222" spans="1:9" x14ac:dyDescent="0.2">
      <c r="A222" s="2">
        <v>16</v>
      </c>
      <c r="B222" s="1" t="s">
        <v>74</v>
      </c>
      <c r="C222" s="4">
        <v>55</v>
      </c>
      <c r="D222" s="8">
        <v>2.16</v>
      </c>
      <c r="E222" s="4">
        <v>0</v>
      </c>
      <c r="F222" s="8">
        <v>0</v>
      </c>
      <c r="G222" s="4">
        <v>47</v>
      </c>
      <c r="H222" s="8">
        <v>3.66</v>
      </c>
      <c r="I222" s="4">
        <v>0</v>
      </c>
    </row>
    <row r="223" spans="1:9" x14ac:dyDescent="0.2">
      <c r="A223" s="2">
        <v>17</v>
      </c>
      <c r="B223" s="1" t="s">
        <v>47</v>
      </c>
      <c r="C223" s="4">
        <v>48</v>
      </c>
      <c r="D223" s="8">
        <v>1.88</v>
      </c>
      <c r="E223" s="4">
        <v>15</v>
      </c>
      <c r="F223" s="8">
        <v>1.21</v>
      </c>
      <c r="G223" s="4">
        <v>33</v>
      </c>
      <c r="H223" s="8">
        <v>2.57</v>
      </c>
      <c r="I223" s="4">
        <v>0</v>
      </c>
    </row>
    <row r="224" spans="1:9" x14ac:dyDescent="0.2">
      <c r="A224" s="2">
        <v>18</v>
      </c>
      <c r="B224" s="1" t="s">
        <v>50</v>
      </c>
      <c r="C224" s="4">
        <v>37</v>
      </c>
      <c r="D224" s="8">
        <v>1.45</v>
      </c>
      <c r="E224" s="4">
        <v>5</v>
      </c>
      <c r="F224" s="8">
        <v>0.4</v>
      </c>
      <c r="G224" s="4">
        <v>32</v>
      </c>
      <c r="H224" s="8">
        <v>2.4900000000000002</v>
      </c>
      <c r="I224" s="4">
        <v>0</v>
      </c>
    </row>
    <row r="225" spans="1:9" x14ac:dyDescent="0.2">
      <c r="A225" s="2">
        <v>19</v>
      </c>
      <c r="B225" s="1" t="s">
        <v>65</v>
      </c>
      <c r="C225" s="4">
        <v>35</v>
      </c>
      <c r="D225" s="8">
        <v>1.37</v>
      </c>
      <c r="E225" s="4">
        <v>4</v>
      </c>
      <c r="F225" s="8">
        <v>0.32</v>
      </c>
      <c r="G225" s="4">
        <v>31</v>
      </c>
      <c r="H225" s="8">
        <v>2.41</v>
      </c>
      <c r="I225" s="4">
        <v>0</v>
      </c>
    </row>
    <row r="226" spans="1:9" x14ac:dyDescent="0.2">
      <c r="A226" s="2">
        <v>20</v>
      </c>
      <c r="B226" s="1" t="s">
        <v>63</v>
      </c>
      <c r="C226" s="4">
        <v>34</v>
      </c>
      <c r="D226" s="8">
        <v>1.33</v>
      </c>
      <c r="E226" s="4">
        <v>8</v>
      </c>
      <c r="F226" s="8">
        <v>0.65</v>
      </c>
      <c r="G226" s="4">
        <v>26</v>
      </c>
      <c r="H226" s="8">
        <v>2.02</v>
      </c>
      <c r="I226" s="4">
        <v>0</v>
      </c>
    </row>
    <row r="227" spans="1:9" x14ac:dyDescent="0.2">
      <c r="A227" s="2">
        <v>20</v>
      </c>
      <c r="B227" s="1" t="s">
        <v>73</v>
      </c>
      <c r="C227" s="4">
        <v>34</v>
      </c>
      <c r="D227" s="8">
        <v>1.33</v>
      </c>
      <c r="E227" s="4">
        <v>15</v>
      </c>
      <c r="F227" s="8">
        <v>1.21</v>
      </c>
      <c r="G227" s="4">
        <v>18</v>
      </c>
      <c r="H227" s="8">
        <v>1.4</v>
      </c>
      <c r="I227" s="4">
        <v>1</v>
      </c>
    </row>
    <row r="228" spans="1:9" x14ac:dyDescent="0.2">
      <c r="A228" s="1"/>
      <c r="C228" s="4"/>
      <c r="D228" s="8"/>
      <c r="E228" s="4"/>
      <c r="F228" s="8"/>
      <c r="G228" s="4"/>
      <c r="H228" s="8"/>
      <c r="I228" s="4"/>
    </row>
    <row r="229" spans="1:9" x14ac:dyDescent="0.2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2">
      <c r="A230" s="2">
        <v>1</v>
      </c>
      <c r="B230" s="1" t="s">
        <v>60</v>
      </c>
      <c r="C230" s="4">
        <v>104</v>
      </c>
      <c r="D230" s="8">
        <v>7.85</v>
      </c>
      <c r="E230" s="4">
        <v>93</v>
      </c>
      <c r="F230" s="8">
        <v>11.54</v>
      </c>
      <c r="G230" s="4">
        <v>11</v>
      </c>
      <c r="H230" s="8">
        <v>2.15</v>
      </c>
      <c r="I230" s="4">
        <v>0</v>
      </c>
    </row>
    <row r="231" spans="1:9" x14ac:dyDescent="0.2">
      <c r="A231" s="2">
        <v>2</v>
      </c>
      <c r="B231" s="1" t="s">
        <v>43</v>
      </c>
      <c r="C231" s="4">
        <v>103</v>
      </c>
      <c r="D231" s="8">
        <v>7.77</v>
      </c>
      <c r="E231" s="4">
        <v>45</v>
      </c>
      <c r="F231" s="8">
        <v>5.58</v>
      </c>
      <c r="G231" s="4">
        <v>58</v>
      </c>
      <c r="H231" s="8">
        <v>11.35</v>
      </c>
      <c r="I231" s="4">
        <v>0</v>
      </c>
    </row>
    <row r="232" spans="1:9" x14ac:dyDescent="0.2">
      <c r="A232" s="2">
        <v>3</v>
      </c>
      <c r="B232" s="1" t="s">
        <v>71</v>
      </c>
      <c r="C232" s="4">
        <v>91</v>
      </c>
      <c r="D232" s="8">
        <v>6.87</v>
      </c>
      <c r="E232" s="4">
        <v>78</v>
      </c>
      <c r="F232" s="8">
        <v>9.68</v>
      </c>
      <c r="G232" s="4">
        <v>13</v>
      </c>
      <c r="H232" s="8">
        <v>2.54</v>
      </c>
      <c r="I232" s="4">
        <v>0</v>
      </c>
    </row>
    <row r="233" spans="1:9" x14ac:dyDescent="0.2">
      <c r="A233" s="2">
        <v>3</v>
      </c>
      <c r="B233" s="1" t="s">
        <v>59</v>
      </c>
      <c r="C233" s="4">
        <v>91</v>
      </c>
      <c r="D233" s="8">
        <v>6.87</v>
      </c>
      <c r="E233" s="4">
        <v>76</v>
      </c>
      <c r="F233" s="8">
        <v>9.43</v>
      </c>
      <c r="G233" s="4">
        <v>14</v>
      </c>
      <c r="H233" s="8">
        <v>2.74</v>
      </c>
      <c r="I233" s="4">
        <v>1</v>
      </c>
    </row>
    <row r="234" spans="1:9" x14ac:dyDescent="0.2">
      <c r="A234" s="2">
        <v>5</v>
      </c>
      <c r="B234" s="1" t="s">
        <v>44</v>
      </c>
      <c r="C234" s="4">
        <v>82</v>
      </c>
      <c r="D234" s="8">
        <v>6.19</v>
      </c>
      <c r="E234" s="4">
        <v>51</v>
      </c>
      <c r="F234" s="8">
        <v>6.33</v>
      </c>
      <c r="G234" s="4">
        <v>31</v>
      </c>
      <c r="H234" s="8">
        <v>6.07</v>
      </c>
      <c r="I234" s="4">
        <v>0</v>
      </c>
    </row>
    <row r="235" spans="1:9" x14ac:dyDescent="0.2">
      <c r="A235" s="2">
        <v>6</v>
      </c>
      <c r="B235" s="1" t="s">
        <v>61</v>
      </c>
      <c r="C235" s="4">
        <v>74</v>
      </c>
      <c r="D235" s="8">
        <v>5.58</v>
      </c>
      <c r="E235" s="4">
        <v>62</v>
      </c>
      <c r="F235" s="8">
        <v>7.69</v>
      </c>
      <c r="G235" s="4">
        <v>9</v>
      </c>
      <c r="H235" s="8">
        <v>1.76</v>
      </c>
      <c r="I235" s="4">
        <v>1</v>
      </c>
    </row>
    <row r="236" spans="1:9" x14ac:dyDescent="0.2">
      <c r="A236" s="2">
        <v>7</v>
      </c>
      <c r="B236" s="1" t="s">
        <v>55</v>
      </c>
      <c r="C236" s="4">
        <v>73</v>
      </c>
      <c r="D236" s="8">
        <v>5.51</v>
      </c>
      <c r="E236" s="4">
        <v>41</v>
      </c>
      <c r="F236" s="8">
        <v>5.09</v>
      </c>
      <c r="G236" s="4">
        <v>32</v>
      </c>
      <c r="H236" s="8">
        <v>6.26</v>
      </c>
      <c r="I236" s="4">
        <v>0</v>
      </c>
    </row>
    <row r="237" spans="1:9" x14ac:dyDescent="0.2">
      <c r="A237" s="2">
        <v>8</v>
      </c>
      <c r="B237" s="1" t="s">
        <v>45</v>
      </c>
      <c r="C237" s="4">
        <v>57</v>
      </c>
      <c r="D237" s="8">
        <v>4.3</v>
      </c>
      <c r="E237" s="4">
        <v>16</v>
      </c>
      <c r="F237" s="8">
        <v>1.99</v>
      </c>
      <c r="G237" s="4">
        <v>41</v>
      </c>
      <c r="H237" s="8">
        <v>8.02</v>
      </c>
      <c r="I237" s="4">
        <v>0</v>
      </c>
    </row>
    <row r="238" spans="1:9" x14ac:dyDescent="0.2">
      <c r="A238" s="2">
        <v>9</v>
      </c>
      <c r="B238" s="1" t="s">
        <v>53</v>
      </c>
      <c r="C238" s="4">
        <v>52</v>
      </c>
      <c r="D238" s="8">
        <v>3.92</v>
      </c>
      <c r="E238" s="4">
        <v>42</v>
      </c>
      <c r="F238" s="8">
        <v>5.21</v>
      </c>
      <c r="G238" s="4">
        <v>9</v>
      </c>
      <c r="H238" s="8">
        <v>1.76</v>
      </c>
      <c r="I238" s="4">
        <v>1</v>
      </c>
    </row>
    <row r="239" spans="1:9" x14ac:dyDescent="0.2">
      <c r="A239" s="2">
        <v>10</v>
      </c>
      <c r="B239" s="1" t="s">
        <v>46</v>
      </c>
      <c r="C239" s="4">
        <v>48</v>
      </c>
      <c r="D239" s="8">
        <v>3.62</v>
      </c>
      <c r="E239" s="4">
        <v>29</v>
      </c>
      <c r="F239" s="8">
        <v>3.6</v>
      </c>
      <c r="G239" s="4">
        <v>19</v>
      </c>
      <c r="H239" s="8">
        <v>3.72</v>
      </c>
      <c r="I239" s="4">
        <v>0</v>
      </c>
    </row>
    <row r="240" spans="1:9" x14ac:dyDescent="0.2">
      <c r="A240" s="2">
        <v>10</v>
      </c>
      <c r="B240" s="1" t="s">
        <v>48</v>
      </c>
      <c r="C240" s="4">
        <v>48</v>
      </c>
      <c r="D240" s="8">
        <v>3.62</v>
      </c>
      <c r="E240" s="4">
        <v>21</v>
      </c>
      <c r="F240" s="8">
        <v>2.61</v>
      </c>
      <c r="G240" s="4">
        <v>27</v>
      </c>
      <c r="H240" s="8">
        <v>5.28</v>
      </c>
      <c r="I240" s="4">
        <v>0</v>
      </c>
    </row>
    <row r="241" spans="1:9" x14ac:dyDescent="0.2">
      <c r="A241" s="2">
        <v>12</v>
      </c>
      <c r="B241" s="1" t="s">
        <v>54</v>
      </c>
      <c r="C241" s="4">
        <v>44</v>
      </c>
      <c r="D241" s="8">
        <v>3.32</v>
      </c>
      <c r="E241" s="4">
        <v>32</v>
      </c>
      <c r="F241" s="8">
        <v>3.97</v>
      </c>
      <c r="G241" s="4">
        <v>12</v>
      </c>
      <c r="H241" s="8">
        <v>2.35</v>
      </c>
      <c r="I241" s="4">
        <v>0</v>
      </c>
    </row>
    <row r="242" spans="1:9" x14ac:dyDescent="0.2">
      <c r="A242" s="2">
        <v>13</v>
      </c>
      <c r="B242" s="1" t="s">
        <v>51</v>
      </c>
      <c r="C242" s="4">
        <v>35</v>
      </c>
      <c r="D242" s="8">
        <v>2.64</v>
      </c>
      <c r="E242" s="4">
        <v>16</v>
      </c>
      <c r="F242" s="8">
        <v>1.99</v>
      </c>
      <c r="G242" s="4">
        <v>19</v>
      </c>
      <c r="H242" s="8">
        <v>3.72</v>
      </c>
      <c r="I242" s="4">
        <v>0</v>
      </c>
    </row>
    <row r="243" spans="1:9" x14ac:dyDescent="0.2">
      <c r="A243" s="2">
        <v>13</v>
      </c>
      <c r="B243" s="1" t="s">
        <v>62</v>
      </c>
      <c r="C243" s="4">
        <v>35</v>
      </c>
      <c r="D243" s="8">
        <v>2.64</v>
      </c>
      <c r="E243" s="4">
        <v>34</v>
      </c>
      <c r="F243" s="8">
        <v>4.22</v>
      </c>
      <c r="G243" s="4">
        <v>1</v>
      </c>
      <c r="H243" s="8">
        <v>0.2</v>
      </c>
      <c r="I243" s="4">
        <v>0</v>
      </c>
    </row>
    <row r="244" spans="1:9" x14ac:dyDescent="0.2">
      <c r="A244" s="2">
        <v>15</v>
      </c>
      <c r="B244" s="1" t="s">
        <v>58</v>
      </c>
      <c r="C244" s="4">
        <v>34</v>
      </c>
      <c r="D244" s="8">
        <v>2.57</v>
      </c>
      <c r="E244" s="4">
        <v>17</v>
      </c>
      <c r="F244" s="8">
        <v>2.11</v>
      </c>
      <c r="G244" s="4">
        <v>17</v>
      </c>
      <c r="H244" s="8">
        <v>3.33</v>
      </c>
      <c r="I244" s="4">
        <v>0</v>
      </c>
    </row>
    <row r="245" spans="1:9" x14ac:dyDescent="0.2">
      <c r="A245" s="2">
        <v>16</v>
      </c>
      <c r="B245" s="1" t="s">
        <v>56</v>
      </c>
      <c r="C245" s="4">
        <v>33</v>
      </c>
      <c r="D245" s="8">
        <v>2.4900000000000002</v>
      </c>
      <c r="E245" s="4">
        <v>21</v>
      </c>
      <c r="F245" s="8">
        <v>2.61</v>
      </c>
      <c r="G245" s="4">
        <v>12</v>
      </c>
      <c r="H245" s="8">
        <v>2.35</v>
      </c>
      <c r="I245" s="4">
        <v>0</v>
      </c>
    </row>
    <row r="246" spans="1:9" x14ac:dyDescent="0.2">
      <c r="A246" s="2">
        <v>17</v>
      </c>
      <c r="B246" s="1" t="s">
        <v>57</v>
      </c>
      <c r="C246" s="4">
        <v>29</v>
      </c>
      <c r="D246" s="8">
        <v>2.19</v>
      </c>
      <c r="E246" s="4">
        <v>20</v>
      </c>
      <c r="F246" s="8">
        <v>2.48</v>
      </c>
      <c r="G246" s="4">
        <v>9</v>
      </c>
      <c r="H246" s="8">
        <v>1.76</v>
      </c>
      <c r="I246" s="4">
        <v>0</v>
      </c>
    </row>
    <row r="247" spans="1:9" x14ac:dyDescent="0.2">
      <c r="A247" s="2">
        <v>18</v>
      </c>
      <c r="B247" s="1" t="s">
        <v>47</v>
      </c>
      <c r="C247" s="4">
        <v>25</v>
      </c>
      <c r="D247" s="8">
        <v>1.89</v>
      </c>
      <c r="E247" s="4">
        <v>11</v>
      </c>
      <c r="F247" s="8">
        <v>1.36</v>
      </c>
      <c r="G247" s="4">
        <v>14</v>
      </c>
      <c r="H247" s="8">
        <v>2.74</v>
      </c>
      <c r="I247" s="4">
        <v>0</v>
      </c>
    </row>
    <row r="248" spans="1:9" x14ac:dyDescent="0.2">
      <c r="A248" s="2">
        <v>19</v>
      </c>
      <c r="B248" s="1" t="s">
        <v>52</v>
      </c>
      <c r="C248" s="4">
        <v>23</v>
      </c>
      <c r="D248" s="8">
        <v>1.74</v>
      </c>
      <c r="E248" s="4">
        <v>15</v>
      </c>
      <c r="F248" s="8">
        <v>1.86</v>
      </c>
      <c r="G248" s="4">
        <v>8</v>
      </c>
      <c r="H248" s="8">
        <v>1.57</v>
      </c>
      <c r="I248" s="4">
        <v>0</v>
      </c>
    </row>
    <row r="249" spans="1:9" x14ac:dyDescent="0.2">
      <c r="A249" s="2">
        <v>20</v>
      </c>
      <c r="B249" s="1" t="s">
        <v>75</v>
      </c>
      <c r="C249" s="4">
        <v>14</v>
      </c>
      <c r="D249" s="8">
        <v>1.06</v>
      </c>
      <c r="E249" s="4">
        <v>13</v>
      </c>
      <c r="F249" s="8">
        <v>1.61</v>
      </c>
      <c r="G249" s="4">
        <v>1</v>
      </c>
      <c r="H249" s="8">
        <v>0.2</v>
      </c>
      <c r="I249" s="4">
        <v>0</v>
      </c>
    </row>
    <row r="250" spans="1:9" x14ac:dyDescent="0.2">
      <c r="A250" s="1"/>
      <c r="C250" s="4"/>
      <c r="D250" s="8"/>
      <c r="E250" s="4"/>
      <c r="F250" s="8"/>
      <c r="G250" s="4"/>
      <c r="H250" s="8"/>
      <c r="I250" s="4"/>
    </row>
    <row r="251" spans="1:9" x14ac:dyDescent="0.2">
      <c r="A251" s="1" t="s">
        <v>11</v>
      </c>
      <c r="C251" s="4"/>
      <c r="D251" s="8"/>
      <c r="E251" s="4"/>
      <c r="F251" s="8"/>
      <c r="G251" s="4"/>
      <c r="H251" s="8"/>
      <c r="I251" s="4"/>
    </row>
    <row r="252" spans="1:9" x14ac:dyDescent="0.2">
      <c r="A252" s="2">
        <v>1</v>
      </c>
      <c r="B252" s="1" t="s">
        <v>60</v>
      </c>
      <c r="C252" s="4">
        <v>161</v>
      </c>
      <c r="D252" s="8">
        <v>12.79</v>
      </c>
      <c r="E252" s="4">
        <v>124</v>
      </c>
      <c r="F252" s="8">
        <v>21.95</v>
      </c>
      <c r="G252" s="4">
        <v>37</v>
      </c>
      <c r="H252" s="8">
        <v>5.47</v>
      </c>
      <c r="I252" s="4">
        <v>0</v>
      </c>
    </row>
    <row r="253" spans="1:9" x14ac:dyDescent="0.2">
      <c r="A253" s="2">
        <v>2</v>
      </c>
      <c r="B253" s="1" t="s">
        <v>56</v>
      </c>
      <c r="C253" s="4">
        <v>128</v>
      </c>
      <c r="D253" s="8">
        <v>10.17</v>
      </c>
      <c r="E253" s="4">
        <v>45</v>
      </c>
      <c r="F253" s="8">
        <v>7.96</v>
      </c>
      <c r="G253" s="4">
        <v>83</v>
      </c>
      <c r="H253" s="8">
        <v>12.28</v>
      </c>
      <c r="I253" s="4">
        <v>0</v>
      </c>
    </row>
    <row r="254" spans="1:9" x14ac:dyDescent="0.2">
      <c r="A254" s="2">
        <v>3</v>
      </c>
      <c r="B254" s="1" t="s">
        <v>59</v>
      </c>
      <c r="C254" s="4">
        <v>119</v>
      </c>
      <c r="D254" s="8">
        <v>9.4499999999999993</v>
      </c>
      <c r="E254" s="4">
        <v>93</v>
      </c>
      <c r="F254" s="8">
        <v>16.46</v>
      </c>
      <c r="G254" s="4">
        <v>26</v>
      </c>
      <c r="H254" s="8">
        <v>3.85</v>
      </c>
      <c r="I254" s="4">
        <v>0</v>
      </c>
    </row>
    <row r="255" spans="1:9" x14ac:dyDescent="0.2">
      <c r="A255" s="2">
        <v>4</v>
      </c>
      <c r="B255" s="1" t="s">
        <v>43</v>
      </c>
      <c r="C255" s="4">
        <v>79</v>
      </c>
      <c r="D255" s="8">
        <v>6.27</v>
      </c>
      <c r="E255" s="4">
        <v>14</v>
      </c>
      <c r="F255" s="8">
        <v>2.48</v>
      </c>
      <c r="G255" s="4">
        <v>65</v>
      </c>
      <c r="H255" s="8">
        <v>9.6199999999999992</v>
      </c>
      <c r="I255" s="4">
        <v>0</v>
      </c>
    </row>
    <row r="256" spans="1:9" x14ac:dyDescent="0.2">
      <c r="A256" s="2">
        <v>5</v>
      </c>
      <c r="B256" s="1" t="s">
        <v>55</v>
      </c>
      <c r="C256" s="4">
        <v>60</v>
      </c>
      <c r="D256" s="8">
        <v>4.7699999999999996</v>
      </c>
      <c r="E256" s="4">
        <v>24</v>
      </c>
      <c r="F256" s="8">
        <v>4.25</v>
      </c>
      <c r="G256" s="4">
        <v>36</v>
      </c>
      <c r="H256" s="8">
        <v>5.33</v>
      </c>
      <c r="I256" s="4">
        <v>0</v>
      </c>
    </row>
    <row r="257" spans="1:9" x14ac:dyDescent="0.2">
      <c r="A257" s="2">
        <v>5</v>
      </c>
      <c r="B257" s="1" t="s">
        <v>61</v>
      </c>
      <c r="C257" s="4">
        <v>60</v>
      </c>
      <c r="D257" s="8">
        <v>4.7699999999999996</v>
      </c>
      <c r="E257" s="4">
        <v>33</v>
      </c>
      <c r="F257" s="8">
        <v>5.84</v>
      </c>
      <c r="G257" s="4">
        <v>18</v>
      </c>
      <c r="H257" s="8">
        <v>2.66</v>
      </c>
      <c r="I257" s="4">
        <v>0</v>
      </c>
    </row>
    <row r="258" spans="1:9" x14ac:dyDescent="0.2">
      <c r="A258" s="2">
        <v>7</v>
      </c>
      <c r="B258" s="1" t="s">
        <v>54</v>
      </c>
      <c r="C258" s="4">
        <v>49</v>
      </c>
      <c r="D258" s="8">
        <v>3.89</v>
      </c>
      <c r="E258" s="4">
        <v>17</v>
      </c>
      <c r="F258" s="8">
        <v>3.01</v>
      </c>
      <c r="G258" s="4">
        <v>32</v>
      </c>
      <c r="H258" s="8">
        <v>4.7300000000000004</v>
      </c>
      <c r="I258" s="4">
        <v>0</v>
      </c>
    </row>
    <row r="259" spans="1:9" x14ac:dyDescent="0.2">
      <c r="A259" s="2">
        <v>8</v>
      </c>
      <c r="B259" s="1" t="s">
        <v>44</v>
      </c>
      <c r="C259" s="4">
        <v>42</v>
      </c>
      <c r="D259" s="8">
        <v>3.34</v>
      </c>
      <c r="E259" s="4">
        <v>16</v>
      </c>
      <c r="F259" s="8">
        <v>2.83</v>
      </c>
      <c r="G259" s="4">
        <v>26</v>
      </c>
      <c r="H259" s="8">
        <v>3.85</v>
      </c>
      <c r="I259" s="4">
        <v>0</v>
      </c>
    </row>
    <row r="260" spans="1:9" x14ac:dyDescent="0.2">
      <c r="A260" s="2">
        <v>9</v>
      </c>
      <c r="B260" s="1" t="s">
        <v>45</v>
      </c>
      <c r="C260" s="4">
        <v>39</v>
      </c>
      <c r="D260" s="8">
        <v>3.1</v>
      </c>
      <c r="E260" s="4">
        <v>8</v>
      </c>
      <c r="F260" s="8">
        <v>1.42</v>
      </c>
      <c r="G260" s="4">
        <v>31</v>
      </c>
      <c r="H260" s="8">
        <v>4.59</v>
      </c>
      <c r="I260" s="4">
        <v>0</v>
      </c>
    </row>
    <row r="261" spans="1:9" x14ac:dyDescent="0.2">
      <c r="A261" s="2">
        <v>10</v>
      </c>
      <c r="B261" s="1" t="s">
        <v>57</v>
      </c>
      <c r="C261" s="4">
        <v>38</v>
      </c>
      <c r="D261" s="8">
        <v>3.02</v>
      </c>
      <c r="E261" s="4">
        <v>27</v>
      </c>
      <c r="F261" s="8">
        <v>4.78</v>
      </c>
      <c r="G261" s="4">
        <v>11</v>
      </c>
      <c r="H261" s="8">
        <v>1.63</v>
      </c>
      <c r="I261" s="4">
        <v>0</v>
      </c>
    </row>
    <row r="262" spans="1:9" x14ac:dyDescent="0.2">
      <c r="A262" s="2">
        <v>11</v>
      </c>
      <c r="B262" s="1" t="s">
        <v>62</v>
      </c>
      <c r="C262" s="4">
        <v>37</v>
      </c>
      <c r="D262" s="8">
        <v>2.94</v>
      </c>
      <c r="E262" s="4">
        <v>37</v>
      </c>
      <c r="F262" s="8">
        <v>6.55</v>
      </c>
      <c r="G262" s="4">
        <v>0</v>
      </c>
      <c r="H262" s="8">
        <v>0</v>
      </c>
      <c r="I262" s="4">
        <v>0</v>
      </c>
    </row>
    <row r="263" spans="1:9" x14ac:dyDescent="0.2">
      <c r="A263" s="2">
        <v>12</v>
      </c>
      <c r="B263" s="1" t="s">
        <v>52</v>
      </c>
      <c r="C263" s="4">
        <v>30</v>
      </c>
      <c r="D263" s="8">
        <v>2.38</v>
      </c>
      <c r="E263" s="4">
        <v>8</v>
      </c>
      <c r="F263" s="8">
        <v>1.42</v>
      </c>
      <c r="G263" s="4">
        <v>22</v>
      </c>
      <c r="H263" s="8">
        <v>3.25</v>
      </c>
      <c r="I263" s="4">
        <v>0</v>
      </c>
    </row>
    <row r="264" spans="1:9" x14ac:dyDescent="0.2">
      <c r="A264" s="2">
        <v>12</v>
      </c>
      <c r="B264" s="1" t="s">
        <v>53</v>
      </c>
      <c r="C264" s="4">
        <v>30</v>
      </c>
      <c r="D264" s="8">
        <v>2.38</v>
      </c>
      <c r="E264" s="4">
        <v>19</v>
      </c>
      <c r="F264" s="8">
        <v>3.36</v>
      </c>
      <c r="G264" s="4">
        <v>11</v>
      </c>
      <c r="H264" s="8">
        <v>1.63</v>
      </c>
      <c r="I264" s="4">
        <v>0</v>
      </c>
    </row>
    <row r="265" spans="1:9" x14ac:dyDescent="0.2">
      <c r="A265" s="2">
        <v>14</v>
      </c>
      <c r="B265" s="1" t="s">
        <v>58</v>
      </c>
      <c r="C265" s="4">
        <v>29</v>
      </c>
      <c r="D265" s="8">
        <v>2.2999999999999998</v>
      </c>
      <c r="E265" s="4">
        <v>11</v>
      </c>
      <c r="F265" s="8">
        <v>1.95</v>
      </c>
      <c r="G265" s="4">
        <v>18</v>
      </c>
      <c r="H265" s="8">
        <v>2.66</v>
      </c>
      <c r="I265" s="4">
        <v>0</v>
      </c>
    </row>
    <row r="266" spans="1:9" x14ac:dyDescent="0.2">
      <c r="A266" s="2">
        <v>15</v>
      </c>
      <c r="B266" s="1" t="s">
        <v>50</v>
      </c>
      <c r="C266" s="4">
        <v>28</v>
      </c>
      <c r="D266" s="8">
        <v>2.2200000000000002</v>
      </c>
      <c r="E266" s="4">
        <v>3</v>
      </c>
      <c r="F266" s="8">
        <v>0.53</v>
      </c>
      <c r="G266" s="4">
        <v>25</v>
      </c>
      <c r="H266" s="8">
        <v>3.7</v>
      </c>
      <c r="I266" s="4">
        <v>0</v>
      </c>
    </row>
    <row r="267" spans="1:9" x14ac:dyDescent="0.2">
      <c r="A267" s="2">
        <v>15</v>
      </c>
      <c r="B267" s="1" t="s">
        <v>64</v>
      </c>
      <c r="C267" s="4">
        <v>28</v>
      </c>
      <c r="D267" s="8">
        <v>2.2200000000000002</v>
      </c>
      <c r="E267" s="4">
        <v>3</v>
      </c>
      <c r="F267" s="8">
        <v>0.53</v>
      </c>
      <c r="G267" s="4">
        <v>25</v>
      </c>
      <c r="H267" s="8">
        <v>3.7</v>
      </c>
      <c r="I267" s="4">
        <v>0</v>
      </c>
    </row>
    <row r="268" spans="1:9" x14ac:dyDescent="0.2">
      <c r="A268" s="2">
        <v>17</v>
      </c>
      <c r="B268" s="1" t="s">
        <v>74</v>
      </c>
      <c r="C268" s="4">
        <v>19</v>
      </c>
      <c r="D268" s="8">
        <v>1.51</v>
      </c>
      <c r="E268" s="4">
        <v>0</v>
      </c>
      <c r="F268" s="8">
        <v>0</v>
      </c>
      <c r="G268" s="4">
        <v>14</v>
      </c>
      <c r="H268" s="8">
        <v>2.0699999999999998</v>
      </c>
      <c r="I268" s="4">
        <v>2</v>
      </c>
    </row>
    <row r="269" spans="1:9" x14ac:dyDescent="0.2">
      <c r="A269" s="2">
        <v>18</v>
      </c>
      <c r="B269" s="1" t="s">
        <v>69</v>
      </c>
      <c r="C269" s="4">
        <v>18</v>
      </c>
      <c r="D269" s="8">
        <v>1.43</v>
      </c>
      <c r="E269" s="4">
        <v>3</v>
      </c>
      <c r="F269" s="8">
        <v>0.53</v>
      </c>
      <c r="G269" s="4">
        <v>15</v>
      </c>
      <c r="H269" s="8">
        <v>2.2200000000000002</v>
      </c>
      <c r="I269" s="4">
        <v>0</v>
      </c>
    </row>
    <row r="270" spans="1:9" x14ac:dyDescent="0.2">
      <c r="A270" s="2">
        <v>18</v>
      </c>
      <c r="B270" s="1" t="s">
        <v>51</v>
      </c>
      <c r="C270" s="4">
        <v>18</v>
      </c>
      <c r="D270" s="8">
        <v>1.43</v>
      </c>
      <c r="E270" s="4">
        <v>5</v>
      </c>
      <c r="F270" s="8">
        <v>0.88</v>
      </c>
      <c r="G270" s="4">
        <v>13</v>
      </c>
      <c r="H270" s="8">
        <v>1.92</v>
      </c>
      <c r="I270" s="4">
        <v>0</v>
      </c>
    </row>
    <row r="271" spans="1:9" x14ac:dyDescent="0.2">
      <c r="A271" s="2">
        <v>20</v>
      </c>
      <c r="B271" s="1" t="s">
        <v>73</v>
      </c>
      <c r="C271" s="4">
        <v>17</v>
      </c>
      <c r="D271" s="8">
        <v>1.35</v>
      </c>
      <c r="E271" s="4">
        <v>3</v>
      </c>
      <c r="F271" s="8">
        <v>0.53</v>
      </c>
      <c r="G271" s="4">
        <v>14</v>
      </c>
      <c r="H271" s="8">
        <v>2.0699999999999998</v>
      </c>
      <c r="I271" s="4">
        <v>0</v>
      </c>
    </row>
    <row r="272" spans="1:9" x14ac:dyDescent="0.2">
      <c r="A272" s="1"/>
      <c r="C272" s="4"/>
      <c r="D272" s="8"/>
      <c r="E272" s="4"/>
      <c r="F272" s="8"/>
      <c r="G272" s="4"/>
      <c r="H272" s="8"/>
      <c r="I272" s="4"/>
    </row>
    <row r="273" spans="1:9" x14ac:dyDescent="0.2">
      <c r="A273" s="1" t="s">
        <v>12</v>
      </c>
      <c r="C273" s="4"/>
      <c r="D273" s="8"/>
      <c r="E273" s="4"/>
      <c r="F273" s="8"/>
      <c r="G273" s="4"/>
      <c r="H273" s="8"/>
      <c r="I273" s="4"/>
    </row>
    <row r="274" spans="1:9" x14ac:dyDescent="0.2">
      <c r="A274" s="2">
        <v>1</v>
      </c>
      <c r="B274" s="1" t="s">
        <v>61</v>
      </c>
      <c r="C274" s="4">
        <v>15</v>
      </c>
      <c r="D274" s="8">
        <v>9.93</v>
      </c>
      <c r="E274" s="4">
        <v>11</v>
      </c>
      <c r="F274" s="8">
        <v>16.920000000000002</v>
      </c>
      <c r="G274" s="4">
        <v>0</v>
      </c>
      <c r="H274" s="8">
        <v>0</v>
      </c>
      <c r="I274" s="4">
        <v>0</v>
      </c>
    </row>
    <row r="275" spans="1:9" x14ac:dyDescent="0.2">
      <c r="A275" s="2">
        <v>2</v>
      </c>
      <c r="B275" s="1" t="s">
        <v>60</v>
      </c>
      <c r="C275" s="4">
        <v>14</v>
      </c>
      <c r="D275" s="8">
        <v>9.27</v>
      </c>
      <c r="E275" s="4">
        <v>9</v>
      </c>
      <c r="F275" s="8">
        <v>13.85</v>
      </c>
      <c r="G275" s="4">
        <v>4</v>
      </c>
      <c r="H275" s="8">
        <v>5.33</v>
      </c>
      <c r="I275" s="4">
        <v>0</v>
      </c>
    </row>
    <row r="276" spans="1:9" x14ac:dyDescent="0.2">
      <c r="A276" s="2">
        <v>3</v>
      </c>
      <c r="B276" s="1" t="s">
        <v>43</v>
      </c>
      <c r="C276" s="4">
        <v>13</v>
      </c>
      <c r="D276" s="8">
        <v>8.61</v>
      </c>
      <c r="E276" s="4">
        <v>5</v>
      </c>
      <c r="F276" s="8">
        <v>7.69</v>
      </c>
      <c r="G276" s="4">
        <v>8</v>
      </c>
      <c r="H276" s="8">
        <v>10.67</v>
      </c>
      <c r="I276" s="4">
        <v>0</v>
      </c>
    </row>
    <row r="277" spans="1:9" x14ac:dyDescent="0.2">
      <c r="A277" s="2">
        <v>4</v>
      </c>
      <c r="B277" s="1" t="s">
        <v>44</v>
      </c>
      <c r="C277" s="4">
        <v>12</v>
      </c>
      <c r="D277" s="8">
        <v>7.95</v>
      </c>
      <c r="E277" s="4">
        <v>8</v>
      </c>
      <c r="F277" s="8">
        <v>12.31</v>
      </c>
      <c r="G277" s="4">
        <v>4</v>
      </c>
      <c r="H277" s="8">
        <v>5.33</v>
      </c>
      <c r="I277" s="4">
        <v>0</v>
      </c>
    </row>
    <row r="278" spans="1:9" x14ac:dyDescent="0.2">
      <c r="A278" s="2">
        <v>5</v>
      </c>
      <c r="B278" s="1" t="s">
        <v>45</v>
      </c>
      <c r="C278" s="4">
        <v>8</v>
      </c>
      <c r="D278" s="8">
        <v>5.3</v>
      </c>
      <c r="E278" s="4">
        <v>2</v>
      </c>
      <c r="F278" s="8">
        <v>3.08</v>
      </c>
      <c r="G278" s="4">
        <v>6</v>
      </c>
      <c r="H278" s="8">
        <v>8</v>
      </c>
      <c r="I278" s="4">
        <v>0</v>
      </c>
    </row>
    <row r="279" spans="1:9" x14ac:dyDescent="0.2">
      <c r="A279" s="2">
        <v>6</v>
      </c>
      <c r="B279" s="1" t="s">
        <v>47</v>
      </c>
      <c r="C279" s="4">
        <v>6</v>
      </c>
      <c r="D279" s="8">
        <v>3.97</v>
      </c>
      <c r="E279" s="4">
        <v>3</v>
      </c>
      <c r="F279" s="8">
        <v>4.62</v>
      </c>
      <c r="G279" s="4">
        <v>3</v>
      </c>
      <c r="H279" s="8">
        <v>4</v>
      </c>
      <c r="I279" s="4">
        <v>0</v>
      </c>
    </row>
    <row r="280" spans="1:9" x14ac:dyDescent="0.2">
      <c r="A280" s="2">
        <v>6</v>
      </c>
      <c r="B280" s="1" t="s">
        <v>48</v>
      </c>
      <c r="C280" s="4">
        <v>6</v>
      </c>
      <c r="D280" s="8">
        <v>3.97</v>
      </c>
      <c r="E280" s="4">
        <v>1</v>
      </c>
      <c r="F280" s="8">
        <v>1.54</v>
      </c>
      <c r="G280" s="4">
        <v>5</v>
      </c>
      <c r="H280" s="8">
        <v>6.67</v>
      </c>
      <c r="I280" s="4">
        <v>0</v>
      </c>
    </row>
    <row r="281" spans="1:9" x14ac:dyDescent="0.2">
      <c r="A281" s="2">
        <v>6</v>
      </c>
      <c r="B281" s="1" t="s">
        <v>62</v>
      </c>
      <c r="C281" s="4">
        <v>6</v>
      </c>
      <c r="D281" s="8">
        <v>3.97</v>
      </c>
      <c r="E281" s="4">
        <v>5</v>
      </c>
      <c r="F281" s="8">
        <v>7.69</v>
      </c>
      <c r="G281" s="4">
        <v>1</v>
      </c>
      <c r="H281" s="8">
        <v>1.33</v>
      </c>
      <c r="I281" s="4">
        <v>0</v>
      </c>
    </row>
    <row r="282" spans="1:9" x14ac:dyDescent="0.2">
      <c r="A282" s="2">
        <v>9</v>
      </c>
      <c r="B282" s="1" t="s">
        <v>59</v>
      </c>
      <c r="C282" s="4">
        <v>5</v>
      </c>
      <c r="D282" s="8">
        <v>3.31</v>
      </c>
      <c r="E282" s="4">
        <v>5</v>
      </c>
      <c r="F282" s="8">
        <v>7.69</v>
      </c>
      <c r="G282" s="4">
        <v>0</v>
      </c>
      <c r="H282" s="8">
        <v>0</v>
      </c>
      <c r="I282" s="4">
        <v>0</v>
      </c>
    </row>
    <row r="283" spans="1:9" x14ac:dyDescent="0.2">
      <c r="A283" s="2">
        <v>10</v>
      </c>
      <c r="B283" s="1" t="s">
        <v>63</v>
      </c>
      <c r="C283" s="4">
        <v>4</v>
      </c>
      <c r="D283" s="8">
        <v>2.65</v>
      </c>
      <c r="E283" s="4">
        <v>1</v>
      </c>
      <c r="F283" s="8">
        <v>1.54</v>
      </c>
      <c r="G283" s="4">
        <v>3</v>
      </c>
      <c r="H283" s="8">
        <v>4</v>
      </c>
      <c r="I283" s="4">
        <v>0</v>
      </c>
    </row>
    <row r="284" spans="1:9" x14ac:dyDescent="0.2">
      <c r="A284" s="2">
        <v>10</v>
      </c>
      <c r="B284" s="1" t="s">
        <v>55</v>
      </c>
      <c r="C284" s="4">
        <v>4</v>
      </c>
      <c r="D284" s="8">
        <v>2.65</v>
      </c>
      <c r="E284" s="4">
        <v>2</v>
      </c>
      <c r="F284" s="8">
        <v>3.08</v>
      </c>
      <c r="G284" s="4">
        <v>2</v>
      </c>
      <c r="H284" s="8">
        <v>2.67</v>
      </c>
      <c r="I284" s="4">
        <v>0</v>
      </c>
    </row>
    <row r="285" spans="1:9" x14ac:dyDescent="0.2">
      <c r="A285" s="2">
        <v>10</v>
      </c>
      <c r="B285" s="1" t="s">
        <v>83</v>
      </c>
      <c r="C285" s="4">
        <v>4</v>
      </c>
      <c r="D285" s="8">
        <v>2.65</v>
      </c>
      <c r="E285" s="4">
        <v>2</v>
      </c>
      <c r="F285" s="8">
        <v>3.08</v>
      </c>
      <c r="G285" s="4">
        <v>2</v>
      </c>
      <c r="H285" s="8">
        <v>2.67</v>
      </c>
      <c r="I285" s="4">
        <v>0</v>
      </c>
    </row>
    <row r="286" spans="1:9" x14ac:dyDescent="0.2">
      <c r="A286" s="2">
        <v>10</v>
      </c>
      <c r="B286" s="1" t="s">
        <v>74</v>
      </c>
      <c r="C286" s="4">
        <v>4</v>
      </c>
      <c r="D286" s="8">
        <v>2.65</v>
      </c>
      <c r="E286" s="4">
        <v>0</v>
      </c>
      <c r="F286" s="8">
        <v>0</v>
      </c>
      <c r="G286" s="4">
        <v>1</v>
      </c>
      <c r="H286" s="8">
        <v>1.33</v>
      </c>
      <c r="I286" s="4">
        <v>0</v>
      </c>
    </row>
    <row r="287" spans="1:9" x14ac:dyDescent="0.2">
      <c r="A287" s="2">
        <v>14</v>
      </c>
      <c r="B287" s="1" t="s">
        <v>54</v>
      </c>
      <c r="C287" s="4">
        <v>3</v>
      </c>
      <c r="D287" s="8">
        <v>1.99</v>
      </c>
      <c r="E287" s="4">
        <v>1</v>
      </c>
      <c r="F287" s="8">
        <v>1.54</v>
      </c>
      <c r="G287" s="4">
        <v>2</v>
      </c>
      <c r="H287" s="8">
        <v>2.67</v>
      </c>
      <c r="I287" s="4">
        <v>0</v>
      </c>
    </row>
    <row r="288" spans="1:9" x14ac:dyDescent="0.2">
      <c r="A288" s="2">
        <v>14</v>
      </c>
      <c r="B288" s="1" t="s">
        <v>84</v>
      </c>
      <c r="C288" s="4">
        <v>3</v>
      </c>
      <c r="D288" s="8">
        <v>1.99</v>
      </c>
      <c r="E288" s="4">
        <v>0</v>
      </c>
      <c r="F288" s="8">
        <v>0</v>
      </c>
      <c r="G288" s="4">
        <v>0</v>
      </c>
      <c r="H288" s="8">
        <v>0</v>
      </c>
      <c r="I288" s="4">
        <v>0</v>
      </c>
    </row>
    <row r="289" spans="1:9" x14ac:dyDescent="0.2">
      <c r="A289" s="2">
        <v>14</v>
      </c>
      <c r="B289" s="1" t="s">
        <v>65</v>
      </c>
      <c r="C289" s="4">
        <v>3</v>
      </c>
      <c r="D289" s="8">
        <v>1.99</v>
      </c>
      <c r="E289" s="4">
        <v>0</v>
      </c>
      <c r="F289" s="8">
        <v>0</v>
      </c>
      <c r="G289" s="4">
        <v>3</v>
      </c>
      <c r="H289" s="8">
        <v>4</v>
      </c>
      <c r="I289" s="4">
        <v>0</v>
      </c>
    </row>
    <row r="290" spans="1:9" x14ac:dyDescent="0.2">
      <c r="A290" s="2">
        <v>17</v>
      </c>
      <c r="B290" s="1" t="s">
        <v>46</v>
      </c>
      <c r="C290" s="4">
        <v>2</v>
      </c>
      <c r="D290" s="8">
        <v>1.32</v>
      </c>
      <c r="E290" s="4">
        <v>0</v>
      </c>
      <c r="F290" s="8">
        <v>0</v>
      </c>
      <c r="G290" s="4">
        <v>2</v>
      </c>
      <c r="H290" s="8">
        <v>2.67</v>
      </c>
      <c r="I290" s="4">
        <v>0</v>
      </c>
    </row>
    <row r="291" spans="1:9" x14ac:dyDescent="0.2">
      <c r="A291" s="2">
        <v>17</v>
      </c>
      <c r="B291" s="1" t="s">
        <v>79</v>
      </c>
      <c r="C291" s="4">
        <v>2</v>
      </c>
      <c r="D291" s="8">
        <v>1.32</v>
      </c>
      <c r="E291" s="4">
        <v>1</v>
      </c>
      <c r="F291" s="8">
        <v>1.54</v>
      </c>
      <c r="G291" s="4">
        <v>1</v>
      </c>
      <c r="H291" s="8">
        <v>1.33</v>
      </c>
      <c r="I291" s="4">
        <v>0</v>
      </c>
    </row>
    <row r="292" spans="1:9" x14ac:dyDescent="0.2">
      <c r="A292" s="2">
        <v>17</v>
      </c>
      <c r="B292" s="1" t="s">
        <v>80</v>
      </c>
      <c r="C292" s="4">
        <v>2</v>
      </c>
      <c r="D292" s="8">
        <v>1.32</v>
      </c>
      <c r="E292" s="4">
        <v>1</v>
      </c>
      <c r="F292" s="8">
        <v>1.54</v>
      </c>
      <c r="G292" s="4">
        <v>1</v>
      </c>
      <c r="H292" s="8">
        <v>1.33</v>
      </c>
      <c r="I292" s="4">
        <v>0</v>
      </c>
    </row>
    <row r="293" spans="1:9" x14ac:dyDescent="0.2">
      <c r="A293" s="2">
        <v>17</v>
      </c>
      <c r="B293" s="1" t="s">
        <v>81</v>
      </c>
      <c r="C293" s="4">
        <v>2</v>
      </c>
      <c r="D293" s="8">
        <v>1.32</v>
      </c>
      <c r="E293" s="4">
        <v>0</v>
      </c>
      <c r="F293" s="8">
        <v>0</v>
      </c>
      <c r="G293" s="4">
        <v>2</v>
      </c>
      <c r="H293" s="8">
        <v>2.67</v>
      </c>
      <c r="I293" s="4">
        <v>0</v>
      </c>
    </row>
    <row r="294" spans="1:9" x14ac:dyDescent="0.2">
      <c r="A294" s="2">
        <v>17</v>
      </c>
      <c r="B294" s="1" t="s">
        <v>71</v>
      </c>
      <c r="C294" s="4">
        <v>2</v>
      </c>
      <c r="D294" s="8">
        <v>1.32</v>
      </c>
      <c r="E294" s="4">
        <v>1</v>
      </c>
      <c r="F294" s="8">
        <v>1.54</v>
      </c>
      <c r="G294" s="4">
        <v>1</v>
      </c>
      <c r="H294" s="8">
        <v>1.33</v>
      </c>
      <c r="I294" s="4">
        <v>0</v>
      </c>
    </row>
    <row r="295" spans="1:9" x14ac:dyDescent="0.2">
      <c r="A295" s="2">
        <v>17</v>
      </c>
      <c r="B295" s="1" t="s">
        <v>82</v>
      </c>
      <c r="C295" s="4">
        <v>2</v>
      </c>
      <c r="D295" s="8">
        <v>1.32</v>
      </c>
      <c r="E295" s="4">
        <v>1</v>
      </c>
      <c r="F295" s="8">
        <v>1.54</v>
      </c>
      <c r="G295" s="4">
        <v>1</v>
      </c>
      <c r="H295" s="8">
        <v>1.33</v>
      </c>
      <c r="I295" s="4">
        <v>0</v>
      </c>
    </row>
    <row r="296" spans="1:9" x14ac:dyDescent="0.2">
      <c r="A296" s="2">
        <v>17</v>
      </c>
      <c r="B296" s="1" t="s">
        <v>49</v>
      </c>
      <c r="C296" s="4">
        <v>2</v>
      </c>
      <c r="D296" s="8">
        <v>1.32</v>
      </c>
      <c r="E296" s="4">
        <v>0</v>
      </c>
      <c r="F296" s="8">
        <v>0</v>
      </c>
      <c r="G296" s="4">
        <v>2</v>
      </c>
      <c r="H296" s="8">
        <v>2.67</v>
      </c>
      <c r="I296" s="4">
        <v>0</v>
      </c>
    </row>
    <row r="297" spans="1:9" x14ac:dyDescent="0.2">
      <c r="A297" s="2">
        <v>17</v>
      </c>
      <c r="B297" s="1" t="s">
        <v>77</v>
      </c>
      <c r="C297" s="4">
        <v>2</v>
      </c>
      <c r="D297" s="8">
        <v>1.32</v>
      </c>
      <c r="E297" s="4">
        <v>0</v>
      </c>
      <c r="F297" s="8">
        <v>0</v>
      </c>
      <c r="G297" s="4">
        <v>2</v>
      </c>
      <c r="H297" s="8">
        <v>2.67</v>
      </c>
      <c r="I297" s="4">
        <v>0</v>
      </c>
    </row>
    <row r="298" spans="1:9" x14ac:dyDescent="0.2">
      <c r="A298" s="2">
        <v>17</v>
      </c>
      <c r="B298" s="1" t="s">
        <v>51</v>
      </c>
      <c r="C298" s="4">
        <v>2</v>
      </c>
      <c r="D298" s="8">
        <v>1.32</v>
      </c>
      <c r="E298" s="4">
        <v>0</v>
      </c>
      <c r="F298" s="8">
        <v>0</v>
      </c>
      <c r="G298" s="4">
        <v>2</v>
      </c>
      <c r="H298" s="8">
        <v>2.67</v>
      </c>
      <c r="I298" s="4">
        <v>0</v>
      </c>
    </row>
    <row r="299" spans="1:9" x14ac:dyDescent="0.2">
      <c r="A299" s="2">
        <v>17</v>
      </c>
      <c r="B299" s="1" t="s">
        <v>58</v>
      </c>
      <c r="C299" s="4">
        <v>2</v>
      </c>
      <c r="D299" s="8">
        <v>1.32</v>
      </c>
      <c r="E299" s="4">
        <v>1</v>
      </c>
      <c r="F299" s="8">
        <v>1.54</v>
      </c>
      <c r="G299" s="4">
        <v>1</v>
      </c>
      <c r="H299" s="8">
        <v>1.33</v>
      </c>
      <c r="I299" s="4">
        <v>0</v>
      </c>
    </row>
    <row r="300" spans="1:9" x14ac:dyDescent="0.2">
      <c r="A300" s="2">
        <v>17</v>
      </c>
      <c r="B300" s="1" t="s">
        <v>85</v>
      </c>
      <c r="C300" s="4">
        <v>2</v>
      </c>
      <c r="D300" s="8">
        <v>1.32</v>
      </c>
      <c r="E300" s="4">
        <v>0</v>
      </c>
      <c r="F300" s="8">
        <v>0</v>
      </c>
      <c r="G300" s="4">
        <v>2</v>
      </c>
      <c r="H300" s="8">
        <v>2.67</v>
      </c>
      <c r="I300" s="4">
        <v>0</v>
      </c>
    </row>
    <row r="301" spans="1:9" x14ac:dyDescent="0.2">
      <c r="A301" s="2">
        <v>17</v>
      </c>
      <c r="B301" s="1" t="s">
        <v>86</v>
      </c>
      <c r="C301" s="4">
        <v>2</v>
      </c>
      <c r="D301" s="8">
        <v>1.32</v>
      </c>
      <c r="E301" s="4">
        <v>1</v>
      </c>
      <c r="F301" s="8">
        <v>1.54</v>
      </c>
      <c r="G301" s="4">
        <v>1</v>
      </c>
      <c r="H301" s="8">
        <v>1.33</v>
      </c>
      <c r="I301" s="4">
        <v>0</v>
      </c>
    </row>
    <row r="302" spans="1:9" x14ac:dyDescent="0.2">
      <c r="A302" s="1"/>
      <c r="C302" s="4"/>
      <c r="D302" s="8"/>
      <c r="E302" s="4"/>
      <c r="F302" s="8"/>
      <c r="G302" s="4"/>
      <c r="H302" s="8"/>
      <c r="I302" s="4"/>
    </row>
    <row r="303" spans="1:9" x14ac:dyDescent="0.2">
      <c r="A303" s="1" t="s">
        <v>13</v>
      </c>
      <c r="C303" s="4"/>
      <c r="D303" s="8"/>
      <c r="E303" s="4"/>
      <c r="F303" s="8"/>
      <c r="G303" s="4"/>
      <c r="H303" s="8"/>
      <c r="I303" s="4"/>
    </row>
    <row r="304" spans="1:9" x14ac:dyDescent="0.2">
      <c r="A304" s="2">
        <v>1</v>
      </c>
      <c r="B304" s="1" t="s">
        <v>60</v>
      </c>
      <c r="C304" s="4">
        <v>81</v>
      </c>
      <c r="D304" s="8">
        <v>12.66</v>
      </c>
      <c r="E304" s="4">
        <v>71</v>
      </c>
      <c r="F304" s="8">
        <v>21.13</v>
      </c>
      <c r="G304" s="4">
        <v>10</v>
      </c>
      <c r="H304" s="8">
        <v>3.53</v>
      </c>
      <c r="I304" s="4">
        <v>0</v>
      </c>
    </row>
    <row r="305" spans="1:9" x14ac:dyDescent="0.2">
      <c r="A305" s="2">
        <v>2</v>
      </c>
      <c r="B305" s="1" t="s">
        <v>43</v>
      </c>
      <c r="C305" s="4">
        <v>69</v>
      </c>
      <c r="D305" s="8">
        <v>10.78</v>
      </c>
      <c r="E305" s="4">
        <v>8</v>
      </c>
      <c r="F305" s="8">
        <v>2.38</v>
      </c>
      <c r="G305" s="4">
        <v>61</v>
      </c>
      <c r="H305" s="8">
        <v>21.55</v>
      </c>
      <c r="I305" s="4">
        <v>0</v>
      </c>
    </row>
    <row r="306" spans="1:9" x14ac:dyDescent="0.2">
      <c r="A306" s="2">
        <v>3</v>
      </c>
      <c r="B306" s="1" t="s">
        <v>44</v>
      </c>
      <c r="C306" s="4">
        <v>45</v>
      </c>
      <c r="D306" s="8">
        <v>7.03</v>
      </c>
      <c r="E306" s="4">
        <v>28</v>
      </c>
      <c r="F306" s="8">
        <v>8.33</v>
      </c>
      <c r="G306" s="4">
        <v>17</v>
      </c>
      <c r="H306" s="8">
        <v>6.01</v>
      </c>
      <c r="I306" s="4">
        <v>0</v>
      </c>
    </row>
    <row r="307" spans="1:9" x14ac:dyDescent="0.2">
      <c r="A307" s="2">
        <v>4</v>
      </c>
      <c r="B307" s="1" t="s">
        <v>59</v>
      </c>
      <c r="C307" s="4">
        <v>43</v>
      </c>
      <c r="D307" s="8">
        <v>6.72</v>
      </c>
      <c r="E307" s="4">
        <v>37</v>
      </c>
      <c r="F307" s="8">
        <v>11.01</v>
      </c>
      <c r="G307" s="4">
        <v>6</v>
      </c>
      <c r="H307" s="8">
        <v>2.12</v>
      </c>
      <c r="I307" s="4">
        <v>0</v>
      </c>
    </row>
    <row r="308" spans="1:9" x14ac:dyDescent="0.2">
      <c r="A308" s="2">
        <v>5</v>
      </c>
      <c r="B308" s="1" t="s">
        <v>61</v>
      </c>
      <c r="C308" s="4">
        <v>40</v>
      </c>
      <c r="D308" s="8">
        <v>6.25</v>
      </c>
      <c r="E308" s="4">
        <v>24</v>
      </c>
      <c r="F308" s="8">
        <v>7.14</v>
      </c>
      <c r="G308" s="4">
        <v>6</v>
      </c>
      <c r="H308" s="8">
        <v>2.12</v>
      </c>
      <c r="I308" s="4">
        <v>0</v>
      </c>
    </row>
    <row r="309" spans="1:9" x14ac:dyDescent="0.2">
      <c r="A309" s="2">
        <v>6</v>
      </c>
      <c r="B309" s="1" t="s">
        <v>55</v>
      </c>
      <c r="C309" s="4">
        <v>38</v>
      </c>
      <c r="D309" s="8">
        <v>5.94</v>
      </c>
      <c r="E309" s="4">
        <v>15</v>
      </c>
      <c r="F309" s="8">
        <v>4.46</v>
      </c>
      <c r="G309" s="4">
        <v>23</v>
      </c>
      <c r="H309" s="8">
        <v>8.1300000000000008</v>
      </c>
      <c r="I309" s="4">
        <v>0</v>
      </c>
    </row>
    <row r="310" spans="1:9" x14ac:dyDescent="0.2">
      <c r="A310" s="2">
        <v>7</v>
      </c>
      <c r="B310" s="1" t="s">
        <v>53</v>
      </c>
      <c r="C310" s="4">
        <v>28</v>
      </c>
      <c r="D310" s="8">
        <v>4.38</v>
      </c>
      <c r="E310" s="4">
        <v>19</v>
      </c>
      <c r="F310" s="8">
        <v>5.65</v>
      </c>
      <c r="G310" s="4">
        <v>9</v>
      </c>
      <c r="H310" s="8">
        <v>3.18</v>
      </c>
      <c r="I310" s="4">
        <v>0</v>
      </c>
    </row>
    <row r="311" spans="1:9" x14ac:dyDescent="0.2">
      <c r="A311" s="2">
        <v>8</v>
      </c>
      <c r="B311" s="1" t="s">
        <v>45</v>
      </c>
      <c r="C311" s="4">
        <v>26</v>
      </c>
      <c r="D311" s="8">
        <v>4.0599999999999996</v>
      </c>
      <c r="E311" s="4">
        <v>13</v>
      </c>
      <c r="F311" s="8">
        <v>3.87</v>
      </c>
      <c r="G311" s="4">
        <v>13</v>
      </c>
      <c r="H311" s="8">
        <v>4.59</v>
      </c>
      <c r="I311" s="4">
        <v>0</v>
      </c>
    </row>
    <row r="312" spans="1:9" x14ac:dyDescent="0.2">
      <c r="A312" s="2">
        <v>9</v>
      </c>
      <c r="B312" s="1" t="s">
        <v>62</v>
      </c>
      <c r="C312" s="4">
        <v>25</v>
      </c>
      <c r="D312" s="8">
        <v>3.91</v>
      </c>
      <c r="E312" s="4">
        <v>24</v>
      </c>
      <c r="F312" s="8">
        <v>7.14</v>
      </c>
      <c r="G312" s="4">
        <v>1</v>
      </c>
      <c r="H312" s="8">
        <v>0.35</v>
      </c>
      <c r="I312" s="4">
        <v>0</v>
      </c>
    </row>
    <row r="313" spans="1:9" x14ac:dyDescent="0.2">
      <c r="A313" s="2">
        <v>10</v>
      </c>
      <c r="B313" s="1" t="s">
        <v>56</v>
      </c>
      <c r="C313" s="4">
        <v>24</v>
      </c>
      <c r="D313" s="8">
        <v>3.75</v>
      </c>
      <c r="E313" s="4">
        <v>9</v>
      </c>
      <c r="F313" s="8">
        <v>2.68</v>
      </c>
      <c r="G313" s="4">
        <v>15</v>
      </c>
      <c r="H313" s="8">
        <v>5.3</v>
      </c>
      <c r="I313" s="4">
        <v>0</v>
      </c>
    </row>
    <row r="314" spans="1:9" x14ac:dyDescent="0.2">
      <c r="A314" s="2">
        <v>11</v>
      </c>
      <c r="B314" s="1" t="s">
        <v>74</v>
      </c>
      <c r="C314" s="4">
        <v>20</v>
      </c>
      <c r="D314" s="8">
        <v>3.13</v>
      </c>
      <c r="E314" s="4">
        <v>0</v>
      </c>
      <c r="F314" s="8">
        <v>0</v>
      </c>
      <c r="G314" s="4">
        <v>10</v>
      </c>
      <c r="H314" s="8">
        <v>3.53</v>
      </c>
      <c r="I314" s="4">
        <v>9</v>
      </c>
    </row>
    <row r="315" spans="1:9" x14ac:dyDescent="0.2">
      <c r="A315" s="2">
        <v>12</v>
      </c>
      <c r="B315" s="1" t="s">
        <v>47</v>
      </c>
      <c r="C315" s="4">
        <v>16</v>
      </c>
      <c r="D315" s="8">
        <v>2.5</v>
      </c>
      <c r="E315" s="4">
        <v>5</v>
      </c>
      <c r="F315" s="8">
        <v>1.49</v>
      </c>
      <c r="G315" s="4">
        <v>11</v>
      </c>
      <c r="H315" s="8">
        <v>3.89</v>
      </c>
      <c r="I315" s="4">
        <v>0</v>
      </c>
    </row>
    <row r="316" spans="1:9" x14ac:dyDescent="0.2">
      <c r="A316" s="2">
        <v>13</v>
      </c>
      <c r="B316" s="1" t="s">
        <v>58</v>
      </c>
      <c r="C316" s="4">
        <v>13</v>
      </c>
      <c r="D316" s="8">
        <v>2.0299999999999998</v>
      </c>
      <c r="E316" s="4">
        <v>5</v>
      </c>
      <c r="F316" s="8">
        <v>1.49</v>
      </c>
      <c r="G316" s="4">
        <v>8</v>
      </c>
      <c r="H316" s="8">
        <v>2.83</v>
      </c>
      <c r="I316" s="4">
        <v>0</v>
      </c>
    </row>
    <row r="317" spans="1:9" x14ac:dyDescent="0.2">
      <c r="A317" s="2">
        <v>14</v>
      </c>
      <c r="B317" s="1" t="s">
        <v>52</v>
      </c>
      <c r="C317" s="4">
        <v>12</v>
      </c>
      <c r="D317" s="8">
        <v>1.88</v>
      </c>
      <c r="E317" s="4">
        <v>7</v>
      </c>
      <c r="F317" s="8">
        <v>2.08</v>
      </c>
      <c r="G317" s="4">
        <v>5</v>
      </c>
      <c r="H317" s="8">
        <v>1.77</v>
      </c>
      <c r="I317" s="4">
        <v>0</v>
      </c>
    </row>
    <row r="318" spans="1:9" x14ac:dyDescent="0.2">
      <c r="A318" s="2">
        <v>14</v>
      </c>
      <c r="B318" s="1" t="s">
        <v>57</v>
      </c>
      <c r="C318" s="4">
        <v>12</v>
      </c>
      <c r="D318" s="8">
        <v>1.88</v>
      </c>
      <c r="E318" s="4">
        <v>8</v>
      </c>
      <c r="F318" s="8">
        <v>2.38</v>
      </c>
      <c r="G318" s="4">
        <v>4</v>
      </c>
      <c r="H318" s="8">
        <v>1.41</v>
      </c>
      <c r="I318" s="4">
        <v>0</v>
      </c>
    </row>
    <row r="319" spans="1:9" x14ac:dyDescent="0.2">
      <c r="A319" s="2">
        <v>16</v>
      </c>
      <c r="B319" s="1" t="s">
        <v>46</v>
      </c>
      <c r="C319" s="4">
        <v>11</v>
      </c>
      <c r="D319" s="8">
        <v>1.72</v>
      </c>
      <c r="E319" s="4">
        <v>6</v>
      </c>
      <c r="F319" s="8">
        <v>1.79</v>
      </c>
      <c r="G319" s="4">
        <v>5</v>
      </c>
      <c r="H319" s="8">
        <v>1.77</v>
      </c>
      <c r="I319" s="4">
        <v>0</v>
      </c>
    </row>
    <row r="320" spans="1:9" x14ac:dyDescent="0.2">
      <c r="A320" s="2">
        <v>17</v>
      </c>
      <c r="B320" s="1" t="s">
        <v>54</v>
      </c>
      <c r="C320" s="4">
        <v>10</v>
      </c>
      <c r="D320" s="8">
        <v>1.56</v>
      </c>
      <c r="E320" s="4">
        <v>8</v>
      </c>
      <c r="F320" s="8">
        <v>2.38</v>
      </c>
      <c r="G320" s="4">
        <v>2</v>
      </c>
      <c r="H320" s="8">
        <v>0.71</v>
      </c>
      <c r="I320" s="4">
        <v>0</v>
      </c>
    </row>
    <row r="321" spans="1:9" x14ac:dyDescent="0.2">
      <c r="A321" s="2">
        <v>18</v>
      </c>
      <c r="B321" s="1" t="s">
        <v>48</v>
      </c>
      <c r="C321" s="4">
        <v>8</v>
      </c>
      <c r="D321" s="8">
        <v>1.25</v>
      </c>
      <c r="E321" s="4">
        <v>3</v>
      </c>
      <c r="F321" s="8">
        <v>0.89</v>
      </c>
      <c r="G321" s="4">
        <v>5</v>
      </c>
      <c r="H321" s="8">
        <v>1.77</v>
      </c>
      <c r="I321" s="4">
        <v>0</v>
      </c>
    </row>
    <row r="322" spans="1:9" x14ac:dyDescent="0.2">
      <c r="A322" s="2">
        <v>18</v>
      </c>
      <c r="B322" s="1" t="s">
        <v>51</v>
      </c>
      <c r="C322" s="4">
        <v>8</v>
      </c>
      <c r="D322" s="8">
        <v>1.25</v>
      </c>
      <c r="E322" s="4">
        <v>4</v>
      </c>
      <c r="F322" s="8">
        <v>1.19</v>
      </c>
      <c r="G322" s="4">
        <v>4</v>
      </c>
      <c r="H322" s="8">
        <v>1.41</v>
      </c>
      <c r="I322" s="4">
        <v>0</v>
      </c>
    </row>
    <row r="323" spans="1:9" x14ac:dyDescent="0.2">
      <c r="A323" s="2">
        <v>20</v>
      </c>
      <c r="B323" s="1" t="s">
        <v>64</v>
      </c>
      <c r="C323" s="4">
        <v>7</v>
      </c>
      <c r="D323" s="8">
        <v>1.0900000000000001</v>
      </c>
      <c r="E323" s="4">
        <v>1</v>
      </c>
      <c r="F323" s="8">
        <v>0.3</v>
      </c>
      <c r="G323" s="4">
        <v>6</v>
      </c>
      <c r="H323" s="8">
        <v>2.12</v>
      </c>
      <c r="I323" s="4">
        <v>0</v>
      </c>
    </row>
    <row r="324" spans="1:9" x14ac:dyDescent="0.2">
      <c r="A324" s="2">
        <v>20</v>
      </c>
      <c r="B324" s="1" t="s">
        <v>73</v>
      </c>
      <c r="C324" s="4">
        <v>7</v>
      </c>
      <c r="D324" s="8">
        <v>1.0900000000000001</v>
      </c>
      <c r="E324" s="4">
        <v>3</v>
      </c>
      <c r="F324" s="8">
        <v>0.89</v>
      </c>
      <c r="G324" s="4">
        <v>4</v>
      </c>
      <c r="H324" s="8">
        <v>1.41</v>
      </c>
      <c r="I324" s="4">
        <v>0</v>
      </c>
    </row>
    <row r="325" spans="1:9" x14ac:dyDescent="0.2">
      <c r="A325" s="1"/>
      <c r="C325" s="4"/>
      <c r="D325" s="8"/>
      <c r="E325" s="4"/>
      <c r="F325" s="8"/>
      <c r="G325" s="4"/>
      <c r="H325" s="8"/>
      <c r="I325" s="4"/>
    </row>
    <row r="326" spans="1:9" x14ac:dyDescent="0.2">
      <c r="A326" s="1" t="s">
        <v>14</v>
      </c>
      <c r="C326" s="4"/>
      <c r="D326" s="8"/>
      <c r="E326" s="4"/>
      <c r="F326" s="8"/>
      <c r="G326" s="4"/>
      <c r="H326" s="8"/>
      <c r="I326" s="4"/>
    </row>
    <row r="327" spans="1:9" x14ac:dyDescent="0.2">
      <c r="A327" s="2">
        <v>1</v>
      </c>
      <c r="B327" s="1" t="s">
        <v>60</v>
      </c>
      <c r="C327" s="4">
        <v>80</v>
      </c>
      <c r="D327" s="8">
        <v>13.36</v>
      </c>
      <c r="E327" s="4">
        <v>68</v>
      </c>
      <c r="F327" s="8">
        <v>18.73</v>
      </c>
      <c r="G327" s="4">
        <v>12</v>
      </c>
      <c r="H327" s="8">
        <v>5.61</v>
      </c>
      <c r="I327" s="4">
        <v>0</v>
      </c>
    </row>
    <row r="328" spans="1:9" x14ac:dyDescent="0.2">
      <c r="A328" s="2">
        <v>2</v>
      </c>
      <c r="B328" s="1" t="s">
        <v>44</v>
      </c>
      <c r="C328" s="4">
        <v>57</v>
      </c>
      <c r="D328" s="8">
        <v>9.52</v>
      </c>
      <c r="E328" s="4">
        <v>37</v>
      </c>
      <c r="F328" s="8">
        <v>10.19</v>
      </c>
      <c r="G328" s="4">
        <v>20</v>
      </c>
      <c r="H328" s="8">
        <v>9.35</v>
      </c>
      <c r="I328" s="4">
        <v>0</v>
      </c>
    </row>
    <row r="329" spans="1:9" x14ac:dyDescent="0.2">
      <c r="A329" s="2">
        <v>3</v>
      </c>
      <c r="B329" s="1" t="s">
        <v>61</v>
      </c>
      <c r="C329" s="4">
        <v>52</v>
      </c>
      <c r="D329" s="8">
        <v>8.68</v>
      </c>
      <c r="E329" s="4">
        <v>27</v>
      </c>
      <c r="F329" s="8">
        <v>7.44</v>
      </c>
      <c r="G329" s="4">
        <v>5</v>
      </c>
      <c r="H329" s="8">
        <v>2.34</v>
      </c>
      <c r="I329" s="4">
        <v>0</v>
      </c>
    </row>
    <row r="330" spans="1:9" x14ac:dyDescent="0.2">
      <c r="A330" s="2">
        <v>4</v>
      </c>
      <c r="B330" s="1" t="s">
        <v>43</v>
      </c>
      <c r="C330" s="4">
        <v>51</v>
      </c>
      <c r="D330" s="8">
        <v>8.51</v>
      </c>
      <c r="E330" s="4">
        <v>25</v>
      </c>
      <c r="F330" s="8">
        <v>6.89</v>
      </c>
      <c r="G330" s="4">
        <v>26</v>
      </c>
      <c r="H330" s="8">
        <v>12.15</v>
      </c>
      <c r="I330" s="4">
        <v>0</v>
      </c>
    </row>
    <row r="331" spans="1:9" x14ac:dyDescent="0.2">
      <c r="A331" s="2">
        <v>5</v>
      </c>
      <c r="B331" s="1" t="s">
        <v>59</v>
      </c>
      <c r="C331" s="4">
        <v>48</v>
      </c>
      <c r="D331" s="8">
        <v>8.01</v>
      </c>
      <c r="E331" s="4">
        <v>45</v>
      </c>
      <c r="F331" s="8">
        <v>12.4</v>
      </c>
      <c r="G331" s="4">
        <v>3</v>
      </c>
      <c r="H331" s="8">
        <v>1.4</v>
      </c>
      <c r="I331" s="4">
        <v>0</v>
      </c>
    </row>
    <row r="332" spans="1:9" x14ac:dyDescent="0.2">
      <c r="A332" s="2">
        <v>6</v>
      </c>
      <c r="B332" s="1" t="s">
        <v>46</v>
      </c>
      <c r="C332" s="4">
        <v>37</v>
      </c>
      <c r="D332" s="8">
        <v>6.18</v>
      </c>
      <c r="E332" s="4">
        <v>22</v>
      </c>
      <c r="F332" s="8">
        <v>6.06</v>
      </c>
      <c r="G332" s="4">
        <v>15</v>
      </c>
      <c r="H332" s="8">
        <v>7.01</v>
      </c>
      <c r="I332" s="4">
        <v>0</v>
      </c>
    </row>
    <row r="333" spans="1:9" x14ac:dyDescent="0.2">
      <c r="A333" s="2">
        <v>7</v>
      </c>
      <c r="B333" s="1" t="s">
        <v>45</v>
      </c>
      <c r="C333" s="4">
        <v>35</v>
      </c>
      <c r="D333" s="8">
        <v>5.84</v>
      </c>
      <c r="E333" s="4">
        <v>11</v>
      </c>
      <c r="F333" s="8">
        <v>3.03</v>
      </c>
      <c r="G333" s="4">
        <v>24</v>
      </c>
      <c r="H333" s="8">
        <v>11.21</v>
      </c>
      <c r="I333" s="4">
        <v>0</v>
      </c>
    </row>
    <row r="334" spans="1:9" x14ac:dyDescent="0.2">
      <c r="A334" s="2">
        <v>8</v>
      </c>
      <c r="B334" s="1" t="s">
        <v>55</v>
      </c>
      <c r="C334" s="4">
        <v>30</v>
      </c>
      <c r="D334" s="8">
        <v>5.01</v>
      </c>
      <c r="E334" s="4">
        <v>19</v>
      </c>
      <c r="F334" s="8">
        <v>5.23</v>
      </c>
      <c r="G334" s="4">
        <v>11</v>
      </c>
      <c r="H334" s="8">
        <v>5.14</v>
      </c>
      <c r="I334" s="4">
        <v>0</v>
      </c>
    </row>
    <row r="335" spans="1:9" x14ac:dyDescent="0.2">
      <c r="A335" s="2">
        <v>9</v>
      </c>
      <c r="B335" s="1" t="s">
        <v>62</v>
      </c>
      <c r="C335" s="4">
        <v>25</v>
      </c>
      <c r="D335" s="8">
        <v>4.17</v>
      </c>
      <c r="E335" s="4">
        <v>21</v>
      </c>
      <c r="F335" s="8">
        <v>5.79</v>
      </c>
      <c r="G335" s="4">
        <v>4</v>
      </c>
      <c r="H335" s="8">
        <v>1.87</v>
      </c>
      <c r="I335" s="4">
        <v>0</v>
      </c>
    </row>
    <row r="336" spans="1:9" x14ac:dyDescent="0.2">
      <c r="A336" s="2">
        <v>10</v>
      </c>
      <c r="B336" s="1" t="s">
        <v>53</v>
      </c>
      <c r="C336" s="4">
        <v>19</v>
      </c>
      <c r="D336" s="8">
        <v>3.17</v>
      </c>
      <c r="E336" s="4">
        <v>14</v>
      </c>
      <c r="F336" s="8">
        <v>3.86</v>
      </c>
      <c r="G336" s="4">
        <v>5</v>
      </c>
      <c r="H336" s="8">
        <v>2.34</v>
      </c>
      <c r="I336" s="4">
        <v>0</v>
      </c>
    </row>
    <row r="337" spans="1:9" x14ac:dyDescent="0.2">
      <c r="A337" s="2">
        <v>11</v>
      </c>
      <c r="B337" s="1" t="s">
        <v>56</v>
      </c>
      <c r="C337" s="4">
        <v>16</v>
      </c>
      <c r="D337" s="8">
        <v>2.67</v>
      </c>
      <c r="E337" s="4">
        <v>5</v>
      </c>
      <c r="F337" s="8">
        <v>1.38</v>
      </c>
      <c r="G337" s="4">
        <v>11</v>
      </c>
      <c r="H337" s="8">
        <v>5.14</v>
      </c>
      <c r="I337" s="4">
        <v>0</v>
      </c>
    </row>
    <row r="338" spans="1:9" x14ac:dyDescent="0.2">
      <c r="A338" s="2">
        <v>12</v>
      </c>
      <c r="B338" s="1" t="s">
        <v>57</v>
      </c>
      <c r="C338" s="4">
        <v>12</v>
      </c>
      <c r="D338" s="8">
        <v>2</v>
      </c>
      <c r="E338" s="4">
        <v>10</v>
      </c>
      <c r="F338" s="8">
        <v>2.75</v>
      </c>
      <c r="G338" s="4">
        <v>2</v>
      </c>
      <c r="H338" s="8">
        <v>0.93</v>
      </c>
      <c r="I338" s="4">
        <v>0</v>
      </c>
    </row>
    <row r="339" spans="1:9" x14ac:dyDescent="0.2">
      <c r="A339" s="2">
        <v>13</v>
      </c>
      <c r="B339" s="1" t="s">
        <v>58</v>
      </c>
      <c r="C339" s="4">
        <v>9</v>
      </c>
      <c r="D339" s="8">
        <v>1.5</v>
      </c>
      <c r="E339" s="4">
        <v>4</v>
      </c>
      <c r="F339" s="8">
        <v>1.1000000000000001</v>
      </c>
      <c r="G339" s="4">
        <v>5</v>
      </c>
      <c r="H339" s="8">
        <v>2.34</v>
      </c>
      <c r="I339" s="4">
        <v>0</v>
      </c>
    </row>
    <row r="340" spans="1:9" x14ac:dyDescent="0.2">
      <c r="A340" s="2">
        <v>14</v>
      </c>
      <c r="B340" s="1" t="s">
        <v>54</v>
      </c>
      <c r="C340" s="4">
        <v>7</v>
      </c>
      <c r="D340" s="8">
        <v>1.17</v>
      </c>
      <c r="E340" s="4">
        <v>5</v>
      </c>
      <c r="F340" s="8">
        <v>1.38</v>
      </c>
      <c r="G340" s="4">
        <v>2</v>
      </c>
      <c r="H340" s="8">
        <v>0.93</v>
      </c>
      <c r="I340" s="4">
        <v>0</v>
      </c>
    </row>
    <row r="341" spans="1:9" x14ac:dyDescent="0.2">
      <c r="A341" s="2">
        <v>14</v>
      </c>
      <c r="B341" s="1" t="s">
        <v>78</v>
      </c>
      <c r="C341" s="4">
        <v>7</v>
      </c>
      <c r="D341" s="8">
        <v>1.17</v>
      </c>
      <c r="E341" s="4">
        <v>4</v>
      </c>
      <c r="F341" s="8">
        <v>1.1000000000000001</v>
      </c>
      <c r="G341" s="4">
        <v>3</v>
      </c>
      <c r="H341" s="8">
        <v>1.4</v>
      </c>
      <c r="I341" s="4">
        <v>0</v>
      </c>
    </row>
    <row r="342" spans="1:9" x14ac:dyDescent="0.2">
      <c r="A342" s="2">
        <v>14</v>
      </c>
      <c r="B342" s="1" t="s">
        <v>73</v>
      </c>
      <c r="C342" s="4">
        <v>7</v>
      </c>
      <c r="D342" s="8">
        <v>1.17</v>
      </c>
      <c r="E342" s="4">
        <v>4</v>
      </c>
      <c r="F342" s="8">
        <v>1.1000000000000001</v>
      </c>
      <c r="G342" s="4">
        <v>3</v>
      </c>
      <c r="H342" s="8">
        <v>1.4</v>
      </c>
      <c r="I342" s="4">
        <v>0</v>
      </c>
    </row>
    <row r="343" spans="1:9" x14ac:dyDescent="0.2">
      <c r="A343" s="2">
        <v>17</v>
      </c>
      <c r="B343" s="1" t="s">
        <v>49</v>
      </c>
      <c r="C343" s="4">
        <v>6</v>
      </c>
      <c r="D343" s="8">
        <v>1</v>
      </c>
      <c r="E343" s="4">
        <v>4</v>
      </c>
      <c r="F343" s="8">
        <v>1.1000000000000001</v>
      </c>
      <c r="G343" s="4">
        <v>2</v>
      </c>
      <c r="H343" s="8">
        <v>0.93</v>
      </c>
      <c r="I343" s="4">
        <v>0</v>
      </c>
    </row>
    <row r="344" spans="1:9" x14ac:dyDescent="0.2">
      <c r="A344" s="2">
        <v>17</v>
      </c>
      <c r="B344" s="1" t="s">
        <v>77</v>
      </c>
      <c r="C344" s="4">
        <v>6</v>
      </c>
      <c r="D344" s="8">
        <v>1</v>
      </c>
      <c r="E344" s="4">
        <v>1</v>
      </c>
      <c r="F344" s="8">
        <v>0.28000000000000003</v>
      </c>
      <c r="G344" s="4">
        <v>5</v>
      </c>
      <c r="H344" s="8">
        <v>2.34</v>
      </c>
      <c r="I344" s="4">
        <v>0</v>
      </c>
    </row>
    <row r="345" spans="1:9" x14ac:dyDescent="0.2">
      <c r="A345" s="2">
        <v>17</v>
      </c>
      <c r="B345" s="1" t="s">
        <v>84</v>
      </c>
      <c r="C345" s="4">
        <v>6</v>
      </c>
      <c r="D345" s="8">
        <v>1</v>
      </c>
      <c r="E345" s="4">
        <v>1</v>
      </c>
      <c r="F345" s="8">
        <v>0.28000000000000003</v>
      </c>
      <c r="G345" s="4">
        <v>5</v>
      </c>
      <c r="H345" s="8">
        <v>2.34</v>
      </c>
      <c r="I345" s="4">
        <v>0</v>
      </c>
    </row>
    <row r="346" spans="1:9" x14ac:dyDescent="0.2">
      <c r="A346" s="2">
        <v>20</v>
      </c>
      <c r="B346" s="1" t="s">
        <v>67</v>
      </c>
      <c r="C346" s="4">
        <v>5</v>
      </c>
      <c r="D346" s="8">
        <v>0.83</v>
      </c>
      <c r="E346" s="4">
        <v>3</v>
      </c>
      <c r="F346" s="8">
        <v>0.83</v>
      </c>
      <c r="G346" s="4">
        <v>2</v>
      </c>
      <c r="H346" s="8">
        <v>0.93</v>
      </c>
      <c r="I346" s="4">
        <v>0</v>
      </c>
    </row>
    <row r="347" spans="1:9" x14ac:dyDescent="0.2">
      <c r="A347" s="2">
        <v>20</v>
      </c>
      <c r="B347" s="1" t="s">
        <v>69</v>
      </c>
      <c r="C347" s="4">
        <v>5</v>
      </c>
      <c r="D347" s="8">
        <v>0.83</v>
      </c>
      <c r="E347" s="4">
        <v>1</v>
      </c>
      <c r="F347" s="8">
        <v>0.28000000000000003</v>
      </c>
      <c r="G347" s="4">
        <v>4</v>
      </c>
      <c r="H347" s="8">
        <v>1.87</v>
      </c>
      <c r="I347" s="4">
        <v>0</v>
      </c>
    </row>
    <row r="348" spans="1:9" x14ac:dyDescent="0.2">
      <c r="A348" s="2">
        <v>20</v>
      </c>
      <c r="B348" s="1" t="s">
        <v>50</v>
      </c>
      <c r="C348" s="4">
        <v>5</v>
      </c>
      <c r="D348" s="8">
        <v>0.83</v>
      </c>
      <c r="E348" s="4">
        <v>1</v>
      </c>
      <c r="F348" s="8">
        <v>0.28000000000000003</v>
      </c>
      <c r="G348" s="4">
        <v>4</v>
      </c>
      <c r="H348" s="8">
        <v>1.87</v>
      </c>
      <c r="I348" s="4">
        <v>0</v>
      </c>
    </row>
    <row r="349" spans="1:9" x14ac:dyDescent="0.2">
      <c r="A349" s="2">
        <v>20</v>
      </c>
      <c r="B349" s="1" t="s">
        <v>51</v>
      </c>
      <c r="C349" s="4">
        <v>5</v>
      </c>
      <c r="D349" s="8">
        <v>0.83</v>
      </c>
      <c r="E349" s="4">
        <v>0</v>
      </c>
      <c r="F349" s="8">
        <v>0</v>
      </c>
      <c r="G349" s="4">
        <v>5</v>
      </c>
      <c r="H349" s="8">
        <v>2.34</v>
      </c>
      <c r="I349" s="4">
        <v>0</v>
      </c>
    </row>
    <row r="350" spans="1:9" x14ac:dyDescent="0.2">
      <c r="A350" s="2">
        <v>20</v>
      </c>
      <c r="B350" s="1" t="s">
        <v>52</v>
      </c>
      <c r="C350" s="4">
        <v>5</v>
      </c>
      <c r="D350" s="8">
        <v>0.83</v>
      </c>
      <c r="E350" s="4">
        <v>3</v>
      </c>
      <c r="F350" s="8">
        <v>0.83</v>
      </c>
      <c r="G350" s="4">
        <v>2</v>
      </c>
      <c r="H350" s="8">
        <v>0.93</v>
      </c>
      <c r="I350" s="4">
        <v>0</v>
      </c>
    </row>
    <row r="351" spans="1:9" x14ac:dyDescent="0.2">
      <c r="A351" s="2">
        <v>20</v>
      </c>
      <c r="B351" s="1" t="s">
        <v>64</v>
      </c>
      <c r="C351" s="4">
        <v>5</v>
      </c>
      <c r="D351" s="8">
        <v>0.83</v>
      </c>
      <c r="E351" s="4">
        <v>1</v>
      </c>
      <c r="F351" s="8">
        <v>0.28000000000000003</v>
      </c>
      <c r="G351" s="4">
        <v>4</v>
      </c>
      <c r="H351" s="8">
        <v>1.87</v>
      </c>
      <c r="I351" s="4">
        <v>0</v>
      </c>
    </row>
    <row r="352" spans="1:9" x14ac:dyDescent="0.2">
      <c r="A352" s="1"/>
      <c r="C352" s="4"/>
      <c r="D352" s="8"/>
      <c r="E352" s="4"/>
      <c r="F352" s="8"/>
      <c r="G352" s="4"/>
      <c r="H352" s="8"/>
      <c r="I352" s="4"/>
    </row>
    <row r="353" spans="1:9" x14ac:dyDescent="0.2">
      <c r="A353" s="1" t="s">
        <v>15</v>
      </c>
      <c r="C353" s="4"/>
      <c r="D353" s="8"/>
      <c r="E353" s="4"/>
      <c r="F353" s="8"/>
      <c r="G353" s="4"/>
      <c r="H353" s="8"/>
      <c r="I353" s="4"/>
    </row>
    <row r="354" spans="1:9" x14ac:dyDescent="0.2">
      <c r="A354" s="2">
        <v>1</v>
      </c>
      <c r="B354" s="1" t="s">
        <v>43</v>
      </c>
      <c r="C354" s="4">
        <v>67</v>
      </c>
      <c r="D354" s="8">
        <v>11.51</v>
      </c>
      <c r="E354" s="4">
        <v>35</v>
      </c>
      <c r="F354" s="8">
        <v>9.23</v>
      </c>
      <c r="G354" s="4">
        <v>32</v>
      </c>
      <c r="H354" s="8">
        <v>16.079999999999998</v>
      </c>
      <c r="I354" s="4">
        <v>0</v>
      </c>
    </row>
    <row r="355" spans="1:9" x14ac:dyDescent="0.2">
      <c r="A355" s="2">
        <v>2</v>
      </c>
      <c r="B355" s="1" t="s">
        <v>60</v>
      </c>
      <c r="C355" s="4">
        <v>64</v>
      </c>
      <c r="D355" s="8">
        <v>11</v>
      </c>
      <c r="E355" s="4">
        <v>61</v>
      </c>
      <c r="F355" s="8">
        <v>16.09</v>
      </c>
      <c r="G355" s="4">
        <v>3</v>
      </c>
      <c r="H355" s="8">
        <v>1.51</v>
      </c>
      <c r="I355" s="4">
        <v>0</v>
      </c>
    </row>
    <row r="356" spans="1:9" x14ac:dyDescent="0.2">
      <c r="A356" s="2">
        <v>3</v>
      </c>
      <c r="B356" s="1" t="s">
        <v>59</v>
      </c>
      <c r="C356" s="4">
        <v>57</v>
      </c>
      <c r="D356" s="8">
        <v>9.7899999999999991</v>
      </c>
      <c r="E356" s="4">
        <v>53</v>
      </c>
      <c r="F356" s="8">
        <v>13.98</v>
      </c>
      <c r="G356" s="4">
        <v>4</v>
      </c>
      <c r="H356" s="8">
        <v>2.0099999999999998</v>
      </c>
      <c r="I356" s="4">
        <v>0</v>
      </c>
    </row>
    <row r="357" spans="1:9" x14ac:dyDescent="0.2">
      <c r="A357" s="2">
        <v>4</v>
      </c>
      <c r="B357" s="1" t="s">
        <v>55</v>
      </c>
      <c r="C357" s="4">
        <v>49</v>
      </c>
      <c r="D357" s="8">
        <v>8.42</v>
      </c>
      <c r="E357" s="4">
        <v>34</v>
      </c>
      <c r="F357" s="8">
        <v>8.9700000000000006</v>
      </c>
      <c r="G357" s="4">
        <v>15</v>
      </c>
      <c r="H357" s="8">
        <v>7.54</v>
      </c>
      <c r="I357" s="4">
        <v>0</v>
      </c>
    </row>
    <row r="358" spans="1:9" x14ac:dyDescent="0.2">
      <c r="A358" s="2">
        <v>5</v>
      </c>
      <c r="B358" s="1" t="s">
        <v>44</v>
      </c>
      <c r="C358" s="4">
        <v>42</v>
      </c>
      <c r="D358" s="8">
        <v>7.22</v>
      </c>
      <c r="E358" s="4">
        <v>29</v>
      </c>
      <c r="F358" s="8">
        <v>7.65</v>
      </c>
      <c r="G358" s="4">
        <v>13</v>
      </c>
      <c r="H358" s="8">
        <v>6.53</v>
      </c>
      <c r="I358" s="4">
        <v>0</v>
      </c>
    </row>
    <row r="359" spans="1:9" x14ac:dyDescent="0.2">
      <c r="A359" s="2">
        <v>6</v>
      </c>
      <c r="B359" s="1" t="s">
        <v>53</v>
      </c>
      <c r="C359" s="4">
        <v>39</v>
      </c>
      <c r="D359" s="8">
        <v>6.7</v>
      </c>
      <c r="E359" s="4">
        <v>35</v>
      </c>
      <c r="F359" s="8">
        <v>9.23</v>
      </c>
      <c r="G359" s="4">
        <v>4</v>
      </c>
      <c r="H359" s="8">
        <v>2.0099999999999998</v>
      </c>
      <c r="I359" s="4">
        <v>0</v>
      </c>
    </row>
    <row r="360" spans="1:9" x14ac:dyDescent="0.2">
      <c r="A360" s="2">
        <v>7</v>
      </c>
      <c r="B360" s="1" t="s">
        <v>70</v>
      </c>
      <c r="C360" s="4">
        <v>27</v>
      </c>
      <c r="D360" s="8">
        <v>4.6399999999999997</v>
      </c>
      <c r="E360" s="4">
        <v>17</v>
      </c>
      <c r="F360" s="8">
        <v>4.49</v>
      </c>
      <c r="G360" s="4">
        <v>10</v>
      </c>
      <c r="H360" s="8">
        <v>5.03</v>
      </c>
      <c r="I360" s="4">
        <v>0</v>
      </c>
    </row>
    <row r="361" spans="1:9" x14ac:dyDescent="0.2">
      <c r="A361" s="2">
        <v>8</v>
      </c>
      <c r="B361" s="1" t="s">
        <v>45</v>
      </c>
      <c r="C361" s="4">
        <v>19</v>
      </c>
      <c r="D361" s="8">
        <v>3.26</v>
      </c>
      <c r="E361" s="4">
        <v>5</v>
      </c>
      <c r="F361" s="8">
        <v>1.32</v>
      </c>
      <c r="G361" s="4">
        <v>14</v>
      </c>
      <c r="H361" s="8">
        <v>7.04</v>
      </c>
      <c r="I361" s="4">
        <v>0</v>
      </c>
    </row>
    <row r="362" spans="1:9" x14ac:dyDescent="0.2">
      <c r="A362" s="2">
        <v>9</v>
      </c>
      <c r="B362" s="1" t="s">
        <v>54</v>
      </c>
      <c r="C362" s="4">
        <v>18</v>
      </c>
      <c r="D362" s="8">
        <v>3.09</v>
      </c>
      <c r="E362" s="4">
        <v>11</v>
      </c>
      <c r="F362" s="8">
        <v>2.9</v>
      </c>
      <c r="G362" s="4">
        <v>7</v>
      </c>
      <c r="H362" s="8">
        <v>3.52</v>
      </c>
      <c r="I362" s="4">
        <v>0</v>
      </c>
    </row>
    <row r="363" spans="1:9" x14ac:dyDescent="0.2">
      <c r="A363" s="2">
        <v>9</v>
      </c>
      <c r="B363" s="1" t="s">
        <v>61</v>
      </c>
      <c r="C363" s="4">
        <v>18</v>
      </c>
      <c r="D363" s="8">
        <v>3.09</v>
      </c>
      <c r="E363" s="4">
        <v>14</v>
      </c>
      <c r="F363" s="8">
        <v>3.69</v>
      </c>
      <c r="G363" s="4">
        <v>2</v>
      </c>
      <c r="H363" s="8">
        <v>1.01</v>
      </c>
      <c r="I363" s="4">
        <v>0</v>
      </c>
    </row>
    <row r="364" spans="1:9" x14ac:dyDescent="0.2">
      <c r="A364" s="2">
        <v>11</v>
      </c>
      <c r="B364" s="1" t="s">
        <v>46</v>
      </c>
      <c r="C364" s="4">
        <v>17</v>
      </c>
      <c r="D364" s="8">
        <v>2.92</v>
      </c>
      <c r="E364" s="4">
        <v>12</v>
      </c>
      <c r="F364" s="8">
        <v>3.17</v>
      </c>
      <c r="G364" s="4">
        <v>5</v>
      </c>
      <c r="H364" s="8">
        <v>2.5099999999999998</v>
      </c>
      <c r="I364" s="4">
        <v>0</v>
      </c>
    </row>
    <row r="365" spans="1:9" x14ac:dyDescent="0.2">
      <c r="A365" s="2">
        <v>12</v>
      </c>
      <c r="B365" s="1" t="s">
        <v>52</v>
      </c>
      <c r="C365" s="4">
        <v>15</v>
      </c>
      <c r="D365" s="8">
        <v>2.58</v>
      </c>
      <c r="E365" s="4">
        <v>13</v>
      </c>
      <c r="F365" s="8">
        <v>3.43</v>
      </c>
      <c r="G365" s="4">
        <v>2</v>
      </c>
      <c r="H365" s="8">
        <v>1.01</v>
      </c>
      <c r="I365" s="4">
        <v>0</v>
      </c>
    </row>
    <row r="366" spans="1:9" x14ac:dyDescent="0.2">
      <c r="A366" s="2">
        <v>12</v>
      </c>
      <c r="B366" s="1" t="s">
        <v>62</v>
      </c>
      <c r="C366" s="4">
        <v>15</v>
      </c>
      <c r="D366" s="8">
        <v>2.58</v>
      </c>
      <c r="E366" s="4">
        <v>14</v>
      </c>
      <c r="F366" s="8">
        <v>3.69</v>
      </c>
      <c r="G366" s="4">
        <v>1</v>
      </c>
      <c r="H366" s="8">
        <v>0.5</v>
      </c>
      <c r="I366" s="4">
        <v>0</v>
      </c>
    </row>
    <row r="367" spans="1:9" x14ac:dyDescent="0.2">
      <c r="A367" s="2">
        <v>14</v>
      </c>
      <c r="B367" s="1" t="s">
        <v>58</v>
      </c>
      <c r="C367" s="4">
        <v>11</v>
      </c>
      <c r="D367" s="8">
        <v>1.89</v>
      </c>
      <c r="E367" s="4">
        <v>2</v>
      </c>
      <c r="F367" s="8">
        <v>0.53</v>
      </c>
      <c r="G367" s="4">
        <v>9</v>
      </c>
      <c r="H367" s="8">
        <v>4.5199999999999996</v>
      </c>
      <c r="I367" s="4">
        <v>0</v>
      </c>
    </row>
    <row r="368" spans="1:9" x14ac:dyDescent="0.2">
      <c r="A368" s="2">
        <v>15</v>
      </c>
      <c r="B368" s="1" t="s">
        <v>72</v>
      </c>
      <c r="C368" s="4">
        <v>8</v>
      </c>
      <c r="D368" s="8">
        <v>1.37</v>
      </c>
      <c r="E368" s="4">
        <v>3</v>
      </c>
      <c r="F368" s="8">
        <v>0.79</v>
      </c>
      <c r="G368" s="4">
        <v>5</v>
      </c>
      <c r="H368" s="8">
        <v>2.5099999999999998</v>
      </c>
      <c r="I368" s="4">
        <v>0</v>
      </c>
    </row>
    <row r="369" spans="1:9" x14ac:dyDescent="0.2">
      <c r="A369" s="2">
        <v>16</v>
      </c>
      <c r="B369" s="1" t="s">
        <v>66</v>
      </c>
      <c r="C369" s="4">
        <v>7</v>
      </c>
      <c r="D369" s="8">
        <v>1.2</v>
      </c>
      <c r="E369" s="4">
        <v>3</v>
      </c>
      <c r="F369" s="8">
        <v>0.79</v>
      </c>
      <c r="G369" s="4">
        <v>4</v>
      </c>
      <c r="H369" s="8">
        <v>2.0099999999999998</v>
      </c>
      <c r="I369" s="4">
        <v>0</v>
      </c>
    </row>
    <row r="370" spans="1:9" x14ac:dyDescent="0.2">
      <c r="A370" s="2">
        <v>16</v>
      </c>
      <c r="B370" s="1" t="s">
        <v>75</v>
      </c>
      <c r="C370" s="4">
        <v>7</v>
      </c>
      <c r="D370" s="8">
        <v>1.2</v>
      </c>
      <c r="E370" s="4">
        <v>4</v>
      </c>
      <c r="F370" s="8">
        <v>1.06</v>
      </c>
      <c r="G370" s="4">
        <v>3</v>
      </c>
      <c r="H370" s="8">
        <v>1.51</v>
      </c>
      <c r="I370" s="4">
        <v>0</v>
      </c>
    </row>
    <row r="371" spans="1:9" x14ac:dyDescent="0.2">
      <c r="A371" s="2">
        <v>18</v>
      </c>
      <c r="B371" s="1" t="s">
        <v>47</v>
      </c>
      <c r="C371" s="4">
        <v>6</v>
      </c>
      <c r="D371" s="8">
        <v>1.03</v>
      </c>
      <c r="E371" s="4">
        <v>3</v>
      </c>
      <c r="F371" s="8">
        <v>0.79</v>
      </c>
      <c r="G371" s="4">
        <v>3</v>
      </c>
      <c r="H371" s="8">
        <v>1.51</v>
      </c>
      <c r="I371" s="4">
        <v>0</v>
      </c>
    </row>
    <row r="372" spans="1:9" x14ac:dyDescent="0.2">
      <c r="A372" s="2">
        <v>18</v>
      </c>
      <c r="B372" s="1" t="s">
        <v>48</v>
      </c>
      <c r="C372" s="4">
        <v>6</v>
      </c>
      <c r="D372" s="8">
        <v>1.03</v>
      </c>
      <c r="E372" s="4">
        <v>2</v>
      </c>
      <c r="F372" s="8">
        <v>0.53</v>
      </c>
      <c r="G372" s="4">
        <v>4</v>
      </c>
      <c r="H372" s="8">
        <v>2.0099999999999998</v>
      </c>
      <c r="I372" s="4">
        <v>0</v>
      </c>
    </row>
    <row r="373" spans="1:9" x14ac:dyDescent="0.2">
      <c r="A373" s="2">
        <v>18</v>
      </c>
      <c r="B373" s="1" t="s">
        <v>50</v>
      </c>
      <c r="C373" s="4">
        <v>6</v>
      </c>
      <c r="D373" s="8">
        <v>1.03</v>
      </c>
      <c r="E373" s="4">
        <v>1</v>
      </c>
      <c r="F373" s="8">
        <v>0.26</v>
      </c>
      <c r="G373" s="4">
        <v>5</v>
      </c>
      <c r="H373" s="8">
        <v>2.5099999999999998</v>
      </c>
      <c r="I373" s="4">
        <v>0</v>
      </c>
    </row>
    <row r="374" spans="1:9" x14ac:dyDescent="0.2">
      <c r="A374" s="2">
        <v>18</v>
      </c>
      <c r="B374" s="1" t="s">
        <v>57</v>
      </c>
      <c r="C374" s="4">
        <v>6</v>
      </c>
      <c r="D374" s="8">
        <v>1.03</v>
      </c>
      <c r="E374" s="4">
        <v>5</v>
      </c>
      <c r="F374" s="8">
        <v>1.32</v>
      </c>
      <c r="G374" s="4">
        <v>1</v>
      </c>
      <c r="H374" s="8">
        <v>0.5</v>
      </c>
      <c r="I374" s="4">
        <v>0</v>
      </c>
    </row>
    <row r="375" spans="1:9" x14ac:dyDescent="0.2">
      <c r="A375" s="1"/>
      <c r="C375" s="4"/>
      <c r="D375" s="8"/>
      <c r="E375" s="4"/>
      <c r="F375" s="8"/>
      <c r="G375" s="4"/>
      <c r="H375" s="8"/>
      <c r="I375" s="4"/>
    </row>
    <row r="376" spans="1:9" x14ac:dyDescent="0.2">
      <c r="A376" s="1" t="s">
        <v>16</v>
      </c>
      <c r="C376" s="4"/>
      <c r="D376" s="8"/>
      <c r="E376" s="4"/>
      <c r="F376" s="8"/>
      <c r="G376" s="4"/>
      <c r="H376" s="8"/>
      <c r="I376" s="4"/>
    </row>
    <row r="377" spans="1:9" x14ac:dyDescent="0.2">
      <c r="A377" s="2">
        <v>1</v>
      </c>
      <c r="B377" s="1" t="s">
        <v>60</v>
      </c>
      <c r="C377" s="4">
        <v>36</v>
      </c>
      <c r="D377" s="8">
        <v>15.19</v>
      </c>
      <c r="E377" s="4">
        <v>31</v>
      </c>
      <c r="F377" s="8">
        <v>25</v>
      </c>
      <c r="G377" s="4">
        <v>5</v>
      </c>
      <c r="H377" s="8">
        <v>4.63</v>
      </c>
      <c r="I377" s="4">
        <v>0</v>
      </c>
    </row>
    <row r="378" spans="1:9" x14ac:dyDescent="0.2">
      <c r="A378" s="2">
        <v>2</v>
      </c>
      <c r="B378" s="1" t="s">
        <v>43</v>
      </c>
      <c r="C378" s="4">
        <v>26</v>
      </c>
      <c r="D378" s="8">
        <v>10.97</v>
      </c>
      <c r="E378" s="4">
        <v>7</v>
      </c>
      <c r="F378" s="8">
        <v>5.65</v>
      </c>
      <c r="G378" s="4">
        <v>19</v>
      </c>
      <c r="H378" s="8">
        <v>17.59</v>
      </c>
      <c r="I378" s="4">
        <v>0</v>
      </c>
    </row>
    <row r="379" spans="1:9" x14ac:dyDescent="0.2">
      <c r="A379" s="2">
        <v>3</v>
      </c>
      <c r="B379" s="1" t="s">
        <v>59</v>
      </c>
      <c r="C379" s="4">
        <v>21</v>
      </c>
      <c r="D379" s="8">
        <v>8.86</v>
      </c>
      <c r="E379" s="4">
        <v>19</v>
      </c>
      <c r="F379" s="8">
        <v>15.32</v>
      </c>
      <c r="G379" s="4">
        <v>2</v>
      </c>
      <c r="H379" s="8">
        <v>1.85</v>
      </c>
      <c r="I379" s="4">
        <v>0</v>
      </c>
    </row>
    <row r="380" spans="1:9" x14ac:dyDescent="0.2">
      <c r="A380" s="2">
        <v>4</v>
      </c>
      <c r="B380" s="1" t="s">
        <v>44</v>
      </c>
      <c r="C380" s="4">
        <v>16</v>
      </c>
      <c r="D380" s="8">
        <v>6.75</v>
      </c>
      <c r="E380" s="4">
        <v>5</v>
      </c>
      <c r="F380" s="8">
        <v>4.03</v>
      </c>
      <c r="G380" s="4">
        <v>11</v>
      </c>
      <c r="H380" s="8">
        <v>10.19</v>
      </c>
      <c r="I380" s="4">
        <v>0</v>
      </c>
    </row>
    <row r="381" spans="1:9" x14ac:dyDescent="0.2">
      <c r="A381" s="2">
        <v>4</v>
      </c>
      <c r="B381" s="1" t="s">
        <v>55</v>
      </c>
      <c r="C381" s="4">
        <v>16</v>
      </c>
      <c r="D381" s="8">
        <v>6.75</v>
      </c>
      <c r="E381" s="4">
        <v>10</v>
      </c>
      <c r="F381" s="8">
        <v>8.06</v>
      </c>
      <c r="G381" s="4">
        <v>6</v>
      </c>
      <c r="H381" s="8">
        <v>5.56</v>
      </c>
      <c r="I381" s="4">
        <v>0</v>
      </c>
    </row>
    <row r="382" spans="1:9" x14ac:dyDescent="0.2">
      <c r="A382" s="2">
        <v>6</v>
      </c>
      <c r="B382" s="1" t="s">
        <v>46</v>
      </c>
      <c r="C382" s="4">
        <v>14</v>
      </c>
      <c r="D382" s="8">
        <v>5.91</v>
      </c>
      <c r="E382" s="4">
        <v>4</v>
      </c>
      <c r="F382" s="8">
        <v>3.23</v>
      </c>
      <c r="G382" s="4">
        <v>10</v>
      </c>
      <c r="H382" s="8">
        <v>9.26</v>
      </c>
      <c r="I382" s="4">
        <v>0</v>
      </c>
    </row>
    <row r="383" spans="1:9" x14ac:dyDescent="0.2">
      <c r="A383" s="2">
        <v>7</v>
      </c>
      <c r="B383" s="1" t="s">
        <v>53</v>
      </c>
      <c r="C383" s="4">
        <v>9</v>
      </c>
      <c r="D383" s="8">
        <v>3.8</v>
      </c>
      <c r="E383" s="4">
        <v>7</v>
      </c>
      <c r="F383" s="8">
        <v>5.65</v>
      </c>
      <c r="G383" s="4">
        <v>2</v>
      </c>
      <c r="H383" s="8">
        <v>1.85</v>
      </c>
      <c r="I383" s="4">
        <v>0</v>
      </c>
    </row>
    <row r="384" spans="1:9" x14ac:dyDescent="0.2">
      <c r="A384" s="2">
        <v>8</v>
      </c>
      <c r="B384" s="1" t="s">
        <v>47</v>
      </c>
      <c r="C384" s="4">
        <v>8</v>
      </c>
      <c r="D384" s="8">
        <v>3.38</v>
      </c>
      <c r="E384" s="4">
        <v>2</v>
      </c>
      <c r="F384" s="8">
        <v>1.61</v>
      </c>
      <c r="G384" s="4">
        <v>6</v>
      </c>
      <c r="H384" s="8">
        <v>5.56</v>
      </c>
      <c r="I384" s="4">
        <v>0</v>
      </c>
    </row>
    <row r="385" spans="1:9" x14ac:dyDescent="0.2">
      <c r="A385" s="2">
        <v>8</v>
      </c>
      <c r="B385" s="1" t="s">
        <v>54</v>
      </c>
      <c r="C385" s="4">
        <v>8</v>
      </c>
      <c r="D385" s="8">
        <v>3.38</v>
      </c>
      <c r="E385" s="4">
        <v>6</v>
      </c>
      <c r="F385" s="8">
        <v>4.84</v>
      </c>
      <c r="G385" s="4">
        <v>2</v>
      </c>
      <c r="H385" s="8">
        <v>1.85</v>
      </c>
      <c r="I385" s="4">
        <v>0</v>
      </c>
    </row>
    <row r="386" spans="1:9" x14ac:dyDescent="0.2">
      <c r="A386" s="2">
        <v>10</v>
      </c>
      <c r="B386" s="1" t="s">
        <v>48</v>
      </c>
      <c r="C386" s="4">
        <v>7</v>
      </c>
      <c r="D386" s="8">
        <v>2.95</v>
      </c>
      <c r="E386" s="4">
        <v>2</v>
      </c>
      <c r="F386" s="8">
        <v>1.61</v>
      </c>
      <c r="G386" s="4">
        <v>5</v>
      </c>
      <c r="H386" s="8">
        <v>4.63</v>
      </c>
      <c r="I386" s="4">
        <v>0</v>
      </c>
    </row>
    <row r="387" spans="1:9" x14ac:dyDescent="0.2">
      <c r="A387" s="2">
        <v>10</v>
      </c>
      <c r="B387" s="1" t="s">
        <v>52</v>
      </c>
      <c r="C387" s="4">
        <v>7</v>
      </c>
      <c r="D387" s="8">
        <v>2.95</v>
      </c>
      <c r="E387" s="4">
        <v>6</v>
      </c>
      <c r="F387" s="8">
        <v>4.84</v>
      </c>
      <c r="G387" s="4">
        <v>1</v>
      </c>
      <c r="H387" s="8">
        <v>0.93</v>
      </c>
      <c r="I387" s="4">
        <v>0</v>
      </c>
    </row>
    <row r="388" spans="1:9" x14ac:dyDescent="0.2">
      <c r="A388" s="2">
        <v>10</v>
      </c>
      <c r="B388" s="1" t="s">
        <v>62</v>
      </c>
      <c r="C388" s="4">
        <v>7</v>
      </c>
      <c r="D388" s="8">
        <v>2.95</v>
      </c>
      <c r="E388" s="4">
        <v>7</v>
      </c>
      <c r="F388" s="8">
        <v>5.65</v>
      </c>
      <c r="G388" s="4">
        <v>0</v>
      </c>
      <c r="H388" s="8">
        <v>0</v>
      </c>
      <c r="I388" s="4">
        <v>0</v>
      </c>
    </row>
    <row r="389" spans="1:9" x14ac:dyDescent="0.2">
      <c r="A389" s="2">
        <v>13</v>
      </c>
      <c r="B389" s="1" t="s">
        <v>45</v>
      </c>
      <c r="C389" s="4">
        <v>6</v>
      </c>
      <c r="D389" s="8">
        <v>2.5299999999999998</v>
      </c>
      <c r="E389" s="4">
        <v>1</v>
      </c>
      <c r="F389" s="8">
        <v>0.81</v>
      </c>
      <c r="G389" s="4">
        <v>5</v>
      </c>
      <c r="H389" s="8">
        <v>4.63</v>
      </c>
      <c r="I389" s="4">
        <v>0</v>
      </c>
    </row>
    <row r="390" spans="1:9" x14ac:dyDescent="0.2">
      <c r="A390" s="2">
        <v>13</v>
      </c>
      <c r="B390" s="1" t="s">
        <v>87</v>
      </c>
      <c r="C390" s="4">
        <v>6</v>
      </c>
      <c r="D390" s="8">
        <v>2.5299999999999998</v>
      </c>
      <c r="E390" s="4">
        <v>2</v>
      </c>
      <c r="F390" s="8">
        <v>1.61</v>
      </c>
      <c r="G390" s="4">
        <v>4</v>
      </c>
      <c r="H390" s="8">
        <v>3.7</v>
      </c>
      <c r="I390" s="4">
        <v>0</v>
      </c>
    </row>
    <row r="391" spans="1:9" x14ac:dyDescent="0.2">
      <c r="A391" s="2">
        <v>15</v>
      </c>
      <c r="B391" s="1" t="s">
        <v>49</v>
      </c>
      <c r="C391" s="4">
        <v>5</v>
      </c>
      <c r="D391" s="8">
        <v>2.11</v>
      </c>
      <c r="E391" s="4">
        <v>3</v>
      </c>
      <c r="F391" s="8">
        <v>2.42</v>
      </c>
      <c r="G391" s="4">
        <v>2</v>
      </c>
      <c r="H391" s="8">
        <v>1.85</v>
      </c>
      <c r="I391" s="4">
        <v>0</v>
      </c>
    </row>
    <row r="392" spans="1:9" x14ac:dyDescent="0.2">
      <c r="A392" s="2">
        <v>15</v>
      </c>
      <c r="B392" s="1" t="s">
        <v>61</v>
      </c>
      <c r="C392" s="4">
        <v>5</v>
      </c>
      <c r="D392" s="8">
        <v>2.11</v>
      </c>
      <c r="E392" s="4">
        <v>2</v>
      </c>
      <c r="F392" s="8">
        <v>1.61</v>
      </c>
      <c r="G392" s="4">
        <v>0</v>
      </c>
      <c r="H392" s="8">
        <v>0</v>
      </c>
      <c r="I392" s="4">
        <v>0</v>
      </c>
    </row>
    <row r="393" spans="1:9" x14ac:dyDescent="0.2">
      <c r="A393" s="2">
        <v>17</v>
      </c>
      <c r="B393" s="1" t="s">
        <v>57</v>
      </c>
      <c r="C393" s="4">
        <v>3</v>
      </c>
      <c r="D393" s="8">
        <v>1.27</v>
      </c>
      <c r="E393" s="4">
        <v>2</v>
      </c>
      <c r="F393" s="8">
        <v>1.61</v>
      </c>
      <c r="G393" s="4">
        <v>1</v>
      </c>
      <c r="H393" s="8">
        <v>0.93</v>
      </c>
      <c r="I393" s="4">
        <v>0</v>
      </c>
    </row>
    <row r="394" spans="1:9" x14ac:dyDescent="0.2">
      <c r="A394" s="2">
        <v>18</v>
      </c>
      <c r="B394" s="1" t="s">
        <v>80</v>
      </c>
      <c r="C394" s="4">
        <v>2</v>
      </c>
      <c r="D394" s="8">
        <v>0.84</v>
      </c>
      <c r="E394" s="4">
        <v>1</v>
      </c>
      <c r="F394" s="8">
        <v>0.81</v>
      </c>
      <c r="G394" s="4">
        <v>1</v>
      </c>
      <c r="H394" s="8">
        <v>0.93</v>
      </c>
      <c r="I394" s="4">
        <v>0</v>
      </c>
    </row>
    <row r="395" spans="1:9" x14ac:dyDescent="0.2">
      <c r="A395" s="2">
        <v>18</v>
      </c>
      <c r="B395" s="1" t="s">
        <v>71</v>
      </c>
      <c r="C395" s="4">
        <v>2</v>
      </c>
      <c r="D395" s="8">
        <v>0.84</v>
      </c>
      <c r="E395" s="4">
        <v>0</v>
      </c>
      <c r="F395" s="8">
        <v>0</v>
      </c>
      <c r="G395" s="4">
        <v>2</v>
      </c>
      <c r="H395" s="8">
        <v>1.85</v>
      </c>
      <c r="I395" s="4">
        <v>0</v>
      </c>
    </row>
    <row r="396" spans="1:9" x14ac:dyDescent="0.2">
      <c r="A396" s="2">
        <v>18</v>
      </c>
      <c r="B396" s="1" t="s">
        <v>88</v>
      </c>
      <c r="C396" s="4">
        <v>2</v>
      </c>
      <c r="D396" s="8">
        <v>0.84</v>
      </c>
      <c r="E396" s="4">
        <v>0</v>
      </c>
      <c r="F396" s="8">
        <v>0</v>
      </c>
      <c r="G396" s="4">
        <v>2</v>
      </c>
      <c r="H396" s="8">
        <v>1.85</v>
      </c>
      <c r="I396" s="4">
        <v>0</v>
      </c>
    </row>
    <row r="397" spans="1:9" x14ac:dyDescent="0.2">
      <c r="A397" s="2">
        <v>18</v>
      </c>
      <c r="B397" s="1" t="s">
        <v>50</v>
      </c>
      <c r="C397" s="4">
        <v>2</v>
      </c>
      <c r="D397" s="8">
        <v>0.84</v>
      </c>
      <c r="E397" s="4">
        <v>1</v>
      </c>
      <c r="F397" s="8">
        <v>0.81</v>
      </c>
      <c r="G397" s="4">
        <v>1</v>
      </c>
      <c r="H397" s="8">
        <v>0.93</v>
      </c>
      <c r="I397" s="4">
        <v>0</v>
      </c>
    </row>
    <row r="398" spans="1:9" x14ac:dyDescent="0.2">
      <c r="A398" s="2">
        <v>18</v>
      </c>
      <c r="B398" s="1" t="s">
        <v>51</v>
      </c>
      <c r="C398" s="4">
        <v>2</v>
      </c>
      <c r="D398" s="8">
        <v>0.84</v>
      </c>
      <c r="E398" s="4">
        <v>1</v>
      </c>
      <c r="F398" s="8">
        <v>0.81</v>
      </c>
      <c r="G398" s="4">
        <v>1</v>
      </c>
      <c r="H398" s="8">
        <v>0.93</v>
      </c>
      <c r="I398" s="4">
        <v>0</v>
      </c>
    </row>
    <row r="399" spans="1:9" x14ac:dyDescent="0.2">
      <c r="A399" s="2">
        <v>18</v>
      </c>
      <c r="B399" s="1" t="s">
        <v>89</v>
      </c>
      <c r="C399" s="4">
        <v>2</v>
      </c>
      <c r="D399" s="8">
        <v>0.84</v>
      </c>
      <c r="E399" s="4">
        <v>0</v>
      </c>
      <c r="F399" s="8">
        <v>0</v>
      </c>
      <c r="G399" s="4">
        <v>2</v>
      </c>
      <c r="H399" s="8">
        <v>1.85</v>
      </c>
      <c r="I399" s="4">
        <v>0</v>
      </c>
    </row>
    <row r="400" spans="1:9" x14ac:dyDescent="0.2">
      <c r="A400" s="2">
        <v>18</v>
      </c>
      <c r="B400" s="1" t="s">
        <v>56</v>
      </c>
      <c r="C400" s="4">
        <v>2</v>
      </c>
      <c r="D400" s="8">
        <v>0.84</v>
      </c>
      <c r="E400" s="4">
        <v>0</v>
      </c>
      <c r="F400" s="8">
        <v>0</v>
      </c>
      <c r="G400" s="4">
        <v>2</v>
      </c>
      <c r="H400" s="8">
        <v>1.85</v>
      </c>
      <c r="I400" s="4">
        <v>0</v>
      </c>
    </row>
    <row r="401" spans="1:9" x14ac:dyDescent="0.2">
      <c r="A401" s="2">
        <v>18</v>
      </c>
      <c r="B401" s="1" t="s">
        <v>76</v>
      </c>
      <c r="C401" s="4">
        <v>2</v>
      </c>
      <c r="D401" s="8">
        <v>0.84</v>
      </c>
      <c r="E401" s="4">
        <v>0</v>
      </c>
      <c r="F401" s="8">
        <v>0</v>
      </c>
      <c r="G401" s="4">
        <v>2</v>
      </c>
      <c r="H401" s="8">
        <v>1.85</v>
      </c>
      <c r="I401" s="4">
        <v>0</v>
      </c>
    </row>
    <row r="402" spans="1:9" x14ac:dyDescent="0.2">
      <c r="A402" s="2">
        <v>18</v>
      </c>
      <c r="B402" s="1" t="s">
        <v>73</v>
      </c>
      <c r="C402" s="4">
        <v>2</v>
      </c>
      <c r="D402" s="8">
        <v>0.84</v>
      </c>
      <c r="E402" s="4">
        <v>1</v>
      </c>
      <c r="F402" s="8">
        <v>0.81</v>
      </c>
      <c r="G402" s="4">
        <v>1</v>
      </c>
      <c r="H402" s="8">
        <v>0.93</v>
      </c>
      <c r="I402" s="4">
        <v>0</v>
      </c>
    </row>
    <row r="403" spans="1:9" x14ac:dyDescent="0.2">
      <c r="A403" s="2">
        <v>18</v>
      </c>
      <c r="B403" s="1" t="s">
        <v>84</v>
      </c>
      <c r="C403" s="4">
        <v>2</v>
      </c>
      <c r="D403" s="8">
        <v>0.84</v>
      </c>
      <c r="E403" s="4">
        <v>0</v>
      </c>
      <c r="F403" s="8">
        <v>0</v>
      </c>
      <c r="G403" s="4">
        <v>1</v>
      </c>
      <c r="H403" s="8">
        <v>0.93</v>
      </c>
      <c r="I403" s="4">
        <v>1</v>
      </c>
    </row>
    <row r="404" spans="1:9" x14ac:dyDescent="0.2">
      <c r="A404" s="2">
        <v>18</v>
      </c>
      <c r="B404" s="1" t="s">
        <v>74</v>
      </c>
      <c r="C404" s="4">
        <v>2</v>
      </c>
      <c r="D404" s="8">
        <v>0.84</v>
      </c>
      <c r="E404" s="4">
        <v>0</v>
      </c>
      <c r="F404" s="8">
        <v>0</v>
      </c>
      <c r="G404" s="4">
        <v>2</v>
      </c>
      <c r="H404" s="8">
        <v>1.85</v>
      </c>
      <c r="I404" s="4">
        <v>0</v>
      </c>
    </row>
    <row r="405" spans="1:9" x14ac:dyDescent="0.2">
      <c r="A405" s="2">
        <v>18</v>
      </c>
      <c r="B405" s="1" t="s">
        <v>75</v>
      </c>
      <c r="C405" s="4">
        <v>2</v>
      </c>
      <c r="D405" s="8">
        <v>0.84</v>
      </c>
      <c r="E405" s="4">
        <v>1</v>
      </c>
      <c r="F405" s="8">
        <v>0.81</v>
      </c>
      <c r="G405" s="4">
        <v>1</v>
      </c>
      <c r="H405" s="8">
        <v>0.93</v>
      </c>
      <c r="I405" s="4">
        <v>0</v>
      </c>
    </row>
    <row r="406" spans="1:9" x14ac:dyDescent="0.2">
      <c r="A406" s="2">
        <v>18</v>
      </c>
      <c r="B406" s="1" t="s">
        <v>86</v>
      </c>
      <c r="C406" s="4">
        <v>2</v>
      </c>
      <c r="D406" s="8">
        <v>0.84</v>
      </c>
      <c r="E406" s="4">
        <v>1</v>
      </c>
      <c r="F406" s="8">
        <v>0.81</v>
      </c>
      <c r="G406" s="4">
        <v>1</v>
      </c>
      <c r="H406" s="8">
        <v>0.93</v>
      </c>
      <c r="I406" s="4">
        <v>0</v>
      </c>
    </row>
    <row r="407" spans="1:9" x14ac:dyDescent="0.2">
      <c r="A407" s="1"/>
      <c r="C407" s="4"/>
      <c r="D407" s="8"/>
      <c r="E407" s="4"/>
      <c r="F407" s="8"/>
      <c r="G407" s="4"/>
      <c r="H407" s="8"/>
      <c r="I407" s="4"/>
    </row>
    <row r="408" spans="1:9" x14ac:dyDescent="0.2">
      <c r="A408" s="1" t="s">
        <v>17</v>
      </c>
      <c r="C408" s="4"/>
      <c r="D408" s="8"/>
      <c r="E408" s="4"/>
      <c r="F408" s="8"/>
      <c r="G408" s="4"/>
      <c r="H408" s="8"/>
      <c r="I408" s="4"/>
    </row>
    <row r="409" spans="1:9" x14ac:dyDescent="0.2">
      <c r="A409" s="2">
        <v>1</v>
      </c>
      <c r="B409" s="1" t="s">
        <v>46</v>
      </c>
      <c r="C409" s="4">
        <v>57</v>
      </c>
      <c r="D409" s="8">
        <v>13.19</v>
      </c>
      <c r="E409" s="4">
        <v>30</v>
      </c>
      <c r="F409" s="8">
        <v>10.75</v>
      </c>
      <c r="G409" s="4">
        <v>27</v>
      </c>
      <c r="H409" s="8">
        <v>17.88</v>
      </c>
      <c r="I409" s="4">
        <v>0</v>
      </c>
    </row>
    <row r="410" spans="1:9" x14ac:dyDescent="0.2">
      <c r="A410" s="2">
        <v>2</v>
      </c>
      <c r="B410" s="1" t="s">
        <v>60</v>
      </c>
      <c r="C410" s="4">
        <v>51</v>
      </c>
      <c r="D410" s="8">
        <v>11.81</v>
      </c>
      <c r="E410" s="4">
        <v>44</v>
      </c>
      <c r="F410" s="8">
        <v>15.77</v>
      </c>
      <c r="G410" s="4">
        <v>7</v>
      </c>
      <c r="H410" s="8">
        <v>4.6399999999999997</v>
      </c>
      <c r="I410" s="4">
        <v>0</v>
      </c>
    </row>
    <row r="411" spans="1:9" x14ac:dyDescent="0.2">
      <c r="A411" s="2">
        <v>3</v>
      </c>
      <c r="B411" s="1" t="s">
        <v>59</v>
      </c>
      <c r="C411" s="4">
        <v>32</v>
      </c>
      <c r="D411" s="8">
        <v>7.41</v>
      </c>
      <c r="E411" s="4">
        <v>29</v>
      </c>
      <c r="F411" s="8">
        <v>10.39</v>
      </c>
      <c r="G411" s="4">
        <v>3</v>
      </c>
      <c r="H411" s="8">
        <v>1.99</v>
      </c>
      <c r="I411" s="4">
        <v>0</v>
      </c>
    </row>
    <row r="412" spans="1:9" x14ac:dyDescent="0.2">
      <c r="A412" s="2">
        <v>4</v>
      </c>
      <c r="B412" s="1" t="s">
        <v>44</v>
      </c>
      <c r="C412" s="4">
        <v>29</v>
      </c>
      <c r="D412" s="8">
        <v>6.71</v>
      </c>
      <c r="E412" s="4">
        <v>24</v>
      </c>
      <c r="F412" s="8">
        <v>8.6</v>
      </c>
      <c r="G412" s="4">
        <v>5</v>
      </c>
      <c r="H412" s="8">
        <v>3.31</v>
      </c>
      <c r="I412" s="4">
        <v>0</v>
      </c>
    </row>
    <row r="413" spans="1:9" x14ac:dyDescent="0.2">
      <c r="A413" s="2">
        <v>4</v>
      </c>
      <c r="B413" s="1" t="s">
        <v>55</v>
      </c>
      <c r="C413" s="4">
        <v>29</v>
      </c>
      <c r="D413" s="8">
        <v>6.71</v>
      </c>
      <c r="E413" s="4">
        <v>18</v>
      </c>
      <c r="F413" s="8">
        <v>6.45</v>
      </c>
      <c r="G413" s="4">
        <v>11</v>
      </c>
      <c r="H413" s="8">
        <v>7.28</v>
      </c>
      <c r="I413" s="4">
        <v>0</v>
      </c>
    </row>
    <row r="414" spans="1:9" x14ac:dyDescent="0.2">
      <c r="A414" s="2">
        <v>6</v>
      </c>
      <c r="B414" s="1" t="s">
        <v>53</v>
      </c>
      <c r="C414" s="4">
        <v>28</v>
      </c>
      <c r="D414" s="8">
        <v>6.48</v>
      </c>
      <c r="E414" s="4">
        <v>20</v>
      </c>
      <c r="F414" s="8">
        <v>7.17</v>
      </c>
      <c r="G414" s="4">
        <v>8</v>
      </c>
      <c r="H414" s="8">
        <v>5.3</v>
      </c>
      <c r="I414" s="4">
        <v>0</v>
      </c>
    </row>
    <row r="415" spans="1:9" x14ac:dyDescent="0.2">
      <c r="A415" s="2">
        <v>7</v>
      </c>
      <c r="B415" s="1" t="s">
        <v>43</v>
      </c>
      <c r="C415" s="4">
        <v>25</v>
      </c>
      <c r="D415" s="8">
        <v>5.79</v>
      </c>
      <c r="E415" s="4">
        <v>10</v>
      </c>
      <c r="F415" s="8">
        <v>3.58</v>
      </c>
      <c r="G415" s="4">
        <v>15</v>
      </c>
      <c r="H415" s="8">
        <v>9.93</v>
      </c>
      <c r="I415" s="4">
        <v>0</v>
      </c>
    </row>
    <row r="416" spans="1:9" x14ac:dyDescent="0.2">
      <c r="A416" s="2">
        <v>8</v>
      </c>
      <c r="B416" s="1" t="s">
        <v>45</v>
      </c>
      <c r="C416" s="4">
        <v>19</v>
      </c>
      <c r="D416" s="8">
        <v>4.4000000000000004</v>
      </c>
      <c r="E416" s="4">
        <v>16</v>
      </c>
      <c r="F416" s="8">
        <v>5.73</v>
      </c>
      <c r="G416" s="4">
        <v>3</v>
      </c>
      <c r="H416" s="8">
        <v>1.99</v>
      </c>
      <c r="I416" s="4">
        <v>0</v>
      </c>
    </row>
    <row r="417" spans="1:9" x14ac:dyDescent="0.2">
      <c r="A417" s="2">
        <v>8</v>
      </c>
      <c r="B417" s="1" t="s">
        <v>62</v>
      </c>
      <c r="C417" s="4">
        <v>19</v>
      </c>
      <c r="D417" s="8">
        <v>4.4000000000000004</v>
      </c>
      <c r="E417" s="4">
        <v>18</v>
      </c>
      <c r="F417" s="8">
        <v>6.45</v>
      </c>
      <c r="G417" s="4">
        <v>1</v>
      </c>
      <c r="H417" s="8">
        <v>0.66</v>
      </c>
      <c r="I417" s="4">
        <v>0</v>
      </c>
    </row>
    <row r="418" spans="1:9" x14ac:dyDescent="0.2">
      <c r="A418" s="2">
        <v>10</v>
      </c>
      <c r="B418" s="1" t="s">
        <v>52</v>
      </c>
      <c r="C418" s="4">
        <v>16</v>
      </c>
      <c r="D418" s="8">
        <v>3.7</v>
      </c>
      <c r="E418" s="4">
        <v>8</v>
      </c>
      <c r="F418" s="8">
        <v>2.87</v>
      </c>
      <c r="G418" s="4">
        <v>8</v>
      </c>
      <c r="H418" s="8">
        <v>5.3</v>
      </c>
      <c r="I418" s="4">
        <v>0</v>
      </c>
    </row>
    <row r="419" spans="1:9" x14ac:dyDescent="0.2">
      <c r="A419" s="2">
        <v>11</v>
      </c>
      <c r="B419" s="1" t="s">
        <v>61</v>
      </c>
      <c r="C419" s="4">
        <v>12</v>
      </c>
      <c r="D419" s="8">
        <v>2.78</v>
      </c>
      <c r="E419" s="4">
        <v>9</v>
      </c>
      <c r="F419" s="8">
        <v>3.23</v>
      </c>
      <c r="G419" s="4">
        <v>2</v>
      </c>
      <c r="H419" s="8">
        <v>1.32</v>
      </c>
      <c r="I419" s="4">
        <v>0</v>
      </c>
    </row>
    <row r="420" spans="1:9" x14ac:dyDescent="0.2">
      <c r="A420" s="2">
        <v>12</v>
      </c>
      <c r="B420" s="1" t="s">
        <v>54</v>
      </c>
      <c r="C420" s="4">
        <v>10</v>
      </c>
      <c r="D420" s="8">
        <v>2.31</v>
      </c>
      <c r="E420" s="4">
        <v>9</v>
      </c>
      <c r="F420" s="8">
        <v>3.23</v>
      </c>
      <c r="G420" s="4">
        <v>1</v>
      </c>
      <c r="H420" s="8">
        <v>0.66</v>
      </c>
      <c r="I420" s="4">
        <v>0</v>
      </c>
    </row>
    <row r="421" spans="1:9" x14ac:dyDescent="0.2">
      <c r="A421" s="2">
        <v>13</v>
      </c>
      <c r="B421" s="1" t="s">
        <v>67</v>
      </c>
      <c r="C421" s="4">
        <v>7</v>
      </c>
      <c r="D421" s="8">
        <v>1.62</v>
      </c>
      <c r="E421" s="4">
        <v>6</v>
      </c>
      <c r="F421" s="8">
        <v>2.15</v>
      </c>
      <c r="G421" s="4">
        <v>1</v>
      </c>
      <c r="H421" s="8">
        <v>0.66</v>
      </c>
      <c r="I421" s="4">
        <v>0</v>
      </c>
    </row>
    <row r="422" spans="1:9" x14ac:dyDescent="0.2">
      <c r="A422" s="2">
        <v>13</v>
      </c>
      <c r="B422" s="1" t="s">
        <v>73</v>
      </c>
      <c r="C422" s="4">
        <v>7</v>
      </c>
      <c r="D422" s="8">
        <v>1.62</v>
      </c>
      <c r="E422" s="4">
        <v>2</v>
      </c>
      <c r="F422" s="8">
        <v>0.72</v>
      </c>
      <c r="G422" s="4">
        <v>5</v>
      </c>
      <c r="H422" s="8">
        <v>3.31</v>
      </c>
      <c r="I422" s="4">
        <v>0</v>
      </c>
    </row>
    <row r="423" spans="1:9" x14ac:dyDescent="0.2">
      <c r="A423" s="2">
        <v>15</v>
      </c>
      <c r="B423" s="1" t="s">
        <v>66</v>
      </c>
      <c r="C423" s="4">
        <v>6</v>
      </c>
      <c r="D423" s="8">
        <v>1.39</v>
      </c>
      <c r="E423" s="4">
        <v>4</v>
      </c>
      <c r="F423" s="8">
        <v>1.43</v>
      </c>
      <c r="G423" s="4">
        <v>2</v>
      </c>
      <c r="H423" s="8">
        <v>1.32</v>
      </c>
      <c r="I423" s="4">
        <v>0</v>
      </c>
    </row>
    <row r="424" spans="1:9" x14ac:dyDescent="0.2">
      <c r="A424" s="2">
        <v>15</v>
      </c>
      <c r="B424" s="1" t="s">
        <v>58</v>
      </c>
      <c r="C424" s="4">
        <v>6</v>
      </c>
      <c r="D424" s="8">
        <v>1.39</v>
      </c>
      <c r="E424" s="4">
        <v>4</v>
      </c>
      <c r="F424" s="8">
        <v>1.43</v>
      </c>
      <c r="G424" s="4">
        <v>2</v>
      </c>
      <c r="H424" s="8">
        <v>1.32</v>
      </c>
      <c r="I424" s="4">
        <v>0</v>
      </c>
    </row>
    <row r="425" spans="1:9" x14ac:dyDescent="0.2">
      <c r="A425" s="2">
        <v>17</v>
      </c>
      <c r="B425" s="1" t="s">
        <v>57</v>
      </c>
      <c r="C425" s="4">
        <v>5</v>
      </c>
      <c r="D425" s="8">
        <v>1.1599999999999999</v>
      </c>
      <c r="E425" s="4">
        <v>5</v>
      </c>
      <c r="F425" s="8">
        <v>1.79</v>
      </c>
      <c r="G425" s="4">
        <v>0</v>
      </c>
      <c r="H425" s="8">
        <v>0</v>
      </c>
      <c r="I425" s="4">
        <v>0</v>
      </c>
    </row>
    <row r="426" spans="1:9" x14ac:dyDescent="0.2">
      <c r="A426" s="2">
        <v>17</v>
      </c>
      <c r="B426" s="1" t="s">
        <v>74</v>
      </c>
      <c r="C426" s="4">
        <v>5</v>
      </c>
      <c r="D426" s="8">
        <v>1.1599999999999999</v>
      </c>
      <c r="E426" s="4">
        <v>0</v>
      </c>
      <c r="F426" s="8">
        <v>0</v>
      </c>
      <c r="G426" s="4">
        <v>5</v>
      </c>
      <c r="H426" s="8">
        <v>3.31</v>
      </c>
      <c r="I426" s="4">
        <v>0</v>
      </c>
    </row>
    <row r="427" spans="1:9" x14ac:dyDescent="0.2">
      <c r="A427" s="2">
        <v>19</v>
      </c>
      <c r="B427" s="1" t="s">
        <v>48</v>
      </c>
      <c r="C427" s="4">
        <v>4</v>
      </c>
      <c r="D427" s="8">
        <v>0.93</v>
      </c>
      <c r="E427" s="4">
        <v>2</v>
      </c>
      <c r="F427" s="8">
        <v>0.72</v>
      </c>
      <c r="G427" s="4">
        <v>2</v>
      </c>
      <c r="H427" s="8">
        <v>1.32</v>
      </c>
      <c r="I427" s="4">
        <v>0</v>
      </c>
    </row>
    <row r="428" spans="1:9" x14ac:dyDescent="0.2">
      <c r="A428" s="2">
        <v>19</v>
      </c>
      <c r="B428" s="1" t="s">
        <v>49</v>
      </c>
      <c r="C428" s="4">
        <v>4</v>
      </c>
      <c r="D428" s="8">
        <v>0.93</v>
      </c>
      <c r="E428" s="4">
        <v>3</v>
      </c>
      <c r="F428" s="8">
        <v>1.08</v>
      </c>
      <c r="G428" s="4">
        <v>1</v>
      </c>
      <c r="H428" s="8">
        <v>0.66</v>
      </c>
      <c r="I428" s="4">
        <v>0</v>
      </c>
    </row>
    <row r="429" spans="1:9" x14ac:dyDescent="0.2">
      <c r="A429" s="2">
        <v>19</v>
      </c>
      <c r="B429" s="1" t="s">
        <v>51</v>
      </c>
      <c r="C429" s="4">
        <v>4</v>
      </c>
      <c r="D429" s="8">
        <v>0.93</v>
      </c>
      <c r="E429" s="4">
        <v>1</v>
      </c>
      <c r="F429" s="8">
        <v>0.36</v>
      </c>
      <c r="G429" s="4">
        <v>3</v>
      </c>
      <c r="H429" s="8">
        <v>1.99</v>
      </c>
      <c r="I429" s="4">
        <v>0</v>
      </c>
    </row>
    <row r="430" spans="1:9" x14ac:dyDescent="0.2">
      <c r="A430" s="2">
        <v>19</v>
      </c>
      <c r="B430" s="1" t="s">
        <v>56</v>
      </c>
      <c r="C430" s="4">
        <v>4</v>
      </c>
      <c r="D430" s="8">
        <v>0.93</v>
      </c>
      <c r="E430" s="4">
        <v>1</v>
      </c>
      <c r="F430" s="8">
        <v>0.36</v>
      </c>
      <c r="G430" s="4">
        <v>3</v>
      </c>
      <c r="H430" s="8">
        <v>1.99</v>
      </c>
      <c r="I430" s="4">
        <v>0</v>
      </c>
    </row>
    <row r="431" spans="1:9" x14ac:dyDescent="0.2">
      <c r="A431" s="2">
        <v>19</v>
      </c>
      <c r="B431" s="1" t="s">
        <v>83</v>
      </c>
      <c r="C431" s="4">
        <v>4</v>
      </c>
      <c r="D431" s="8">
        <v>0.93</v>
      </c>
      <c r="E431" s="4">
        <v>1</v>
      </c>
      <c r="F431" s="8">
        <v>0.36</v>
      </c>
      <c r="G431" s="4">
        <v>3</v>
      </c>
      <c r="H431" s="8">
        <v>1.99</v>
      </c>
      <c r="I431" s="4">
        <v>0</v>
      </c>
    </row>
    <row r="432" spans="1:9" x14ac:dyDescent="0.2">
      <c r="A432" s="2">
        <v>19</v>
      </c>
      <c r="B432" s="1" t="s">
        <v>75</v>
      </c>
      <c r="C432" s="4">
        <v>4</v>
      </c>
      <c r="D432" s="8">
        <v>0.93</v>
      </c>
      <c r="E432" s="4">
        <v>2</v>
      </c>
      <c r="F432" s="8">
        <v>0.72</v>
      </c>
      <c r="G432" s="4">
        <v>2</v>
      </c>
      <c r="H432" s="8">
        <v>1.32</v>
      </c>
      <c r="I432" s="4">
        <v>0</v>
      </c>
    </row>
    <row r="433" spans="1:9" x14ac:dyDescent="0.2">
      <c r="A433" s="1"/>
      <c r="C433" s="4"/>
      <c r="D433" s="8"/>
      <c r="E433" s="4"/>
      <c r="F433" s="8"/>
      <c r="G433" s="4"/>
      <c r="H433" s="8"/>
      <c r="I433" s="4"/>
    </row>
    <row r="434" spans="1:9" x14ac:dyDescent="0.2">
      <c r="A434" s="1" t="s">
        <v>18</v>
      </c>
      <c r="C434" s="4"/>
      <c r="D434" s="8"/>
      <c r="E434" s="4"/>
      <c r="F434" s="8"/>
      <c r="G434" s="4"/>
      <c r="H434" s="8"/>
      <c r="I434" s="4"/>
    </row>
    <row r="435" spans="1:9" x14ac:dyDescent="0.2">
      <c r="A435" s="2">
        <v>1</v>
      </c>
      <c r="B435" s="1" t="s">
        <v>60</v>
      </c>
      <c r="C435" s="4">
        <v>38</v>
      </c>
      <c r="D435" s="8">
        <v>11.18</v>
      </c>
      <c r="E435" s="4">
        <v>37</v>
      </c>
      <c r="F435" s="8">
        <v>17.05</v>
      </c>
      <c r="G435" s="4">
        <v>1</v>
      </c>
      <c r="H435" s="8">
        <v>0.89</v>
      </c>
      <c r="I435" s="4">
        <v>0</v>
      </c>
    </row>
    <row r="436" spans="1:9" x14ac:dyDescent="0.2">
      <c r="A436" s="2">
        <v>2</v>
      </c>
      <c r="B436" s="1" t="s">
        <v>59</v>
      </c>
      <c r="C436" s="4">
        <v>37</v>
      </c>
      <c r="D436" s="8">
        <v>10.88</v>
      </c>
      <c r="E436" s="4">
        <v>31</v>
      </c>
      <c r="F436" s="8">
        <v>14.29</v>
      </c>
      <c r="G436" s="4">
        <v>6</v>
      </c>
      <c r="H436" s="8">
        <v>5.36</v>
      </c>
      <c r="I436" s="4">
        <v>0</v>
      </c>
    </row>
    <row r="437" spans="1:9" x14ac:dyDescent="0.2">
      <c r="A437" s="2">
        <v>3</v>
      </c>
      <c r="B437" s="1" t="s">
        <v>55</v>
      </c>
      <c r="C437" s="4">
        <v>33</v>
      </c>
      <c r="D437" s="8">
        <v>9.7100000000000009</v>
      </c>
      <c r="E437" s="4">
        <v>23</v>
      </c>
      <c r="F437" s="8">
        <v>10.6</v>
      </c>
      <c r="G437" s="4">
        <v>10</v>
      </c>
      <c r="H437" s="8">
        <v>8.93</v>
      </c>
      <c r="I437" s="4">
        <v>0</v>
      </c>
    </row>
    <row r="438" spans="1:9" x14ac:dyDescent="0.2">
      <c r="A438" s="2">
        <v>4</v>
      </c>
      <c r="B438" s="1" t="s">
        <v>53</v>
      </c>
      <c r="C438" s="4">
        <v>29</v>
      </c>
      <c r="D438" s="8">
        <v>8.5299999999999994</v>
      </c>
      <c r="E438" s="4">
        <v>24</v>
      </c>
      <c r="F438" s="8">
        <v>11.06</v>
      </c>
      <c r="G438" s="4">
        <v>4</v>
      </c>
      <c r="H438" s="8">
        <v>3.57</v>
      </c>
      <c r="I438" s="4">
        <v>1</v>
      </c>
    </row>
    <row r="439" spans="1:9" x14ac:dyDescent="0.2">
      <c r="A439" s="2">
        <v>5</v>
      </c>
      <c r="B439" s="1" t="s">
        <v>44</v>
      </c>
      <c r="C439" s="4">
        <v>18</v>
      </c>
      <c r="D439" s="8">
        <v>5.29</v>
      </c>
      <c r="E439" s="4">
        <v>11</v>
      </c>
      <c r="F439" s="8">
        <v>5.07</v>
      </c>
      <c r="G439" s="4">
        <v>7</v>
      </c>
      <c r="H439" s="8">
        <v>6.25</v>
      </c>
      <c r="I439" s="4">
        <v>0</v>
      </c>
    </row>
    <row r="440" spans="1:9" x14ac:dyDescent="0.2">
      <c r="A440" s="2">
        <v>6</v>
      </c>
      <c r="B440" s="1" t="s">
        <v>43</v>
      </c>
      <c r="C440" s="4">
        <v>17</v>
      </c>
      <c r="D440" s="8">
        <v>5</v>
      </c>
      <c r="E440" s="4">
        <v>4</v>
      </c>
      <c r="F440" s="8">
        <v>1.84</v>
      </c>
      <c r="G440" s="4">
        <v>13</v>
      </c>
      <c r="H440" s="8">
        <v>11.61</v>
      </c>
      <c r="I440" s="4">
        <v>0</v>
      </c>
    </row>
    <row r="441" spans="1:9" x14ac:dyDescent="0.2">
      <c r="A441" s="2">
        <v>7</v>
      </c>
      <c r="B441" s="1" t="s">
        <v>61</v>
      </c>
      <c r="C441" s="4">
        <v>15</v>
      </c>
      <c r="D441" s="8">
        <v>4.41</v>
      </c>
      <c r="E441" s="4">
        <v>7</v>
      </c>
      <c r="F441" s="8">
        <v>3.23</v>
      </c>
      <c r="G441" s="4">
        <v>3</v>
      </c>
      <c r="H441" s="8">
        <v>2.68</v>
      </c>
      <c r="I441" s="4">
        <v>0</v>
      </c>
    </row>
    <row r="442" spans="1:9" x14ac:dyDescent="0.2">
      <c r="A442" s="2">
        <v>8</v>
      </c>
      <c r="B442" s="1" t="s">
        <v>70</v>
      </c>
      <c r="C442" s="4">
        <v>12</v>
      </c>
      <c r="D442" s="8">
        <v>3.53</v>
      </c>
      <c r="E442" s="4">
        <v>7</v>
      </c>
      <c r="F442" s="8">
        <v>3.23</v>
      </c>
      <c r="G442" s="4">
        <v>3</v>
      </c>
      <c r="H442" s="8">
        <v>2.68</v>
      </c>
      <c r="I442" s="4">
        <v>2</v>
      </c>
    </row>
    <row r="443" spans="1:9" x14ac:dyDescent="0.2">
      <c r="A443" s="2">
        <v>9</v>
      </c>
      <c r="B443" s="1" t="s">
        <v>54</v>
      </c>
      <c r="C443" s="4">
        <v>11</v>
      </c>
      <c r="D443" s="8">
        <v>3.24</v>
      </c>
      <c r="E443" s="4">
        <v>8</v>
      </c>
      <c r="F443" s="8">
        <v>3.69</v>
      </c>
      <c r="G443" s="4">
        <v>3</v>
      </c>
      <c r="H443" s="8">
        <v>2.68</v>
      </c>
      <c r="I443" s="4">
        <v>0</v>
      </c>
    </row>
    <row r="444" spans="1:9" x14ac:dyDescent="0.2">
      <c r="A444" s="2">
        <v>9</v>
      </c>
      <c r="B444" s="1" t="s">
        <v>56</v>
      </c>
      <c r="C444" s="4">
        <v>11</v>
      </c>
      <c r="D444" s="8">
        <v>3.24</v>
      </c>
      <c r="E444" s="4">
        <v>9</v>
      </c>
      <c r="F444" s="8">
        <v>4.1500000000000004</v>
      </c>
      <c r="G444" s="4">
        <v>2</v>
      </c>
      <c r="H444" s="8">
        <v>1.79</v>
      </c>
      <c r="I444" s="4">
        <v>0</v>
      </c>
    </row>
    <row r="445" spans="1:9" x14ac:dyDescent="0.2">
      <c r="A445" s="2">
        <v>9</v>
      </c>
      <c r="B445" s="1" t="s">
        <v>62</v>
      </c>
      <c r="C445" s="4">
        <v>11</v>
      </c>
      <c r="D445" s="8">
        <v>3.24</v>
      </c>
      <c r="E445" s="4">
        <v>10</v>
      </c>
      <c r="F445" s="8">
        <v>4.6100000000000003</v>
      </c>
      <c r="G445" s="4">
        <v>1</v>
      </c>
      <c r="H445" s="8">
        <v>0.89</v>
      </c>
      <c r="I445" s="4">
        <v>0</v>
      </c>
    </row>
    <row r="446" spans="1:9" x14ac:dyDescent="0.2">
      <c r="A446" s="2">
        <v>12</v>
      </c>
      <c r="B446" s="1" t="s">
        <v>52</v>
      </c>
      <c r="C446" s="4">
        <v>9</v>
      </c>
      <c r="D446" s="8">
        <v>2.65</v>
      </c>
      <c r="E446" s="4">
        <v>6</v>
      </c>
      <c r="F446" s="8">
        <v>2.76</v>
      </c>
      <c r="G446" s="4">
        <v>3</v>
      </c>
      <c r="H446" s="8">
        <v>2.68</v>
      </c>
      <c r="I446" s="4">
        <v>0</v>
      </c>
    </row>
    <row r="447" spans="1:9" x14ac:dyDescent="0.2">
      <c r="A447" s="2">
        <v>13</v>
      </c>
      <c r="B447" s="1" t="s">
        <v>57</v>
      </c>
      <c r="C447" s="4">
        <v>7</v>
      </c>
      <c r="D447" s="8">
        <v>2.06</v>
      </c>
      <c r="E447" s="4">
        <v>7</v>
      </c>
      <c r="F447" s="8">
        <v>3.23</v>
      </c>
      <c r="G447" s="4">
        <v>0</v>
      </c>
      <c r="H447" s="8">
        <v>0</v>
      </c>
      <c r="I447" s="4">
        <v>0</v>
      </c>
    </row>
    <row r="448" spans="1:9" x14ac:dyDescent="0.2">
      <c r="A448" s="2">
        <v>13</v>
      </c>
      <c r="B448" s="1" t="s">
        <v>75</v>
      </c>
      <c r="C448" s="4">
        <v>7</v>
      </c>
      <c r="D448" s="8">
        <v>2.06</v>
      </c>
      <c r="E448" s="4">
        <v>4</v>
      </c>
      <c r="F448" s="8">
        <v>1.84</v>
      </c>
      <c r="G448" s="4">
        <v>3</v>
      </c>
      <c r="H448" s="8">
        <v>2.68</v>
      </c>
      <c r="I448" s="4">
        <v>0</v>
      </c>
    </row>
    <row r="449" spans="1:9" x14ac:dyDescent="0.2">
      <c r="A449" s="2">
        <v>15</v>
      </c>
      <c r="B449" s="1" t="s">
        <v>69</v>
      </c>
      <c r="C449" s="4">
        <v>6</v>
      </c>
      <c r="D449" s="8">
        <v>1.76</v>
      </c>
      <c r="E449" s="4">
        <v>2</v>
      </c>
      <c r="F449" s="8">
        <v>0.92</v>
      </c>
      <c r="G449" s="4">
        <v>4</v>
      </c>
      <c r="H449" s="8">
        <v>3.57</v>
      </c>
      <c r="I449" s="4">
        <v>0</v>
      </c>
    </row>
    <row r="450" spans="1:9" x14ac:dyDescent="0.2">
      <c r="A450" s="2">
        <v>15</v>
      </c>
      <c r="B450" s="1" t="s">
        <v>73</v>
      </c>
      <c r="C450" s="4">
        <v>6</v>
      </c>
      <c r="D450" s="8">
        <v>1.76</v>
      </c>
      <c r="E450" s="4">
        <v>2</v>
      </c>
      <c r="F450" s="8">
        <v>0.92</v>
      </c>
      <c r="G450" s="4">
        <v>4</v>
      </c>
      <c r="H450" s="8">
        <v>3.57</v>
      </c>
      <c r="I450" s="4">
        <v>0</v>
      </c>
    </row>
    <row r="451" spans="1:9" x14ac:dyDescent="0.2">
      <c r="A451" s="2">
        <v>15</v>
      </c>
      <c r="B451" s="1" t="s">
        <v>84</v>
      </c>
      <c r="C451" s="4">
        <v>6</v>
      </c>
      <c r="D451" s="8">
        <v>1.76</v>
      </c>
      <c r="E451" s="4">
        <v>0</v>
      </c>
      <c r="F451" s="8">
        <v>0</v>
      </c>
      <c r="G451" s="4">
        <v>4</v>
      </c>
      <c r="H451" s="8">
        <v>3.57</v>
      </c>
      <c r="I451" s="4">
        <v>0</v>
      </c>
    </row>
    <row r="452" spans="1:9" x14ac:dyDescent="0.2">
      <c r="A452" s="2">
        <v>18</v>
      </c>
      <c r="B452" s="1" t="s">
        <v>45</v>
      </c>
      <c r="C452" s="4">
        <v>5</v>
      </c>
      <c r="D452" s="8">
        <v>1.47</v>
      </c>
      <c r="E452" s="4">
        <v>3</v>
      </c>
      <c r="F452" s="8">
        <v>1.38</v>
      </c>
      <c r="G452" s="4">
        <v>2</v>
      </c>
      <c r="H452" s="8">
        <v>1.79</v>
      </c>
      <c r="I452" s="4">
        <v>0</v>
      </c>
    </row>
    <row r="453" spans="1:9" x14ac:dyDescent="0.2">
      <c r="A453" s="2">
        <v>18</v>
      </c>
      <c r="B453" s="1" t="s">
        <v>58</v>
      </c>
      <c r="C453" s="4">
        <v>5</v>
      </c>
      <c r="D453" s="8">
        <v>1.47</v>
      </c>
      <c r="E453" s="4">
        <v>2</v>
      </c>
      <c r="F453" s="8">
        <v>0.92</v>
      </c>
      <c r="G453" s="4">
        <v>3</v>
      </c>
      <c r="H453" s="8">
        <v>2.68</v>
      </c>
      <c r="I453" s="4">
        <v>0</v>
      </c>
    </row>
    <row r="454" spans="1:9" x14ac:dyDescent="0.2">
      <c r="A454" s="2">
        <v>20</v>
      </c>
      <c r="B454" s="1" t="s">
        <v>66</v>
      </c>
      <c r="C454" s="4">
        <v>4</v>
      </c>
      <c r="D454" s="8">
        <v>1.18</v>
      </c>
      <c r="E454" s="4">
        <v>3</v>
      </c>
      <c r="F454" s="8">
        <v>1.38</v>
      </c>
      <c r="G454" s="4">
        <v>1</v>
      </c>
      <c r="H454" s="8">
        <v>0.89</v>
      </c>
      <c r="I454" s="4">
        <v>0</v>
      </c>
    </row>
    <row r="455" spans="1:9" x14ac:dyDescent="0.2">
      <c r="A455" s="2">
        <v>20</v>
      </c>
      <c r="B455" s="1" t="s">
        <v>46</v>
      </c>
      <c r="C455" s="4">
        <v>4</v>
      </c>
      <c r="D455" s="8">
        <v>1.18</v>
      </c>
      <c r="E455" s="4">
        <v>2</v>
      </c>
      <c r="F455" s="8">
        <v>0.92</v>
      </c>
      <c r="G455" s="4">
        <v>2</v>
      </c>
      <c r="H455" s="8">
        <v>1.79</v>
      </c>
      <c r="I455" s="4">
        <v>0</v>
      </c>
    </row>
    <row r="456" spans="1:9" x14ac:dyDescent="0.2">
      <c r="A456" s="2">
        <v>20</v>
      </c>
      <c r="B456" s="1" t="s">
        <v>77</v>
      </c>
      <c r="C456" s="4">
        <v>4</v>
      </c>
      <c r="D456" s="8">
        <v>1.18</v>
      </c>
      <c r="E456" s="4">
        <v>4</v>
      </c>
      <c r="F456" s="8">
        <v>1.84</v>
      </c>
      <c r="G456" s="4">
        <v>0</v>
      </c>
      <c r="H456" s="8">
        <v>0</v>
      </c>
      <c r="I456" s="4">
        <v>0</v>
      </c>
    </row>
    <row r="457" spans="1:9" x14ac:dyDescent="0.2">
      <c r="A457" s="2">
        <v>20</v>
      </c>
      <c r="B457" s="1" t="s">
        <v>50</v>
      </c>
      <c r="C457" s="4">
        <v>4</v>
      </c>
      <c r="D457" s="8">
        <v>1.18</v>
      </c>
      <c r="E457" s="4">
        <v>1</v>
      </c>
      <c r="F457" s="8">
        <v>0.46</v>
      </c>
      <c r="G457" s="4">
        <v>3</v>
      </c>
      <c r="H457" s="8">
        <v>2.68</v>
      </c>
      <c r="I457" s="4">
        <v>0</v>
      </c>
    </row>
    <row r="458" spans="1:9" x14ac:dyDescent="0.2">
      <c r="A458" s="2">
        <v>20</v>
      </c>
      <c r="B458" s="1" t="s">
        <v>51</v>
      </c>
      <c r="C458" s="4">
        <v>4</v>
      </c>
      <c r="D458" s="8">
        <v>1.18</v>
      </c>
      <c r="E458" s="4">
        <v>0</v>
      </c>
      <c r="F458" s="8">
        <v>0</v>
      </c>
      <c r="G458" s="4">
        <v>4</v>
      </c>
      <c r="H458" s="8">
        <v>3.57</v>
      </c>
      <c r="I458" s="4">
        <v>0</v>
      </c>
    </row>
    <row r="459" spans="1:9" x14ac:dyDescent="0.2">
      <c r="A459" s="2">
        <v>20</v>
      </c>
      <c r="B459" s="1" t="s">
        <v>65</v>
      </c>
      <c r="C459" s="4">
        <v>4</v>
      </c>
      <c r="D459" s="8">
        <v>1.18</v>
      </c>
      <c r="E459" s="4">
        <v>1</v>
      </c>
      <c r="F459" s="8">
        <v>0.46</v>
      </c>
      <c r="G459" s="4">
        <v>3</v>
      </c>
      <c r="H459" s="8">
        <v>2.68</v>
      </c>
      <c r="I459" s="4">
        <v>0</v>
      </c>
    </row>
    <row r="460" spans="1:9" x14ac:dyDescent="0.2">
      <c r="A460" s="1"/>
      <c r="C460" s="4"/>
      <c r="D460" s="8"/>
      <c r="E460" s="4"/>
      <c r="F460" s="8"/>
      <c r="G460" s="4"/>
      <c r="H460" s="8"/>
      <c r="I460" s="4"/>
    </row>
    <row r="461" spans="1:9" x14ac:dyDescent="0.2">
      <c r="A461" s="1" t="s">
        <v>19</v>
      </c>
      <c r="C461" s="4"/>
      <c r="D461" s="8"/>
      <c r="E461" s="4"/>
      <c r="F461" s="8"/>
      <c r="G461" s="4"/>
      <c r="H461" s="8"/>
      <c r="I461" s="4"/>
    </row>
    <row r="462" spans="1:9" x14ac:dyDescent="0.2">
      <c r="A462" s="2">
        <v>1</v>
      </c>
      <c r="B462" s="1" t="s">
        <v>60</v>
      </c>
      <c r="C462" s="4">
        <v>70</v>
      </c>
      <c r="D462" s="8">
        <v>10.7</v>
      </c>
      <c r="E462" s="4">
        <v>68</v>
      </c>
      <c r="F462" s="8">
        <v>16.149999999999999</v>
      </c>
      <c r="G462" s="4">
        <v>2</v>
      </c>
      <c r="H462" s="8">
        <v>0.98</v>
      </c>
      <c r="I462" s="4">
        <v>0</v>
      </c>
    </row>
    <row r="463" spans="1:9" x14ac:dyDescent="0.2">
      <c r="A463" s="2">
        <v>2</v>
      </c>
      <c r="B463" s="1" t="s">
        <v>55</v>
      </c>
      <c r="C463" s="4">
        <v>66</v>
      </c>
      <c r="D463" s="8">
        <v>10.09</v>
      </c>
      <c r="E463" s="4">
        <v>46</v>
      </c>
      <c r="F463" s="8">
        <v>10.93</v>
      </c>
      <c r="G463" s="4">
        <v>19</v>
      </c>
      <c r="H463" s="8">
        <v>9.31</v>
      </c>
      <c r="I463" s="4">
        <v>1</v>
      </c>
    </row>
    <row r="464" spans="1:9" x14ac:dyDescent="0.2">
      <c r="A464" s="2">
        <v>3</v>
      </c>
      <c r="B464" s="1" t="s">
        <v>53</v>
      </c>
      <c r="C464" s="4">
        <v>61</v>
      </c>
      <c r="D464" s="8">
        <v>9.33</v>
      </c>
      <c r="E464" s="4">
        <v>50</v>
      </c>
      <c r="F464" s="8">
        <v>11.88</v>
      </c>
      <c r="G464" s="4">
        <v>11</v>
      </c>
      <c r="H464" s="8">
        <v>5.39</v>
      </c>
      <c r="I464" s="4">
        <v>0</v>
      </c>
    </row>
    <row r="465" spans="1:9" x14ac:dyDescent="0.2">
      <c r="A465" s="2">
        <v>4</v>
      </c>
      <c r="B465" s="1" t="s">
        <v>59</v>
      </c>
      <c r="C465" s="4">
        <v>59</v>
      </c>
      <c r="D465" s="8">
        <v>9.02</v>
      </c>
      <c r="E465" s="4">
        <v>53</v>
      </c>
      <c r="F465" s="8">
        <v>12.59</v>
      </c>
      <c r="G465" s="4">
        <v>6</v>
      </c>
      <c r="H465" s="8">
        <v>2.94</v>
      </c>
      <c r="I465" s="4">
        <v>0</v>
      </c>
    </row>
    <row r="466" spans="1:9" x14ac:dyDescent="0.2">
      <c r="A466" s="2">
        <v>5</v>
      </c>
      <c r="B466" s="1" t="s">
        <v>43</v>
      </c>
      <c r="C466" s="4">
        <v>54</v>
      </c>
      <c r="D466" s="8">
        <v>8.26</v>
      </c>
      <c r="E466" s="4">
        <v>22</v>
      </c>
      <c r="F466" s="8">
        <v>5.23</v>
      </c>
      <c r="G466" s="4">
        <v>32</v>
      </c>
      <c r="H466" s="8">
        <v>15.69</v>
      </c>
      <c r="I466" s="4">
        <v>0</v>
      </c>
    </row>
    <row r="467" spans="1:9" x14ac:dyDescent="0.2">
      <c r="A467" s="2">
        <v>6</v>
      </c>
      <c r="B467" s="1" t="s">
        <v>44</v>
      </c>
      <c r="C467" s="4">
        <v>35</v>
      </c>
      <c r="D467" s="8">
        <v>5.35</v>
      </c>
      <c r="E467" s="4">
        <v>29</v>
      </c>
      <c r="F467" s="8">
        <v>6.89</v>
      </c>
      <c r="G467" s="4">
        <v>6</v>
      </c>
      <c r="H467" s="8">
        <v>2.94</v>
      </c>
      <c r="I467" s="4">
        <v>0</v>
      </c>
    </row>
    <row r="468" spans="1:9" x14ac:dyDescent="0.2">
      <c r="A468" s="2">
        <v>7</v>
      </c>
      <c r="B468" s="1" t="s">
        <v>61</v>
      </c>
      <c r="C468" s="4">
        <v>32</v>
      </c>
      <c r="D468" s="8">
        <v>4.8899999999999997</v>
      </c>
      <c r="E468" s="4">
        <v>12</v>
      </c>
      <c r="F468" s="8">
        <v>2.85</v>
      </c>
      <c r="G468" s="4">
        <v>2</v>
      </c>
      <c r="H468" s="8">
        <v>0.98</v>
      </c>
      <c r="I468" s="4">
        <v>0</v>
      </c>
    </row>
    <row r="469" spans="1:9" x14ac:dyDescent="0.2">
      <c r="A469" s="2">
        <v>8</v>
      </c>
      <c r="B469" s="1" t="s">
        <v>45</v>
      </c>
      <c r="C469" s="4">
        <v>26</v>
      </c>
      <c r="D469" s="8">
        <v>3.98</v>
      </c>
      <c r="E469" s="4">
        <v>13</v>
      </c>
      <c r="F469" s="8">
        <v>3.09</v>
      </c>
      <c r="G469" s="4">
        <v>13</v>
      </c>
      <c r="H469" s="8">
        <v>6.37</v>
      </c>
      <c r="I469" s="4">
        <v>0</v>
      </c>
    </row>
    <row r="470" spans="1:9" x14ac:dyDescent="0.2">
      <c r="A470" s="2">
        <v>9</v>
      </c>
      <c r="B470" s="1" t="s">
        <v>54</v>
      </c>
      <c r="C470" s="4">
        <v>24</v>
      </c>
      <c r="D470" s="8">
        <v>3.67</v>
      </c>
      <c r="E470" s="4">
        <v>17</v>
      </c>
      <c r="F470" s="8">
        <v>4.04</v>
      </c>
      <c r="G470" s="4">
        <v>7</v>
      </c>
      <c r="H470" s="8">
        <v>3.43</v>
      </c>
      <c r="I470" s="4">
        <v>0</v>
      </c>
    </row>
    <row r="471" spans="1:9" x14ac:dyDescent="0.2">
      <c r="A471" s="2">
        <v>10</v>
      </c>
      <c r="B471" s="1" t="s">
        <v>66</v>
      </c>
      <c r="C471" s="4">
        <v>20</v>
      </c>
      <c r="D471" s="8">
        <v>3.06</v>
      </c>
      <c r="E471" s="4">
        <v>8</v>
      </c>
      <c r="F471" s="8">
        <v>1.9</v>
      </c>
      <c r="G471" s="4">
        <v>12</v>
      </c>
      <c r="H471" s="8">
        <v>5.88</v>
      </c>
      <c r="I471" s="4">
        <v>0</v>
      </c>
    </row>
    <row r="472" spans="1:9" x14ac:dyDescent="0.2">
      <c r="A472" s="2">
        <v>11</v>
      </c>
      <c r="B472" s="1" t="s">
        <v>62</v>
      </c>
      <c r="C472" s="4">
        <v>18</v>
      </c>
      <c r="D472" s="8">
        <v>2.75</v>
      </c>
      <c r="E472" s="4">
        <v>15</v>
      </c>
      <c r="F472" s="8">
        <v>3.56</v>
      </c>
      <c r="G472" s="4">
        <v>3</v>
      </c>
      <c r="H472" s="8">
        <v>1.47</v>
      </c>
      <c r="I472" s="4">
        <v>0</v>
      </c>
    </row>
    <row r="473" spans="1:9" x14ac:dyDescent="0.2">
      <c r="A473" s="2">
        <v>12</v>
      </c>
      <c r="B473" s="1" t="s">
        <v>52</v>
      </c>
      <c r="C473" s="4">
        <v>17</v>
      </c>
      <c r="D473" s="8">
        <v>2.6</v>
      </c>
      <c r="E473" s="4">
        <v>10</v>
      </c>
      <c r="F473" s="8">
        <v>2.38</v>
      </c>
      <c r="G473" s="4">
        <v>7</v>
      </c>
      <c r="H473" s="8">
        <v>3.43</v>
      </c>
      <c r="I473" s="4">
        <v>0</v>
      </c>
    </row>
    <row r="474" spans="1:9" x14ac:dyDescent="0.2">
      <c r="A474" s="2">
        <v>12</v>
      </c>
      <c r="B474" s="1" t="s">
        <v>56</v>
      </c>
      <c r="C474" s="4">
        <v>17</v>
      </c>
      <c r="D474" s="8">
        <v>2.6</v>
      </c>
      <c r="E474" s="4">
        <v>12</v>
      </c>
      <c r="F474" s="8">
        <v>2.85</v>
      </c>
      <c r="G474" s="4">
        <v>4</v>
      </c>
      <c r="H474" s="8">
        <v>1.96</v>
      </c>
      <c r="I474" s="4">
        <v>0</v>
      </c>
    </row>
    <row r="475" spans="1:9" x14ac:dyDescent="0.2">
      <c r="A475" s="2">
        <v>14</v>
      </c>
      <c r="B475" s="1" t="s">
        <v>70</v>
      </c>
      <c r="C475" s="4">
        <v>15</v>
      </c>
      <c r="D475" s="8">
        <v>2.29</v>
      </c>
      <c r="E475" s="4">
        <v>13</v>
      </c>
      <c r="F475" s="8">
        <v>3.09</v>
      </c>
      <c r="G475" s="4">
        <v>2</v>
      </c>
      <c r="H475" s="8">
        <v>0.98</v>
      </c>
      <c r="I475" s="4">
        <v>0</v>
      </c>
    </row>
    <row r="476" spans="1:9" x14ac:dyDescent="0.2">
      <c r="A476" s="2">
        <v>15</v>
      </c>
      <c r="B476" s="1" t="s">
        <v>78</v>
      </c>
      <c r="C476" s="4">
        <v>7</v>
      </c>
      <c r="D476" s="8">
        <v>1.07</v>
      </c>
      <c r="E476" s="4">
        <v>2</v>
      </c>
      <c r="F476" s="8">
        <v>0.48</v>
      </c>
      <c r="G476" s="4">
        <v>5</v>
      </c>
      <c r="H476" s="8">
        <v>2.4500000000000002</v>
      </c>
      <c r="I476" s="4">
        <v>0</v>
      </c>
    </row>
    <row r="477" spans="1:9" x14ac:dyDescent="0.2">
      <c r="A477" s="2">
        <v>15</v>
      </c>
      <c r="B477" s="1" t="s">
        <v>57</v>
      </c>
      <c r="C477" s="4">
        <v>7</v>
      </c>
      <c r="D477" s="8">
        <v>1.07</v>
      </c>
      <c r="E477" s="4">
        <v>6</v>
      </c>
      <c r="F477" s="8">
        <v>1.43</v>
      </c>
      <c r="G477" s="4">
        <v>1</v>
      </c>
      <c r="H477" s="8">
        <v>0.49</v>
      </c>
      <c r="I477" s="4">
        <v>0</v>
      </c>
    </row>
    <row r="478" spans="1:9" x14ac:dyDescent="0.2">
      <c r="A478" s="2">
        <v>15</v>
      </c>
      <c r="B478" s="1" t="s">
        <v>58</v>
      </c>
      <c r="C478" s="4">
        <v>7</v>
      </c>
      <c r="D478" s="8">
        <v>1.07</v>
      </c>
      <c r="E478" s="4">
        <v>4</v>
      </c>
      <c r="F478" s="8">
        <v>0.95</v>
      </c>
      <c r="G478" s="4">
        <v>3</v>
      </c>
      <c r="H478" s="8">
        <v>1.47</v>
      </c>
      <c r="I478" s="4">
        <v>0</v>
      </c>
    </row>
    <row r="479" spans="1:9" x14ac:dyDescent="0.2">
      <c r="A479" s="2">
        <v>15</v>
      </c>
      <c r="B479" s="1" t="s">
        <v>74</v>
      </c>
      <c r="C479" s="4">
        <v>7</v>
      </c>
      <c r="D479" s="8">
        <v>1.07</v>
      </c>
      <c r="E479" s="4">
        <v>0</v>
      </c>
      <c r="F479" s="8">
        <v>0</v>
      </c>
      <c r="G479" s="4">
        <v>7</v>
      </c>
      <c r="H479" s="8">
        <v>3.43</v>
      </c>
      <c r="I479" s="4">
        <v>0</v>
      </c>
    </row>
    <row r="480" spans="1:9" x14ac:dyDescent="0.2">
      <c r="A480" s="2">
        <v>19</v>
      </c>
      <c r="B480" s="1" t="s">
        <v>71</v>
      </c>
      <c r="C480" s="4">
        <v>6</v>
      </c>
      <c r="D480" s="8">
        <v>0.92</v>
      </c>
      <c r="E480" s="4">
        <v>0</v>
      </c>
      <c r="F480" s="8">
        <v>0</v>
      </c>
      <c r="G480" s="4">
        <v>6</v>
      </c>
      <c r="H480" s="8">
        <v>2.94</v>
      </c>
      <c r="I480" s="4">
        <v>0</v>
      </c>
    </row>
    <row r="481" spans="1:9" x14ac:dyDescent="0.2">
      <c r="A481" s="2">
        <v>19</v>
      </c>
      <c r="B481" s="1" t="s">
        <v>50</v>
      </c>
      <c r="C481" s="4">
        <v>6</v>
      </c>
      <c r="D481" s="8">
        <v>0.92</v>
      </c>
      <c r="E481" s="4">
        <v>3</v>
      </c>
      <c r="F481" s="8">
        <v>0.71</v>
      </c>
      <c r="G481" s="4">
        <v>3</v>
      </c>
      <c r="H481" s="8">
        <v>1.47</v>
      </c>
      <c r="I481" s="4">
        <v>0</v>
      </c>
    </row>
    <row r="482" spans="1:9" x14ac:dyDescent="0.2">
      <c r="A482" s="2">
        <v>19</v>
      </c>
      <c r="B482" s="1" t="s">
        <v>75</v>
      </c>
      <c r="C482" s="4">
        <v>6</v>
      </c>
      <c r="D482" s="8">
        <v>0.92</v>
      </c>
      <c r="E482" s="4">
        <v>5</v>
      </c>
      <c r="F482" s="8">
        <v>1.19</v>
      </c>
      <c r="G482" s="4">
        <v>1</v>
      </c>
      <c r="H482" s="8">
        <v>0.49</v>
      </c>
      <c r="I482" s="4">
        <v>0</v>
      </c>
    </row>
    <row r="483" spans="1:9" x14ac:dyDescent="0.2">
      <c r="A483" s="1"/>
      <c r="C483" s="4"/>
      <c r="D483" s="8"/>
      <c r="E483" s="4"/>
      <c r="F483" s="8"/>
      <c r="G483" s="4"/>
      <c r="H483" s="8"/>
      <c r="I483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6361-8CB4-4818-A7B5-A65B4E2B9B4F}">
  <sheetPr>
    <pageSetUpPr fitToPage="1"/>
  </sheetPr>
  <dimension ref="A1:I47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90</v>
      </c>
      <c r="B1" s="3" t="s">
        <v>169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109</v>
      </c>
      <c r="C3" s="4">
        <v>1664</v>
      </c>
      <c r="D3" s="8">
        <v>4.95</v>
      </c>
      <c r="E3" s="4">
        <v>1538</v>
      </c>
      <c r="F3" s="8">
        <v>8.69</v>
      </c>
      <c r="G3" s="4">
        <v>126</v>
      </c>
      <c r="H3" s="8">
        <v>0.81</v>
      </c>
      <c r="I3" s="4">
        <v>0</v>
      </c>
    </row>
    <row r="4" spans="1:9" x14ac:dyDescent="0.2">
      <c r="A4" s="2">
        <v>2</v>
      </c>
      <c r="B4" s="1" t="s">
        <v>102</v>
      </c>
      <c r="C4" s="4">
        <v>959</v>
      </c>
      <c r="D4" s="8">
        <v>2.85</v>
      </c>
      <c r="E4" s="4">
        <v>473</v>
      </c>
      <c r="F4" s="8">
        <v>2.67</v>
      </c>
      <c r="G4" s="4">
        <v>482</v>
      </c>
      <c r="H4" s="8">
        <v>3.11</v>
      </c>
      <c r="I4" s="4">
        <v>0</v>
      </c>
    </row>
    <row r="5" spans="1:9" x14ac:dyDescent="0.2">
      <c r="A5" s="2">
        <v>3</v>
      </c>
      <c r="B5" s="1" t="s">
        <v>108</v>
      </c>
      <c r="C5" s="4">
        <v>933</v>
      </c>
      <c r="D5" s="8">
        <v>2.78</v>
      </c>
      <c r="E5" s="4">
        <v>897</v>
      </c>
      <c r="F5" s="8">
        <v>5.07</v>
      </c>
      <c r="G5" s="4">
        <v>36</v>
      </c>
      <c r="H5" s="8">
        <v>0.23</v>
      </c>
      <c r="I5" s="4">
        <v>0</v>
      </c>
    </row>
    <row r="6" spans="1:9" x14ac:dyDescent="0.2">
      <c r="A6" s="2">
        <v>4</v>
      </c>
      <c r="B6" s="1" t="s">
        <v>104</v>
      </c>
      <c r="C6" s="4">
        <v>845</v>
      </c>
      <c r="D6" s="8">
        <v>2.5099999999999998</v>
      </c>
      <c r="E6" s="4">
        <v>664</v>
      </c>
      <c r="F6" s="8">
        <v>3.75</v>
      </c>
      <c r="G6" s="4">
        <v>181</v>
      </c>
      <c r="H6" s="8">
        <v>1.17</v>
      </c>
      <c r="I6" s="4">
        <v>0</v>
      </c>
    </row>
    <row r="7" spans="1:9" x14ac:dyDescent="0.2">
      <c r="A7" s="2">
        <v>5</v>
      </c>
      <c r="B7" s="1" t="s">
        <v>110</v>
      </c>
      <c r="C7" s="4">
        <v>790</v>
      </c>
      <c r="D7" s="8">
        <v>2.35</v>
      </c>
      <c r="E7" s="4">
        <v>635</v>
      </c>
      <c r="F7" s="8">
        <v>3.59</v>
      </c>
      <c r="G7" s="4">
        <v>155</v>
      </c>
      <c r="H7" s="8">
        <v>1</v>
      </c>
      <c r="I7" s="4">
        <v>0</v>
      </c>
    </row>
    <row r="8" spans="1:9" x14ac:dyDescent="0.2">
      <c r="A8" s="2">
        <v>6</v>
      </c>
      <c r="B8" s="1" t="s">
        <v>92</v>
      </c>
      <c r="C8" s="4">
        <v>743</v>
      </c>
      <c r="D8" s="8">
        <v>2.21</v>
      </c>
      <c r="E8" s="4">
        <v>157</v>
      </c>
      <c r="F8" s="8">
        <v>0.89</v>
      </c>
      <c r="G8" s="4">
        <v>586</v>
      </c>
      <c r="H8" s="8">
        <v>3.79</v>
      </c>
      <c r="I8" s="4">
        <v>0</v>
      </c>
    </row>
    <row r="9" spans="1:9" x14ac:dyDescent="0.2">
      <c r="A9" s="2">
        <v>7</v>
      </c>
      <c r="B9" s="1" t="s">
        <v>111</v>
      </c>
      <c r="C9" s="4">
        <v>729</v>
      </c>
      <c r="D9" s="8">
        <v>2.17</v>
      </c>
      <c r="E9" s="4">
        <v>687</v>
      </c>
      <c r="F9" s="8">
        <v>3.88</v>
      </c>
      <c r="G9" s="4">
        <v>42</v>
      </c>
      <c r="H9" s="8">
        <v>0.27</v>
      </c>
      <c r="I9" s="4">
        <v>0</v>
      </c>
    </row>
    <row r="10" spans="1:9" x14ac:dyDescent="0.2">
      <c r="A10" s="2">
        <v>8</v>
      </c>
      <c r="B10" s="1" t="s">
        <v>106</v>
      </c>
      <c r="C10" s="4">
        <v>703</v>
      </c>
      <c r="D10" s="8">
        <v>2.09</v>
      </c>
      <c r="E10" s="4">
        <v>664</v>
      </c>
      <c r="F10" s="8">
        <v>3.75</v>
      </c>
      <c r="G10" s="4">
        <v>39</v>
      </c>
      <c r="H10" s="8">
        <v>0.25</v>
      </c>
      <c r="I10" s="4">
        <v>0</v>
      </c>
    </row>
    <row r="11" spans="1:9" x14ac:dyDescent="0.2">
      <c r="A11" s="2">
        <v>9</v>
      </c>
      <c r="B11" s="1" t="s">
        <v>100</v>
      </c>
      <c r="C11" s="4">
        <v>605</v>
      </c>
      <c r="D11" s="8">
        <v>1.8</v>
      </c>
      <c r="E11" s="4">
        <v>402</v>
      </c>
      <c r="F11" s="8">
        <v>2.27</v>
      </c>
      <c r="G11" s="4">
        <v>201</v>
      </c>
      <c r="H11" s="8">
        <v>1.3</v>
      </c>
      <c r="I11" s="4">
        <v>1</v>
      </c>
    </row>
    <row r="12" spans="1:9" x14ac:dyDescent="0.2">
      <c r="A12" s="2">
        <v>10</v>
      </c>
      <c r="B12" s="1" t="s">
        <v>105</v>
      </c>
      <c r="C12" s="4">
        <v>573</v>
      </c>
      <c r="D12" s="8">
        <v>1.71</v>
      </c>
      <c r="E12" s="4">
        <v>504</v>
      </c>
      <c r="F12" s="8">
        <v>2.85</v>
      </c>
      <c r="G12" s="4">
        <v>69</v>
      </c>
      <c r="H12" s="8">
        <v>0.45</v>
      </c>
      <c r="I12" s="4">
        <v>0</v>
      </c>
    </row>
    <row r="13" spans="1:9" x14ac:dyDescent="0.2">
      <c r="A13" s="2">
        <v>11</v>
      </c>
      <c r="B13" s="1" t="s">
        <v>93</v>
      </c>
      <c r="C13" s="4">
        <v>540</v>
      </c>
      <c r="D13" s="8">
        <v>1.61</v>
      </c>
      <c r="E13" s="4">
        <v>252</v>
      </c>
      <c r="F13" s="8">
        <v>1.42</v>
      </c>
      <c r="G13" s="4">
        <v>288</v>
      </c>
      <c r="H13" s="8">
        <v>1.86</v>
      </c>
      <c r="I13" s="4">
        <v>0</v>
      </c>
    </row>
    <row r="14" spans="1:9" x14ac:dyDescent="0.2">
      <c r="A14" s="2">
        <v>12</v>
      </c>
      <c r="B14" s="1" t="s">
        <v>107</v>
      </c>
      <c r="C14" s="4">
        <v>533</v>
      </c>
      <c r="D14" s="8">
        <v>1.59</v>
      </c>
      <c r="E14" s="4">
        <v>478</v>
      </c>
      <c r="F14" s="8">
        <v>2.7</v>
      </c>
      <c r="G14" s="4">
        <v>53</v>
      </c>
      <c r="H14" s="8">
        <v>0.34</v>
      </c>
      <c r="I14" s="4">
        <v>2</v>
      </c>
    </row>
    <row r="15" spans="1:9" x14ac:dyDescent="0.2">
      <c r="A15" s="2">
        <v>13</v>
      </c>
      <c r="B15" s="1" t="s">
        <v>98</v>
      </c>
      <c r="C15" s="4">
        <v>531</v>
      </c>
      <c r="D15" s="8">
        <v>1.58</v>
      </c>
      <c r="E15" s="4">
        <v>269</v>
      </c>
      <c r="F15" s="8">
        <v>1.52</v>
      </c>
      <c r="G15" s="4">
        <v>262</v>
      </c>
      <c r="H15" s="8">
        <v>1.69</v>
      </c>
      <c r="I15" s="4">
        <v>0</v>
      </c>
    </row>
    <row r="16" spans="1:9" x14ac:dyDescent="0.2">
      <c r="A16" s="2">
        <v>14</v>
      </c>
      <c r="B16" s="1" t="s">
        <v>97</v>
      </c>
      <c r="C16" s="4">
        <v>527</v>
      </c>
      <c r="D16" s="8">
        <v>1.57</v>
      </c>
      <c r="E16" s="4">
        <v>325</v>
      </c>
      <c r="F16" s="8">
        <v>1.84</v>
      </c>
      <c r="G16" s="4">
        <v>196</v>
      </c>
      <c r="H16" s="8">
        <v>1.27</v>
      </c>
      <c r="I16" s="4">
        <v>6</v>
      </c>
    </row>
    <row r="17" spans="1:9" x14ac:dyDescent="0.2">
      <c r="A17" s="2">
        <v>15</v>
      </c>
      <c r="B17" s="1" t="s">
        <v>95</v>
      </c>
      <c r="C17" s="4">
        <v>492</v>
      </c>
      <c r="D17" s="8">
        <v>1.46</v>
      </c>
      <c r="E17" s="4">
        <v>200</v>
      </c>
      <c r="F17" s="8">
        <v>1.1299999999999999</v>
      </c>
      <c r="G17" s="4">
        <v>292</v>
      </c>
      <c r="H17" s="8">
        <v>1.89</v>
      </c>
      <c r="I17" s="4">
        <v>0</v>
      </c>
    </row>
    <row r="18" spans="1:9" x14ac:dyDescent="0.2">
      <c r="A18" s="2">
        <v>16</v>
      </c>
      <c r="B18" s="1" t="s">
        <v>103</v>
      </c>
      <c r="C18" s="4">
        <v>449</v>
      </c>
      <c r="D18" s="8">
        <v>1.34</v>
      </c>
      <c r="E18" s="4">
        <v>194</v>
      </c>
      <c r="F18" s="8">
        <v>1.1000000000000001</v>
      </c>
      <c r="G18" s="4">
        <v>243</v>
      </c>
      <c r="H18" s="8">
        <v>1.57</v>
      </c>
      <c r="I18" s="4">
        <v>0</v>
      </c>
    </row>
    <row r="19" spans="1:9" x14ac:dyDescent="0.2">
      <c r="A19" s="2">
        <v>17</v>
      </c>
      <c r="B19" s="1" t="s">
        <v>94</v>
      </c>
      <c r="C19" s="4">
        <v>448</v>
      </c>
      <c r="D19" s="8">
        <v>1.33</v>
      </c>
      <c r="E19" s="4">
        <v>159</v>
      </c>
      <c r="F19" s="8">
        <v>0.9</v>
      </c>
      <c r="G19" s="4">
        <v>289</v>
      </c>
      <c r="H19" s="8">
        <v>1.87</v>
      </c>
      <c r="I19" s="4">
        <v>0</v>
      </c>
    </row>
    <row r="20" spans="1:9" x14ac:dyDescent="0.2">
      <c r="A20" s="2">
        <v>18</v>
      </c>
      <c r="B20" s="1" t="s">
        <v>101</v>
      </c>
      <c r="C20" s="4">
        <v>434</v>
      </c>
      <c r="D20" s="8">
        <v>1.29</v>
      </c>
      <c r="E20" s="4">
        <v>60</v>
      </c>
      <c r="F20" s="8">
        <v>0.34</v>
      </c>
      <c r="G20" s="4">
        <v>374</v>
      </c>
      <c r="H20" s="8">
        <v>2.42</v>
      </c>
      <c r="I20" s="4">
        <v>0</v>
      </c>
    </row>
    <row r="21" spans="1:9" x14ac:dyDescent="0.2">
      <c r="A21" s="2">
        <v>19</v>
      </c>
      <c r="B21" s="1" t="s">
        <v>96</v>
      </c>
      <c r="C21" s="4">
        <v>431</v>
      </c>
      <c r="D21" s="8">
        <v>1.28</v>
      </c>
      <c r="E21" s="4">
        <v>295</v>
      </c>
      <c r="F21" s="8">
        <v>1.67</v>
      </c>
      <c r="G21" s="4">
        <v>132</v>
      </c>
      <c r="H21" s="8">
        <v>0.85</v>
      </c>
      <c r="I21" s="4">
        <v>4</v>
      </c>
    </row>
    <row r="22" spans="1:9" x14ac:dyDescent="0.2">
      <c r="A22" s="2">
        <v>20</v>
      </c>
      <c r="B22" s="1" t="s">
        <v>99</v>
      </c>
      <c r="C22" s="4">
        <v>417</v>
      </c>
      <c r="D22" s="8">
        <v>1.24</v>
      </c>
      <c r="E22" s="4">
        <v>191</v>
      </c>
      <c r="F22" s="8">
        <v>1.08</v>
      </c>
      <c r="G22" s="4">
        <v>226</v>
      </c>
      <c r="H22" s="8">
        <v>1.46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109</v>
      </c>
      <c r="C25" s="4">
        <v>609</v>
      </c>
      <c r="D25" s="8">
        <v>4.33</v>
      </c>
      <c r="E25" s="4">
        <v>553</v>
      </c>
      <c r="F25" s="8">
        <v>8.7100000000000009</v>
      </c>
      <c r="G25" s="4">
        <v>56</v>
      </c>
      <c r="H25" s="8">
        <v>0.74</v>
      </c>
      <c r="I25" s="4">
        <v>0</v>
      </c>
    </row>
    <row r="26" spans="1:9" x14ac:dyDescent="0.2">
      <c r="A26" s="2">
        <v>2</v>
      </c>
      <c r="B26" s="1" t="s">
        <v>102</v>
      </c>
      <c r="C26" s="4">
        <v>568</v>
      </c>
      <c r="D26" s="8">
        <v>4.04</v>
      </c>
      <c r="E26" s="4">
        <v>238</v>
      </c>
      <c r="F26" s="8">
        <v>3.75</v>
      </c>
      <c r="G26" s="4">
        <v>328</v>
      </c>
      <c r="H26" s="8">
        <v>4.3099999999999996</v>
      </c>
      <c r="I26" s="4">
        <v>0</v>
      </c>
    </row>
    <row r="27" spans="1:9" x14ac:dyDescent="0.2">
      <c r="A27" s="2">
        <v>3</v>
      </c>
      <c r="B27" s="1" t="s">
        <v>104</v>
      </c>
      <c r="C27" s="4">
        <v>424</v>
      </c>
      <c r="D27" s="8">
        <v>3.01</v>
      </c>
      <c r="E27" s="4">
        <v>323</v>
      </c>
      <c r="F27" s="8">
        <v>5.09</v>
      </c>
      <c r="G27" s="4">
        <v>101</v>
      </c>
      <c r="H27" s="8">
        <v>1.33</v>
      </c>
      <c r="I27" s="4">
        <v>0</v>
      </c>
    </row>
    <row r="28" spans="1:9" x14ac:dyDescent="0.2">
      <c r="A28" s="2">
        <v>4</v>
      </c>
      <c r="B28" s="1" t="s">
        <v>106</v>
      </c>
      <c r="C28" s="4">
        <v>408</v>
      </c>
      <c r="D28" s="8">
        <v>2.9</v>
      </c>
      <c r="E28" s="4">
        <v>375</v>
      </c>
      <c r="F28" s="8">
        <v>5.9</v>
      </c>
      <c r="G28" s="4">
        <v>33</v>
      </c>
      <c r="H28" s="8">
        <v>0.43</v>
      </c>
      <c r="I28" s="4">
        <v>0</v>
      </c>
    </row>
    <row r="29" spans="1:9" x14ac:dyDescent="0.2">
      <c r="A29" s="2">
        <v>5</v>
      </c>
      <c r="B29" s="1" t="s">
        <v>110</v>
      </c>
      <c r="C29" s="4">
        <v>351</v>
      </c>
      <c r="D29" s="8">
        <v>2.5</v>
      </c>
      <c r="E29" s="4">
        <v>269</v>
      </c>
      <c r="F29" s="8">
        <v>4.24</v>
      </c>
      <c r="G29" s="4">
        <v>82</v>
      </c>
      <c r="H29" s="8">
        <v>1.08</v>
      </c>
      <c r="I29" s="4">
        <v>0</v>
      </c>
    </row>
    <row r="30" spans="1:9" x14ac:dyDescent="0.2">
      <c r="A30" s="2">
        <v>6</v>
      </c>
      <c r="B30" s="1" t="s">
        <v>108</v>
      </c>
      <c r="C30" s="4">
        <v>341</v>
      </c>
      <c r="D30" s="8">
        <v>2.42</v>
      </c>
      <c r="E30" s="4">
        <v>322</v>
      </c>
      <c r="F30" s="8">
        <v>5.07</v>
      </c>
      <c r="G30" s="4">
        <v>19</v>
      </c>
      <c r="H30" s="8">
        <v>0.25</v>
      </c>
      <c r="I30" s="4">
        <v>0</v>
      </c>
    </row>
    <row r="31" spans="1:9" x14ac:dyDescent="0.2">
      <c r="A31" s="2">
        <v>7</v>
      </c>
      <c r="B31" s="1" t="s">
        <v>111</v>
      </c>
      <c r="C31" s="4">
        <v>300</v>
      </c>
      <c r="D31" s="8">
        <v>2.13</v>
      </c>
      <c r="E31" s="4">
        <v>276</v>
      </c>
      <c r="F31" s="8">
        <v>4.3499999999999996</v>
      </c>
      <c r="G31" s="4">
        <v>24</v>
      </c>
      <c r="H31" s="8">
        <v>0.32</v>
      </c>
      <c r="I31" s="4">
        <v>0</v>
      </c>
    </row>
    <row r="32" spans="1:9" x14ac:dyDescent="0.2">
      <c r="A32" s="2">
        <v>8</v>
      </c>
      <c r="B32" s="1" t="s">
        <v>101</v>
      </c>
      <c r="C32" s="4">
        <v>272</v>
      </c>
      <c r="D32" s="8">
        <v>1.93</v>
      </c>
      <c r="E32" s="4">
        <v>31</v>
      </c>
      <c r="F32" s="8">
        <v>0.49</v>
      </c>
      <c r="G32" s="4">
        <v>241</v>
      </c>
      <c r="H32" s="8">
        <v>3.17</v>
      </c>
      <c r="I32" s="4">
        <v>0</v>
      </c>
    </row>
    <row r="33" spans="1:9" x14ac:dyDescent="0.2">
      <c r="A33" s="2">
        <v>9</v>
      </c>
      <c r="B33" s="1" t="s">
        <v>100</v>
      </c>
      <c r="C33" s="4">
        <v>268</v>
      </c>
      <c r="D33" s="8">
        <v>1.91</v>
      </c>
      <c r="E33" s="4">
        <v>159</v>
      </c>
      <c r="F33" s="8">
        <v>2.5</v>
      </c>
      <c r="G33" s="4">
        <v>109</v>
      </c>
      <c r="H33" s="8">
        <v>1.43</v>
      </c>
      <c r="I33" s="4">
        <v>0</v>
      </c>
    </row>
    <row r="34" spans="1:9" x14ac:dyDescent="0.2">
      <c r="A34" s="2">
        <v>9</v>
      </c>
      <c r="B34" s="1" t="s">
        <v>105</v>
      </c>
      <c r="C34" s="4">
        <v>268</v>
      </c>
      <c r="D34" s="8">
        <v>1.91</v>
      </c>
      <c r="E34" s="4">
        <v>224</v>
      </c>
      <c r="F34" s="8">
        <v>3.53</v>
      </c>
      <c r="G34" s="4">
        <v>44</v>
      </c>
      <c r="H34" s="8">
        <v>0.57999999999999996</v>
      </c>
      <c r="I34" s="4">
        <v>0</v>
      </c>
    </row>
    <row r="35" spans="1:9" x14ac:dyDescent="0.2">
      <c r="A35" s="2">
        <v>11</v>
      </c>
      <c r="B35" s="1" t="s">
        <v>103</v>
      </c>
      <c r="C35" s="4">
        <v>225</v>
      </c>
      <c r="D35" s="8">
        <v>1.6</v>
      </c>
      <c r="E35" s="4">
        <v>88</v>
      </c>
      <c r="F35" s="8">
        <v>1.39</v>
      </c>
      <c r="G35" s="4">
        <v>136</v>
      </c>
      <c r="H35" s="8">
        <v>1.79</v>
      </c>
      <c r="I35" s="4">
        <v>0</v>
      </c>
    </row>
    <row r="36" spans="1:9" x14ac:dyDescent="0.2">
      <c r="A36" s="2">
        <v>12</v>
      </c>
      <c r="B36" s="1" t="s">
        <v>97</v>
      </c>
      <c r="C36" s="4">
        <v>221</v>
      </c>
      <c r="D36" s="8">
        <v>1.57</v>
      </c>
      <c r="E36" s="4">
        <v>112</v>
      </c>
      <c r="F36" s="8">
        <v>1.76</v>
      </c>
      <c r="G36" s="4">
        <v>107</v>
      </c>
      <c r="H36" s="8">
        <v>1.41</v>
      </c>
      <c r="I36" s="4">
        <v>2</v>
      </c>
    </row>
    <row r="37" spans="1:9" x14ac:dyDescent="0.2">
      <c r="A37" s="2">
        <v>13</v>
      </c>
      <c r="B37" s="1" t="s">
        <v>107</v>
      </c>
      <c r="C37" s="4">
        <v>208</v>
      </c>
      <c r="D37" s="8">
        <v>1.48</v>
      </c>
      <c r="E37" s="4">
        <v>179</v>
      </c>
      <c r="F37" s="8">
        <v>2.82</v>
      </c>
      <c r="G37" s="4">
        <v>28</v>
      </c>
      <c r="H37" s="8">
        <v>0.37</v>
      </c>
      <c r="I37" s="4">
        <v>1</v>
      </c>
    </row>
    <row r="38" spans="1:9" x14ac:dyDescent="0.2">
      <c r="A38" s="2">
        <v>14</v>
      </c>
      <c r="B38" s="1" t="s">
        <v>98</v>
      </c>
      <c r="C38" s="4">
        <v>205</v>
      </c>
      <c r="D38" s="8">
        <v>1.46</v>
      </c>
      <c r="E38" s="4">
        <v>97</v>
      </c>
      <c r="F38" s="8">
        <v>1.53</v>
      </c>
      <c r="G38" s="4">
        <v>108</v>
      </c>
      <c r="H38" s="8">
        <v>1.42</v>
      </c>
      <c r="I38" s="4">
        <v>0</v>
      </c>
    </row>
    <row r="39" spans="1:9" x14ac:dyDescent="0.2">
      <c r="A39" s="2">
        <v>15</v>
      </c>
      <c r="B39" s="1" t="s">
        <v>92</v>
      </c>
      <c r="C39" s="4">
        <v>199</v>
      </c>
      <c r="D39" s="8">
        <v>1.41</v>
      </c>
      <c r="E39" s="4">
        <v>22</v>
      </c>
      <c r="F39" s="8">
        <v>0.35</v>
      </c>
      <c r="G39" s="4">
        <v>177</v>
      </c>
      <c r="H39" s="8">
        <v>2.33</v>
      </c>
      <c r="I39" s="4">
        <v>0</v>
      </c>
    </row>
    <row r="40" spans="1:9" x14ac:dyDescent="0.2">
      <c r="A40" s="2">
        <v>16</v>
      </c>
      <c r="B40" s="1" t="s">
        <v>95</v>
      </c>
      <c r="C40" s="4">
        <v>197</v>
      </c>
      <c r="D40" s="8">
        <v>1.4</v>
      </c>
      <c r="E40" s="4">
        <v>56</v>
      </c>
      <c r="F40" s="8">
        <v>0.88</v>
      </c>
      <c r="G40" s="4">
        <v>141</v>
      </c>
      <c r="H40" s="8">
        <v>1.85</v>
      </c>
      <c r="I40" s="4">
        <v>0</v>
      </c>
    </row>
    <row r="41" spans="1:9" x14ac:dyDescent="0.2">
      <c r="A41" s="2">
        <v>17</v>
      </c>
      <c r="B41" s="1" t="s">
        <v>112</v>
      </c>
      <c r="C41" s="4">
        <v>193</v>
      </c>
      <c r="D41" s="8">
        <v>1.37</v>
      </c>
      <c r="E41" s="4">
        <v>7</v>
      </c>
      <c r="F41" s="8">
        <v>0.11</v>
      </c>
      <c r="G41" s="4">
        <v>186</v>
      </c>
      <c r="H41" s="8">
        <v>2.44</v>
      </c>
      <c r="I41" s="4">
        <v>0</v>
      </c>
    </row>
    <row r="42" spans="1:9" x14ac:dyDescent="0.2">
      <c r="A42" s="2">
        <v>18</v>
      </c>
      <c r="B42" s="1" t="s">
        <v>93</v>
      </c>
      <c r="C42" s="4">
        <v>187</v>
      </c>
      <c r="D42" s="8">
        <v>1.33</v>
      </c>
      <c r="E42" s="4">
        <v>58</v>
      </c>
      <c r="F42" s="8">
        <v>0.91</v>
      </c>
      <c r="G42" s="4">
        <v>129</v>
      </c>
      <c r="H42" s="8">
        <v>1.7</v>
      </c>
      <c r="I42" s="4">
        <v>0</v>
      </c>
    </row>
    <row r="43" spans="1:9" x14ac:dyDescent="0.2">
      <c r="A43" s="2">
        <v>18</v>
      </c>
      <c r="B43" s="1" t="s">
        <v>99</v>
      </c>
      <c r="C43" s="4">
        <v>187</v>
      </c>
      <c r="D43" s="8">
        <v>1.33</v>
      </c>
      <c r="E43" s="4">
        <v>67</v>
      </c>
      <c r="F43" s="8">
        <v>1.05</v>
      </c>
      <c r="G43" s="4">
        <v>120</v>
      </c>
      <c r="H43" s="8">
        <v>1.58</v>
      </c>
      <c r="I43" s="4">
        <v>0</v>
      </c>
    </row>
    <row r="44" spans="1:9" x14ac:dyDescent="0.2">
      <c r="A44" s="2">
        <v>20</v>
      </c>
      <c r="B44" s="1" t="s">
        <v>94</v>
      </c>
      <c r="C44" s="4">
        <v>181</v>
      </c>
      <c r="D44" s="8">
        <v>1.29</v>
      </c>
      <c r="E44" s="4">
        <v>44</v>
      </c>
      <c r="F44" s="8">
        <v>0.69</v>
      </c>
      <c r="G44" s="4">
        <v>137</v>
      </c>
      <c r="H44" s="8">
        <v>1.8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109</v>
      </c>
      <c r="C47" s="4">
        <v>99</v>
      </c>
      <c r="D47" s="8">
        <v>5.31</v>
      </c>
      <c r="E47" s="4">
        <v>94</v>
      </c>
      <c r="F47" s="8">
        <v>8.06</v>
      </c>
      <c r="G47" s="4">
        <v>5</v>
      </c>
      <c r="H47" s="8">
        <v>0.73</v>
      </c>
      <c r="I47" s="4">
        <v>0</v>
      </c>
    </row>
    <row r="48" spans="1:9" x14ac:dyDescent="0.2">
      <c r="A48" s="2">
        <v>2</v>
      </c>
      <c r="B48" s="1" t="s">
        <v>108</v>
      </c>
      <c r="C48" s="4">
        <v>67</v>
      </c>
      <c r="D48" s="8">
        <v>3.59</v>
      </c>
      <c r="E48" s="4">
        <v>66</v>
      </c>
      <c r="F48" s="8">
        <v>5.66</v>
      </c>
      <c r="G48" s="4">
        <v>1</v>
      </c>
      <c r="H48" s="8">
        <v>0.15</v>
      </c>
      <c r="I48" s="4">
        <v>0</v>
      </c>
    </row>
    <row r="49" spans="1:9" x14ac:dyDescent="0.2">
      <c r="A49" s="2">
        <v>3</v>
      </c>
      <c r="B49" s="1" t="s">
        <v>106</v>
      </c>
      <c r="C49" s="4">
        <v>61</v>
      </c>
      <c r="D49" s="8">
        <v>3.27</v>
      </c>
      <c r="E49" s="4">
        <v>60</v>
      </c>
      <c r="F49" s="8">
        <v>5.15</v>
      </c>
      <c r="G49" s="4">
        <v>1</v>
      </c>
      <c r="H49" s="8">
        <v>0.15</v>
      </c>
      <c r="I49" s="4">
        <v>0</v>
      </c>
    </row>
    <row r="50" spans="1:9" x14ac:dyDescent="0.2">
      <c r="A50" s="2">
        <v>4</v>
      </c>
      <c r="B50" s="1" t="s">
        <v>105</v>
      </c>
      <c r="C50" s="4">
        <v>56</v>
      </c>
      <c r="D50" s="8">
        <v>3</v>
      </c>
      <c r="E50" s="4">
        <v>51</v>
      </c>
      <c r="F50" s="8">
        <v>4.37</v>
      </c>
      <c r="G50" s="4">
        <v>5</v>
      </c>
      <c r="H50" s="8">
        <v>0.73</v>
      </c>
      <c r="I50" s="4">
        <v>0</v>
      </c>
    </row>
    <row r="51" spans="1:9" x14ac:dyDescent="0.2">
      <c r="A51" s="2">
        <v>5</v>
      </c>
      <c r="B51" s="1" t="s">
        <v>104</v>
      </c>
      <c r="C51" s="4">
        <v>55</v>
      </c>
      <c r="D51" s="8">
        <v>2.95</v>
      </c>
      <c r="E51" s="4">
        <v>39</v>
      </c>
      <c r="F51" s="8">
        <v>3.34</v>
      </c>
      <c r="G51" s="4">
        <v>16</v>
      </c>
      <c r="H51" s="8">
        <v>2.33</v>
      </c>
      <c r="I51" s="4">
        <v>0</v>
      </c>
    </row>
    <row r="52" spans="1:9" x14ac:dyDescent="0.2">
      <c r="A52" s="2">
        <v>6</v>
      </c>
      <c r="B52" s="1" t="s">
        <v>100</v>
      </c>
      <c r="C52" s="4">
        <v>51</v>
      </c>
      <c r="D52" s="8">
        <v>2.73</v>
      </c>
      <c r="E52" s="4">
        <v>36</v>
      </c>
      <c r="F52" s="8">
        <v>3.09</v>
      </c>
      <c r="G52" s="4">
        <v>15</v>
      </c>
      <c r="H52" s="8">
        <v>2.19</v>
      </c>
      <c r="I52" s="4">
        <v>0</v>
      </c>
    </row>
    <row r="53" spans="1:9" x14ac:dyDescent="0.2">
      <c r="A53" s="2">
        <v>7</v>
      </c>
      <c r="B53" s="1" t="s">
        <v>102</v>
      </c>
      <c r="C53" s="4">
        <v>44</v>
      </c>
      <c r="D53" s="8">
        <v>2.36</v>
      </c>
      <c r="E53" s="4">
        <v>31</v>
      </c>
      <c r="F53" s="8">
        <v>2.66</v>
      </c>
      <c r="G53" s="4">
        <v>13</v>
      </c>
      <c r="H53" s="8">
        <v>1.9</v>
      </c>
      <c r="I53" s="4">
        <v>0</v>
      </c>
    </row>
    <row r="54" spans="1:9" x14ac:dyDescent="0.2">
      <c r="A54" s="2">
        <v>8</v>
      </c>
      <c r="B54" s="1" t="s">
        <v>115</v>
      </c>
      <c r="C54" s="4">
        <v>43</v>
      </c>
      <c r="D54" s="8">
        <v>2.31</v>
      </c>
      <c r="E54" s="4">
        <v>31</v>
      </c>
      <c r="F54" s="8">
        <v>2.66</v>
      </c>
      <c r="G54" s="4">
        <v>12</v>
      </c>
      <c r="H54" s="8">
        <v>1.75</v>
      </c>
      <c r="I54" s="4">
        <v>0</v>
      </c>
    </row>
    <row r="55" spans="1:9" x14ac:dyDescent="0.2">
      <c r="A55" s="2">
        <v>9</v>
      </c>
      <c r="B55" s="1" t="s">
        <v>97</v>
      </c>
      <c r="C55" s="4">
        <v>39</v>
      </c>
      <c r="D55" s="8">
        <v>2.09</v>
      </c>
      <c r="E55" s="4">
        <v>25</v>
      </c>
      <c r="F55" s="8">
        <v>2.14</v>
      </c>
      <c r="G55" s="4">
        <v>14</v>
      </c>
      <c r="H55" s="8">
        <v>2.04</v>
      </c>
      <c r="I55" s="4">
        <v>0</v>
      </c>
    </row>
    <row r="56" spans="1:9" x14ac:dyDescent="0.2">
      <c r="A56" s="2">
        <v>9</v>
      </c>
      <c r="B56" s="1" t="s">
        <v>110</v>
      </c>
      <c r="C56" s="4">
        <v>39</v>
      </c>
      <c r="D56" s="8">
        <v>2.09</v>
      </c>
      <c r="E56" s="4">
        <v>35</v>
      </c>
      <c r="F56" s="8">
        <v>3</v>
      </c>
      <c r="G56" s="4">
        <v>4</v>
      </c>
      <c r="H56" s="8">
        <v>0.57999999999999996</v>
      </c>
      <c r="I56" s="4">
        <v>0</v>
      </c>
    </row>
    <row r="57" spans="1:9" x14ac:dyDescent="0.2">
      <c r="A57" s="2">
        <v>11</v>
      </c>
      <c r="B57" s="1" t="s">
        <v>92</v>
      </c>
      <c r="C57" s="4">
        <v>36</v>
      </c>
      <c r="D57" s="8">
        <v>1.93</v>
      </c>
      <c r="E57" s="4">
        <v>7</v>
      </c>
      <c r="F57" s="8">
        <v>0.6</v>
      </c>
      <c r="G57" s="4">
        <v>29</v>
      </c>
      <c r="H57" s="8">
        <v>4.2300000000000004</v>
      </c>
      <c r="I57" s="4">
        <v>0</v>
      </c>
    </row>
    <row r="58" spans="1:9" x14ac:dyDescent="0.2">
      <c r="A58" s="2">
        <v>12</v>
      </c>
      <c r="B58" s="1" t="s">
        <v>111</v>
      </c>
      <c r="C58" s="4">
        <v>33</v>
      </c>
      <c r="D58" s="8">
        <v>1.77</v>
      </c>
      <c r="E58" s="4">
        <v>33</v>
      </c>
      <c r="F58" s="8">
        <v>2.83</v>
      </c>
      <c r="G58" s="4">
        <v>0</v>
      </c>
      <c r="H58" s="8">
        <v>0</v>
      </c>
      <c r="I58" s="4">
        <v>0</v>
      </c>
    </row>
    <row r="59" spans="1:9" x14ac:dyDescent="0.2">
      <c r="A59" s="2">
        <v>13</v>
      </c>
      <c r="B59" s="1" t="s">
        <v>113</v>
      </c>
      <c r="C59" s="4">
        <v>29</v>
      </c>
      <c r="D59" s="8">
        <v>1.55</v>
      </c>
      <c r="E59" s="4">
        <v>24</v>
      </c>
      <c r="F59" s="8">
        <v>2.06</v>
      </c>
      <c r="G59" s="4">
        <v>5</v>
      </c>
      <c r="H59" s="8">
        <v>0.73</v>
      </c>
      <c r="I59" s="4">
        <v>0</v>
      </c>
    </row>
    <row r="60" spans="1:9" x14ac:dyDescent="0.2">
      <c r="A60" s="2">
        <v>14</v>
      </c>
      <c r="B60" s="1" t="s">
        <v>94</v>
      </c>
      <c r="C60" s="4">
        <v>26</v>
      </c>
      <c r="D60" s="8">
        <v>1.39</v>
      </c>
      <c r="E60" s="4">
        <v>13</v>
      </c>
      <c r="F60" s="8">
        <v>1.1100000000000001</v>
      </c>
      <c r="G60" s="4">
        <v>13</v>
      </c>
      <c r="H60" s="8">
        <v>1.9</v>
      </c>
      <c r="I60" s="4">
        <v>0</v>
      </c>
    </row>
    <row r="61" spans="1:9" x14ac:dyDescent="0.2">
      <c r="A61" s="2">
        <v>14</v>
      </c>
      <c r="B61" s="1" t="s">
        <v>96</v>
      </c>
      <c r="C61" s="4">
        <v>26</v>
      </c>
      <c r="D61" s="8">
        <v>1.39</v>
      </c>
      <c r="E61" s="4">
        <v>13</v>
      </c>
      <c r="F61" s="8">
        <v>1.1100000000000001</v>
      </c>
      <c r="G61" s="4">
        <v>11</v>
      </c>
      <c r="H61" s="8">
        <v>1.6</v>
      </c>
      <c r="I61" s="4">
        <v>2</v>
      </c>
    </row>
    <row r="62" spans="1:9" x14ac:dyDescent="0.2">
      <c r="A62" s="2">
        <v>16</v>
      </c>
      <c r="B62" s="1" t="s">
        <v>93</v>
      </c>
      <c r="C62" s="4">
        <v>25</v>
      </c>
      <c r="D62" s="8">
        <v>1.34</v>
      </c>
      <c r="E62" s="4">
        <v>15</v>
      </c>
      <c r="F62" s="8">
        <v>1.29</v>
      </c>
      <c r="G62" s="4">
        <v>10</v>
      </c>
      <c r="H62" s="8">
        <v>1.46</v>
      </c>
      <c r="I62" s="4">
        <v>0</v>
      </c>
    </row>
    <row r="63" spans="1:9" x14ac:dyDescent="0.2">
      <c r="A63" s="2">
        <v>17</v>
      </c>
      <c r="B63" s="1" t="s">
        <v>114</v>
      </c>
      <c r="C63" s="4">
        <v>24</v>
      </c>
      <c r="D63" s="8">
        <v>1.29</v>
      </c>
      <c r="E63" s="4">
        <v>16</v>
      </c>
      <c r="F63" s="8">
        <v>1.37</v>
      </c>
      <c r="G63" s="4">
        <v>8</v>
      </c>
      <c r="H63" s="8">
        <v>1.17</v>
      </c>
      <c r="I63" s="4">
        <v>0</v>
      </c>
    </row>
    <row r="64" spans="1:9" x14ac:dyDescent="0.2">
      <c r="A64" s="2">
        <v>18</v>
      </c>
      <c r="B64" s="1" t="s">
        <v>98</v>
      </c>
      <c r="C64" s="4">
        <v>23</v>
      </c>
      <c r="D64" s="8">
        <v>1.23</v>
      </c>
      <c r="E64" s="4">
        <v>9</v>
      </c>
      <c r="F64" s="8">
        <v>0.77</v>
      </c>
      <c r="G64" s="4">
        <v>14</v>
      </c>
      <c r="H64" s="8">
        <v>2.04</v>
      </c>
      <c r="I64" s="4">
        <v>0</v>
      </c>
    </row>
    <row r="65" spans="1:9" x14ac:dyDescent="0.2">
      <c r="A65" s="2">
        <v>18</v>
      </c>
      <c r="B65" s="1" t="s">
        <v>107</v>
      </c>
      <c r="C65" s="4">
        <v>23</v>
      </c>
      <c r="D65" s="8">
        <v>1.23</v>
      </c>
      <c r="E65" s="4">
        <v>20</v>
      </c>
      <c r="F65" s="8">
        <v>1.72</v>
      </c>
      <c r="G65" s="4">
        <v>3</v>
      </c>
      <c r="H65" s="8">
        <v>0.44</v>
      </c>
      <c r="I65" s="4">
        <v>0</v>
      </c>
    </row>
    <row r="66" spans="1:9" x14ac:dyDescent="0.2">
      <c r="A66" s="2">
        <v>20</v>
      </c>
      <c r="B66" s="1" t="s">
        <v>95</v>
      </c>
      <c r="C66" s="4">
        <v>22</v>
      </c>
      <c r="D66" s="8">
        <v>1.18</v>
      </c>
      <c r="E66" s="4">
        <v>14</v>
      </c>
      <c r="F66" s="8">
        <v>1.2</v>
      </c>
      <c r="G66" s="4">
        <v>8</v>
      </c>
      <c r="H66" s="8">
        <v>1.17</v>
      </c>
      <c r="I66" s="4">
        <v>0</v>
      </c>
    </row>
    <row r="67" spans="1:9" x14ac:dyDescent="0.2">
      <c r="A67" s="2">
        <v>20</v>
      </c>
      <c r="B67" s="1" t="s">
        <v>116</v>
      </c>
      <c r="C67" s="4">
        <v>22</v>
      </c>
      <c r="D67" s="8">
        <v>1.18</v>
      </c>
      <c r="E67" s="4">
        <v>5</v>
      </c>
      <c r="F67" s="8">
        <v>0.43</v>
      </c>
      <c r="G67" s="4">
        <v>17</v>
      </c>
      <c r="H67" s="8">
        <v>2.48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109</v>
      </c>
      <c r="C70" s="4">
        <v>177</v>
      </c>
      <c r="D70" s="8">
        <v>5.35</v>
      </c>
      <c r="E70" s="4">
        <v>163</v>
      </c>
      <c r="F70" s="8">
        <v>8.58</v>
      </c>
      <c r="G70" s="4">
        <v>14</v>
      </c>
      <c r="H70" s="8">
        <v>1.02</v>
      </c>
      <c r="I70" s="4">
        <v>0</v>
      </c>
    </row>
    <row r="71" spans="1:9" x14ac:dyDescent="0.2">
      <c r="A71" s="2">
        <v>2</v>
      </c>
      <c r="B71" s="1" t="s">
        <v>118</v>
      </c>
      <c r="C71" s="4">
        <v>112</v>
      </c>
      <c r="D71" s="8">
        <v>3.38</v>
      </c>
      <c r="E71" s="4">
        <v>61</v>
      </c>
      <c r="F71" s="8">
        <v>3.21</v>
      </c>
      <c r="G71" s="4">
        <v>51</v>
      </c>
      <c r="H71" s="8">
        <v>3.71</v>
      </c>
      <c r="I71" s="4">
        <v>0</v>
      </c>
    </row>
    <row r="72" spans="1:9" x14ac:dyDescent="0.2">
      <c r="A72" s="2">
        <v>3</v>
      </c>
      <c r="B72" s="1" t="s">
        <v>108</v>
      </c>
      <c r="C72" s="4">
        <v>96</v>
      </c>
      <c r="D72" s="8">
        <v>2.9</v>
      </c>
      <c r="E72" s="4">
        <v>93</v>
      </c>
      <c r="F72" s="8">
        <v>4.9000000000000004</v>
      </c>
      <c r="G72" s="4">
        <v>3</v>
      </c>
      <c r="H72" s="8">
        <v>0.22</v>
      </c>
      <c r="I72" s="4">
        <v>0</v>
      </c>
    </row>
    <row r="73" spans="1:9" x14ac:dyDescent="0.2">
      <c r="A73" s="2">
        <v>4</v>
      </c>
      <c r="B73" s="1" t="s">
        <v>92</v>
      </c>
      <c r="C73" s="4">
        <v>84</v>
      </c>
      <c r="D73" s="8">
        <v>2.54</v>
      </c>
      <c r="E73" s="4">
        <v>30</v>
      </c>
      <c r="F73" s="8">
        <v>1.58</v>
      </c>
      <c r="G73" s="4">
        <v>54</v>
      </c>
      <c r="H73" s="8">
        <v>3.93</v>
      </c>
      <c r="I73" s="4">
        <v>0</v>
      </c>
    </row>
    <row r="74" spans="1:9" x14ac:dyDescent="0.2">
      <c r="A74" s="2">
        <v>5</v>
      </c>
      <c r="B74" s="1" t="s">
        <v>111</v>
      </c>
      <c r="C74" s="4">
        <v>78</v>
      </c>
      <c r="D74" s="8">
        <v>2.36</v>
      </c>
      <c r="E74" s="4">
        <v>69</v>
      </c>
      <c r="F74" s="8">
        <v>3.63</v>
      </c>
      <c r="G74" s="4">
        <v>9</v>
      </c>
      <c r="H74" s="8">
        <v>0.65</v>
      </c>
      <c r="I74" s="4">
        <v>0</v>
      </c>
    </row>
    <row r="75" spans="1:9" x14ac:dyDescent="0.2">
      <c r="A75" s="2">
        <v>6</v>
      </c>
      <c r="B75" s="1" t="s">
        <v>93</v>
      </c>
      <c r="C75" s="4">
        <v>76</v>
      </c>
      <c r="D75" s="8">
        <v>2.2999999999999998</v>
      </c>
      <c r="E75" s="4">
        <v>37</v>
      </c>
      <c r="F75" s="8">
        <v>1.95</v>
      </c>
      <c r="G75" s="4">
        <v>39</v>
      </c>
      <c r="H75" s="8">
        <v>2.84</v>
      </c>
      <c r="I75" s="4">
        <v>0</v>
      </c>
    </row>
    <row r="76" spans="1:9" x14ac:dyDescent="0.2">
      <c r="A76" s="2">
        <v>7</v>
      </c>
      <c r="B76" s="1" t="s">
        <v>104</v>
      </c>
      <c r="C76" s="4">
        <v>75</v>
      </c>
      <c r="D76" s="8">
        <v>2.27</v>
      </c>
      <c r="E76" s="4">
        <v>59</v>
      </c>
      <c r="F76" s="8">
        <v>3.11</v>
      </c>
      <c r="G76" s="4">
        <v>16</v>
      </c>
      <c r="H76" s="8">
        <v>1.1599999999999999</v>
      </c>
      <c r="I76" s="4">
        <v>0</v>
      </c>
    </row>
    <row r="77" spans="1:9" x14ac:dyDescent="0.2">
      <c r="A77" s="2">
        <v>8</v>
      </c>
      <c r="B77" s="1" t="s">
        <v>110</v>
      </c>
      <c r="C77" s="4">
        <v>70</v>
      </c>
      <c r="D77" s="8">
        <v>2.12</v>
      </c>
      <c r="E77" s="4">
        <v>61</v>
      </c>
      <c r="F77" s="8">
        <v>3.21</v>
      </c>
      <c r="G77" s="4">
        <v>9</v>
      </c>
      <c r="H77" s="8">
        <v>0.65</v>
      </c>
      <c r="I77" s="4">
        <v>0</v>
      </c>
    </row>
    <row r="78" spans="1:9" x14ac:dyDescent="0.2">
      <c r="A78" s="2">
        <v>9</v>
      </c>
      <c r="B78" s="1" t="s">
        <v>102</v>
      </c>
      <c r="C78" s="4">
        <v>65</v>
      </c>
      <c r="D78" s="8">
        <v>1.96</v>
      </c>
      <c r="E78" s="4">
        <v>43</v>
      </c>
      <c r="F78" s="8">
        <v>2.2599999999999998</v>
      </c>
      <c r="G78" s="4">
        <v>22</v>
      </c>
      <c r="H78" s="8">
        <v>1.6</v>
      </c>
      <c r="I78" s="4">
        <v>0</v>
      </c>
    </row>
    <row r="79" spans="1:9" x14ac:dyDescent="0.2">
      <c r="A79" s="2">
        <v>10</v>
      </c>
      <c r="B79" s="1" t="s">
        <v>98</v>
      </c>
      <c r="C79" s="4">
        <v>62</v>
      </c>
      <c r="D79" s="8">
        <v>1.87</v>
      </c>
      <c r="E79" s="4">
        <v>25</v>
      </c>
      <c r="F79" s="8">
        <v>1.32</v>
      </c>
      <c r="G79" s="4">
        <v>37</v>
      </c>
      <c r="H79" s="8">
        <v>2.69</v>
      </c>
      <c r="I79" s="4">
        <v>0</v>
      </c>
    </row>
    <row r="80" spans="1:9" x14ac:dyDescent="0.2">
      <c r="A80" s="2">
        <v>11</v>
      </c>
      <c r="B80" s="1" t="s">
        <v>100</v>
      </c>
      <c r="C80" s="4">
        <v>61</v>
      </c>
      <c r="D80" s="8">
        <v>1.84</v>
      </c>
      <c r="E80" s="4">
        <v>42</v>
      </c>
      <c r="F80" s="8">
        <v>2.21</v>
      </c>
      <c r="G80" s="4">
        <v>19</v>
      </c>
      <c r="H80" s="8">
        <v>1.38</v>
      </c>
      <c r="I80" s="4">
        <v>0</v>
      </c>
    </row>
    <row r="81" spans="1:9" x14ac:dyDescent="0.2">
      <c r="A81" s="2">
        <v>12</v>
      </c>
      <c r="B81" s="1" t="s">
        <v>105</v>
      </c>
      <c r="C81" s="4">
        <v>58</v>
      </c>
      <c r="D81" s="8">
        <v>1.75</v>
      </c>
      <c r="E81" s="4">
        <v>51</v>
      </c>
      <c r="F81" s="8">
        <v>2.69</v>
      </c>
      <c r="G81" s="4">
        <v>7</v>
      </c>
      <c r="H81" s="8">
        <v>0.51</v>
      </c>
      <c r="I81" s="4">
        <v>0</v>
      </c>
    </row>
    <row r="82" spans="1:9" x14ac:dyDescent="0.2">
      <c r="A82" s="2">
        <v>13</v>
      </c>
      <c r="B82" s="1" t="s">
        <v>120</v>
      </c>
      <c r="C82" s="4">
        <v>55</v>
      </c>
      <c r="D82" s="8">
        <v>1.66</v>
      </c>
      <c r="E82" s="4">
        <v>48</v>
      </c>
      <c r="F82" s="8">
        <v>2.5299999999999998</v>
      </c>
      <c r="G82" s="4">
        <v>7</v>
      </c>
      <c r="H82" s="8">
        <v>0.51</v>
      </c>
      <c r="I82" s="4">
        <v>0</v>
      </c>
    </row>
    <row r="83" spans="1:9" x14ac:dyDescent="0.2">
      <c r="A83" s="2">
        <v>14</v>
      </c>
      <c r="B83" s="1" t="s">
        <v>114</v>
      </c>
      <c r="C83" s="4">
        <v>54</v>
      </c>
      <c r="D83" s="8">
        <v>1.63</v>
      </c>
      <c r="E83" s="4">
        <v>23</v>
      </c>
      <c r="F83" s="8">
        <v>1.21</v>
      </c>
      <c r="G83" s="4">
        <v>31</v>
      </c>
      <c r="H83" s="8">
        <v>2.25</v>
      </c>
      <c r="I83" s="4">
        <v>0</v>
      </c>
    </row>
    <row r="84" spans="1:9" x14ac:dyDescent="0.2">
      <c r="A84" s="2">
        <v>15</v>
      </c>
      <c r="B84" s="1" t="s">
        <v>119</v>
      </c>
      <c r="C84" s="4">
        <v>51</v>
      </c>
      <c r="D84" s="8">
        <v>1.54</v>
      </c>
      <c r="E84" s="4">
        <v>33</v>
      </c>
      <c r="F84" s="8">
        <v>1.74</v>
      </c>
      <c r="G84" s="4">
        <v>18</v>
      </c>
      <c r="H84" s="8">
        <v>1.31</v>
      </c>
      <c r="I84" s="4">
        <v>0</v>
      </c>
    </row>
    <row r="85" spans="1:9" x14ac:dyDescent="0.2">
      <c r="A85" s="2">
        <v>16</v>
      </c>
      <c r="B85" s="1" t="s">
        <v>121</v>
      </c>
      <c r="C85" s="4">
        <v>50</v>
      </c>
      <c r="D85" s="8">
        <v>1.51</v>
      </c>
      <c r="E85" s="4">
        <v>29</v>
      </c>
      <c r="F85" s="8">
        <v>1.53</v>
      </c>
      <c r="G85" s="4">
        <v>21</v>
      </c>
      <c r="H85" s="8">
        <v>1.53</v>
      </c>
      <c r="I85" s="4">
        <v>0</v>
      </c>
    </row>
    <row r="86" spans="1:9" x14ac:dyDescent="0.2">
      <c r="A86" s="2">
        <v>17</v>
      </c>
      <c r="B86" s="1" t="s">
        <v>106</v>
      </c>
      <c r="C86" s="4">
        <v>49</v>
      </c>
      <c r="D86" s="8">
        <v>1.48</v>
      </c>
      <c r="E86" s="4">
        <v>47</v>
      </c>
      <c r="F86" s="8">
        <v>2.4700000000000002</v>
      </c>
      <c r="G86" s="4">
        <v>2</v>
      </c>
      <c r="H86" s="8">
        <v>0.15</v>
      </c>
      <c r="I86" s="4">
        <v>0</v>
      </c>
    </row>
    <row r="87" spans="1:9" x14ac:dyDescent="0.2">
      <c r="A87" s="2">
        <v>18</v>
      </c>
      <c r="B87" s="1" t="s">
        <v>117</v>
      </c>
      <c r="C87" s="4">
        <v>47</v>
      </c>
      <c r="D87" s="8">
        <v>1.42</v>
      </c>
      <c r="E87" s="4">
        <v>15</v>
      </c>
      <c r="F87" s="8">
        <v>0.79</v>
      </c>
      <c r="G87" s="4">
        <v>32</v>
      </c>
      <c r="H87" s="8">
        <v>2.33</v>
      </c>
      <c r="I87" s="4">
        <v>0</v>
      </c>
    </row>
    <row r="88" spans="1:9" x14ac:dyDescent="0.2">
      <c r="A88" s="2">
        <v>19</v>
      </c>
      <c r="B88" s="1" t="s">
        <v>103</v>
      </c>
      <c r="C88" s="4">
        <v>46</v>
      </c>
      <c r="D88" s="8">
        <v>1.39</v>
      </c>
      <c r="E88" s="4">
        <v>26</v>
      </c>
      <c r="F88" s="8">
        <v>1.37</v>
      </c>
      <c r="G88" s="4">
        <v>19</v>
      </c>
      <c r="H88" s="8">
        <v>1.38</v>
      </c>
      <c r="I88" s="4">
        <v>0</v>
      </c>
    </row>
    <row r="89" spans="1:9" x14ac:dyDescent="0.2">
      <c r="A89" s="2">
        <v>19</v>
      </c>
      <c r="B89" s="1" t="s">
        <v>107</v>
      </c>
      <c r="C89" s="4">
        <v>46</v>
      </c>
      <c r="D89" s="8">
        <v>1.39</v>
      </c>
      <c r="E89" s="4">
        <v>43</v>
      </c>
      <c r="F89" s="8">
        <v>2.2599999999999998</v>
      </c>
      <c r="G89" s="4">
        <v>3</v>
      </c>
      <c r="H89" s="8">
        <v>0.22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123</v>
      </c>
      <c r="C92" s="4">
        <v>156</v>
      </c>
      <c r="D92" s="8">
        <v>14.31</v>
      </c>
      <c r="E92" s="4">
        <v>133</v>
      </c>
      <c r="F92" s="8">
        <v>17.18</v>
      </c>
      <c r="G92" s="4">
        <v>23</v>
      </c>
      <c r="H92" s="8">
        <v>8.27</v>
      </c>
      <c r="I92" s="4">
        <v>0</v>
      </c>
    </row>
    <row r="93" spans="1:9" x14ac:dyDescent="0.2">
      <c r="A93" s="2">
        <v>2</v>
      </c>
      <c r="B93" s="1" t="s">
        <v>109</v>
      </c>
      <c r="C93" s="4">
        <v>65</v>
      </c>
      <c r="D93" s="8">
        <v>5.96</v>
      </c>
      <c r="E93" s="4">
        <v>64</v>
      </c>
      <c r="F93" s="8">
        <v>8.27</v>
      </c>
      <c r="G93" s="4">
        <v>1</v>
      </c>
      <c r="H93" s="8">
        <v>0.36</v>
      </c>
      <c r="I93" s="4">
        <v>0</v>
      </c>
    </row>
    <row r="94" spans="1:9" x14ac:dyDescent="0.2">
      <c r="A94" s="2">
        <v>3</v>
      </c>
      <c r="B94" s="1" t="s">
        <v>125</v>
      </c>
      <c r="C94" s="4">
        <v>36</v>
      </c>
      <c r="D94" s="8">
        <v>3.3</v>
      </c>
      <c r="E94" s="4">
        <v>30</v>
      </c>
      <c r="F94" s="8">
        <v>3.88</v>
      </c>
      <c r="G94" s="4">
        <v>6</v>
      </c>
      <c r="H94" s="8">
        <v>2.16</v>
      </c>
      <c r="I94" s="4">
        <v>0</v>
      </c>
    </row>
    <row r="95" spans="1:9" x14ac:dyDescent="0.2">
      <c r="A95" s="2">
        <v>4</v>
      </c>
      <c r="B95" s="1" t="s">
        <v>100</v>
      </c>
      <c r="C95" s="4">
        <v>30</v>
      </c>
      <c r="D95" s="8">
        <v>2.75</v>
      </c>
      <c r="E95" s="4">
        <v>28</v>
      </c>
      <c r="F95" s="8">
        <v>3.62</v>
      </c>
      <c r="G95" s="4">
        <v>1</v>
      </c>
      <c r="H95" s="8">
        <v>0.36</v>
      </c>
      <c r="I95" s="4">
        <v>0</v>
      </c>
    </row>
    <row r="96" spans="1:9" x14ac:dyDescent="0.2">
      <c r="A96" s="2">
        <v>5</v>
      </c>
      <c r="B96" s="1" t="s">
        <v>115</v>
      </c>
      <c r="C96" s="4">
        <v>26</v>
      </c>
      <c r="D96" s="8">
        <v>2.39</v>
      </c>
      <c r="E96" s="4">
        <v>24</v>
      </c>
      <c r="F96" s="8">
        <v>3.1</v>
      </c>
      <c r="G96" s="4">
        <v>2</v>
      </c>
      <c r="H96" s="8">
        <v>0.72</v>
      </c>
      <c r="I96" s="4">
        <v>0</v>
      </c>
    </row>
    <row r="97" spans="1:9" x14ac:dyDescent="0.2">
      <c r="A97" s="2">
        <v>6</v>
      </c>
      <c r="B97" s="1" t="s">
        <v>104</v>
      </c>
      <c r="C97" s="4">
        <v>25</v>
      </c>
      <c r="D97" s="8">
        <v>2.29</v>
      </c>
      <c r="E97" s="4">
        <v>24</v>
      </c>
      <c r="F97" s="8">
        <v>3.1</v>
      </c>
      <c r="G97" s="4">
        <v>1</v>
      </c>
      <c r="H97" s="8">
        <v>0.36</v>
      </c>
      <c r="I97" s="4">
        <v>0</v>
      </c>
    </row>
    <row r="98" spans="1:9" x14ac:dyDescent="0.2">
      <c r="A98" s="2">
        <v>6</v>
      </c>
      <c r="B98" s="1" t="s">
        <v>108</v>
      </c>
      <c r="C98" s="4">
        <v>25</v>
      </c>
      <c r="D98" s="8">
        <v>2.29</v>
      </c>
      <c r="E98" s="4">
        <v>25</v>
      </c>
      <c r="F98" s="8">
        <v>3.23</v>
      </c>
      <c r="G98" s="4">
        <v>0</v>
      </c>
      <c r="H98" s="8">
        <v>0</v>
      </c>
      <c r="I98" s="4">
        <v>0</v>
      </c>
    </row>
    <row r="99" spans="1:9" x14ac:dyDescent="0.2">
      <c r="A99" s="2">
        <v>8</v>
      </c>
      <c r="B99" s="1" t="s">
        <v>92</v>
      </c>
      <c r="C99" s="4">
        <v>24</v>
      </c>
      <c r="D99" s="8">
        <v>2.2000000000000002</v>
      </c>
      <c r="E99" s="4">
        <v>8</v>
      </c>
      <c r="F99" s="8">
        <v>1.03</v>
      </c>
      <c r="G99" s="4">
        <v>16</v>
      </c>
      <c r="H99" s="8">
        <v>5.76</v>
      </c>
      <c r="I99" s="4">
        <v>0</v>
      </c>
    </row>
    <row r="100" spans="1:9" x14ac:dyDescent="0.2">
      <c r="A100" s="2">
        <v>8</v>
      </c>
      <c r="B100" s="1" t="s">
        <v>97</v>
      </c>
      <c r="C100" s="4">
        <v>24</v>
      </c>
      <c r="D100" s="8">
        <v>2.2000000000000002</v>
      </c>
      <c r="E100" s="4">
        <v>20</v>
      </c>
      <c r="F100" s="8">
        <v>2.58</v>
      </c>
      <c r="G100" s="4">
        <v>3</v>
      </c>
      <c r="H100" s="8">
        <v>1.08</v>
      </c>
      <c r="I100" s="4">
        <v>1</v>
      </c>
    </row>
    <row r="101" spans="1:9" x14ac:dyDescent="0.2">
      <c r="A101" s="2">
        <v>8</v>
      </c>
      <c r="B101" s="1" t="s">
        <v>128</v>
      </c>
      <c r="C101" s="4">
        <v>24</v>
      </c>
      <c r="D101" s="8">
        <v>2.2000000000000002</v>
      </c>
      <c r="E101" s="4">
        <v>3</v>
      </c>
      <c r="F101" s="8">
        <v>0.39</v>
      </c>
      <c r="G101" s="4">
        <v>0</v>
      </c>
      <c r="H101" s="8">
        <v>0</v>
      </c>
      <c r="I101" s="4">
        <v>0</v>
      </c>
    </row>
    <row r="102" spans="1:9" x14ac:dyDescent="0.2">
      <c r="A102" s="2">
        <v>11</v>
      </c>
      <c r="B102" s="1" t="s">
        <v>106</v>
      </c>
      <c r="C102" s="4">
        <v>23</v>
      </c>
      <c r="D102" s="8">
        <v>2.11</v>
      </c>
      <c r="E102" s="4">
        <v>23</v>
      </c>
      <c r="F102" s="8">
        <v>2.97</v>
      </c>
      <c r="G102" s="4">
        <v>0</v>
      </c>
      <c r="H102" s="8">
        <v>0</v>
      </c>
      <c r="I102" s="4">
        <v>0</v>
      </c>
    </row>
    <row r="103" spans="1:9" x14ac:dyDescent="0.2">
      <c r="A103" s="2">
        <v>11</v>
      </c>
      <c r="B103" s="1" t="s">
        <v>107</v>
      </c>
      <c r="C103" s="4">
        <v>23</v>
      </c>
      <c r="D103" s="8">
        <v>2.11</v>
      </c>
      <c r="E103" s="4">
        <v>23</v>
      </c>
      <c r="F103" s="8">
        <v>2.97</v>
      </c>
      <c r="G103" s="4">
        <v>0</v>
      </c>
      <c r="H103" s="8">
        <v>0</v>
      </c>
      <c r="I103" s="4">
        <v>0</v>
      </c>
    </row>
    <row r="104" spans="1:9" x14ac:dyDescent="0.2">
      <c r="A104" s="2">
        <v>13</v>
      </c>
      <c r="B104" s="1" t="s">
        <v>105</v>
      </c>
      <c r="C104" s="4">
        <v>22</v>
      </c>
      <c r="D104" s="8">
        <v>2.02</v>
      </c>
      <c r="E104" s="4">
        <v>22</v>
      </c>
      <c r="F104" s="8">
        <v>2.84</v>
      </c>
      <c r="G104" s="4">
        <v>0</v>
      </c>
      <c r="H104" s="8">
        <v>0</v>
      </c>
      <c r="I104" s="4">
        <v>0</v>
      </c>
    </row>
    <row r="105" spans="1:9" x14ac:dyDescent="0.2">
      <c r="A105" s="2">
        <v>14</v>
      </c>
      <c r="B105" s="1" t="s">
        <v>96</v>
      </c>
      <c r="C105" s="4">
        <v>20</v>
      </c>
      <c r="D105" s="8">
        <v>1.83</v>
      </c>
      <c r="E105" s="4">
        <v>16</v>
      </c>
      <c r="F105" s="8">
        <v>2.0699999999999998</v>
      </c>
      <c r="G105" s="4">
        <v>4</v>
      </c>
      <c r="H105" s="8">
        <v>1.44</v>
      </c>
      <c r="I105" s="4">
        <v>0</v>
      </c>
    </row>
    <row r="106" spans="1:9" x14ac:dyDescent="0.2">
      <c r="A106" s="2">
        <v>15</v>
      </c>
      <c r="B106" s="1" t="s">
        <v>93</v>
      </c>
      <c r="C106" s="4">
        <v>18</v>
      </c>
      <c r="D106" s="8">
        <v>1.65</v>
      </c>
      <c r="E106" s="4">
        <v>12</v>
      </c>
      <c r="F106" s="8">
        <v>1.55</v>
      </c>
      <c r="G106" s="4">
        <v>6</v>
      </c>
      <c r="H106" s="8">
        <v>2.16</v>
      </c>
      <c r="I106" s="4">
        <v>0</v>
      </c>
    </row>
    <row r="107" spans="1:9" x14ac:dyDescent="0.2">
      <c r="A107" s="2">
        <v>15</v>
      </c>
      <c r="B107" s="1" t="s">
        <v>126</v>
      </c>
      <c r="C107" s="4">
        <v>18</v>
      </c>
      <c r="D107" s="8">
        <v>1.65</v>
      </c>
      <c r="E107" s="4">
        <v>9</v>
      </c>
      <c r="F107" s="8">
        <v>1.1599999999999999</v>
      </c>
      <c r="G107" s="4">
        <v>9</v>
      </c>
      <c r="H107" s="8">
        <v>3.24</v>
      </c>
      <c r="I107" s="4">
        <v>0</v>
      </c>
    </row>
    <row r="108" spans="1:9" x14ac:dyDescent="0.2">
      <c r="A108" s="2">
        <v>17</v>
      </c>
      <c r="B108" s="1" t="s">
        <v>98</v>
      </c>
      <c r="C108" s="4">
        <v>17</v>
      </c>
      <c r="D108" s="8">
        <v>1.56</v>
      </c>
      <c r="E108" s="4">
        <v>14</v>
      </c>
      <c r="F108" s="8">
        <v>1.81</v>
      </c>
      <c r="G108" s="4">
        <v>3</v>
      </c>
      <c r="H108" s="8">
        <v>1.08</v>
      </c>
      <c r="I108" s="4">
        <v>0</v>
      </c>
    </row>
    <row r="109" spans="1:9" x14ac:dyDescent="0.2">
      <c r="A109" s="2">
        <v>17</v>
      </c>
      <c r="B109" s="1" t="s">
        <v>99</v>
      </c>
      <c r="C109" s="4">
        <v>17</v>
      </c>
      <c r="D109" s="8">
        <v>1.56</v>
      </c>
      <c r="E109" s="4">
        <v>10</v>
      </c>
      <c r="F109" s="8">
        <v>1.29</v>
      </c>
      <c r="G109" s="4">
        <v>7</v>
      </c>
      <c r="H109" s="8">
        <v>2.52</v>
      </c>
      <c r="I109" s="4">
        <v>0</v>
      </c>
    </row>
    <row r="110" spans="1:9" x14ac:dyDescent="0.2">
      <c r="A110" s="2">
        <v>19</v>
      </c>
      <c r="B110" s="1" t="s">
        <v>127</v>
      </c>
      <c r="C110" s="4">
        <v>16</v>
      </c>
      <c r="D110" s="8">
        <v>1.47</v>
      </c>
      <c r="E110" s="4">
        <v>14</v>
      </c>
      <c r="F110" s="8">
        <v>1.81</v>
      </c>
      <c r="G110" s="4">
        <v>2</v>
      </c>
      <c r="H110" s="8">
        <v>0.72</v>
      </c>
      <c r="I110" s="4">
        <v>0</v>
      </c>
    </row>
    <row r="111" spans="1:9" x14ac:dyDescent="0.2">
      <c r="A111" s="2">
        <v>20</v>
      </c>
      <c r="B111" s="1" t="s">
        <v>94</v>
      </c>
      <c r="C111" s="4">
        <v>15</v>
      </c>
      <c r="D111" s="8">
        <v>1.38</v>
      </c>
      <c r="E111" s="4">
        <v>9</v>
      </c>
      <c r="F111" s="8">
        <v>1.1599999999999999</v>
      </c>
      <c r="G111" s="4">
        <v>6</v>
      </c>
      <c r="H111" s="8">
        <v>2.16</v>
      </c>
      <c r="I111" s="4">
        <v>0</v>
      </c>
    </row>
    <row r="112" spans="1:9" x14ac:dyDescent="0.2">
      <c r="A112" s="2">
        <v>20</v>
      </c>
      <c r="B112" s="1" t="s">
        <v>122</v>
      </c>
      <c r="C112" s="4">
        <v>15</v>
      </c>
      <c r="D112" s="8">
        <v>1.38</v>
      </c>
      <c r="E112" s="4">
        <v>14</v>
      </c>
      <c r="F112" s="8">
        <v>1.81</v>
      </c>
      <c r="G112" s="4">
        <v>1</v>
      </c>
      <c r="H112" s="8">
        <v>0.36</v>
      </c>
      <c r="I112" s="4">
        <v>0</v>
      </c>
    </row>
    <row r="113" spans="1:9" x14ac:dyDescent="0.2">
      <c r="A113" s="2">
        <v>20</v>
      </c>
      <c r="B113" s="1" t="s">
        <v>124</v>
      </c>
      <c r="C113" s="4">
        <v>15</v>
      </c>
      <c r="D113" s="8">
        <v>1.38</v>
      </c>
      <c r="E113" s="4">
        <v>14</v>
      </c>
      <c r="F113" s="8">
        <v>1.81</v>
      </c>
      <c r="G113" s="4">
        <v>1</v>
      </c>
      <c r="H113" s="8">
        <v>0.36</v>
      </c>
      <c r="I113" s="4">
        <v>0</v>
      </c>
    </row>
    <row r="114" spans="1:9" x14ac:dyDescent="0.2">
      <c r="A114" s="2">
        <v>20</v>
      </c>
      <c r="B114" s="1" t="s">
        <v>111</v>
      </c>
      <c r="C114" s="4">
        <v>15</v>
      </c>
      <c r="D114" s="8">
        <v>1.38</v>
      </c>
      <c r="E114" s="4">
        <v>14</v>
      </c>
      <c r="F114" s="8">
        <v>1.81</v>
      </c>
      <c r="G114" s="4">
        <v>1</v>
      </c>
      <c r="H114" s="8">
        <v>0.36</v>
      </c>
      <c r="I114" s="4">
        <v>0</v>
      </c>
    </row>
    <row r="115" spans="1:9" x14ac:dyDescent="0.2">
      <c r="A115" s="1"/>
      <c r="C115" s="4"/>
      <c r="D115" s="8"/>
      <c r="E115" s="4"/>
      <c r="F115" s="8"/>
      <c r="G115" s="4"/>
      <c r="H115" s="8"/>
      <c r="I115" s="4"/>
    </row>
    <row r="116" spans="1:9" x14ac:dyDescent="0.2">
      <c r="A116" s="1" t="s">
        <v>5</v>
      </c>
      <c r="C116" s="4"/>
      <c r="D116" s="8"/>
      <c r="E116" s="4"/>
      <c r="F116" s="8"/>
      <c r="G116" s="4"/>
      <c r="H116" s="8"/>
      <c r="I116" s="4"/>
    </row>
    <row r="117" spans="1:9" x14ac:dyDescent="0.2">
      <c r="A117" s="2">
        <v>1</v>
      </c>
      <c r="B117" s="1" t="s">
        <v>109</v>
      </c>
      <c r="C117" s="4">
        <v>33</v>
      </c>
      <c r="D117" s="8">
        <v>5.39</v>
      </c>
      <c r="E117" s="4">
        <v>33</v>
      </c>
      <c r="F117" s="8">
        <v>7.71</v>
      </c>
      <c r="G117" s="4">
        <v>0</v>
      </c>
      <c r="H117" s="8">
        <v>0</v>
      </c>
      <c r="I117" s="4">
        <v>0</v>
      </c>
    </row>
    <row r="118" spans="1:9" x14ac:dyDescent="0.2">
      <c r="A118" s="2">
        <v>2</v>
      </c>
      <c r="B118" s="1" t="s">
        <v>132</v>
      </c>
      <c r="C118" s="4">
        <v>22</v>
      </c>
      <c r="D118" s="8">
        <v>3.59</v>
      </c>
      <c r="E118" s="4">
        <v>15</v>
      </c>
      <c r="F118" s="8">
        <v>3.5</v>
      </c>
      <c r="G118" s="4">
        <v>7</v>
      </c>
      <c r="H118" s="8">
        <v>4.2699999999999996</v>
      </c>
      <c r="I118" s="4">
        <v>0</v>
      </c>
    </row>
    <row r="119" spans="1:9" x14ac:dyDescent="0.2">
      <c r="A119" s="2">
        <v>3</v>
      </c>
      <c r="B119" s="1" t="s">
        <v>108</v>
      </c>
      <c r="C119" s="4">
        <v>20</v>
      </c>
      <c r="D119" s="8">
        <v>3.27</v>
      </c>
      <c r="E119" s="4">
        <v>20</v>
      </c>
      <c r="F119" s="8">
        <v>4.67</v>
      </c>
      <c r="G119" s="4">
        <v>0</v>
      </c>
      <c r="H119" s="8">
        <v>0</v>
      </c>
      <c r="I119" s="4">
        <v>0</v>
      </c>
    </row>
    <row r="120" spans="1:9" x14ac:dyDescent="0.2">
      <c r="A120" s="2">
        <v>4</v>
      </c>
      <c r="B120" s="1" t="s">
        <v>97</v>
      </c>
      <c r="C120" s="4">
        <v>18</v>
      </c>
      <c r="D120" s="8">
        <v>2.94</v>
      </c>
      <c r="E120" s="4">
        <v>15</v>
      </c>
      <c r="F120" s="8">
        <v>3.5</v>
      </c>
      <c r="G120" s="4">
        <v>2</v>
      </c>
      <c r="H120" s="8">
        <v>1.22</v>
      </c>
      <c r="I120" s="4">
        <v>1</v>
      </c>
    </row>
    <row r="121" spans="1:9" x14ac:dyDescent="0.2">
      <c r="A121" s="2">
        <v>5</v>
      </c>
      <c r="B121" s="1" t="s">
        <v>92</v>
      </c>
      <c r="C121" s="4">
        <v>16</v>
      </c>
      <c r="D121" s="8">
        <v>2.61</v>
      </c>
      <c r="E121" s="4">
        <v>4</v>
      </c>
      <c r="F121" s="8">
        <v>0.93</v>
      </c>
      <c r="G121" s="4">
        <v>12</v>
      </c>
      <c r="H121" s="8">
        <v>7.32</v>
      </c>
      <c r="I121" s="4">
        <v>0</v>
      </c>
    </row>
    <row r="122" spans="1:9" x14ac:dyDescent="0.2">
      <c r="A122" s="2">
        <v>5</v>
      </c>
      <c r="B122" s="1" t="s">
        <v>126</v>
      </c>
      <c r="C122" s="4">
        <v>16</v>
      </c>
      <c r="D122" s="8">
        <v>2.61</v>
      </c>
      <c r="E122" s="4">
        <v>7</v>
      </c>
      <c r="F122" s="8">
        <v>1.64</v>
      </c>
      <c r="G122" s="4">
        <v>9</v>
      </c>
      <c r="H122" s="8">
        <v>5.49</v>
      </c>
      <c r="I122" s="4">
        <v>0</v>
      </c>
    </row>
    <row r="123" spans="1:9" x14ac:dyDescent="0.2">
      <c r="A123" s="2">
        <v>7</v>
      </c>
      <c r="B123" s="1" t="s">
        <v>96</v>
      </c>
      <c r="C123" s="4">
        <v>14</v>
      </c>
      <c r="D123" s="8">
        <v>2.29</v>
      </c>
      <c r="E123" s="4">
        <v>13</v>
      </c>
      <c r="F123" s="8">
        <v>3.04</v>
      </c>
      <c r="G123" s="4">
        <v>1</v>
      </c>
      <c r="H123" s="8">
        <v>0.61</v>
      </c>
      <c r="I123" s="4">
        <v>0</v>
      </c>
    </row>
    <row r="124" spans="1:9" x14ac:dyDescent="0.2">
      <c r="A124" s="2">
        <v>8</v>
      </c>
      <c r="B124" s="1" t="s">
        <v>93</v>
      </c>
      <c r="C124" s="4">
        <v>13</v>
      </c>
      <c r="D124" s="8">
        <v>2.12</v>
      </c>
      <c r="E124" s="4">
        <v>12</v>
      </c>
      <c r="F124" s="8">
        <v>2.8</v>
      </c>
      <c r="G124" s="4">
        <v>1</v>
      </c>
      <c r="H124" s="8">
        <v>0.61</v>
      </c>
      <c r="I124" s="4">
        <v>0</v>
      </c>
    </row>
    <row r="125" spans="1:9" x14ac:dyDescent="0.2">
      <c r="A125" s="2">
        <v>9</v>
      </c>
      <c r="B125" s="1" t="s">
        <v>130</v>
      </c>
      <c r="C125" s="4">
        <v>12</v>
      </c>
      <c r="D125" s="8">
        <v>1.96</v>
      </c>
      <c r="E125" s="4">
        <v>7</v>
      </c>
      <c r="F125" s="8">
        <v>1.64</v>
      </c>
      <c r="G125" s="4">
        <v>5</v>
      </c>
      <c r="H125" s="8">
        <v>3.05</v>
      </c>
      <c r="I125" s="4">
        <v>0</v>
      </c>
    </row>
    <row r="126" spans="1:9" x14ac:dyDescent="0.2">
      <c r="A126" s="2">
        <v>9</v>
      </c>
      <c r="B126" s="1" t="s">
        <v>100</v>
      </c>
      <c r="C126" s="4">
        <v>12</v>
      </c>
      <c r="D126" s="8">
        <v>1.96</v>
      </c>
      <c r="E126" s="4">
        <v>6</v>
      </c>
      <c r="F126" s="8">
        <v>1.4</v>
      </c>
      <c r="G126" s="4">
        <v>6</v>
      </c>
      <c r="H126" s="8">
        <v>3.66</v>
      </c>
      <c r="I126" s="4">
        <v>0</v>
      </c>
    </row>
    <row r="127" spans="1:9" x14ac:dyDescent="0.2">
      <c r="A127" s="2">
        <v>11</v>
      </c>
      <c r="B127" s="1" t="s">
        <v>131</v>
      </c>
      <c r="C127" s="4">
        <v>11</v>
      </c>
      <c r="D127" s="8">
        <v>1.8</v>
      </c>
      <c r="E127" s="4">
        <v>2</v>
      </c>
      <c r="F127" s="8">
        <v>0.47</v>
      </c>
      <c r="G127" s="4">
        <v>9</v>
      </c>
      <c r="H127" s="8">
        <v>5.49</v>
      </c>
      <c r="I127" s="4">
        <v>0</v>
      </c>
    </row>
    <row r="128" spans="1:9" x14ac:dyDescent="0.2">
      <c r="A128" s="2">
        <v>11</v>
      </c>
      <c r="B128" s="1" t="s">
        <v>124</v>
      </c>
      <c r="C128" s="4">
        <v>11</v>
      </c>
      <c r="D128" s="8">
        <v>1.8</v>
      </c>
      <c r="E128" s="4">
        <v>8</v>
      </c>
      <c r="F128" s="8">
        <v>1.87</v>
      </c>
      <c r="G128" s="4">
        <v>3</v>
      </c>
      <c r="H128" s="8">
        <v>1.83</v>
      </c>
      <c r="I128" s="4">
        <v>0</v>
      </c>
    </row>
    <row r="129" spans="1:9" x14ac:dyDescent="0.2">
      <c r="A129" s="2">
        <v>11</v>
      </c>
      <c r="B129" s="1" t="s">
        <v>104</v>
      </c>
      <c r="C129" s="4">
        <v>11</v>
      </c>
      <c r="D129" s="8">
        <v>1.8</v>
      </c>
      <c r="E129" s="4">
        <v>10</v>
      </c>
      <c r="F129" s="8">
        <v>2.34</v>
      </c>
      <c r="G129" s="4">
        <v>1</v>
      </c>
      <c r="H129" s="8">
        <v>0.61</v>
      </c>
      <c r="I129" s="4">
        <v>0</v>
      </c>
    </row>
    <row r="130" spans="1:9" x14ac:dyDescent="0.2">
      <c r="A130" s="2">
        <v>11</v>
      </c>
      <c r="B130" s="1" t="s">
        <v>106</v>
      </c>
      <c r="C130" s="4">
        <v>11</v>
      </c>
      <c r="D130" s="8">
        <v>1.8</v>
      </c>
      <c r="E130" s="4">
        <v>11</v>
      </c>
      <c r="F130" s="8">
        <v>2.57</v>
      </c>
      <c r="G130" s="4">
        <v>0</v>
      </c>
      <c r="H130" s="8">
        <v>0</v>
      </c>
      <c r="I130" s="4">
        <v>0</v>
      </c>
    </row>
    <row r="131" spans="1:9" x14ac:dyDescent="0.2">
      <c r="A131" s="2">
        <v>11</v>
      </c>
      <c r="B131" s="1" t="s">
        <v>110</v>
      </c>
      <c r="C131" s="4">
        <v>11</v>
      </c>
      <c r="D131" s="8">
        <v>1.8</v>
      </c>
      <c r="E131" s="4">
        <v>11</v>
      </c>
      <c r="F131" s="8">
        <v>2.57</v>
      </c>
      <c r="G131" s="4">
        <v>0</v>
      </c>
      <c r="H131" s="8">
        <v>0</v>
      </c>
      <c r="I131" s="4">
        <v>0</v>
      </c>
    </row>
    <row r="132" spans="1:9" x14ac:dyDescent="0.2">
      <c r="A132" s="2">
        <v>16</v>
      </c>
      <c r="B132" s="1" t="s">
        <v>94</v>
      </c>
      <c r="C132" s="4">
        <v>10</v>
      </c>
      <c r="D132" s="8">
        <v>1.63</v>
      </c>
      <c r="E132" s="4">
        <v>7</v>
      </c>
      <c r="F132" s="8">
        <v>1.64</v>
      </c>
      <c r="G132" s="4">
        <v>3</v>
      </c>
      <c r="H132" s="8">
        <v>1.83</v>
      </c>
      <c r="I132" s="4">
        <v>0</v>
      </c>
    </row>
    <row r="133" spans="1:9" x14ac:dyDescent="0.2">
      <c r="A133" s="2">
        <v>16</v>
      </c>
      <c r="B133" s="1" t="s">
        <v>115</v>
      </c>
      <c r="C133" s="4">
        <v>10</v>
      </c>
      <c r="D133" s="8">
        <v>1.63</v>
      </c>
      <c r="E133" s="4">
        <v>9</v>
      </c>
      <c r="F133" s="8">
        <v>2.1</v>
      </c>
      <c r="G133" s="4">
        <v>1</v>
      </c>
      <c r="H133" s="8">
        <v>0.61</v>
      </c>
      <c r="I133" s="4">
        <v>0</v>
      </c>
    </row>
    <row r="134" spans="1:9" x14ac:dyDescent="0.2">
      <c r="A134" s="2">
        <v>16</v>
      </c>
      <c r="B134" s="1" t="s">
        <v>107</v>
      </c>
      <c r="C134" s="4">
        <v>10</v>
      </c>
      <c r="D134" s="8">
        <v>1.63</v>
      </c>
      <c r="E134" s="4">
        <v>8</v>
      </c>
      <c r="F134" s="8">
        <v>1.87</v>
      </c>
      <c r="G134" s="4">
        <v>2</v>
      </c>
      <c r="H134" s="8">
        <v>1.22</v>
      </c>
      <c r="I134" s="4">
        <v>0</v>
      </c>
    </row>
    <row r="135" spans="1:9" x14ac:dyDescent="0.2">
      <c r="A135" s="2">
        <v>16</v>
      </c>
      <c r="B135" s="1" t="s">
        <v>128</v>
      </c>
      <c r="C135" s="4">
        <v>10</v>
      </c>
      <c r="D135" s="8">
        <v>1.63</v>
      </c>
      <c r="E135" s="4">
        <v>0</v>
      </c>
      <c r="F135" s="8">
        <v>0</v>
      </c>
      <c r="G135" s="4">
        <v>0</v>
      </c>
      <c r="H135" s="8">
        <v>0</v>
      </c>
      <c r="I135" s="4">
        <v>0</v>
      </c>
    </row>
    <row r="136" spans="1:9" x14ac:dyDescent="0.2">
      <c r="A136" s="2">
        <v>20</v>
      </c>
      <c r="B136" s="1" t="s">
        <v>129</v>
      </c>
      <c r="C136" s="4">
        <v>9</v>
      </c>
      <c r="D136" s="8">
        <v>1.47</v>
      </c>
      <c r="E136" s="4">
        <v>8</v>
      </c>
      <c r="F136" s="8">
        <v>1.87</v>
      </c>
      <c r="G136" s="4">
        <v>1</v>
      </c>
      <c r="H136" s="8">
        <v>0.61</v>
      </c>
      <c r="I136" s="4">
        <v>0</v>
      </c>
    </row>
    <row r="137" spans="1:9" x14ac:dyDescent="0.2">
      <c r="A137" s="2">
        <v>20</v>
      </c>
      <c r="B137" s="1" t="s">
        <v>127</v>
      </c>
      <c r="C137" s="4">
        <v>9</v>
      </c>
      <c r="D137" s="8">
        <v>1.47</v>
      </c>
      <c r="E137" s="4">
        <v>9</v>
      </c>
      <c r="F137" s="8">
        <v>2.1</v>
      </c>
      <c r="G137" s="4">
        <v>0</v>
      </c>
      <c r="H137" s="8">
        <v>0</v>
      </c>
      <c r="I137" s="4">
        <v>0</v>
      </c>
    </row>
    <row r="138" spans="1:9" x14ac:dyDescent="0.2">
      <c r="A138" s="1"/>
      <c r="C138" s="4"/>
      <c r="D138" s="8"/>
      <c r="E138" s="4"/>
      <c r="F138" s="8"/>
      <c r="G138" s="4"/>
      <c r="H138" s="8"/>
      <c r="I138" s="4"/>
    </row>
    <row r="139" spans="1:9" x14ac:dyDescent="0.2">
      <c r="A139" s="1" t="s">
        <v>6</v>
      </c>
      <c r="C139" s="4"/>
      <c r="D139" s="8"/>
      <c r="E139" s="4"/>
      <c r="F139" s="8"/>
      <c r="G139" s="4"/>
      <c r="H139" s="8"/>
      <c r="I139" s="4"/>
    </row>
    <row r="140" spans="1:9" x14ac:dyDescent="0.2">
      <c r="A140" s="2">
        <v>1</v>
      </c>
      <c r="B140" s="1" t="s">
        <v>123</v>
      </c>
      <c r="C140" s="4">
        <v>230</v>
      </c>
      <c r="D140" s="8">
        <v>10.59</v>
      </c>
      <c r="E140" s="4">
        <v>200</v>
      </c>
      <c r="F140" s="8">
        <v>14.93</v>
      </c>
      <c r="G140" s="4">
        <v>30</v>
      </c>
      <c r="H140" s="8">
        <v>3.64</v>
      </c>
      <c r="I140" s="4">
        <v>0</v>
      </c>
    </row>
    <row r="141" spans="1:9" x14ac:dyDescent="0.2">
      <c r="A141" s="2">
        <v>2</v>
      </c>
      <c r="B141" s="1" t="s">
        <v>109</v>
      </c>
      <c r="C141" s="4">
        <v>105</v>
      </c>
      <c r="D141" s="8">
        <v>4.84</v>
      </c>
      <c r="E141" s="4">
        <v>101</v>
      </c>
      <c r="F141" s="8">
        <v>7.54</v>
      </c>
      <c r="G141" s="4">
        <v>4</v>
      </c>
      <c r="H141" s="8">
        <v>0.49</v>
      </c>
      <c r="I141" s="4">
        <v>0</v>
      </c>
    </row>
    <row r="142" spans="1:9" x14ac:dyDescent="0.2">
      <c r="A142" s="2">
        <v>3</v>
      </c>
      <c r="B142" s="1" t="s">
        <v>107</v>
      </c>
      <c r="C142" s="4">
        <v>69</v>
      </c>
      <c r="D142" s="8">
        <v>3.18</v>
      </c>
      <c r="E142" s="4">
        <v>64</v>
      </c>
      <c r="F142" s="8">
        <v>4.78</v>
      </c>
      <c r="G142" s="4">
        <v>5</v>
      </c>
      <c r="H142" s="8">
        <v>0.61</v>
      </c>
      <c r="I142" s="4">
        <v>0</v>
      </c>
    </row>
    <row r="143" spans="1:9" x14ac:dyDescent="0.2">
      <c r="A143" s="2">
        <v>4</v>
      </c>
      <c r="B143" s="1" t="s">
        <v>108</v>
      </c>
      <c r="C143" s="4">
        <v>60</v>
      </c>
      <c r="D143" s="8">
        <v>2.76</v>
      </c>
      <c r="E143" s="4">
        <v>58</v>
      </c>
      <c r="F143" s="8">
        <v>4.33</v>
      </c>
      <c r="G143" s="4">
        <v>2</v>
      </c>
      <c r="H143" s="8">
        <v>0.24</v>
      </c>
      <c r="I143" s="4">
        <v>0</v>
      </c>
    </row>
    <row r="144" spans="1:9" x14ac:dyDescent="0.2">
      <c r="A144" s="2">
        <v>5</v>
      </c>
      <c r="B144" s="1" t="s">
        <v>104</v>
      </c>
      <c r="C144" s="4">
        <v>51</v>
      </c>
      <c r="D144" s="8">
        <v>2.35</v>
      </c>
      <c r="E144" s="4">
        <v>43</v>
      </c>
      <c r="F144" s="8">
        <v>3.21</v>
      </c>
      <c r="G144" s="4">
        <v>8</v>
      </c>
      <c r="H144" s="8">
        <v>0.97</v>
      </c>
      <c r="I144" s="4">
        <v>0</v>
      </c>
    </row>
    <row r="145" spans="1:9" x14ac:dyDescent="0.2">
      <c r="A145" s="2">
        <v>6</v>
      </c>
      <c r="B145" s="1" t="s">
        <v>102</v>
      </c>
      <c r="C145" s="4">
        <v>49</v>
      </c>
      <c r="D145" s="8">
        <v>2.2599999999999998</v>
      </c>
      <c r="E145" s="4">
        <v>34</v>
      </c>
      <c r="F145" s="8">
        <v>2.54</v>
      </c>
      <c r="G145" s="4">
        <v>15</v>
      </c>
      <c r="H145" s="8">
        <v>1.82</v>
      </c>
      <c r="I145" s="4">
        <v>0</v>
      </c>
    </row>
    <row r="146" spans="1:9" x14ac:dyDescent="0.2">
      <c r="A146" s="2">
        <v>7</v>
      </c>
      <c r="B146" s="1" t="s">
        <v>98</v>
      </c>
      <c r="C146" s="4">
        <v>47</v>
      </c>
      <c r="D146" s="8">
        <v>2.16</v>
      </c>
      <c r="E146" s="4">
        <v>30</v>
      </c>
      <c r="F146" s="8">
        <v>2.2400000000000002</v>
      </c>
      <c r="G146" s="4">
        <v>17</v>
      </c>
      <c r="H146" s="8">
        <v>2.06</v>
      </c>
      <c r="I146" s="4">
        <v>0</v>
      </c>
    </row>
    <row r="147" spans="1:9" x14ac:dyDescent="0.2">
      <c r="A147" s="2">
        <v>8</v>
      </c>
      <c r="B147" s="1" t="s">
        <v>118</v>
      </c>
      <c r="C147" s="4">
        <v>46</v>
      </c>
      <c r="D147" s="8">
        <v>2.12</v>
      </c>
      <c r="E147" s="4">
        <v>30</v>
      </c>
      <c r="F147" s="8">
        <v>2.2400000000000002</v>
      </c>
      <c r="G147" s="4">
        <v>16</v>
      </c>
      <c r="H147" s="8">
        <v>1.94</v>
      </c>
      <c r="I147" s="4">
        <v>0</v>
      </c>
    </row>
    <row r="148" spans="1:9" x14ac:dyDescent="0.2">
      <c r="A148" s="2">
        <v>9</v>
      </c>
      <c r="B148" s="1" t="s">
        <v>111</v>
      </c>
      <c r="C148" s="4">
        <v>41</v>
      </c>
      <c r="D148" s="8">
        <v>1.89</v>
      </c>
      <c r="E148" s="4">
        <v>37</v>
      </c>
      <c r="F148" s="8">
        <v>2.76</v>
      </c>
      <c r="G148" s="4">
        <v>4</v>
      </c>
      <c r="H148" s="8">
        <v>0.49</v>
      </c>
      <c r="I148" s="4">
        <v>0</v>
      </c>
    </row>
    <row r="149" spans="1:9" x14ac:dyDescent="0.2">
      <c r="A149" s="2">
        <v>10</v>
      </c>
      <c r="B149" s="1" t="s">
        <v>92</v>
      </c>
      <c r="C149" s="4">
        <v>37</v>
      </c>
      <c r="D149" s="8">
        <v>1.7</v>
      </c>
      <c r="E149" s="4">
        <v>11</v>
      </c>
      <c r="F149" s="8">
        <v>0.82</v>
      </c>
      <c r="G149" s="4">
        <v>26</v>
      </c>
      <c r="H149" s="8">
        <v>3.16</v>
      </c>
      <c r="I149" s="4">
        <v>0</v>
      </c>
    </row>
    <row r="150" spans="1:9" x14ac:dyDescent="0.2">
      <c r="A150" s="2">
        <v>10</v>
      </c>
      <c r="B150" s="1" t="s">
        <v>95</v>
      </c>
      <c r="C150" s="4">
        <v>37</v>
      </c>
      <c r="D150" s="8">
        <v>1.7</v>
      </c>
      <c r="E150" s="4">
        <v>18</v>
      </c>
      <c r="F150" s="8">
        <v>1.34</v>
      </c>
      <c r="G150" s="4">
        <v>19</v>
      </c>
      <c r="H150" s="8">
        <v>2.31</v>
      </c>
      <c r="I150" s="4">
        <v>0</v>
      </c>
    </row>
    <row r="151" spans="1:9" x14ac:dyDescent="0.2">
      <c r="A151" s="2">
        <v>10</v>
      </c>
      <c r="B151" s="1" t="s">
        <v>105</v>
      </c>
      <c r="C151" s="4">
        <v>37</v>
      </c>
      <c r="D151" s="8">
        <v>1.7</v>
      </c>
      <c r="E151" s="4">
        <v>35</v>
      </c>
      <c r="F151" s="8">
        <v>2.61</v>
      </c>
      <c r="G151" s="4">
        <v>2</v>
      </c>
      <c r="H151" s="8">
        <v>0.24</v>
      </c>
      <c r="I151" s="4">
        <v>0</v>
      </c>
    </row>
    <row r="152" spans="1:9" x14ac:dyDescent="0.2">
      <c r="A152" s="2">
        <v>13</v>
      </c>
      <c r="B152" s="1" t="s">
        <v>100</v>
      </c>
      <c r="C152" s="4">
        <v>34</v>
      </c>
      <c r="D152" s="8">
        <v>1.57</v>
      </c>
      <c r="E152" s="4">
        <v>30</v>
      </c>
      <c r="F152" s="8">
        <v>2.2400000000000002</v>
      </c>
      <c r="G152" s="4">
        <v>4</v>
      </c>
      <c r="H152" s="8">
        <v>0.49</v>
      </c>
      <c r="I152" s="4">
        <v>0</v>
      </c>
    </row>
    <row r="153" spans="1:9" x14ac:dyDescent="0.2">
      <c r="A153" s="2">
        <v>13</v>
      </c>
      <c r="B153" s="1" t="s">
        <v>106</v>
      </c>
      <c r="C153" s="4">
        <v>34</v>
      </c>
      <c r="D153" s="8">
        <v>1.57</v>
      </c>
      <c r="E153" s="4">
        <v>34</v>
      </c>
      <c r="F153" s="8">
        <v>2.54</v>
      </c>
      <c r="G153" s="4">
        <v>0</v>
      </c>
      <c r="H153" s="8">
        <v>0</v>
      </c>
      <c r="I153" s="4">
        <v>0</v>
      </c>
    </row>
    <row r="154" spans="1:9" x14ac:dyDescent="0.2">
      <c r="A154" s="2">
        <v>13</v>
      </c>
      <c r="B154" s="1" t="s">
        <v>116</v>
      </c>
      <c r="C154" s="4">
        <v>34</v>
      </c>
      <c r="D154" s="8">
        <v>1.57</v>
      </c>
      <c r="E154" s="4">
        <v>4</v>
      </c>
      <c r="F154" s="8">
        <v>0.3</v>
      </c>
      <c r="G154" s="4">
        <v>30</v>
      </c>
      <c r="H154" s="8">
        <v>3.64</v>
      </c>
      <c r="I154" s="4">
        <v>0</v>
      </c>
    </row>
    <row r="155" spans="1:9" x14ac:dyDescent="0.2">
      <c r="A155" s="2">
        <v>16</v>
      </c>
      <c r="B155" s="1" t="s">
        <v>110</v>
      </c>
      <c r="C155" s="4">
        <v>31</v>
      </c>
      <c r="D155" s="8">
        <v>1.43</v>
      </c>
      <c r="E155" s="4">
        <v>23</v>
      </c>
      <c r="F155" s="8">
        <v>1.72</v>
      </c>
      <c r="G155" s="4">
        <v>8</v>
      </c>
      <c r="H155" s="8">
        <v>0.97</v>
      </c>
      <c r="I155" s="4">
        <v>0</v>
      </c>
    </row>
    <row r="156" spans="1:9" x14ac:dyDescent="0.2">
      <c r="A156" s="2">
        <v>17</v>
      </c>
      <c r="B156" s="1" t="s">
        <v>96</v>
      </c>
      <c r="C156" s="4">
        <v>27</v>
      </c>
      <c r="D156" s="8">
        <v>1.24</v>
      </c>
      <c r="E156" s="4">
        <v>18</v>
      </c>
      <c r="F156" s="8">
        <v>1.34</v>
      </c>
      <c r="G156" s="4">
        <v>8</v>
      </c>
      <c r="H156" s="8">
        <v>0.97</v>
      </c>
      <c r="I156" s="4">
        <v>1</v>
      </c>
    </row>
    <row r="157" spans="1:9" x14ac:dyDescent="0.2">
      <c r="A157" s="2">
        <v>17</v>
      </c>
      <c r="B157" s="1" t="s">
        <v>99</v>
      </c>
      <c r="C157" s="4">
        <v>27</v>
      </c>
      <c r="D157" s="8">
        <v>1.24</v>
      </c>
      <c r="E157" s="4">
        <v>15</v>
      </c>
      <c r="F157" s="8">
        <v>1.1200000000000001</v>
      </c>
      <c r="G157" s="4">
        <v>12</v>
      </c>
      <c r="H157" s="8">
        <v>1.46</v>
      </c>
      <c r="I157" s="4">
        <v>0</v>
      </c>
    </row>
    <row r="158" spans="1:9" x14ac:dyDescent="0.2">
      <c r="A158" s="2">
        <v>19</v>
      </c>
      <c r="B158" s="1" t="s">
        <v>97</v>
      </c>
      <c r="C158" s="4">
        <v>26</v>
      </c>
      <c r="D158" s="8">
        <v>1.2</v>
      </c>
      <c r="E158" s="4">
        <v>17</v>
      </c>
      <c r="F158" s="8">
        <v>1.27</v>
      </c>
      <c r="G158" s="4">
        <v>9</v>
      </c>
      <c r="H158" s="8">
        <v>1.0900000000000001</v>
      </c>
      <c r="I158" s="4">
        <v>0</v>
      </c>
    </row>
    <row r="159" spans="1:9" x14ac:dyDescent="0.2">
      <c r="A159" s="2">
        <v>20</v>
      </c>
      <c r="B159" s="1" t="s">
        <v>133</v>
      </c>
      <c r="C159" s="4">
        <v>23</v>
      </c>
      <c r="D159" s="8">
        <v>1.06</v>
      </c>
      <c r="E159" s="4">
        <v>10</v>
      </c>
      <c r="F159" s="8">
        <v>0.75</v>
      </c>
      <c r="G159" s="4">
        <v>13</v>
      </c>
      <c r="H159" s="8">
        <v>1.58</v>
      </c>
      <c r="I159" s="4">
        <v>0</v>
      </c>
    </row>
    <row r="160" spans="1:9" x14ac:dyDescent="0.2">
      <c r="A160" s="2">
        <v>20</v>
      </c>
      <c r="B160" s="1" t="s">
        <v>127</v>
      </c>
      <c r="C160" s="4">
        <v>23</v>
      </c>
      <c r="D160" s="8">
        <v>1.06</v>
      </c>
      <c r="E160" s="4">
        <v>18</v>
      </c>
      <c r="F160" s="8">
        <v>1.34</v>
      </c>
      <c r="G160" s="4">
        <v>5</v>
      </c>
      <c r="H160" s="8">
        <v>0.61</v>
      </c>
      <c r="I160" s="4">
        <v>0</v>
      </c>
    </row>
    <row r="161" spans="1:9" x14ac:dyDescent="0.2">
      <c r="A161" s="2">
        <v>20</v>
      </c>
      <c r="B161" s="1" t="s">
        <v>134</v>
      </c>
      <c r="C161" s="4">
        <v>23</v>
      </c>
      <c r="D161" s="8">
        <v>1.06</v>
      </c>
      <c r="E161" s="4">
        <v>14</v>
      </c>
      <c r="F161" s="8">
        <v>1.04</v>
      </c>
      <c r="G161" s="4">
        <v>9</v>
      </c>
      <c r="H161" s="8">
        <v>1.0900000000000001</v>
      </c>
      <c r="I161" s="4">
        <v>0</v>
      </c>
    </row>
    <row r="162" spans="1:9" x14ac:dyDescent="0.2">
      <c r="A162" s="1"/>
      <c r="C162" s="4"/>
      <c r="D162" s="8"/>
      <c r="E162" s="4"/>
      <c r="F162" s="8"/>
      <c r="G162" s="4"/>
      <c r="H162" s="8"/>
      <c r="I162" s="4"/>
    </row>
    <row r="163" spans="1:9" x14ac:dyDescent="0.2">
      <c r="A163" s="1" t="s">
        <v>7</v>
      </c>
      <c r="C163" s="4"/>
      <c r="D163" s="8"/>
      <c r="E163" s="4"/>
      <c r="F163" s="8"/>
      <c r="G163" s="4"/>
      <c r="H163" s="8"/>
      <c r="I163" s="4"/>
    </row>
    <row r="164" spans="1:9" x14ac:dyDescent="0.2">
      <c r="A164" s="2">
        <v>1</v>
      </c>
      <c r="B164" s="1" t="s">
        <v>108</v>
      </c>
      <c r="C164" s="4">
        <v>34</v>
      </c>
      <c r="D164" s="8">
        <v>5.48</v>
      </c>
      <c r="E164" s="4">
        <v>34</v>
      </c>
      <c r="F164" s="8">
        <v>9.8000000000000007</v>
      </c>
      <c r="G164" s="4">
        <v>0</v>
      </c>
      <c r="H164" s="8">
        <v>0</v>
      </c>
      <c r="I164" s="4">
        <v>0</v>
      </c>
    </row>
    <row r="165" spans="1:9" x14ac:dyDescent="0.2">
      <c r="A165" s="2">
        <v>1</v>
      </c>
      <c r="B165" s="1" t="s">
        <v>109</v>
      </c>
      <c r="C165" s="4">
        <v>34</v>
      </c>
      <c r="D165" s="8">
        <v>5.48</v>
      </c>
      <c r="E165" s="4">
        <v>32</v>
      </c>
      <c r="F165" s="8">
        <v>9.2200000000000006</v>
      </c>
      <c r="G165" s="4">
        <v>2</v>
      </c>
      <c r="H165" s="8">
        <v>0.78</v>
      </c>
      <c r="I165" s="4">
        <v>0</v>
      </c>
    </row>
    <row r="166" spans="1:9" x14ac:dyDescent="0.2">
      <c r="A166" s="2">
        <v>3</v>
      </c>
      <c r="B166" s="1" t="s">
        <v>111</v>
      </c>
      <c r="C166" s="4">
        <v>20</v>
      </c>
      <c r="D166" s="8">
        <v>3.22</v>
      </c>
      <c r="E166" s="4">
        <v>20</v>
      </c>
      <c r="F166" s="8">
        <v>5.76</v>
      </c>
      <c r="G166" s="4">
        <v>0</v>
      </c>
      <c r="H166" s="8">
        <v>0</v>
      </c>
      <c r="I166" s="4">
        <v>0</v>
      </c>
    </row>
    <row r="167" spans="1:9" x14ac:dyDescent="0.2">
      <c r="A167" s="2">
        <v>4</v>
      </c>
      <c r="B167" s="1" t="s">
        <v>104</v>
      </c>
      <c r="C167" s="4">
        <v>18</v>
      </c>
      <c r="D167" s="8">
        <v>2.9</v>
      </c>
      <c r="E167" s="4">
        <v>16</v>
      </c>
      <c r="F167" s="8">
        <v>4.6100000000000003</v>
      </c>
      <c r="G167" s="4">
        <v>2</v>
      </c>
      <c r="H167" s="8">
        <v>0.78</v>
      </c>
      <c r="I167" s="4">
        <v>0</v>
      </c>
    </row>
    <row r="168" spans="1:9" x14ac:dyDescent="0.2">
      <c r="A168" s="2">
        <v>5</v>
      </c>
      <c r="B168" s="1" t="s">
        <v>92</v>
      </c>
      <c r="C168" s="4">
        <v>15</v>
      </c>
      <c r="D168" s="8">
        <v>2.42</v>
      </c>
      <c r="E168" s="4">
        <v>3</v>
      </c>
      <c r="F168" s="8">
        <v>0.86</v>
      </c>
      <c r="G168" s="4">
        <v>12</v>
      </c>
      <c r="H168" s="8">
        <v>4.6500000000000004</v>
      </c>
      <c r="I168" s="4">
        <v>0</v>
      </c>
    </row>
    <row r="169" spans="1:9" x14ac:dyDescent="0.2">
      <c r="A169" s="2">
        <v>6</v>
      </c>
      <c r="B169" s="1" t="s">
        <v>119</v>
      </c>
      <c r="C169" s="4">
        <v>14</v>
      </c>
      <c r="D169" s="8">
        <v>2.25</v>
      </c>
      <c r="E169" s="4">
        <v>8</v>
      </c>
      <c r="F169" s="8">
        <v>2.31</v>
      </c>
      <c r="G169" s="4">
        <v>6</v>
      </c>
      <c r="H169" s="8">
        <v>2.33</v>
      </c>
      <c r="I169" s="4">
        <v>0</v>
      </c>
    </row>
    <row r="170" spans="1:9" x14ac:dyDescent="0.2">
      <c r="A170" s="2">
        <v>7</v>
      </c>
      <c r="B170" s="1" t="s">
        <v>97</v>
      </c>
      <c r="C170" s="4">
        <v>12</v>
      </c>
      <c r="D170" s="8">
        <v>1.93</v>
      </c>
      <c r="E170" s="4">
        <v>4</v>
      </c>
      <c r="F170" s="8">
        <v>1.1499999999999999</v>
      </c>
      <c r="G170" s="4">
        <v>8</v>
      </c>
      <c r="H170" s="8">
        <v>3.1</v>
      </c>
      <c r="I170" s="4">
        <v>0</v>
      </c>
    </row>
    <row r="171" spans="1:9" x14ac:dyDescent="0.2">
      <c r="A171" s="2">
        <v>7</v>
      </c>
      <c r="B171" s="1" t="s">
        <v>128</v>
      </c>
      <c r="C171" s="4">
        <v>12</v>
      </c>
      <c r="D171" s="8">
        <v>1.93</v>
      </c>
      <c r="E171" s="4">
        <v>0</v>
      </c>
      <c r="F171" s="8">
        <v>0</v>
      </c>
      <c r="G171" s="4">
        <v>0</v>
      </c>
      <c r="H171" s="8">
        <v>0</v>
      </c>
      <c r="I171" s="4">
        <v>0</v>
      </c>
    </row>
    <row r="172" spans="1:9" x14ac:dyDescent="0.2">
      <c r="A172" s="2">
        <v>7</v>
      </c>
      <c r="B172" s="1" t="s">
        <v>110</v>
      </c>
      <c r="C172" s="4">
        <v>12</v>
      </c>
      <c r="D172" s="8">
        <v>1.93</v>
      </c>
      <c r="E172" s="4">
        <v>8</v>
      </c>
      <c r="F172" s="8">
        <v>2.31</v>
      </c>
      <c r="G172" s="4">
        <v>4</v>
      </c>
      <c r="H172" s="8">
        <v>1.55</v>
      </c>
      <c r="I172" s="4">
        <v>0</v>
      </c>
    </row>
    <row r="173" spans="1:9" x14ac:dyDescent="0.2">
      <c r="A173" s="2">
        <v>10</v>
      </c>
      <c r="B173" s="1" t="s">
        <v>99</v>
      </c>
      <c r="C173" s="4">
        <v>11</v>
      </c>
      <c r="D173" s="8">
        <v>1.77</v>
      </c>
      <c r="E173" s="4">
        <v>6</v>
      </c>
      <c r="F173" s="8">
        <v>1.73</v>
      </c>
      <c r="G173" s="4">
        <v>5</v>
      </c>
      <c r="H173" s="8">
        <v>1.94</v>
      </c>
      <c r="I173" s="4">
        <v>0</v>
      </c>
    </row>
    <row r="174" spans="1:9" x14ac:dyDescent="0.2">
      <c r="A174" s="2">
        <v>10</v>
      </c>
      <c r="B174" s="1" t="s">
        <v>107</v>
      </c>
      <c r="C174" s="4">
        <v>11</v>
      </c>
      <c r="D174" s="8">
        <v>1.77</v>
      </c>
      <c r="E174" s="4">
        <v>11</v>
      </c>
      <c r="F174" s="8">
        <v>3.17</v>
      </c>
      <c r="G174" s="4">
        <v>0</v>
      </c>
      <c r="H174" s="8">
        <v>0</v>
      </c>
      <c r="I174" s="4">
        <v>0</v>
      </c>
    </row>
    <row r="175" spans="1:9" x14ac:dyDescent="0.2">
      <c r="A175" s="2">
        <v>12</v>
      </c>
      <c r="B175" s="1" t="s">
        <v>93</v>
      </c>
      <c r="C175" s="4">
        <v>10</v>
      </c>
      <c r="D175" s="8">
        <v>1.61</v>
      </c>
      <c r="E175" s="4">
        <v>6</v>
      </c>
      <c r="F175" s="8">
        <v>1.73</v>
      </c>
      <c r="G175" s="4">
        <v>4</v>
      </c>
      <c r="H175" s="8">
        <v>1.55</v>
      </c>
      <c r="I175" s="4">
        <v>0</v>
      </c>
    </row>
    <row r="176" spans="1:9" x14ac:dyDescent="0.2">
      <c r="A176" s="2">
        <v>12</v>
      </c>
      <c r="B176" s="1" t="s">
        <v>116</v>
      </c>
      <c r="C176" s="4">
        <v>10</v>
      </c>
      <c r="D176" s="8">
        <v>1.61</v>
      </c>
      <c r="E176" s="4">
        <v>1</v>
      </c>
      <c r="F176" s="8">
        <v>0.28999999999999998</v>
      </c>
      <c r="G176" s="4">
        <v>9</v>
      </c>
      <c r="H176" s="8">
        <v>3.49</v>
      </c>
      <c r="I176" s="4">
        <v>0</v>
      </c>
    </row>
    <row r="177" spans="1:9" x14ac:dyDescent="0.2">
      <c r="A177" s="2">
        <v>14</v>
      </c>
      <c r="B177" s="1" t="s">
        <v>94</v>
      </c>
      <c r="C177" s="4">
        <v>9</v>
      </c>
      <c r="D177" s="8">
        <v>1.45</v>
      </c>
      <c r="E177" s="4">
        <v>4</v>
      </c>
      <c r="F177" s="8">
        <v>1.1499999999999999</v>
      </c>
      <c r="G177" s="4">
        <v>5</v>
      </c>
      <c r="H177" s="8">
        <v>1.94</v>
      </c>
      <c r="I177" s="4">
        <v>0</v>
      </c>
    </row>
    <row r="178" spans="1:9" x14ac:dyDescent="0.2">
      <c r="A178" s="2">
        <v>14</v>
      </c>
      <c r="B178" s="1" t="s">
        <v>135</v>
      </c>
      <c r="C178" s="4">
        <v>9</v>
      </c>
      <c r="D178" s="8">
        <v>1.45</v>
      </c>
      <c r="E178" s="4">
        <v>4</v>
      </c>
      <c r="F178" s="8">
        <v>1.1499999999999999</v>
      </c>
      <c r="G178" s="4">
        <v>5</v>
      </c>
      <c r="H178" s="8">
        <v>1.94</v>
      </c>
      <c r="I178" s="4">
        <v>0</v>
      </c>
    </row>
    <row r="179" spans="1:9" x14ac:dyDescent="0.2">
      <c r="A179" s="2">
        <v>14</v>
      </c>
      <c r="B179" s="1" t="s">
        <v>126</v>
      </c>
      <c r="C179" s="4">
        <v>9</v>
      </c>
      <c r="D179" s="8">
        <v>1.45</v>
      </c>
      <c r="E179" s="4">
        <v>4</v>
      </c>
      <c r="F179" s="8">
        <v>1.1499999999999999</v>
      </c>
      <c r="G179" s="4">
        <v>5</v>
      </c>
      <c r="H179" s="8">
        <v>1.94</v>
      </c>
      <c r="I179" s="4">
        <v>0</v>
      </c>
    </row>
    <row r="180" spans="1:9" x14ac:dyDescent="0.2">
      <c r="A180" s="2">
        <v>14</v>
      </c>
      <c r="B180" s="1" t="s">
        <v>106</v>
      </c>
      <c r="C180" s="4">
        <v>9</v>
      </c>
      <c r="D180" s="8">
        <v>1.45</v>
      </c>
      <c r="E180" s="4">
        <v>9</v>
      </c>
      <c r="F180" s="8">
        <v>2.59</v>
      </c>
      <c r="G180" s="4">
        <v>0</v>
      </c>
      <c r="H180" s="8">
        <v>0</v>
      </c>
      <c r="I180" s="4">
        <v>0</v>
      </c>
    </row>
    <row r="181" spans="1:9" x14ac:dyDescent="0.2">
      <c r="A181" s="2">
        <v>18</v>
      </c>
      <c r="B181" s="1" t="s">
        <v>95</v>
      </c>
      <c r="C181" s="4">
        <v>8</v>
      </c>
      <c r="D181" s="8">
        <v>1.29</v>
      </c>
      <c r="E181" s="4">
        <v>3</v>
      </c>
      <c r="F181" s="8">
        <v>0.86</v>
      </c>
      <c r="G181" s="4">
        <v>5</v>
      </c>
      <c r="H181" s="8">
        <v>1.94</v>
      </c>
      <c r="I181" s="4">
        <v>0</v>
      </c>
    </row>
    <row r="182" spans="1:9" x14ac:dyDescent="0.2">
      <c r="A182" s="2">
        <v>18</v>
      </c>
      <c r="B182" s="1" t="s">
        <v>114</v>
      </c>
      <c r="C182" s="4">
        <v>8</v>
      </c>
      <c r="D182" s="8">
        <v>1.29</v>
      </c>
      <c r="E182" s="4">
        <v>5</v>
      </c>
      <c r="F182" s="8">
        <v>1.44</v>
      </c>
      <c r="G182" s="4">
        <v>3</v>
      </c>
      <c r="H182" s="8">
        <v>1.1599999999999999</v>
      </c>
      <c r="I182" s="4">
        <v>0</v>
      </c>
    </row>
    <row r="183" spans="1:9" x14ac:dyDescent="0.2">
      <c r="A183" s="2">
        <v>18</v>
      </c>
      <c r="B183" s="1" t="s">
        <v>98</v>
      </c>
      <c r="C183" s="4">
        <v>8</v>
      </c>
      <c r="D183" s="8">
        <v>1.29</v>
      </c>
      <c r="E183" s="4">
        <v>2</v>
      </c>
      <c r="F183" s="8">
        <v>0.57999999999999996</v>
      </c>
      <c r="G183" s="4">
        <v>6</v>
      </c>
      <c r="H183" s="8">
        <v>2.33</v>
      </c>
      <c r="I183" s="4">
        <v>0</v>
      </c>
    </row>
    <row r="184" spans="1:9" x14ac:dyDescent="0.2">
      <c r="A184" s="2">
        <v>18</v>
      </c>
      <c r="B184" s="1" t="s">
        <v>102</v>
      </c>
      <c r="C184" s="4">
        <v>8</v>
      </c>
      <c r="D184" s="8">
        <v>1.29</v>
      </c>
      <c r="E184" s="4">
        <v>6</v>
      </c>
      <c r="F184" s="8">
        <v>1.73</v>
      </c>
      <c r="G184" s="4">
        <v>2</v>
      </c>
      <c r="H184" s="8">
        <v>0.78</v>
      </c>
      <c r="I184" s="4">
        <v>0</v>
      </c>
    </row>
    <row r="185" spans="1:9" x14ac:dyDescent="0.2">
      <c r="A185" s="2">
        <v>18</v>
      </c>
      <c r="B185" s="1" t="s">
        <v>134</v>
      </c>
      <c r="C185" s="4">
        <v>8</v>
      </c>
      <c r="D185" s="8">
        <v>1.29</v>
      </c>
      <c r="E185" s="4">
        <v>3</v>
      </c>
      <c r="F185" s="8">
        <v>0.86</v>
      </c>
      <c r="G185" s="4">
        <v>5</v>
      </c>
      <c r="H185" s="8">
        <v>1.94</v>
      </c>
      <c r="I185" s="4">
        <v>0</v>
      </c>
    </row>
    <row r="186" spans="1:9" x14ac:dyDescent="0.2">
      <c r="A186" s="2">
        <v>18</v>
      </c>
      <c r="B186" s="1" t="s">
        <v>136</v>
      </c>
      <c r="C186" s="4">
        <v>8</v>
      </c>
      <c r="D186" s="8">
        <v>1.29</v>
      </c>
      <c r="E186" s="4">
        <v>7</v>
      </c>
      <c r="F186" s="8">
        <v>2.02</v>
      </c>
      <c r="G186" s="4">
        <v>1</v>
      </c>
      <c r="H186" s="8">
        <v>0.39</v>
      </c>
      <c r="I186" s="4">
        <v>0</v>
      </c>
    </row>
    <row r="187" spans="1:9" x14ac:dyDescent="0.2">
      <c r="A187" s="1"/>
      <c r="C187" s="4"/>
      <c r="D187" s="8"/>
      <c r="E187" s="4"/>
      <c r="F187" s="8"/>
      <c r="G187" s="4"/>
      <c r="H187" s="8"/>
      <c r="I187" s="4"/>
    </row>
    <row r="188" spans="1:9" x14ac:dyDescent="0.2">
      <c r="A188" s="1" t="s">
        <v>8</v>
      </c>
      <c r="C188" s="4"/>
      <c r="D188" s="8"/>
      <c r="E188" s="4"/>
      <c r="F188" s="8"/>
      <c r="G188" s="4"/>
      <c r="H188" s="8"/>
      <c r="I188" s="4"/>
    </row>
    <row r="189" spans="1:9" x14ac:dyDescent="0.2">
      <c r="A189" s="2">
        <v>1</v>
      </c>
      <c r="B189" s="1" t="s">
        <v>137</v>
      </c>
      <c r="C189" s="4">
        <v>80</v>
      </c>
      <c r="D189" s="8">
        <v>7.25</v>
      </c>
      <c r="E189" s="4">
        <v>47</v>
      </c>
      <c r="F189" s="8">
        <v>7.77</v>
      </c>
      <c r="G189" s="4">
        <v>33</v>
      </c>
      <c r="H189" s="8">
        <v>7.04</v>
      </c>
      <c r="I189" s="4">
        <v>0</v>
      </c>
    </row>
    <row r="190" spans="1:9" x14ac:dyDescent="0.2">
      <c r="A190" s="2">
        <v>2</v>
      </c>
      <c r="B190" s="1" t="s">
        <v>119</v>
      </c>
      <c r="C190" s="4">
        <v>71</v>
      </c>
      <c r="D190" s="8">
        <v>6.44</v>
      </c>
      <c r="E190" s="4">
        <v>25</v>
      </c>
      <c r="F190" s="8">
        <v>4.13</v>
      </c>
      <c r="G190" s="4">
        <v>46</v>
      </c>
      <c r="H190" s="8">
        <v>9.81</v>
      </c>
      <c r="I190" s="4">
        <v>0</v>
      </c>
    </row>
    <row r="191" spans="1:9" x14ac:dyDescent="0.2">
      <c r="A191" s="2">
        <v>3</v>
      </c>
      <c r="B191" s="1" t="s">
        <v>118</v>
      </c>
      <c r="C191" s="4">
        <v>50</v>
      </c>
      <c r="D191" s="8">
        <v>4.53</v>
      </c>
      <c r="E191" s="4">
        <v>23</v>
      </c>
      <c r="F191" s="8">
        <v>3.8</v>
      </c>
      <c r="G191" s="4">
        <v>27</v>
      </c>
      <c r="H191" s="8">
        <v>5.76</v>
      </c>
      <c r="I191" s="4">
        <v>0</v>
      </c>
    </row>
    <row r="192" spans="1:9" x14ac:dyDescent="0.2">
      <c r="A192" s="2">
        <v>4</v>
      </c>
      <c r="B192" s="1" t="s">
        <v>109</v>
      </c>
      <c r="C192" s="4">
        <v>47</v>
      </c>
      <c r="D192" s="8">
        <v>4.26</v>
      </c>
      <c r="E192" s="4">
        <v>40</v>
      </c>
      <c r="F192" s="8">
        <v>6.61</v>
      </c>
      <c r="G192" s="4">
        <v>7</v>
      </c>
      <c r="H192" s="8">
        <v>1.49</v>
      </c>
      <c r="I192" s="4">
        <v>0</v>
      </c>
    </row>
    <row r="193" spans="1:9" x14ac:dyDescent="0.2">
      <c r="A193" s="2">
        <v>5</v>
      </c>
      <c r="B193" s="1" t="s">
        <v>108</v>
      </c>
      <c r="C193" s="4">
        <v>37</v>
      </c>
      <c r="D193" s="8">
        <v>3.35</v>
      </c>
      <c r="E193" s="4">
        <v>33</v>
      </c>
      <c r="F193" s="8">
        <v>5.45</v>
      </c>
      <c r="G193" s="4">
        <v>4</v>
      </c>
      <c r="H193" s="8">
        <v>0.85</v>
      </c>
      <c r="I193" s="4">
        <v>0</v>
      </c>
    </row>
    <row r="194" spans="1:9" x14ac:dyDescent="0.2">
      <c r="A194" s="2">
        <v>6</v>
      </c>
      <c r="B194" s="1" t="s">
        <v>92</v>
      </c>
      <c r="C194" s="4">
        <v>26</v>
      </c>
      <c r="D194" s="8">
        <v>2.36</v>
      </c>
      <c r="E194" s="4">
        <v>7</v>
      </c>
      <c r="F194" s="8">
        <v>1.1599999999999999</v>
      </c>
      <c r="G194" s="4">
        <v>19</v>
      </c>
      <c r="H194" s="8">
        <v>4.05</v>
      </c>
      <c r="I194" s="4">
        <v>0</v>
      </c>
    </row>
    <row r="195" spans="1:9" x14ac:dyDescent="0.2">
      <c r="A195" s="2">
        <v>7</v>
      </c>
      <c r="B195" s="1" t="s">
        <v>110</v>
      </c>
      <c r="C195" s="4">
        <v>24</v>
      </c>
      <c r="D195" s="8">
        <v>2.1800000000000002</v>
      </c>
      <c r="E195" s="4">
        <v>18</v>
      </c>
      <c r="F195" s="8">
        <v>2.98</v>
      </c>
      <c r="G195" s="4">
        <v>6</v>
      </c>
      <c r="H195" s="8">
        <v>1.28</v>
      </c>
      <c r="I195" s="4">
        <v>0</v>
      </c>
    </row>
    <row r="196" spans="1:9" x14ac:dyDescent="0.2">
      <c r="A196" s="2">
        <v>8</v>
      </c>
      <c r="B196" s="1" t="s">
        <v>111</v>
      </c>
      <c r="C196" s="4">
        <v>22</v>
      </c>
      <c r="D196" s="8">
        <v>1.99</v>
      </c>
      <c r="E196" s="4">
        <v>22</v>
      </c>
      <c r="F196" s="8">
        <v>3.64</v>
      </c>
      <c r="G196" s="4">
        <v>0</v>
      </c>
      <c r="H196" s="8">
        <v>0</v>
      </c>
      <c r="I196" s="4">
        <v>0</v>
      </c>
    </row>
    <row r="197" spans="1:9" x14ac:dyDescent="0.2">
      <c r="A197" s="2">
        <v>9</v>
      </c>
      <c r="B197" s="1" t="s">
        <v>140</v>
      </c>
      <c r="C197" s="4">
        <v>20</v>
      </c>
      <c r="D197" s="8">
        <v>1.81</v>
      </c>
      <c r="E197" s="4">
        <v>0</v>
      </c>
      <c r="F197" s="8">
        <v>0</v>
      </c>
      <c r="G197" s="4">
        <v>0</v>
      </c>
      <c r="H197" s="8">
        <v>0</v>
      </c>
      <c r="I197" s="4">
        <v>0</v>
      </c>
    </row>
    <row r="198" spans="1:9" x14ac:dyDescent="0.2">
      <c r="A198" s="2">
        <v>10</v>
      </c>
      <c r="B198" s="1" t="s">
        <v>95</v>
      </c>
      <c r="C198" s="4">
        <v>19</v>
      </c>
      <c r="D198" s="8">
        <v>1.72</v>
      </c>
      <c r="E198" s="4">
        <v>8</v>
      </c>
      <c r="F198" s="8">
        <v>1.32</v>
      </c>
      <c r="G198" s="4">
        <v>11</v>
      </c>
      <c r="H198" s="8">
        <v>2.35</v>
      </c>
      <c r="I198" s="4">
        <v>0</v>
      </c>
    </row>
    <row r="199" spans="1:9" x14ac:dyDescent="0.2">
      <c r="A199" s="2">
        <v>11</v>
      </c>
      <c r="B199" s="1" t="s">
        <v>114</v>
      </c>
      <c r="C199" s="4">
        <v>17</v>
      </c>
      <c r="D199" s="8">
        <v>1.54</v>
      </c>
      <c r="E199" s="4">
        <v>8</v>
      </c>
      <c r="F199" s="8">
        <v>1.32</v>
      </c>
      <c r="G199" s="4">
        <v>9</v>
      </c>
      <c r="H199" s="8">
        <v>1.92</v>
      </c>
      <c r="I199" s="4">
        <v>0</v>
      </c>
    </row>
    <row r="200" spans="1:9" x14ac:dyDescent="0.2">
      <c r="A200" s="2">
        <v>12</v>
      </c>
      <c r="B200" s="1" t="s">
        <v>96</v>
      </c>
      <c r="C200" s="4">
        <v>16</v>
      </c>
      <c r="D200" s="8">
        <v>1.45</v>
      </c>
      <c r="E200" s="4">
        <v>13</v>
      </c>
      <c r="F200" s="8">
        <v>2.15</v>
      </c>
      <c r="G200" s="4">
        <v>3</v>
      </c>
      <c r="H200" s="8">
        <v>0.64</v>
      </c>
      <c r="I200" s="4">
        <v>0</v>
      </c>
    </row>
    <row r="201" spans="1:9" x14ac:dyDescent="0.2">
      <c r="A201" s="2">
        <v>13</v>
      </c>
      <c r="B201" s="1" t="s">
        <v>99</v>
      </c>
      <c r="C201" s="4">
        <v>15</v>
      </c>
      <c r="D201" s="8">
        <v>1.36</v>
      </c>
      <c r="E201" s="4">
        <v>8</v>
      </c>
      <c r="F201" s="8">
        <v>1.32</v>
      </c>
      <c r="G201" s="4">
        <v>7</v>
      </c>
      <c r="H201" s="8">
        <v>1.49</v>
      </c>
      <c r="I201" s="4">
        <v>0</v>
      </c>
    </row>
    <row r="202" spans="1:9" x14ac:dyDescent="0.2">
      <c r="A202" s="2">
        <v>13</v>
      </c>
      <c r="B202" s="1" t="s">
        <v>107</v>
      </c>
      <c r="C202" s="4">
        <v>15</v>
      </c>
      <c r="D202" s="8">
        <v>1.36</v>
      </c>
      <c r="E202" s="4">
        <v>13</v>
      </c>
      <c r="F202" s="8">
        <v>2.15</v>
      </c>
      <c r="G202" s="4">
        <v>2</v>
      </c>
      <c r="H202" s="8">
        <v>0.43</v>
      </c>
      <c r="I202" s="4">
        <v>0</v>
      </c>
    </row>
    <row r="203" spans="1:9" x14ac:dyDescent="0.2">
      <c r="A203" s="2">
        <v>13</v>
      </c>
      <c r="B203" s="1" t="s">
        <v>139</v>
      </c>
      <c r="C203" s="4">
        <v>15</v>
      </c>
      <c r="D203" s="8">
        <v>1.36</v>
      </c>
      <c r="E203" s="4">
        <v>9</v>
      </c>
      <c r="F203" s="8">
        <v>1.49</v>
      </c>
      <c r="G203" s="4">
        <v>6</v>
      </c>
      <c r="H203" s="8">
        <v>1.28</v>
      </c>
      <c r="I203" s="4">
        <v>0</v>
      </c>
    </row>
    <row r="204" spans="1:9" x14ac:dyDescent="0.2">
      <c r="A204" s="2">
        <v>16</v>
      </c>
      <c r="B204" s="1" t="s">
        <v>93</v>
      </c>
      <c r="C204" s="4">
        <v>14</v>
      </c>
      <c r="D204" s="8">
        <v>1.27</v>
      </c>
      <c r="E204" s="4">
        <v>8</v>
      </c>
      <c r="F204" s="8">
        <v>1.32</v>
      </c>
      <c r="G204" s="4">
        <v>6</v>
      </c>
      <c r="H204" s="8">
        <v>1.28</v>
      </c>
      <c r="I204" s="4">
        <v>0</v>
      </c>
    </row>
    <row r="205" spans="1:9" x14ac:dyDescent="0.2">
      <c r="A205" s="2">
        <v>16</v>
      </c>
      <c r="B205" s="1" t="s">
        <v>138</v>
      </c>
      <c r="C205" s="4">
        <v>14</v>
      </c>
      <c r="D205" s="8">
        <v>1.27</v>
      </c>
      <c r="E205" s="4">
        <v>5</v>
      </c>
      <c r="F205" s="8">
        <v>0.83</v>
      </c>
      <c r="G205" s="4">
        <v>9</v>
      </c>
      <c r="H205" s="8">
        <v>1.92</v>
      </c>
      <c r="I205" s="4">
        <v>0</v>
      </c>
    </row>
    <row r="206" spans="1:9" x14ac:dyDescent="0.2">
      <c r="A206" s="2">
        <v>18</v>
      </c>
      <c r="B206" s="1" t="s">
        <v>130</v>
      </c>
      <c r="C206" s="4">
        <v>13</v>
      </c>
      <c r="D206" s="8">
        <v>1.18</v>
      </c>
      <c r="E206" s="4">
        <v>7</v>
      </c>
      <c r="F206" s="8">
        <v>1.1599999999999999</v>
      </c>
      <c r="G206" s="4">
        <v>6</v>
      </c>
      <c r="H206" s="8">
        <v>1.28</v>
      </c>
      <c r="I206" s="4">
        <v>0</v>
      </c>
    </row>
    <row r="207" spans="1:9" x14ac:dyDescent="0.2">
      <c r="A207" s="2">
        <v>18</v>
      </c>
      <c r="B207" s="1" t="s">
        <v>97</v>
      </c>
      <c r="C207" s="4">
        <v>13</v>
      </c>
      <c r="D207" s="8">
        <v>1.18</v>
      </c>
      <c r="E207" s="4">
        <v>10</v>
      </c>
      <c r="F207" s="8">
        <v>1.65</v>
      </c>
      <c r="G207" s="4">
        <v>3</v>
      </c>
      <c r="H207" s="8">
        <v>0.64</v>
      </c>
      <c r="I207" s="4">
        <v>0</v>
      </c>
    </row>
    <row r="208" spans="1:9" x14ac:dyDescent="0.2">
      <c r="A208" s="2">
        <v>18</v>
      </c>
      <c r="B208" s="1" t="s">
        <v>102</v>
      </c>
      <c r="C208" s="4">
        <v>13</v>
      </c>
      <c r="D208" s="8">
        <v>1.18</v>
      </c>
      <c r="E208" s="4">
        <v>7</v>
      </c>
      <c r="F208" s="8">
        <v>1.1599999999999999</v>
      </c>
      <c r="G208" s="4">
        <v>6</v>
      </c>
      <c r="H208" s="8">
        <v>1.28</v>
      </c>
      <c r="I208" s="4">
        <v>0</v>
      </c>
    </row>
    <row r="209" spans="1:9" x14ac:dyDescent="0.2">
      <c r="A209" s="2">
        <v>18</v>
      </c>
      <c r="B209" s="1" t="s">
        <v>104</v>
      </c>
      <c r="C209" s="4">
        <v>13</v>
      </c>
      <c r="D209" s="8">
        <v>1.18</v>
      </c>
      <c r="E209" s="4">
        <v>10</v>
      </c>
      <c r="F209" s="8">
        <v>1.65</v>
      </c>
      <c r="G209" s="4">
        <v>3</v>
      </c>
      <c r="H209" s="8">
        <v>0.64</v>
      </c>
      <c r="I209" s="4">
        <v>0</v>
      </c>
    </row>
    <row r="210" spans="1:9" x14ac:dyDescent="0.2">
      <c r="A210" s="2">
        <v>18</v>
      </c>
      <c r="B210" s="1" t="s">
        <v>105</v>
      </c>
      <c r="C210" s="4">
        <v>13</v>
      </c>
      <c r="D210" s="8">
        <v>1.18</v>
      </c>
      <c r="E210" s="4">
        <v>13</v>
      </c>
      <c r="F210" s="8">
        <v>2.15</v>
      </c>
      <c r="G210" s="4">
        <v>0</v>
      </c>
      <c r="H210" s="8">
        <v>0</v>
      </c>
      <c r="I210" s="4">
        <v>0</v>
      </c>
    </row>
    <row r="211" spans="1:9" x14ac:dyDescent="0.2">
      <c r="A211" s="1"/>
      <c r="C211" s="4"/>
      <c r="D211" s="8"/>
      <c r="E211" s="4"/>
      <c r="F211" s="8"/>
      <c r="G211" s="4"/>
      <c r="H211" s="8"/>
      <c r="I211" s="4"/>
    </row>
    <row r="212" spans="1:9" x14ac:dyDescent="0.2">
      <c r="A212" s="1" t="s">
        <v>9</v>
      </c>
      <c r="C212" s="4"/>
      <c r="D212" s="8"/>
      <c r="E212" s="4"/>
      <c r="F212" s="8"/>
      <c r="G212" s="4"/>
      <c r="H212" s="8"/>
      <c r="I212" s="4"/>
    </row>
    <row r="213" spans="1:9" x14ac:dyDescent="0.2">
      <c r="A213" s="2">
        <v>1</v>
      </c>
      <c r="B213" s="1" t="s">
        <v>109</v>
      </c>
      <c r="C213" s="4">
        <v>123</v>
      </c>
      <c r="D213" s="8">
        <v>4.82</v>
      </c>
      <c r="E213" s="4">
        <v>113</v>
      </c>
      <c r="F213" s="8">
        <v>9.14</v>
      </c>
      <c r="G213" s="4">
        <v>10</v>
      </c>
      <c r="H213" s="8">
        <v>0.78</v>
      </c>
      <c r="I213" s="4">
        <v>0</v>
      </c>
    </row>
    <row r="214" spans="1:9" x14ac:dyDescent="0.2">
      <c r="A214" s="2">
        <v>2</v>
      </c>
      <c r="B214" s="1" t="s">
        <v>92</v>
      </c>
      <c r="C214" s="4">
        <v>90</v>
      </c>
      <c r="D214" s="8">
        <v>3.53</v>
      </c>
      <c r="E214" s="4">
        <v>12</v>
      </c>
      <c r="F214" s="8">
        <v>0.97</v>
      </c>
      <c r="G214" s="4">
        <v>78</v>
      </c>
      <c r="H214" s="8">
        <v>6.07</v>
      </c>
      <c r="I214" s="4">
        <v>0</v>
      </c>
    </row>
    <row r="215" spans="1:9" x14ac:dyDescent="0.2">
      <c r="A215" s="2">
        <v>3</v>
      </c>
      <c r="B215" s="1" t="s">
        <v>110</v>
      </c>
      <c r="C215" s="4">
        <v>71</v>
      </c>
      <c r="D215" s="8">
        <v>2.78</v>
      </c>
      <c r="E215" s="4">
        <v>59</v>
      </c>
      <c r="F215" s="8">
        <v>4.7699999999999996</v>
      </c>
      <c r="G215" s="4">
        <v>12</v>
      </c>
      <c r="H215" s="8">
        <v>0.93</v>
      </c>
      <c r="I215" s="4">
        <v>0</v>
      </c>
    </row>
    <row r="216" spans="1:9" x14ac:dyDescent="0.2">
      <c r="A216" s="2">
        <v>4</v>
      </c>
      <c r="B216" s="1" t="s">
        <v>111</v>
      </c>
      <c r="C216" s="4">
        <v>64</v>
      </c>
      <c r="D216" s="8">
        <v>2.5099999999999998</v>
      </c>
      <c r="E216" s="4">
        <v>64</v>
      </c>
      <c r="F216" s="8">
        <v>5.18</v>
      </c>
      <c r="G216" s="4">
        <v>0</v>
      </c>
      <c r="H216" s="8">
        <v>0</v>
      </c>
      <c r="I216" s="4">
        <v>0</v>
      </c>
    </row>
    <row r="217" spans="1:9" x14ac:dyDescent="0.2">
      <c r="A217" s="2">
        <v>5</v>
      </c>
      <c r="B217" s="1" t="s">
        <v>108</v>
      </c>
      <c r="C217" s="4">
        <v>61</v>
      </c>
      <c r="D217" s="8">
        <v>2.39</v>
      </c>
      <c r="E217" s="4">
        <v>59</v>
      </c>
      <c r="F217" s="8">
        <v>4.7699999999999996</v>
      </c>
      <c r="G217" s="4">
        <v>2</v>
      </c>
      <c r="H217" s="8">
        <v>0.16</v>
      </c>
      <c r="I217" s="4">
        <v>0</v>
      </c>
    </row>
    <row r="218" spans="1:9" x14ac:dyDescent="0.2">
      <c r="A218" s="2">
        <v>6</v>
      </c>
      <c r="B218" s="1" t="s">
        <v>103</v>
      </c>
      <c r="C218" s="4">
        <v>54</v>
      </c>
      <c r="D218" s="8">
        <v>2.12</v>
      </c>
      <c r="E218" s="4">
        <v>18</v>
      </c>
      <c r="F218" s="8">
        <v>1.46</v>
      </c>
      <c r="G218" s="4">
        <v>29</v>
      </c>
      <c r="H218" s="8">
        <v>2.2599999999999998</v>
      </c>
      <c r="I218" s="4">
        <v>0</v>
      </c>
    </row>
    <row r="219" spans="1:9" x14ac:dyDescent="0.2">
      <c r="A219" s="2">
        <v>7</v>
      </c>
      <c r="B219" s="1" t="s">
        <v>93</v>
      </c>
      <c r="C219" s="4">
        <v>50</v>
      </c>
      <c r="D219" s="8">
        <v>1.96</v>
      </c>
      <c r="E219" s="4">
        <v>20</v>
      </c>
      <c r="F219" s="8">
        <v>1.62</v>
      </c>
      <c r="G219" s="4">
        <v>30</v>
      </c>
      <c r="H219" s="8">
        <v>2.33</v>
      </c>
      <c r="I219" s="4">
        <v>0</v>
      </c>
    </row>
    <row r="220" spans="1:9" x14ac:dyDescent="0.2">
      <c r="A220" s="2">
        <v>8</v>
      </c>
      <c r="B220" s="1" t="s">
        <v>94</v>
      </c>
      <c r="C220" s="4">
        <v>47</v>
      </c>
      <c r="D220" s="8">
        <v>1.84</v>
      </c>
      <c r="E220" s="4">
        <v>13</v>
      </c>
      <c r="F220" s="8">
        <v>1.05</v>
      </c>
      <c r="G220" s="4">
        <v>34</v>
      </c>
      <c r="H220" s="8">
        <v>2.65</v>
      </c>
      <c r="I220" s="4">
        <v>0</v>
      </c>
    </row>
    <row r="221" spans="1:9" x14ac:dyDescent="0.2">
      <c r="A221" s="2">
        <v>9</v>
      </c>
      <c r="B221" s="1" t="s">
        <v>95</v>
      </c>
      <c r="C221" s="4">
        <v>44</v>
      </c>
      <c r="D221" s="8">
        <v>1.73</v>
      </c>
      <c r="E221" s="4">
        <v>21</v>
      </c>
      <c r="F221" s="8">
        <v>1.7</v>
      </c>
      <c r="G221" s="4">
        <v>23</v>
      </c>
      <c r="H221" s="8">
        <v>1.79</v>
      </c>
      <c r="I221" s="4">
        <v>0</v>
      </c>
    </row>
    <row r="222" spans="1:9" x14ac:dyDescent="0.2">
      <c r="A222" s="2">
        <v>10</v>
      </c>
      <c r="B222" s="1" t="s">
        <v>102</v>
      </c>
      <c r="C222" s="4">
        <v>43</v>
      </c>
      <c r="D222" s="8">
        <v>1.69</v>
      </c>
      <c r="E222" s="4">
        <v>28</v>
      </c>
      <c r="F222" s="8">
        <v>2.27</v>
      </c>
      <c r="G222" s="4">
        <v>15</v>
      </c>
      <c r="H222" s="8">
        <v>1.17</v>
      </c>
      <c r="I222" s="4">
        <v>0</v>
      </c>
    </row>
    <row r="223" spans="1:9" x14ac:dyDescent="0.2">
      <c r="A223" s="2">
        <v>11</v>
      </c>
      <c r="B223" s="1" t="s">
        <v>98</v>
      </c>
      <c r="C223" s="4">
        <v>40</v>
      </c>
      <c r="D223" s="8">
        <v>1.57</v>
      </c>
      <c r="E223" s="4">
        <v>22</v>
      </c>
      <c r="F223" s="8">
        <v>1.78</v>
      </c>
      <c r="G223" s="4">
        <v>18</v>
      </c>
      <c r="H223" s="8">
        <v>1.4</v>
      </c>
      <c r="I223" s="4">
        <v>0</v>
      </c>
    </row>
    <row r="224" spans="1:9" x14ac:dyDescent="0.2">
      <c r="A224" s="2">
        <v>11</v>
      </c>
      <c r="B224" s="1" t="s">
        <v>100</v>
      </c>
      <c r="C224" s="4">
        <v>40</v>
      </c>
      <c r="D224" s="8">
        <v>1.57</v>
      </c>
      <c r="E224" s="4">
        <v>26</v>
      </c>
      <c r="F224" s="8">
        <v>2.1</v>
      </c>
      <c r="G224" s="4">
        <v>14</v>
      </c>
      <c r="H224" s="8">
        <v>1.0900000000000001</v>
      </c>
      <c r="I224" s="4">
        <v>0</v>
      </c>
    </row>
    <row r="225" spans="1:9" x14ac:dyDescent="0.2">
      <c r="A225" s="2">
        <v>13</v>
      </c>
      <c r="B225" s="1" t="s">
        <v>141</v>
      </c>
      <c r="C225" s="4">
        <v>39</v>
      </c>
      <c r="D225" s="8">
        <v>1.53</v>
      </c>
      <c r="E225" s="4">
        <v>11</v>
      </c>
      <c r="F225" s="8">
        <v>0.89</v>
      </c>
      <c r="G225" s="4">
        <v>28</v>
      </c>
      <c r="H225" s="8">
        <v>2.1800000000000002</v>
      </c>
      <c r="I225" s="4">
        <v>0</v>
      </c>
    </row>
    <row r="226" spans="1:9" x14ac:dyDescent="0.2">
      <c r="A226" s="2">
        <v>13</v>
      </c>
      <c r="B226" s="1" t="s">
        <v>107</v>
      </c>
      <c r="C226" s="4">
        <v>39</v>
      </c>
      <c r="D226" s="8">
        <v>1.53</v>
      </c>
      <c r="E226" s="4">
        <v>36</v>
      </c>
      <c r="F226" s="8">
        <v>2.91</v>
      </c>
      <c r="G226" s="4">
        <v>3</v>
      </c>
      <c r="H226" s="8">
        <v>0.23</v>
      </c>
      <c r="I226" s="4">
        <v>0</v>
      </c>
    </row>
    <row r="227" spans="1:9" x14ac:dyDescent="0.2">
      <c r="A227" s="2">
        <v>15</v>
      </c>
      <c r="B227" s="1" t="s">
        <v>97</v>
      </c>
      <c r="C227" s="4">
        <v>38</v>
      </c>
      <c r="D227" s="8">
        <v>1.49</v>
      </c>
      <c r="E227" s="4">
        <v>24</v>
      </c>
      <c r="F227" s="8">
        <v>1.94</v>
      </c>
      <c r="G227" s="4">
        <v>14</v>
      </c>
      <c r="H227" s="8">
        <v>1.0900000000000001</v>
      </c>
      <c r="I227" s="4">
        <v>0</v>
      </c>
    </row>
    <row r="228" spans="1:9" x14ac:dyDescent="0.2">
      <c r="A228" s="2">
        <v>16</v>
      </c>
      <c r="B228" s="1" t="s">
        <v>117</v>
      </c>
      <c r="C228" s="4">
        <v>35</v>
      </c>
      <c r="D228" s="8">
        <v>1.37</v>
      </c>
      <c r="E228" s="4">
        <v>11</v>
      </c>
      <c r="F228" s="8">
        <v>0.89</v>
      </c>
      <c r="G228" s="4">
        <v>24</v>
      </c>
      <c r="H228" s="8">
        <v>1.87</v>
      </c>
      <c r="I228" s="4">
        <v>0</v>
      </c>
    </row>
    <row r="229" spans="1:9" x14ac:dyDescent="0.2">
      <c r="A229" s="2">
        <v>16</v>
      </c>
      <c r="B229" s="1" t="s">
        <v>104</v>
      </c>
      <c r="C229" s="4">
        <v>35</v>
      </c>
      <c r="D229" s="8">
        <v>1.37</v>
      </c>
      <c r="E229" s="4">
        <v>30</v>
      </c>
      <c r="F229" s="8">
        <v>2.4300000000000002</v>
      </c>
      <c r="G229" s="4">
        <v>5</v>
      </c>
      <c r="H229" s="8">
        <v>0.39</v>
      </c>
      <c r="I229" s="4">
        <v>0</v>
      </c>
    </row>
    <row r="230" spans="1:9" x14ac:dyDescent="0.2">
      <c r="A230" s="2">
        <v>18</v>
      </c>
      <c r="B230" s="1" t="s">
        <v>130</v>
      </c>
      <c r="C230" s="4">
        <v>34</v>
      </c>
      <c r="D230" s="8">
        <v>1.33</v>
      </c>
      <c r="E230" s="4">
        <v>10</v>
      </c>
      <c r="F230" s="8">
        <v>0.81</v>
      </c>
      <c r="G230" s="4">
        <v>24</v>
      </c>
      <c r="H230" s="8">
        <v>1.87</v>
      </c>
      <c r="I230" s="4">
        <v>0</v>
      </c>
    </row>
    <row r="231" spans="1:9" x14ac:dyDescent="0.2">
      <c r="A231" s="2">
        <v>18</v>
      </c>
      <c r="B231" s="1" t="s">
        <v>96</v>
      </c>
      <c r="C231" s="4">
        <v>34</v>
      </c>
      <c r="D231" s="8">
        <v>1.33</v>
      </c>
      <c r="E231" s="4">
        <v>24</v>
      </c>
      <c r="F231" s="8">
        <v>1.94</v>
      </c>
      <c r="G231" s="4">
        <v>10</v>
      </c>
      <c r="H231" s="8">
        <v>0.78</v>
      </c>
      <c r="I231" s="4">
        <v>0</v>
      </c>
    </row>
    <row r="232" spans="1:9" x14ac:dyDescent="0.2">
      <c r="A232" s="2">
        <v>20</v>
      </c>
      <c r="B232" s="1" t="s">
        <v>99</v>
      </c>
      <c r="C232" s="4">
        <v>33</v>
      </c>
      <c r="D232" s="8">
        <v>1.29</v>
      </c>
      <c r="E232" s="4">
        <v>14</v>
      </c>
      <c r="F232" s="8">
        <v>1.1299999999999999</v>
      </c>
      <c r="G232" s="4">
        <v>19</v>
      </c>
      <c r="H232" s="8">
        <v>1.48</v>
      </c>
      <c r="I232" s="4">
        <v>0</v>
      </c>
    </row>
    <row r="233" spans="1:9" x14ac:dyDescent="0.2">
      <c r="A233" s="1"/>
      <c r="C233" s="4"/>
      <c r="D233" s="8"/>
      <c r="E233" s="4"/>
      <c r="F233" s="8"/>
      <c r="G233" s="4"/>
      <c r="H233" s="8"/>
      <c r="I233" s="4"/>
    </row>
    <row r="234" spans="1:9" x14ac:dyDescent="0.2">
      <c r="A234" s="1" t="s">
        <v>10</v>
      </c>
      <c r="C234" s="4"/>
      <c r="D234" s="8"/>
      <c r="E234" s="4"/>
      <c r="F234" s="8"/>
      <c r="G234" s="4"/>
      <c r="H234" s="8"/>
      <c r="I234" s="4"/>
    </row>
    <row r="235" spans="1:9" x14ac:dyDescent="0.2">
      <c r="A235" s="2">
        <v>1</v>
      </c>
      <c r="B235" s="1" t="s">
        <v>120</v>
      </c>
      <c r="C235" s="4">
        <v>82</v>
      </c>
      <c r="D235" s="8">
        <v>6.19</v>
      </c>
      <c r="E235" s="4">
        <v>75</v>
      </c>
      <c r="F235" s="8">
        <v>9.31</v>
      </c>
      <c r="G235" s="4">
        <v>7</v>
      </c>
      <c r="H235" s="8">
        <v>1.37</v>
      </c>
      <c r="I235" s="4">
        <v>0</v>
      </c>
    </row>
    <row r="236" spans="1:9" x14ac:dyDescent="0.2">
      <c r="A236" s="2">
        <v>2</v>
      </c>
      <c r="B236" s="1" t="s">
        <v>109</v>
      </c>
      <c r="C236" s="4">
        <v>60</v>
      </c>
      <c r="D236" s="8">
        <v>4.53</v>
      </c>
      <c r="E236" s="4">
        <v>58</v>
      </c>
      <c r="F236" s="8">
        <v>7.2</v>
      </c>
      <c r="G236" s="4">
        <v>2</v>
      </c>
      <c r="H236" s="8">
        <v>0.39</v>
      </c>
      <c r="I236" s="4">
        <v>0</v>
      </c>
    </row>
    <row r="237" spans="1:9" x14ac:dyDescent="0.2">
      <c r="A237" s="2">
        <v>3</v>
      </c>
      <c r="B237" s="1" t="s">
        <v>110</v>
      </c>
      <c r="C237" s="4">
        <v>49</v>
      </c>
      <c r="D237" s="8">
        <v>3.7</v>
      </c>
      <c r="E237" s="4">
        <v>44</v>
      </c>
      <c r="F237" s="8">
        <v>5.46</v>
      </c>
      <c r="G237" s="4">
        <v>5</v>
      </c>
      <c r="H237" s="8">
        <v>0.98</v>
      </c>
      <c r="I237" s="4">
        <v>0</v>
      </c>
    </row>
    <row r="238" spans="1:9" x14ac:dyDescent="0.2">
      <c r="A238" s="2">
        <v>4</v>
      </c>
      <c r="B238" s="1" t="s">
        <v>92</v>
      </c>
      <c r="C238" s="4">
        <v>42</v>
      </c>
      <c r="D238" s="8">
        <v>3.17</v>
      </c>
      <c r="E238" s="4">
        <v>12</v>
      </c>
      <c r="F238" s="8">
        <v>1.49</v>
      </c>
      <c r="G238" s="4">
        <v>30</v>
      </c>
      <c r="H238" s="8">
        <v>5.87</v>
      </c>
      <c r="I238" s="4">
        <v>0</v>
      </c>
    </row>
    <row r="239" spans="1:9" x14ac:dyDescent="0.2">
      <c r="A239" s="2">
        <v>5</v>
      </c>
      <c r="B239" s="1" t="s">
        <v>93</v>
      </c>
      <c r="C239" s="4">
        <v>32</v>
      </c>
      <c r="D239" s="8">
        <v>2.42</v>
      </c>
      <c r="E239" s="4">
        <v>25</v>
      </c>
      <c r="F239" s="8">
        <v>3.1</v>
      </c>
      <c r="G239" s="4">
        <v>7</v>
      </c>
      <c r="H239" s="8">
        <v>1.37</v>
      </c>
      <c r="I239" s="4">
        <v>0</v>
      </c>
    </row>
    <row r="240" spans="1:9" x14ac:dyDescent="0.2">
      <c r="A240" s="2">
        <v>6</v>
      </c>
      <c r="B240" s="1" t="s">
        <v>98</v>
      </c>
      <c r="C240" s="4">
        <v>29</v>
      </c>
      <c r="D240" s="8">
        <v>2.19</v>
      </c>
      <c r="E240" s="4">
        <v>19</v>
      </c>
      <c r="F240" s="8">
        <v>2.36</v>
      </c>
      <c r="G240" s="4">
        <v>10</v>
      </c>
      <c r="H240" s="8">
        <v>1.96</v>
      </c>
      <c r="I240" s="4">
        <v>0</v>
      </c>
    </row>
    <row r="241" spans="1:9" x14ac:dyDescent="0.2">
      <c r="A241" s="2">
        <v>7</v>
      </c>
      <c r="B241" s="1" t="s">
        <v>95</v>
      </c>
      <c r="C241" s="4">
        <v>28</v>
      </c>
      <c r="D241" s="8">
        <v>2.11</v>
      </c>
      <c r="E241" s="4">
        <v>7</v>
      </c>
      <c r="F241" s="8">
        <v>0.87</v>
      </c>
      <c r="G241" s="4">
        <v>21</v>
      </c>
      <c r="H241" s="8">
        <v>4.1100000000000003</v>
      </c>
      <c r="I241" s="4">
        <v>0</v>
      </c>
    </row>
    <row r="242" spans="1:9" x14ac:dyDescent="0.2">
      <c r="A242" s="2">
        <v>7</v>
      </c>
      <c r="B242" s="1" t="s">
        <v>104</v>
      </c>
      <c r="C242" s="4">
        <v>28</v>
      </c>
      <c r="D242" s="8">
        <v>2.11</v>
      </c>
      <c r="E242" s="4">
        <v>24</v>
      </c>
      <c r="F242" s="8">
        <v>2.98</v>
      </c>
      <c r="G242" s="4">
        <v>4</v>
      </c>
      <c r="H242" s="8">
        <v>0.78</v>
      </c>
      <c r="I242" s="4">
        <v>0</v>
      </c>
    </row>
    <row r="243" spans="1:9" x14ac:dyDescent="0.2">
      <c r="A243" s="2">
        <v>7</v>
      </c>
      <c r="B243" s="1" t="s">
        <v>111</v>
      </c>
      <c r="C243" s="4">
        <v>28</v>
      </c>
      <c r="D243" s="8">
        <v>2.11</v>
      </c>
      <c r="E243" s="4">
        <v>27</v>
      </c>
      <c r="F243" s="8">
        <v>3.35</v>
      </c>
      <c r="G243" s="4">
        <v>1</v>
      </c>
      <c r="H243" s="8">
        <v>0.2</v>
      </c>
      <c r="I243" s="4">
        <v>0</v>
      </c>
    </row>
    <row r="244" spans="1:9" x14ac:dyDescent="0.2">
      <c r="A244" s="2">
        <v>10</v>
      </c>
      <c r="B244" s="1" t="s">
        <v>102</v>
      </c>
      <c r="C244" s="4">
        <v>27</v>
      </c>
      <c r="D244" s="8">
        <v>2.04</v>
      </c>
      <c r="E244" s="4">
        <v>20</v>
      </c>
      <c r="F244" s="8">
        <v>2.48</v>
      </c>
      <c r="G244" s="4">
        <v>7</v>
      </c>
      <c r="H244" s="8">
        <v>1.37</v>
      </c>
      <c r="I244" s="4">
        <v>0</v>
      </c>
    </row>
    <row r="245" spans="1:9" x14ac:dyDescent="0.2">
      <c r="A245" s="2">
        <v>11</v>
      </c>
      <c r="B245" s="1" t="s">
        <v>108</v>
      </c>
      <c r="C245" s="4">
        <v>26</v>
      </c>
      <c r="D245" s="8">
        <v>1.96</v>
      </c>
      <c r="E245" s="4">
        <v>26</v>
      </c>
      <c r="F245" s="8">
        <v>3.23</v>
      </c>
      <c r="G245" s="4">
        <v>0</v>
      </c>
      <c r="H245" s="8">
        <v>0</v>
      </c>
      <c r="I245" s="4">
        <v>0</v>
      </c>
    </row>
    <row r="246" spans="1:9" x14ac:dyDescent="0.2">
      <c r="A246" s="2">
        <v>12</v>
      </c>
      <c r="B246" s="1" t="s">
        <v>142</v>
      </c>
      <c r="C246" s="4">
        <v>23</v>
      </c>
      <c r="D246" s="8">
        <v>1.74</v>
      </c>
      <c r="E246" s="4">
        <v>12</v>
      </c>
      <c r="F246" s="8">
        <v>1.49</v>
      </c>
      <c r="G246" s="4">
        <v>11</v>
      </c>
      <c r="H246" s="8">
        <v>2.15</v>
      </c>
      <c r="I246" s="4">
        <v>0</v>
      </c>
    </row>
    <row r="247" spans="1:9" x14ac:dyDescent="0.2">
      <c r="A247" s="2">
        <v>13</v>
      </c>
      <c r="B247" s="1" t="s">
        <v>121</v>
      </c>
      <c r="C247" s="4">
        <v>20</v>
      </c>
      <c r="D247" s="8">
        <v>1.51</v>
      </c>
      <c r="E247" s="4">
        <v>13</v>
      </c>
      <c r="F247" s="8">
        <v>1.61</v>
      </c>
      <c r="G247" s="4">
        <v>7</v>
      </c>
      <c r="H247" s="8">
        <v>1.37</v>
      </c>
      <c r="I247" s="4">
        <v>0</v>
      </c>
    </row>
    <row r="248" spans="1:9" x14ac:dyDescent="0.2">
      <c r="A248" s="2">
        <v>14</v>
      </c>
      <c r="B248" s="1" t="s">
        <v>94</v>
      </c>
      <c r="C248" s="4">
        <v>19</v>
      </c>
      <c r="D248" s="8">
        <v>1.43</v>
      </c>
      <c r="E248" s="4">
        <v>6</v>
      </c>
      <c r="F248" s="8">
        <v>0.74</v>
      </c>
      <c r="G248" s="4">
        <v>13</v>
      </c>
      <c r="H248" s="8">
        <v>2.54</v>
      </c>
      <c r="I248" s="4">
        <v>0</v>
      </c>
    </row>
    <row r="249" spans="1:9" x14ac:dyDescent="0.2">
      <c r="A249" s="2">
        <v>14</v>
      </c>
      <c r="B249" s="1" t="s">
        <v>96</v>
      </c>
      <c r="C249" s="4">
        <v>19</v>
      </c>
      <c r="D249" s="8">
        <v>1.43</v>
      </c>
      <c r="E249" s="4">
        <v>18</v>
      </c>
      <c r="F249" s="8">
        <v>2.23</v>
      </c>
      <c r="G249" s="4">
        <v>1</v>
      </c>
      <c r="H249" s="8">
        <v>0.2</v>
      </c>
      <c r="I249" s="4">
        <v>0</v>
      </c>
    </row>
    <row r="250" spans="1:9" x14ac:dyDescent="0.2">
      <c r="A250" s="2">
        <v>14</v>
      </c>
      <c r="B250" s="1" t="s">
        <v>125</v>
      </c>
      <c r="C250" s="4">
        <v>19</v>
      </c>
      <c r="D250" s="8">
        <v>1.43</v>
      </c>
      <c r="E250" s="4">
        <v>12</v>
      </c>
      <c r="F250" s="8">
        <v>1.49</v>
      </c>
      <c r="G250" s="4">
        <v>7</v>
      </c>
      <c r="H250" s="8">
        <v>1.37</v>
      </c>
      <c r="I250" s="4">
        <v>0</v>
      </c>
    </row>
    <row r="251" spans="1:9" x14ac:dyDescent="0.2">
      <c r="A251" s="2">
        <v>14</v>
      </c>
      <c r="B251" s="1" t="s">
        <v>139</v>
      </c>
      <c r="C251" s="4">
        <v>19</v>
      </c>
      <c r="D251" s="8">
        <v>1.43</v>
      </c>
      <c r="E251" s="4">
        <v>18</v>
      </c>
      <c r="F251" s="8">
        <v>2.23</v>
      </c>
      <c r="G251" s="4">
        <v>1</v>
      </c>
      <c r="H251" s="8">
        <v>0.2</v>
      </c>
      <c r="I251" s="4">
        <v>0</v>
      </c>
    </row>
    <row r="252" spans="1:9" x14ac:dyDescent="0.2">
      <c r="A252" s="2">
        <v>18</v>
      </c>
      <c r="B252" s="1" t="s">
        <v>141</v>
      </c>
      <c r="C252" s="4">
        <v>18</v>
      </c>
      <c r="D252" s="8">
        <v>1.36</v>
      </c>
      <c r="E252" s="4">
        <v>4</v>
      </c>
      <c r="F252" s="8">
        <v>0.5</v>
      </c>
      <c r="G252" s="4">
        <v>14</v>
      </c>
      <c r="H252" s="8">
        <v>2.74</v>
      </c>
      <c r="I252" s="4">
        <v>0</v>
      </c>
    </row>
    <row r="253" spans="1:9" x14ac:dyDescent="0.2">
      <c r="A253" s="2">
        <v>18</v>
      </c>
      <c r="B253" s="1" t="s">
        <v>103</v>
      </c>
      <c r="C253" s="4">
        <v>18</v>
      </c>
      <c r="D253" s="8">
        <v>1.36</v>
      </c>
      <c r="E253" s="4">
        <v>11</v>
      </c>
      <c r="F253" s="8">
        <v>1.36</v>
      </c>
      <c r="G253" s="4">
        <v>7</v>
      </c>
      <c r="H253" s="8">
        <v>1.37</v>
      </c>
      <c r="I253" s="4">
        <v>0</v>
      </c>
    </row>
    <row r="254" spans="1:9" x14ac:dyDescent="0.2">
      <c r="A254" s="2">
        <v>18</v>
      </c>
      <c r="B254" s="1" t="s">
        <v>107</v>
      </c>
      <c r="C254" s="4">
        <v>18</v>
      </c>
      <c r="D254" s="8">
        <v>1.36</v>
      </c>
      <c r="E254" s="4">
        <v>16</v>
      </c>
      <c r="F254" s="8">
        <v>1.99</v>
      </c>
      <c r="G254" s="4">
        <v>1</v>
      </c>
      <c r="H254" s="8">
        <v>0.2</v>
      </c>
      <c r="I254" s="4">
        <v>1</v>
      </c>
    </row>
    <row r="255" spans="1:9" x14ac:dyDescent="0.2">
      <c r="A255" s="1"/>
      <c r="C255" s="4"/>
      <c r="D255" s="8"/>
      <c r="E255" s="4"/>
      <c r="F255" s="8"/>
      <c r="G255" s="4"/>
      <c r="H255" s="8"/>
      <c r="I255" s="4"/>
    </row>
    <row r="256" spans="1:9" x14ac:dyDescent="0.2">
      <c r="A256" s="1" t="s">
        <v>11</v>
      </c>
      <c r="C256" s="4"/>
      <c r="D256" s="8"/>
      <c r="E256" s="4"/>
      <c r="F256" s="8"/>
      <c r="G256" s="4"/>
      <c r="H256" s="8"/>
      <c r="I256" s="4"/>
    </row>
    <row r="257" spans="1:9" x14ac:dyDescent="0.2">
      <c r="A257" s="2">
        <v>1</v>
      </c>
      <c r="B257" s="1" t="s">
        <v>102</v>
      </c>
      <c r="C257" s="4">
        <v>89</v>
      </c>
      <c r="D257" s="8">
        <v>7.07</v>
      </c>
      <c r="E257" s="4">
        <v>41</v>
      </c>
      <c r="F257" s="8">
        <v>7.26</v>
      </c>
      <c r="G257" s="4">
        <v>48</v>
      </c>
      <c r="H257" s="8">
        <v>7.1</v>
      </c>
      <c r="I257" s="4">
        <v>0</v>
      </c>
    </row>
    <row r="258" spans="1:9" x14ac:dyDescent="0.2">
      <c r="A258" s="2">
        <v>1</v>
      </c>
      <c r="B258" s="1" t="s">
        <v>109</v>
      </c>
      <c r="C258" s="4">
        <v>89</v>
      </c>
      <c r="D258" s="8">
        <v>7.07</v>
      </c>
      <c r="E258" s="4">
        <v>77</v>
      </c>
      <c r="F258" s="8">
        <v>13.63</v>
      </c>
      <c r="G258" s="4">
        <v>12</v>
      </c>
      <c r="H258" s="8">
        <v>1.78</v>
      </c>
      <c r="I258" s="4">
        <v>0</v>
      </c>
    </row>
    <row r="259" spans="1:9" x14ac:dyDescent="0.2">
      <c r="A259" s="2">
        <v>3</v>
      </c>
      <c r="B259" s="1" t="s">
        <v>110</v>
      </c>
      <c r="C259" s="4">
        <v>36</v>
      </c>
      <c r="D259" s="8">
        <v>2.86</v>
      </c>
      <c r="E259" s="4">
        <v>24</v>
      </c>
      <c r="F259" s="8">
        <v>4.25</v>
      </c>
      <c r="G259" s="4">
        <v>12</v>
      </c>
      <c r="H259" s="8">
        <v>1.78</v>
      </c>
      <c r="I259" s="4">
        <v>0</v>
      </c>
    </row>
    <row r="260" spans="1:9" x14ac:dyDescent="0.2">
      <c r="A260" s="2">
        <v>4</v>
      </c>
      <c r="B260" s="1" t="s">
        <v>108</v>
      </c>
      <c r="C260" s="4">
        <v>35</v>
      </c>
      <c r="D260" s="8">
        <v>2.78</v>
      </c>
      <c r="E260" s="4">
        <v>33</v>
      </c>
      <c r="F260" s="8">
        <v>5.84</v>
      </c>
      <c r="G260" s="4">
        <v>2</v>
      </c>
      <c r="H260" s="8">
        <v>0.3</v>
      </c>
      <c r="I260" s="4">
        <v>0</v>
      </c>
    </row>
    <row r="261" spans="1:9" x14ac:dyDescent="0.2">
      <c r="A261" s="2">
        <v>5</v>
      </c>
      <c r="B261" s="1" t="s">
        <v>111</v>
      </c>
      <c r="C261" s="4">
        <v>31</v>
      </c>
      <c r="D261" s="8">
        <v>2.46</v>
      </c>
      <c r="E261" s="4">
        <v>31</v>
      </c>
      <c r="F261" s="8">
        <v>5.49</v>
      </c>
      <c r="G261" s="4">
        <v>0</v>
      </c>
      <c r="H261" s="8">
        <v>0</v>
      </c>
      <c r="I261" s="4">
        <v>0</v>
      </c>
    </row>
    <row r="262" spans="1:9" x14ac:dyDescent="0.2">
      <c r="A262" s="2">
        <v>6</v>
      </c>
      <c r="B262" s="1" t="s">
        <v>98</v>
      </c>
      <c r="C262" s="4">
        <v>29</v>
      </c>
      <c r="D262" s="8">
        <v>2.2999999999999998</v>
      </c>
      <c r="E262" s="4">
        <v>10</v>
      </c>
      <c r="F262" s="8">
        <v>1.77</v>
      </c>
      <c r="G262" s="4">
        <v>19</v>
      </c>
      <c r="H262" s="8">
        <v>2.81</v>
      </c>
      <c r="I262" s="4">
        <v>0</v>
      </c>
    </row>
    <row r="263" spans="1:9" x14ac:dyDescent="0.2">
      <c r="A263" s="2">
        <v>7</v>
      </c>
      <c r="B263" s="1" t="s">
        <v>104</v>
      </c>
      <c r="C263" s="4">
        <v>28</v>
      </c>
      <c r="D263" s="8">
        <v>2.2200000000000002</v>
      </c>
      <c r="E263" s="4">
        <v>18</v>
      </c>
      <c r="F263" s="8">
        <v>3.19</v>
      </c>
      <c r="G263" s="4">
        <v>10</v>
      </c>
      <c r="H263" s="8">
        <v>1.48</v>
      </c>
      <c r="I263" s="4">
        <v>0</v>
      </c>
    </row>
    <row r="264" spans="1:9" x14ac:dyDescent="0.2">
      <c r="A264" s="2">
        <v>8</v>
      </c>
      <c r="B264" s="1" t="s">
        <v>143</v>
      </c>
      <c r="C264" s="4">
        <v>26</v>
      </c>
      <c r="D264" s="8">
        <v>2.0699999999999998</v>
      </c>
      <c r="E264" s="4">
        <v>3</v>
      </c>
      <c r="F264" s="8">
        <v>0.53</v>
      </c>
      <c r="G264" s="4">
        <v>23</v>
      </c>
      <c r="H264" s="8">
        <v>3.4</v>
      </c>
      <c r="I264" s="4">
        <v>0</v>
      </c>
    </row>
    <row r="265" spans="1:9" x14ac:dyDescent="0.2">
      <c r="A265" s="2">
        <v>9</v>
      </c>
      <c r="B265" s="1" t="s">
        <v>105</v>
      </c>
      <c r="C265" s="4">
        <v>25</v>
      </c>
      <c r="D265" s="8">
        <v>1.99</v>
      </c>
      <c r="E265" s="4">
        <v>21</v>
      </c>
      <c r="F265" s="8">
        <v>3.72</v>
      </c>
      <c r="G265" s="4">
        <v>4</v>
      </c>
      <c r="H265" s="8">
        <v>0.59</v>
      </c>
      <c r="I265" s="4">
        <v>0</v>
      </c>
    </row>
    <row r="266" spans="1:9" x14ac:dyDescent="0.2">
      <c r="A266" s="2">
        <v>9</v>
      </c>
      <c r="B266" s="1" t="s">
        <v>107</v>
      </c>
      <c r="C266" s="4">
        <v>25</v>
      </c>
      <c r="D266" s="8">
        <v>1.99</v>
      </c>
      <c r="E266" s="4">
        <v>23</v>
      </c>
      <c r="F266" s="8">
        <v>4.07</v>
      </c>
      <c r="G266" s="4">
        <v>2</v>
      </c>
      <c r="H266" s="8">
        <v>0.3</v>
      </c>
      <c r="I266" s="4">
        <v>0</v>
      </c>
    </row>
    <row r="267" spans="1:9" x14ac:dyDescent="0.2">
      <c r="A267" s="2">
        <v>11</v>
      </c>
      <c r="B267" s="1" t="s">
        <v>92</v>
      </c>
      <c r="C267" s="4">
        <v>22</v>
      </c>
      <c r="D267" s="8">
        <v>1.75</v>
      </c>
      <c r="E267" s="4">
        <v>3</v>
      </c>
      <c r="F267" s="8">
        <v>0.53</v>
      </c>
      <c r="G267" s="4">
        <v>19</v>
      </c>
      <c r="H267" s="8">
        <v>2.81</v>
      </c>
      <c r="I267" s="4">
        <v>0</v>
      </c>
    </row>
    <row r="268" spans="1:9" x14ac:dyDescent="0.2">
      <c r="A268" s="2">
        <v>11</v>
      </c>
      <c r="B268" s="1" t="s">
        <v>117</v>
      </c>
      <c r="C268" s="4">
        <v>22</v>
      </c>
      <c r="D268" s="8">
        <v>1.75</v>
      </c>
      <c r="E268" s="4">
        <v>6</v>
      </c>
      <c r="F268" s="8">
        <v>1.06</v>
      </c>
      <c r="G268" s="4">
        <v>16</v>
      </c>
      <c r="H268" s="8">
        <v>2.37</v>
      </c>
      <c r="I268" s="4">
        <v>0</v>
      </c>
    </row>
    <row r="269" spans="1:9" x14ac:dyDescent="0.2">
      <c r="A269" s="2">
        <v>13</v>
      </c>
      <c r="B269" s="1" t="s">
        <v>101</v>
      </c>
      <c r="C269" s="4">
        <v>21</v>
      </c>
      <c r="D269" s="8">
        <v>1.67</v>
      </c>
      <c r="E269" s="4">
        <v>1</v>
      </c>
      <c r="F269" s="8">
        <v>0.18</v>
      </c>
      <c r="G269" s="4">
        <v>20</v>
      </c>
      <c r="H269" s="8">
        <v>2.96</v>
      </c>
      <c r="I269" s="4">
        <v>0</v>
      </c>
    </row>
    <row r="270" spans="1:9" x14ac:dyDescent="0.2">
      <c r="A270" s="2">
        <v>14</v>
      </c>
      <c r="B270" s="1" t="s">
        <v>145</v>
      </c>
      <c r="C270" s="4">
        <v>20</v>
      </c>
      <c r="D270" s="8">
        <v>1.59</v>
      </c>
      <c r="E270" s="4">
        <v>9</v>
      </c>
      <c r="F270" s="8">
        <v>1.59</v>
      </c>
      <c r="G270" s="4">
        <v>11</v>
      </c>
      <c r="H270" s="8">
        <v>1.63</v>
      </c>
      <c r="I270" s="4">
        <v>0</v>
      </c>
    </row>
    <row r="271" spans="1:9" x14ac:dyDescent="0.2">
      <c r="A271" s="2">
        <v>15</v>
      </c>
      <c r="B271" s="1" t="s">
        <v>100</v>
      </c>
      <c r="C271" s="4">
        <v>19</v>
      </c>
      <c r="D271" s="8">
        <v>1.51</v>
      </c>
      <c r="E271" s="4">
        <v>13</v>
      </c>
      <c r="F271" s="8">
        <v>2.2999999999999998</v>
      </c>
      <c r="G271" s="4">
        <v>6</v>
      </c>
      <c r="H271" s="8">
        <v>0.89</v>
      </c>
      <c r="I271" s="4">
        <v>0</v>
      </c>
    </row>
    <row r="272" spans="1:9" x14ac:dyDescent="0.2">
      <c r="A272" s="2">
        <v>16</v>
      </c>
      <c r="B272" s="1" t="s">
        <v>93</v>
      </c>
      <c r="C272" s="4">
        <v>18</v>
      </c>
      <c r="D272" s="8">
        <v>1.43</v>
      </c>
      <c r="E272" s="4">
        <v>3</v>
      </c>
      <c r="F272" s="8">
        <v>0.53</v>
      </c>
      <c r="G272" s="4">
        <v>15</v>
      </c>
      <c r="H272" s="8">
        <v>2.2200000000000002</v>
      </c>
      <c r="I272" s="4">
        <v>0</v>
      </c>
    </row>
    <row r="273" spans="1:9" x14ac:dyDescent="0.2">
      <c r="A273" s="2">
        <v>16</v>
      </c>
      <c r="B273" s="1" t="s">
        <v>99</v>
      </c>
      <c r="C273" s="4">
        <v>18</v>
      </c>
      <c r="D273" s="8">
        <v>1.43</v>
      </c>
      <c r="E273" s="4">
        <v>5</v>
      </c>
      <c r="F273" s="8">
        <v>0.88</v>
      </c>
      <c r="G273" s="4">
        <v>13</v>
      </c>
      <c r="H273" s="8">
        <v>1.92</v>
      </c>
      <c r="I273" s="4">
        <v>0</v>
      </c>
    </row>
    <row r="274" spans="1:9" x14ac:dyDescent="0.2">
      <c r="A274" s="2">
        <v>16</v>
      </c>
      <c r="B274" s="1" t="s">
        <v>106</v>
      </c>
      <c r="C274" s="4">
        <v>18</v>
      </c>
      <c r="D274" s="8">
        <v>1.43</v>
      </c>
      <c r="E274" s="4">
        <v>17</v>
      </c>
      <c r="F274" s="8">
        <v>3.01</v>
      </c>
      <c r="G274" s="4">
        <v>1</v>
      </c>
      <c r="H274" s="8">
        <v>0.15</v>
      </c>
      <c r="I274" s="4">
        <v>0</v>
      </c>
    </row>
    <row r="275" spans="1:9" x14ac:dyDescent="0.2">
      <c r="A275" s="2">
        <v>19</v>
      </c>
      <c r="B275" s="1" t="s">
        <v>144</v>
      </c>
      <c r="C275" s="4">
        <v>16</v>
      </c>
      <c r="D275" s="8">
        <v>1.27</v>
      </c>
      <c r="E275" s="4">
        <v>1</v>
      </c>
      <c r="F275" s="8">
        <v>0.18</v>
      </c>
      <c r="G275" s="4">
        <v>15</v>
      </c>
      <c r="H275" s="8">
        <v>2.2200000000000002</v>
      </c>
      <c r="I275" s="4">
        <v>0</v>
      </c>
    </row>
    <row r="276" spans="1:9" x14ac:dyDescent="0.2">
      <c r="A276" s="2">
        <v>19</v>
      </c>
      <c r="B276" s="1" t="s">
        <v>134</v>
      </c>
      <c r="C276" s="4">
        <v>16</v>
      </c>
      <c r="D276" s="8">
        <v>1.27</v>
      </c>
      <c r="E276" s="4">
        <v>5</v>
      </c>
      <c r="F276" s="8">
        <v>0.88</v>
      </c>
      <c r="G276" s="4">
        <v>11</v>
      </c>
      <c r="H276" s="8">
        <v>1.63</v>
      </c>
      <c r="I276" s="4">
        <v>0</v>
      </c>
    </row>
    <row r="277" spans="1:9" x14ac:dyDescent="0.2">
      <c r="A277" s="2">
        <v>19</v>
      </c>
      <c r="B277" s="1" t="s">
        <v>146</v>
      </c>
      <c r="C277" s="4">
        <v>16</v>
      </c>
      <c r="D277" s="8">
        <v>1.27</v>
      </c>
      <c r="E277" s="4">
        <v>12</v>
      </c>
      <c r="F277" s="8">
        <v>2.12</v>
      </c>
      <c r="G277" s="4">
        <v>4</v>
      </c>
      <c r="H277" s="8">
        <v>0.59</v>
      </c>
      <c r="I277" s="4">
        <v>0</v>
      </c>
    </row>
    <row r="278" spans="1:9" x14ac:dyDescent="0.2">
      <c r="A278" s="1"/>
      <c r="C278" s="4"/>
      <c r="D278" s="8"/>
      <c r="E278" s="4"/>
      <c r="F278" s="8"/>
      <c r="G278" s="4"/>
      <c r="H278" s="8"/>
      <c r="I278" s="4"/>
    </row>
    <row r="279" spans="1:9" x14ac:dyDescent="0.2">
      <c r="A279" s="1" t="s">
        <v>12</v>
      </c>
      <c r="C279" s="4"/>
      <c r="D279" s="8"/>
      <c r="E279" s="4"/>
      <c r="F279" s="8"/>
      <c r="G279" s="4"/>
      <c r="H279" s="8"/>
      <c r="I279" s="4"/>
    </row>
    <row r="280" spans="1:9" x14ac:dyDescent="0.2">
      <c r="A280" s="2">
        <v>1</v>
      </c>
      <c r="B280" s="1" t="s">
        <v>110</v>
      </c>
      <c r="C280" s="4">
        <v>9</v>
      </c>
      <c r="D280" s="8">
        <v>5.96</v>
      </c>
      <c r="E280" s="4">
        <v>9</v>
      </c>
      <c r="F280" s="8">
        <v>13.85</v>
      </c>
      <c r="G280" s="4">
        <v>0</v>
      </c>
      <c r="H280" s="8">
        <v>0</v>
      </c>
      <c r="I280" s="4">
        <v>0</v>
      </c>
    </row>
    <row r="281" spans="1:9" x14ac:dyDescent="0.2">
      <c r="A281" s="2">
        <v>2</v>
      </c>
      <c r="B281" s="1" t="s">
        <v>93</v>
      </c>
      <c r="C281" s="4">
        <v>7</v>
      </c>
      <c r="D281" s="8">
        <v>4.6399999999999997</v>
      </c>
      <c r="E281" s="4">
        <v>3</v>
      </c>
      <c r="F281" s="8">
        <v>4.62</v>
      </c>
      <c r="G281" s="4">
        <v>4</v>
      </c>
      <c r="H281" s="8">
        <v>5.33</v>
      </c>
      <c r="I281" s="4">
        <v>0</v>
      </c>
    </row>
    <row r="282" spans="1:9" x14ac:dyDescent="0.2">
      <c r="A282" s="2">
        <v>3</v>
      </c>
      <c r="B282" s="1" t="s">
        <v>109</v>
      </c>
      <c r="C282" s="4">
        <v>6</v>
      </c>
      <c r="D282" s="8">
        <v>3.97</v>
      </c>
      <c r="E282" s="4">
        <v>5</v>
      </c>
      <c r="F282" s="8">
        <v>7.69</v>
      </c>
      <c r="G282" s="4">
        <v>1</v>
      </c>
      <c r="H282" s="8">
        <v>1.33</v>
      </c>
      <c r="I282" s="4">
        <v>0</v>
      </c>
    </row>
    <row r="283" spans="1:9" x14ac:dyDescent="0.2">
      <c r="A283" s="2">
        <v>4</v>
      </c>
      <c r="B283" s="1" t="s">
        <v>92</v>
      </c>
      <c r="C283" s="4">
        <v>4</v>
      </c>
      <c r="D283" s="8">
        <v>2.65</v>
      </c>
      <c r="E283" s="4">
        <v>2</v>
      </c>
      <c r="F283" s="8">
        <v>3.08</v>
      </c>
      <c r="G283" s="4">
        <v>2</v>
      </c>
      <c r="H283" s="8">
        <v>2.67</v>
      </c>
      <c r="I283" s="4">
        <v>0</v>
      </c>
    </row>
    <row r="284" spans="1:9" x14ac:dyDescent="0.2">
      <c r="A284" s="2">
        <v>4</v>
      </c>
      <c r="B284" s="1" t="s">
        <v>94</v>
      </c>
      <c r="C284" s="4">
        <v>4</v>
      </c>
      <c r="D284" s="8">
        <v>2.65</v>
      </c>
      <c r="E284" s="4">
        <v>1</v>
      </c>
      <c r="F284" s="8">
        <v>1.54</v>
      </c>
      <c r="G284" s="4">
        <v>3</v>
      </c>
      <c r="H284" s="8">
        <v>4</v>
      </c>
      <c r="I284" s="4">
        <v>0</v>
      </c>
    </row>
    <row r="285" spans="1:9" x14ac:dyDescent="0.2">
      <c r="A285" s="2">
        <v>4</v>
      </c>
      <c r="B285" s="1" t="s">
        <v>121</v>
      </c>
      <c r="C285" s="4">
        <v>4</v>
      </c>
      <c r="D285" s="8">
        <v>2.65</v>
      </c>
      <c r="E285" s="4">
        <v>0</v>
      </c>
      <c r="F285" s="8">
        <v>0</v>
      </c>
      <c r="G285" s="4">
        <v>4</v>
      </c>
      <c r="H285" s="8">
        <v>5.33</v>
      </c>
      <c r="I285" s="4">
        <v>0</v>
      </c>
    </row>
    <row r="286" spans="1:9" x14ac:dyDescent="0.2">
      <c r="A286" s="2">
        <v>4</v>
      </c>
      <c r="B286" s="1" t="s">
        <v>156</v>
      </c>
      <c r="C286" s="4">
        <v>4</v>
      </c>
      <c r="D286" s="8">
        <v>2.65</v>
      </c>
      <c r="E286" s="4">
        <v>1</v>
      </c>
      <c r="F286" s="8">
        <v>1.54</v>
      </c>
      <c r="G286" s="4">
        <v>3</v>
      </c>
      <c r="H286" s="8">
        <v>4</v>
      </c>
      <c r="I286" s="4">
        <v>0</v>
      </c>
    </row>
    <row r="287" spans="1:9" x14ac:dyDescent="0.2">
      <c r="A287" s="2">
        <v>4</v>
      </c>
      <c r="B287" s="1" t="s">
        <v>128</v>
      </c>
      <c r="C287" s="4">
        <v>4</v>
      </c>
      <c r="D287" s="8">
        <v>2.65</v>
      </c>
      <c r="E287" s="4">
        <v>0</v>
      </c>
      <c r="F287" s="8">
        <v>0</v>
      </c>
      <c r="G287" s="4">
        <v>0</v>
      </c>
      <c r="H287" s="8">
        <v>0</v>
      </c>
      <c r="I287" s="4">
        <v>0</v>
      </c>
    </row>
    <row r="288" spans="1:9" x14ac:dyDescent="0.2">
      <c r="A288" s="2">
        <v>4</v>
      </c>
      <c r="B288" s="1" t="s">
        <v>111</v>
      </c>
      <c r="C288" s="4">
        <v>4</v>
      </c>
      <c r="D288" s="8">
        <v>2.65</v>
      </c>
      <c r="E288" s="4">
        <v>3</v>
      </c>
      <c r="F288" s="8">
        <v>4.62</v>
      </c>
      <c r="G288" s="4">
        <v>1</v>
      </c>
      <c r="H288" s="8">
        <v>1.33</v>
      </c>
      <c r="I288" s="4">
        <v>0</v>
      </c>
    </row>
    <row r="289" spans="1:9" x14ac:dyDescent="0.2">
      <c r="A289" s="2">
        <v>10</v>
      </c>
      <c r="B289" s="1" t="s">
        <v>149</v>
      </c>
      <c r="C289" s="4">
        <v>3</v>
      </c>
      <c r="D289" s="8">
        <v>1.99</v>
      </c>
      <c r="E289" s="4">
        <v>2</v>
      </c>
      <c r="F289" s="8">
        <v>3.08</v>
      </c>
      <c r="G289" s="4">
        <v>1</v>
      </c>
      <c r="H289" s="8">
        <v>1.33</v>
      </c>
      <c r="I289" s="4">
        <v>0</v>
      </c>
    </row>
    <row r="290" spans="1:9" x14ac:dyDescent="0.2">
      <c r="A290" s="2">
        <v>10</v>
      </c>
      <c r="B290" s="1" t="s">
        <v>95</v>
      </c>
      <c r="C290" s="4">
        <v>3</v>
      </c>
      <c r="D290" s="8">
        <v>1.99</v>
      </c>
      <c r="E290" s="4">
        <v>1</v>
      </c>
      <c r="F290" s="8">
        <v>1.54</v>
      </c>
      <c r="G290" s="4">
        <v>2</v>
      </c>
      <c r="H290" s="8">
        <v>2.67</v>
      </c>
      <c r="I290" s="4">
        <v>0</v>
      </c>
    </row>
    <row r="291" spans="1:9" x14ac:dyDescent="0.2">
      <c r="A291" s="2">
        <v>10</v>
      </c>
      <c r="B291" s="1" t="s">
        <v>158</v>
      </c>
      <c r="C291" s="4">
        <v>3</v>
      </c>
      <c r="D291" s="8">
        <v>1.99</v>
      </c>
      <c r="E291" s="4">
        <v>2</v>
      </c>
      <c r="F291" s="8">
        <v>3.08</v>
      </c>
      <c r="G291" s="4">
        <v>1</v>
      </c>
      <c r="H291" s="8">
        <v>1.33</v>
      </c>
      <c r="I291" s="4">
        <v>0</v>
      </c>
    </row>
    <row r="292" spans="1:9" x14ac:dyDescent="0.2">
      <c r="A292" s="2">
        <v>10</v>
      </c>
      <c r="B292" s="1" t="s">
        <v>127</v>
      </c>
      <c r="C292" s="4">
        <v>3</v>
      </c>
      <c r="D292" s="8">
        <v>1.99</v>
      </c>
      <c r="E292" s="4">
        <v>3</v>
      </c>
      <c r="F292" s="8">
        <v>4.62</v>
      </c>
      <c r="G292" s="4">
        <v>0</v>
      </c>
      <c r="H292" s="8">
        <v>0</v>
      </c>
      <c r="I292" s="4">
        <v>0</v>
      </c>
    </row>
    <row r="293" spans="1:9" x14ac:dyDescent="0.2">
      <c r="A293" s="2">
        <v>10</v>
      </c>
      <c r="B293" s="1" t="s">
        <v>145</v>
      </c>
      <c r="C293" s="4">
        <v>3</v>
      </c>
      <c r="D293" s="8">
        <v>1.99</v>
      </c>
      <c r="E293" s="4">
        <v>2</v>
      </c>
      <c r="F293" s="8">
        <v>3.08</v>
      </c>
      <c r="G293" s="4">
        <v>1</v>
      </c>
      <c r="H293" s="8">
        <v>1.33</v>
      </c>
      <c r="I293" s="4">
        <v>0</v>
      </c>
    </row>
    <row r="294" spans="1:9" x14ac:dyDescent="0.2">
      <c r="A294" s="2">
        <v>10</v>
      </c>
      <c r="B294" s="1" t="s">
        <v>159</v>
      </c>
      <c r="C294" s="4">
        <v>3</v>
      </c>
      <c r="D294" s="8">
        <v>1.99</v>
      </c>
      <c r="E294" s="4">
        <v>0</v>
      </c>
      <c r="F294" s="8">
        <v>0</v>
      </c>
      <c r="G294" s="4">
        <v>0</v>
      </c>
      <c r="H294" s="8">
        <v>0</v>
      </c>
      <c r="I294" s="4">
        <v>0</v>
      </c>
    </row>
    <row r="295" spans="1:9" x14ac:dyDescent="0.2">
      <c r="A295" s="2">
        <v>16</v>
      </c>
      <c r="B295" s="1" t="s">
        <v>147</v>
      </c>
      <c r="C295" s="4">
        <v>2</v>
      </c>
      <c r="D295" s="8">
        <v>1.32</v>
      </c>
      <c r="E295" s="4">
        <v>2</v>
      </c>
      <c r="F295" s="8">
        <v>3.08</v>
      </c>
      <c r="G295" s="4">
        <v>0</v>
      </c>
      <c r="H295" s="8">
        <v>0</v>
      </c>
      <c r="I295" s="4">
        <v>0</v>
      </c>
    </row>
    <row r="296" spans="1:9" x14ac:dyDescent="0.2">
      <c r="A296" s="2">
        <v>16</v>
      </c>
      <c r="B296" s="1" t="s">
        <v>148</v>
      </c>
      <c r="C296" s="4">
        <v>2</v>
      </c>
      <c r="D296" s="8">
        <v>1.32</v>
      </c>
      <c r="E296" s="4">
        <v>1</v>
      </c>
      <c r="F296" s="8">
        <v>1.54</v>
      </c>
      <c r="G296" s="4">
        <v>1</v>
      </c>
      <c r="H296" s="8">
        <v>1.33</v>
      </c>
      <c r="I296" s="4">
        <v>0</v>
      </c>
    </row>
    <row r="297" spans="1:9" x14ac:dyDescent="0.2">
      <c r="A297" s="2">
        <v>16</v>
      </c>
      <c r="B297" s="1" t="s">
        <v>150</v>
      </c>
      <c r="C297" s="4">
        <v>2</v>
      </c>
      <c r="D297" s="8">
        <v>1.32</v>
      </c>
      <c r="E297" s="4">
        <v>2</v>
      </c>
      <c r="F297" s="8">
        <v>3.08</v>
      </c>
      <c r="G297" s="4">
        <v>0</v>
      </c>
      <c r="H297" s="8">
        <v>0</v>
      </c>
      <c r="I297" s="4">
        <v>0</v>
      </c>
    </row>
    <row r="298" spans="1:9" x14ac:dyDescent="0.2">
      <c r="A298" s="2">
        <v>16</v>
      </c>
      <c r="B298" s="1" t="s">
        <v>151</v>
      </c>
      <c r="C298" s="4">
        <v>2</v>
      </c>
      <c r="D298" s="8">
        <v>1.32</v>
      </c>
      <c r="E298" s="4">
        <v>1</v>
      </c>
      <c r="F298" s="8">
        <v>1.54</v>
      </c>
      <c r="G298" s="4">
        <v>1</v>
      </c>
      <c r="H298" s="8">
        <v>1.33</v>
      </c>
      <c r="I298" s="4">
        <v>0</v>
      </c>
    </row>
    <row r="299" spans="1:9" x14ac:dyDescent="0.2">
      <c r="A299" s="2">
        <v>16</v>
      </c>
      <c r="B299" s="1" t="s">
        <v>152</v>
      </c>
      <c r="C299" s="4">
        <v>2</v>
      </c>
      <c r="D299" s="8">
        <v>1.32</v>
      </c>
      <c r="E299" s="4">
        <v>0</v>
      </c>
      <c r="F299" s="8">
        <v>0</v>
      </c>
      <c r="G299" s="4">
        <v>2</v>
      </c>
      <c r="H299" s="8">
        <v>2.67</v>
      </c>
      <c r="I299" s="4">
        <v>0</v>
      </c>
    </row>
    <row r="300" spans="1:9" x14ac:dyDescent="0.2">
      <c r="A300" s="2">
        <v>16</v>
      </c>
      <c r="B300" s="1" t="s">
        <v>138</v>
      </c>
      <c r="C300" s="4">
        <v>2</v>
      </c>
      <c r="D300" s="8">
        <v>1.32</v>
      </c>
      <c r="E300" s="4">
        <v>1</v>
      </c>
      <c r="F300" s="8">
        <v>1.54</v>
      </c>
      <c r="G300" s="4">
        <v>1</v>
      </c>
      <c r="H300" s="8">
        <v>1.33</v>
      </c>
      <c r="I300" s="4">
        <v>0</v>
      </c>
    </row>
    <row r="301" spans="1:9" x14ac:dyDescent="0.2">
      <c r="A301" s="2">
        <v>16</v>
      </c>
      <c r="B301" s="1" t="s">
        <v>153</v>
      </c>
      <c r="C301" s="4">
        <v>2</v>
      </c>
      <c r="D301" s="8">
        <v>1.32</v>
      </c>
      <c r="E301" s="4">
        <v>1</v>
      </c>
      <c r="F301" s="8">
        <v>1.54</v>
      </c>
      <c r="G301" s="4">
        <v>1</v>
      </c>
      <c r="H301" s="8">
        <v>1.33</v>
      </c>
      <c r="I301" s="4">
        <v>0</v>
      </c>
    </row>
    <row r="302" spans="1:9" x14ac:dyDescent="0.2">
      <c r="A302" s="2">
        <v>16</v>
      </c>
      <c r="B302" s="1" t="s">
        <v>154</v>
      </c>
      <c r="C302" s="4">
        <v>2</v>
      </c>
      <c r="D302" s="8">
        <v>1.32</v>
      </c>
      <c r="E302" s="4">
        <v>0</v>
      </c>
      <c r="F302" s="8">
        <v>0</v>
      </c>
      <c r="G302" s="4">
        <v>2</v>
      </c>
      <c r="H302" s="8">
        <v>2.67</v>
      </c>
      <c r="I302" s="4">
        <v>0</v>
      </c>
    </row>
    <row r="303" spans="1:9" x14ac:dyDescent="0.2">
      <c r="A303" s="2">
        <v>16</v>
      </c>
      <c r="B303" s="1" t="s">
        <v>155</v>
      </c>
      <c r="C303" s="4">
        <v>2</v>
      </c>
      <c r="D303" s="8">
        <v>1.32</v>
      </c>
      <c r="E303" s="4">
        <v>0</v>
      </c>
      <c r="F303" s="8">
        <v>0</v>
      </c>
      <c r="G303" s="4">
        <v>2</v>
      </c>
      <c r="H303" s="8">
        <v>2.67</v>
      </c>
      <c r="I303" s="4">
        <v>0</v>
      </c>
    </row>
    <row r="304" spans="1:9" x14ac:dyDescent="0.2">
      <c r="A304" s="2">
        <v>16</v>
      </c>
      <c r="B304" s="1" t="s">
        <v>157</v>
      </c>
      <c r="C304" s="4">
        <v>2</v>
      </c>
      <c r="D304" s="8">
        <v>1.32</v>
      </c>
      <c r="E304" s="4">
        <v>0</v>
      </c>
      <c r="F304" s="8">
        <v>0</v>
      </c>
      <c r="G304" s="4">
        <v>2</v>
      </c>
      <c r="H304" s="8">
        <v>2.67</v>
      </c>
      <c r="I304" s="4">
        <v>0</v>
      </c>
    </row>
    <row r="305" spans="1:9" x14ac:dyDescent="0.2">
      <c r="A305" s="2">
        <v>16</v>
      </c>
      <c r="B305" s="1" t="s">
        <v>135</v>
      </c>
      <c r="C305" s="4">
        <v>2</v>
      </c>
      <c r="D305" s="8">
        <v>1.32</v>
      </c>
      <c r="E305" s="4">
        <v>1</v>
      </c>
      <c r="F305" s="8">
        <v>1.54</v>
      </c>
      <c r="G305" s="4">
        <v>1</v>
      </c>
      <c r="H305" s="8">
        <v>1.33</v>
      </c>
      <c r="I305" s="4">
        <v>0</v>
      </c>
    </row>
    <row r="306" spans="1:9" x14ac:dyDescent="0.2">
      <c r="A306" s="2">
        <v>16</v>
      </c>
      <c r="B306" s="1" t="s">
        <v>134</v>
      </c>
      <c r="C306" s="4">
        <v>2</v>
      </c>
      <c r="D306" s="8">
        <v>1.32</v>
      </c>
      <c r="E306" s="4">
        <v>0</v>
      </c>
      <c r="F306" s="8">
        <v>0</v>
      </c>
      <c r="G306" s="4">
        <v>2</v>
      </c>
      <c r="H306" s="8">
        <v>2.67</v>
      </c>
      <c r="I306" s="4">
        <v>0</v>
      </c>
    </row>
    <row r="307" spans="1:9" x14ac:dyDescent="0.2">
      <c r="A307" s="2">
        <v>16</v>
      </c>
      <c r="B307" s="1" t="s">
        <v>108</v>
      </c>
      <c r="C307" s="4">
        <v>2</v>
      </c>
      <c r="D307" s="8">
        <v>1.32</v>
      </c>
      <c r="E307" s="4">
        <v>2</v>
      </c>
      <c r="F307" s="8">
        <v>3.08</v>
      </c>
      <c r="G307" s="4">
        <v>0</v>
      </c>
      <c r="H307" s="8">
        <v>0</v>
      </c>
      <c r="I307" s="4">
        <v>0</v>
      </c>
    </row>
    <row r="308" spans="1:9" x14ac:dyDescent="0.2">
      <c r="A308" s="2">
        <v>16</v>
      </c>
      <c r="B308" s="1" t="s">
        <v>139</v>
      </c>
      <c r="C308" s="4">
        <v>2</v>
      </c>
      <c r="D308" s="8">
        <v>1.32</v>
      </c>
      <c r="E308" s="4">
        <v>2</v>
      </c>
      <c r="F308" s="8">
        <v>3.08</v>
      </c>
      <c r="G308" s="4">
        <v>0</v>
      </c>
      <c r="H308" s="8">
        <v>0</v>
      </c>
      <c r="I308" s="4">
        <v>0</v>
      </c>
    </row>
    <row r="309" spans="1:9" x14ac:dyDescent="0.2">
      <c r="A309" s="2">
        <v>16</v>
      </c>
      <c r="B309" s="1" t="s">
        <v>136</v>
      </c>
      <c r="C309" s="4">
        <v>2</v>
      </c>
      <c r="D309" s="8">
        <v>1.32</v>
      </c>
      <c r="E309" s="4">
        <v>2</v>
      </c>
      <c r="F309" s="8">
        <v>3.08</v>
      </c>
      <c r="G309" s="4">
        <v>0</v>
      </c>
      <c r="H309" s="8">
        <v>0</v>
      </c>
      <c r="I309" s="4">
        <v>0</v>
      </c>
    </row>
    <row r="310" spans="1:9" x14ac:dyDescent="0.2">
      <c r="A310" s="2">
        <v>16</v>
      </c>
      <c r="B310" s="1" t="s">
        <v>160</v>
      </c>
      <c r="C310" s="4">
        <v>2</v>
      </c>
      <c r="D310" s="8">
        <v>1.32</v>
      </c>
      <c r="E310" s="4">
        <v>0</v>
      </c>
      <c r="F310" s="8">
        <v>0</v>
      </c>
      <c r="G310" s="4">
        <v>0</v>
      </c>
      <c r="H310" s="8">
        <v>0</v>
      </c>
      <c r="I310" s="4">
        <v>0</v>
      </c>
    </row>
    <row r="311" spans="1:9" x14ac:dyDescent="0.2">
      <c r="A311" s="2">
        <v>16</v>
      </c>
      <c r="B311" s="1" t="s">
        <v>161</v>
      </c>
      <c r="C311" s="4">
        <v>2</v>
      </c>
      <c r="D311" s="8">
        <v>1.32</v>
      </c>
      <c r="E311" s="4">
        <v>0</v>
      </c>
      <c r="F311" s="8">
        <v>0</v>
      </c>
      <c r="G311" s="4">
        <v>2</v>
      </c>
      <c r="H311" s="8">
        <v>2.67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13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109</v>
      </c>
      <c r="C314" s="4">
        <v>43</v>
      </c>
      <c r="D314" s="8">
        <v>6.72</v>
      </c>
      <c r="E314" s="4">
        <v>38</v>
      </c>
      <c r="F314" s="8">
        <v>11.31</v>
      </c>
      <c r="G314" s="4">
        <v>5</v>
      </c>
      <c r="H314" s="8">
        <v>1.77</v>
      </c>
      <c r="I314" s="4">
        <v>0</v>
      </c>
    </row>
    <row r="315" spans="1:9" x14ac:dyDescent="0.2">
      <c r="A315" s="2">
        <v>2</v>
      </c>
      <c r="B315" s="1" t="s">
        <v>92</v>
      </c>
      <c r="C315" s="4">
        <v>36</v>
      </c>
      <c r="D315" s="8">
        <v>5.63</v>
      </c>
      <c r="E315" s="4">
        <v>4</v>
      </c>
      <c r="F315" s="8">
        <v>1.19</v>
      </c>
      <c r="G315" s="4">
        <v>32</v>
      </c>
      <c r="H315" s="8">
        <v>11.31</v>
      </c>
      <c r="I315" s="4">
        <v>0</v>
      </c>
    </row>
    <row r="316" spans="1:9" x14ac:dyDescent="0.2">
      <c r="A316" s="2">
        <v>3</v>
      </c>
      <c r="B316" s="1" t="s">
        <v>108</v>
      </c>
      <c r="C316" s="4">
        <v>23</v>
      </c>
      <c r="D316" s="8">
        <v>3.59</v>
      </c>
      <c r="E316" s="4">
        <v>23</v>
      </c>
      <c r="F316" s="8">
        <v>6.85</v>
      </c>
      <c r="G316" s="4">
        <v>0</v>
      </c>
      <c r="H316" s="8">
        <v>0</v>
      </c>
      <c r="I316" s="4">
        <v>0</v>
      </c>
    </row>
    <row r="317" spans="1:9" x14ac:dyDescent="0.2">
      <c r="A317" s="2">
        <v>3</v>
      </c>
      <c r="B317" s="1" t="s">
        <v>110</v>
      </c>
      <c r="C317" s="4">
        <v>23</v>
      </c>
      <c r="D317" s="8">
        <v>3.59</v>
      </c>
      <c r="E317" s="4">
        <v>19</v>
      </c>
      <c r="F317" s="8">
        <v>5.65</v>
      </c>
      <c r="G317" s="4">
        <v>4</v>
      </c>
      <c r="H317" s="8">
        <v>1.41</v>
      </c>
      <c r="I317" s="4">
        <v>0</v>
      </c>
    </row>
    <row r="318" spans="1:9" x14ac:dyDescent="0.2">
      <c r="A318" s="2">
        <v>5</v>
      </c>
      <c r="B318" s="1" t="s">
        <v>111</v>
      </c>
      <c r="C318" s="4">
        <v>20</v>
      </c>
      <c r="D318" s="8">
        <v>3.13</v>
      </c>
      <c r="E318" s="4">
        <v>19</v>
      </c>
      <c r="F318" s="8">
        <v>5.65</v>
      </c>
      <c r="G318" s="4">
        <v>1</v>
      </c>
      <c r="H318" s="8">
        <v>0.35</v>
      </c>
      <c r="I318" s="4">
        <v>0</v>
      </c>
    </row>
    <row r="319" spans="1:9" x14ac:dyDescent="0.2">
      <c r="A319" s="2">
        <v>6</v>
      </c>
      <c r="B319" s="1" t="s">
        <v>95</v>
      </c>
      <c r="C319" s="4">
        <v>16</v>
      </c>
      <c r="D319" s="8">
        <v>2.5</v>
      </c>
      <c r="E319" s="4">
        <v>10</v>
      </c>
      <c r="F319" s="8">
        <v>2.98</v>
      </c>
      <c r="G319" s="4">
        <v>6</v>
      </c>
      <c r="H319" s="8">
        <v>2.12</v>
      </c>
      <c r="I319" s="4">
        <v>0</v>
      </c>
    </row>
    <row r="320" spans="1:9" x14ac:dyDescent="0.2">
      <c r="A320" s="2">
        <v>7</v>
      </c>
      <c r="B320" s="1" t="s">
        <v>93</v>
      </c>
      <c r="C320" s="4">
        <v>14</v>
      </c>
      <c r="D320" s="8">
        <v>2.19</v>
      </c>
      <c r="E320" s="4">
        <v>3</v>
      </c>
      <c r="F320" s="8">
        <v>0.89</v>
      </c>
      <c r="G320" s="4">
        <v>11</v>
      </c>
      <c r="H320" s="8">
        <v>3.89</v>
      </c>
      <c r="I320" s="4">
        <v>0</v>
      </c>
    </row>
    <row r="321" spans="1:9" x14ac:dyDescent="0.2">
      <c r="A321" s="2">
        <v>8</v>
      </c>
      <c r="B321" s="1" t="s">
        <v>138</v>
      </c>
      <c r="C321" s="4">
        <v>13</v>
      </c>
      <c r="D321" s="8">
        <v>2.0299999999999998</v>
      </c>
      <c r="E321" s="4">
        <v>3</v>
      </c>
      <c r="F321" s="8">
        <v>0.89</v>
      </c>
      <c r="G321" s="4">
        <v>10</v>
      </c>
      <c r="H321" s="8">
        <v>3.53</v>
      </c>
      <c r="I321" s="4">
        <v>0</v>
      </c>
    </row>
    <row r="322" spans="1:9" x14ac:dyDescent="0.2">
      <c r="A322" s="2">
        <v>8</v>
      </c>
      <c r="B322" s="1" t="s">
        <v>97</v>
      </c>
      <c r="C322" s="4">
        <v>13</v>
      </c>
      <c r="D322" s="8">
        <v>2.0299999999999998</v>
      </c>
      <c r="E322" s="4">
        <v>8</v>
      </c>
      <c r="F322" s="8">
        <v>2.38</v>
      </c>
      <c r="G322" s="4">
        <v>5</v>
      </c>
      <c r="H322" s="8">
        <v>1.77</v>
      </c>
      <c r="I322" s="4">
        <v>0</v>
      </c>
    </row>
    <row r="323" spans="1:9" x14ac:dyDescent="0.2">
      <c r="A323" s="2">
        <v>8</v>
      </c>
      <c r="B323" s="1" t="s">
        <v>102</v>
      </c>
      <c r="C323" s="4">
        <v>13</v>
      </c>
      <c r="D323" s="8">
        <v>2.0299999999999998</v>
      </c>
      <c r="E323" s="4">
        <v>6</v>
      </c>
      <c r="F323" s="8">
        <v>1.79</v>
      </c>
      <c r="G323" s="4">
        <v>7</v>
      </c>
      <c r="H323" s="8">
        <v>2.4700000000000002</v>
      </c>
      <c r="I323" s="4">
        <v>0</v>
      </c>
    </row>
    <row r="324" spans="1:9" x14ac:dyDescent="0.2">
      <c r="A324" s="2">
        <v>11</v>
      </c>
      <c r="B324" s="1" t="s">
        <v>150</v>
      </c>
      <c r="C324" s="4">
        <v>11</v>
      </c>
      <c r="D324" s="8">
        <v>1.72</v>
      </c>
      <c r="E324" s="4">
        <v>8</v>
      </c>
      <c r="F324" s="8">
        <v>2.38</v>
      </c>
      <c r="G324" s="4">
        <v>3</v>
      </c>
      <c r="H324" s="8">
        <v>1.06</v>
      </c>
      <c r="I324" s="4">
        <v>0</v>
      </c>
    </row>
    <row r="325" spans="1:9" x14ac:dyDescent="0.2">
      <c r="A325" s="2">
        <v>11</v>
      </c>
      <c r="B325" s="1" t="s">
        <v>107</v>
      </c>
      <c r="C325" s="4">
        <v>11</v>
      </c>
      <c r="D325" s="8">
        <v>1.72</v>
      </c>
      <c r="E325" s="4">
        <v>9</v>
      </c>
      <c r="F325" s="8">
        <v>2.68</v>
      </c>
      <c r="G325" s="4">
        <v>2</v>
      </c>
      <c r="H325" s="8">
        <v>0.71</v>
      </c>
      <c r="I325" s="4">
        <v>0</v>
      </c>
    </row>
    <row r="326" spans="1:9" x14ac:dyDescent="0.2">
      <c r="A326" s="2">
        <v>11</v>
      </c>
      <c r="B326" s="1" t="s">
        <v>140</v>
      </c>
      <c r="C326" s="4">
        <v>11</v>
      </c>
      <c r="D326" s="8">
        <v>1.72</v>
      </c>
      <c r="E326" s="4">
        <v>0</v>
      </c>
      <c r="F326" s="8">
        <v>0</v>
      </c>
      <c r="G326" s="4">
        <v>1</v>
      </c>
      <c r="H326" s="8">
        <v>0.35</v>
      </c>
      <c r="I326" s="4">
        <v>9</v>
      </c>
    </row>
    <row r="327" spans="1:9" x14ac:dyDescent="0.2">
      <c r="A327" s="2">
        <v>14</v>
      </c>
      <c r="B327" s="1" t="s">
        <v>117</v>
      </c>
      <c r="C327" s="4">
        <v>10</v>
      </c>
      <c r="D327" s="8">
        <v>1.56</v>
      </c>
      <c r="E327" s="4">
        <v>0</v>
      </c>
      <c r="F327" s="8">
        <v>0</v>
      </c>
      <c r="G327" s="4">
        <v>10</v>
      </c>
      <c r="H327" s="8">
        <v>3.53</v>
      </c>
      <c r="I327" s="4">
        <v>0</v>
      </c>
    </row>
    <row r="328" spans="1:9" x14ac:dyDescent="0.2">
      <c r="A328" s="2">
        <v>14</v>
      </c>
      <c r="B328" s="1" t="s">
        <v>128</v>
      </c>
      <c r="C328" s="4">
        <v>10</v>
      </c>
      <c r="D328" s="8">
        <v>1.56</v>
      </c>
      <c r="E328" s="4">
        <v>0</v>
      </c>
      <c r="F328" s="8">
        <v>0</v>
      </c>
      <c r="G328" s="4">
        <v>0</v>
      </c>
      <c r="H328" s="8">
        <v>0</v>
      </c>
      <c r="I328" s="4">
        <v>0</v>
      </c>
    </row>
    <row r="329" spans="1:9" x14ac:dyDescent="0.2">
      <c r="A329" s="2">
        <v>16</v>
      </c>
      <c r="B329" s="1" t="s">
        <v>96</v>
      </c>
      <c r="C329" s="4">
        <v>9</v>
      </c>
      <c r="D329" s="8">
        <v>1.41</v>
      </c>
      <c r="E329" s="4">
        <v>7</v>
      </c>
      <c r="F329" s="8">
        <v>2.08</v>
      </c>
      <c r="G329" s="4">
        <v>2</v>
      </c>
      <c r="H329" s="8">
        <v>0.71</v>
      </c>
      <c r="I329" s="4">
        <v>0</v>
      </c>
    </row>
    <row r="330" spans="1:9" x14ac:dyDescent="0.2">
      <c r="A330" s="2">
        <v>16</v>
      </c>
      <c r="B330" s="1" t="s">
        <v>101</v>
      </c>
      <c r="C330" s="4">
        <v>9</v>
      </c>
      <c r="D330" s="8">
        <v>1.41</v>
      </c>
      <c r="E330" s="4">
        <v>1</v>
      </c>
      <c r="F330" s="8">
        <v>0.3</v>
      </c>
      <c r="G330" s="4">
        <v>8</v>
      </c>
      <c r="H330" s="8">
        <v>2.83</v>
      </c>
      <c r="I330" s="4">
        <v>0</v>
      </c>
    </row>
    <row r="331" spans="1:9" x14ac:dyDescent="0.2">
      <c r="A331" s="2">
        <v>16</v>
      </c>
      <c r="B331" s="1" t="s">
        <v>103</v>
      </c>
      <c r="C331" s="4">
        <v>9</v>
      </c>
      <c r="D331" s="8">
        <v>1.41</v>
      </c>
      <c r="E331" s="4">
        <v>4</v>
      </c>
      <c r="F331" s="8">
        <v>1.19</v>
      </c>
      <c r="G331" s="4">
        <v>5</v>
      </c>
      <c r="H331" s="8">
        <v>1.77</v>
      </c>
      <c r="I331" s="4">
        <v>0</v>
      </c>
    </row>
    <row r="332" spans="1:9" x14ac:dyDescent="0.2">
      <c r="A332" s="2">
        <v>16</v>
      </c>
      <c r="B332" s="1" t="s">
        <v>104</v>
      </c>
      <c r="C332" s="4">
        <v>9</v>
      </c>
      <c r="D332" s="8">
        <v>1.41</v>
      </c>
      <c r="E332" s="4">
        <v>7</v>
      </c>
      <c r="F332" s="8">
        <v>2.08</v>
      </c>
      <c r="G332" s="4">
        <v>2</v>
      </c>
      <c r="H332" s="8">
        <v>0.71</v>
      </c>
      <c r="I332" s="4">
        <v>0</v>
      </c>
    </row>
    <row r="333" spans="1:9" x14ac:dyDescent="0.2">
      <c r="A333" s="2">
        <v>20</v>
      </c>
      <c r="B333" s="1" t="s">
        <v>130</v>
      </c>
      <c r="C333" s="4">
        <v>8</v>
      </c>
      <c r="D333" s="8">
        <v>1.25</v>
      </c>
      <c r="E333" s="4">
        <v>4</v>
      </c>
      <c r="F333" s="8">
        <v>1.19</v>
      </c>
      <c r="G333" s="4">
        <v>4</v>
      </c>
      <c r="H333" s="8">
        <v>1.41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14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109</v>
      </c>
      <c r="C336" s="4">
        <v>42</v>
      </c>
      <c r="D336" s="8">
        <v>7.01</v>
      </c>
      <c r="E336" s="4">
        <v>36</v>
      </c>
      <c r="F336" s="8">
        <v>9.92</v>
      </c>
      <c r="G336" s="4">
        <v>6</v>
      </c>
      <c r="H336" s="8">
        <v>2.8</v>
      </c>
      <c r="I336" s="4">
        <v>0</v>
      </c>
    </row>
    <row r="337" spans="1:9" x14ac:dyDescent="0.2">
      <c r="A337" s="2">
        <v>2</v>
      </c>
      <c r="B337" s="1" t="s">
        <v>110</v>
      </c>
      <c r="C337" s="4">
        <v>24</v>
      </c>
      <c r="D337" s="8">
        <v>4.01</v>
      </c>
      <c r="E337" s="4">
        <v>21</v>
      </c>
      <c r="F337" s="8">
        <v>5.79</v>
      </c>
      <c r="G337" s="4">
        <v>3</v>
      </c>
      <c r="H337" s="8">
        <v>1.4</v>
      </c>
      <c r="I337" s="4">
        <v>0</v>
      </c>
    </row>
    <row r="338" spans="1:9" x14ac:dyDescent="0.2">
      <c r="A338" s="2">
        <v>3</v>
      </c>
      <c r="B338" s="1" t="s">
        <v>92</v>
      </c>
      <c r="C338" s="4">
        <v>23</v>
      </c>
      <c r="D338" s="8">
        <v>3.84</v>
      </c>
      <c r="E338" s="4">
        <v>10</v>
      </c>
      <c r="F338" s="8">
        <v>2.75</v>
      </c>
      <c r="G338" s="4">
        <v>13</v>
      </c>
      <c r="H338" s="8">
        <v>6.07</v>
      </c>
      <c r="I338" s="4">
        <v>0</v>
      </c>
    </row>
    <row r="339" spans="1:9" x14ac:dyDescent="0.2">
      <c r="A339" s="2">
        <v>4</v>
      </c>
      <c r="B339" s="1" t="s">
        <v>108</v>
      </c>
      <c r="C339" s="4">
        <v>20</v>
      </c>
      <c r="D339" s="8">
        <v>3.34</v>
      </c>
      <c r="E339" s="4">
        <v>20</v>
      </c>
      <c r="F339" s="8">
        <v>5.51</v>
      </c>
      <c r="G339" s="4">
        <v>0</v>
      </c>
      <c r="H339" s="8">
        <v>0</v>
      </c>
      <c r="I339" s="4">
        <v>0</v>
      </c>
    </row>
    <row r="340" spans="1:9" x14ac:dyDescent="0.2">
      <c r="A340" s="2">
        <v>5</v>
      </c>
      <c r="B340" s="1" t="s">
        <v>95</v>
      </c>
      <c r="C340" s="4">
        <v>19</v>
      </c>
      <c r="D340" s="8">
        <v>3.17</v>
      </c>
      <c r="E340" s="4">
        <v>8</v>
      </c>
      <c r="F340" s="8">
        <v>2.2000000000000002</v>
      </c>
      <c r="G340" s="4">
        <v>11</v>
      </c>
      <c r="H340" s="8">
        <v>5.14</v>
      </c>
      <c r="I340" s="4">
        <v>0</v>
      </c>
    </row>
    <row r="341" spans="1:9" x14ac:dyDescent="0.2">
      <c r="A341" s="2">
        <v>5</v>
      </c>
      <c r="B341" s="1" t="s">
        <v>128</v>
      </c>
      <c r="C341" s="4">
        <v>19</v>
      </c>
      <c r="D341" s="8">
        <v>3.17</v>
      </c>
      <c r="E341" s="4">
        <v>0</v>
      </c>
      <c r="F341" s="8">
        <v>0</v>
      </c>
      <c r="G341" s="4">
        <v>0</v>
      </c>
      <c r="H341" s="8">
        <v>0</v>
      </c>
      <c r="I341" s="4">
        <v>0</v>
      </c>
    </row>
    <row r="342" spans="1:9" x14ac:dyDescent="0.2">
      <c r="A342" s="2">
        <v>5</v>
      </c>
      <c r="B342" s="1" t="s">
        <v>111</v>
      </c>
      <c r="C342" s="4">
        <v>19</v>
      </c>
      <c r="D342" s="8">
        <v>3.17</v>
      </c>
      <c r="E342" s="4">
        <v>18</v>
      </c>
      <c r="F342" s="8">
        <v>4.96</v>
      </c>
      <c r="G342" s="4">
        <v>1</v>
      </c>
      <c r="H342" s="8">
        <v>0.47</v>
      </c>
      <c r="I342" s="4">
        <v>0</v>
      </c>
    </row>
    <row r="343" spans="1:9" x14ac:dyDescent="0.2">
      <c r="A343" s="2">
        <v>8</v>
      </c>
      <c r="B343" s="1" t="s">
        <v>105</v>
      </c>
      <c r="C343" s="4">
        <v>15</v>
      </c>
      <c r="D343" s="8">
        <v>2.5</v>
      </c>
      <c r="E343" s="4">
        <v>15</v>
      </c>
      <c r="F343" s="8">
        <v>4.13</v>
      </c>
      <c r="G343" s="4">
        <v>0</v>
      </c>
      <c r="H343" s="8">
        <v>0</v>
      </c>
      <c r="I343" s="4">
        <v>0</v>
      </c>
    </row>
    <row r="344" spans="1:9" x14ac:dyDescent="0.2">
      <c r="A344" s="2">
        <v>9</v>
      </c>
      <c r="B344" s="1" t="s">
        <v>118</v>
      </c>
      <c r="C344" s="4">
        <v>13</v>
      </c>
      <c r="D344" s="8">
        <v>2.17</v>
      </c>
      <c r="E344" s="4">
        <v>6</v>
      </c>
      <c r="F344" s="8">
        <v>1.65</v>
      </c>
      <c r="G344" s="4">
        <v>7</v>
      </c>
      <c r="H344" s="8">
        <v>3.27</v>
      </c>
      <c r="I344" s="4">
        <v>0</v>
      </c>
    </row>
    <row r="345" spans="1:9" x14ac:dyDescent="0.2">
      <c r="A345" s="2">
        <v>9</v>
      </c>
      <c r="B345" s="1" t="s">
        <v>100</v>
      </c>
      <c r="C345" s="4">
        <v>13</v>
      </c>
      <c r="D345" s="8">
        <v>2.17</v>
      </c>
      <c r="E345" s="4">
        <v>9</v>
      </c>
      <c r="F345" s="8">
        <v>2.48</v>
      </c>
      <c r="G345" s="4">
        <v>4</v>
      </c>
      <c r="H345" s="8">
        <v>1.87</v>
      </c>
      <c r="I345" s="4">
        <v>0</v>
      </c>
    </row>
    <row r="346" spans="1:9" x14ac:dyDescent="0.2">
      <c r="A346" s="2">
        <v>9</v>
      </c>
      <c r="B346" s="1" t="s">
        <v>104</v>
      </c>
      <c r="C346" s="4">
        <v>13</v>
      </c>
      <c r="D346" s="8">
        <v>2.17</v>
      </c>
      <c r="E346" s="4">
        <v>11</v>
      </c>
      <c r="F346" s="8">
        <v>3.03</v>
      </c>
      <c r="G346" s="4">
        <v>2</v>
      </c>
      <c r="H346" s="8">
        <v>0.93</v>
      </c>
      <c r="I346" s="4">
        <v>0</v>
      </c>
    </row>
    <row r="347" spans="1:9" x14ac:dyDescent="0.2">
      <c r="A347" s="2">
        <v>12</v>
      </c>
      <c r="B347" s="1" t="s">
        <v>148</v>
      </c>
      <c r="C347" s="4">
        <v>11</v>
      </c>
      <c r="D347" s="8">
        <v>1.84</v>
      </c>
      <c r="E347" s="4">
        <v>5</v>
      </c>
      <c r="F347" s="8">
        <v>1.38</v>
      </c>
      <c r="G347" s="4">
        <v>6</v>
      </c>
      <c r="H347" s="8">
        <v>2.8</v>
      </c>
      <c r="I347" s="4">
        <v>0</v>
      </c>
    </row>
    <row r="348" spans="1:9" x14ac:dyDescent="0.2">
      <c r="A348" s="2">
        <v>12</v>
      </c>
      <c r="B348" s="1" t="s">
        <v>102</v>
      </c>
      <c r="C348" s="4">
        <v>11</v>
      </c>
      <c r="D348" s="8">
        <v>1.84</v>
      </c>
      <c r="E348" s="4">
        <v>5</v>
      </c>
      <c r="F348" s="8">
        <v>1.38</v>
      </c>
      <c r="G348" s="4">
        <v>6</v>
      </c>
      <c r="H348" s="8">
        <v>2.8</v>
      </c>
      <c r="I348" s="4">
        <v>0</v>
      </c>
    </row>
    <row r="349" spans="1:9" x14ac:dyDescent="0.2">
      <c r="A349" s="2">
        <v>14</v>
      </c>
      <c r="B349" s="1" t="s">
        <v>162</v>
      </c>
      <c r="C349" s="4">
        <v>10</v>
      </c>
      <c r="D349" s="8">
        <v>1.67</v>
      </c>
      <c r="E349" s="4">
        <v>6</v>
      </c>
      <c r="F349" s="8">
        <v>1.65</v>
      </c>
      <c r="G349" s="4">
        <v>4</v>
      </c>
      <c r="H349" s="8">
        <v>1.87</v>
      </c>
      <c r="I349" s="4">
        <v>0</v>
      </c>
    </row>
    <row r="350" spans="1:9" x14ac:dyDescent="0.2">
      <c r="A350" s="2">
        <v>14</v>
      </c>
      <c r="B350" s="1" t="s">
        <v>149</v>
      </c>
      <c r="C350" s="4">
        <v>10</v>
      </c>
      <c r="D350" s="8">
        <v>1.67</v>
      </c>
      <c r="E350" s="4">
        <v>6</v>
      </c>
      <c r="F350" s="8">
        <v>1.65</v>
      </c>
      <c r="G350" s="4">
        <v>4</v>
      </c>
      <c r="H350" s="8">
        <v>1.87</v>
      </c>
      <c r="I350" s="4">
        <v>0</v>
      </c>
    </row>
    <row r="351" spans="1:9" x14ac:dyDescent="0.2">
      <c r="A351" s="2">
        <v>16</v>
      </c>
      <c r="B351" s="1" t="s">
        <v>117</v>
      </c>
      <c r="C351" s="4">
        <v>9</v>
      </c>
      <c r="D351" s="8">
        <v>1.5</v>
      </c>
      <c r="E351" s="4">
        <v>3</v>
      </c>
      <c r="F351" s="8">
        <v>0.83</v>
      </c>
      <c r="G351" s="4">
        <v>6</v>
      </c>
      <c r="H351" s="8">
        <v>2.8</v>
      </c>
      <c r="I351" s="4">
        <v>0</v>
      </c>
    </row>
    <row r="352" spans="1:9" x14ac:dyDescent="0.2">
      <c r="A352" s="2">
        <v>16</v>
      </c>
      <c r="B352" s="1" t="s">
        <v>130</v>
      </c>
      <c r="C352" s="4">
        <v>9</v>
      </c>
      <c r="D352" s="8">
        <v>1.5</v>
      </c>
      <c r="E352" s="4">
        <v>5</v>
      </c>
      <c r="F352" s="8">
        <v>1.38</v>
      </c>
      <c r="G352" s="4">
        <v>4</v>
      </c>
      <c r="H352" s="8">
        <v>1.87</v>
      </c>
      <c r="I352" s="4">
        <v>0</v>
      </c>
    </row>
    <row r="353" spans="1:9" x14ac:dyDescent="0.2">
      <c r="A353" s="2">
        <v>16</v>
      </c>
      <c r="B353" s="1" t="s">
        <v>94</v>
      </c>
      <c r="C353" s="4">
        <v>9</v>
      </c>
      <c r="D353" s="8">
        <v>1.5</v>
      </c>
      <c r="E353" s="4">
        <v>3</v>
      </c>
      <c r="F353" s="8">
        <v>0.83</v>
      </c>
      <c r="G353" s="4">
        <v>6</v>
      </c>
      <c r="H353" s="8">
        <v>2.8</v>
      </c>
      <c r="I353" s="4">
        <v>0</v>
      </c>
    </row>
    <row r="354" spans="1:9" x14ac:dyDescent="0.2">
      <c r="A354" s="2">
        <v>16</v>
      </c>
      <c r="B354" s="1" t="s">
        <v>119</v>
      </c>
      <c r="C354" s="4">
        <v>9</v>
      </c>
      <c r="D354" s="8">
        <v>1.5</v>
      </c>
      <c r="E354" s="4">
        <v>6</v>
      </c>
      <c r="F354" s="8">
        <v>1.65</v>
      </c>
      <c r="G354" s="4">
        <v>3</v>
      </c>
      <c r="H354" s="8">
        <v>1.4</v>
      </c>
      <c r="I354" s="4">
        <v>0</v>
      </c>
    </row>
    <row r="355" spans="1:9" x14ac:dyDescent="0.2">
      <c r="A355" s="2">
        <v>16</v>
      </c>
      <c r="B355" s="1" t="s">
        <v>134</v>
      </c>
      <c r="C355" s="4">
        <v>9</v>
      </c>
      <c r="D355" s="8">
        <v>1.5</v>
      </c>
      <c r="E355" s="4">
        <v>6</v>
      </c>
      <c r="F355" s="8">
        <v>1.65</v>
      </c>
      <c r="G355" s="4">
        <v>3</v>
      </c>
      <c r="H355" s="8">
        <v>1.4</v>
      </c>
      <c r="I355" s="4">
        <v>0</v>
      </c>
    </row>
    <row r="356" spans="1:9" x14ac:dyDescent="0.2">
      <c r="A356" s="1"/>
      <c r="C356" s="4"/>
      <c r="D356" s="8"/>
      <c r="E356" s="4"/>
      <c r="F356" s="8"/>
      <c r="G356" s="4"/>
      <c r="H356" s="8"/>
      <c r="I356" s="4"/>
    </row>
    <row r="357" spans="1:9" x14ac:dyDescent="0.2">
      <c r="A357" s="1" t="s">
        <v>15</v>
      </c>
      <c r="C357" s="4"/>
      <c r="D357" s="8"/>
      <c r="E357" s="4"/>
      <c r="F357" s="8"/>
      <c r="G357" s="4"/>
      <c r="H357" s="8"/>
      <c r="I357" s="4"/>
    </row>
    <row r="358" spans="1:9" x14ac:dyDescent="0.2">
      <c r="A358" s="2">
        <v>1</v>
      </c>
      <c r="B358" s="1" t="s">
        <v>109</v>
      </c>
      <c r="C358" s="4">
        <v>33</v>
      </c>
      <c r="D358" s="8">
        <v>5.67</v>
      </c>
      <c r="E358" s="4">
        <v>33</v>
      </c>
      <c r="F358" s="8">
        <v>8.7100000000000009</v>
      </c>
      <c r="G358" s="4">
        <v>0</v>
      </c>
      <c r="H358" s="8">
        <v>0</v>
      </c>
      <c r="I358" s="4">
        <v>0</v>
      </c>
    </row>
    <row r="359" spans="1:9" x14ac:dyDescent="0.2">
      <c r="A359" s="2">
        <v>2</v>
      </c>
      <c r="B359" s="1" t="s">
        <v>92</v>
      </c>
      <c r="C359" s="4">
        <v>29</v>
      </c>
      <c r="D359" s="8">
        <v>4.9800000000000004</v>
      </c>
      <c r="E359" s="4">
        <v>10</v>
      </c>
      <c r="F359" s="8">
        <v>2.64</v>
      </c>
      <c r="G359" s="4">
        <v>19</v>
      </c>
      <c r="H359" s="8">
        <v>9.5500000000000007</v>
      </c>
      <c r="I359" s="4">
        <v>0</v>
      </c>
    </row>
    <row r="360" spans="1:9" x14ac:dyDescent="0.2">
      <c r="A360" s="2">
        <v>3</v>
      </c>
      <c r="B360" s="1" t="s">
        <v>115</v>
      </c>
      <c r="C360" s="4">
        <v>21</v>
      </c>
      <c r="D360" s="8">
        <v>3.61</v>
      </c>
      <c r="E360" s="4">
        <v>16</v>
      </c>
      <c r="F360" s="8">
        <v>4.22</v>
      </c>
      <c r="G360" s="4">
        <v>5</v>
      </c>
      <c r="H360" s="8">
        <v>2.5099999999999998</v>
      </c>
      <c r="I360" s="4">
        <v>0</v>
      </c>
    </row>
    <row r="361" spans="1:9" x14ac:dyDescent="0.2">
      <c r="A361" s="2">
        <v>3</v>
      </c>
      <c r="B361" s="1" t="s">
        <v>108</v>
      </c>
      <c r="C361" s="4">
        <v>21</v>
      </c>
      <c r="D361" s="8">
        <v>3.61</v>
      </c>
      <c r="E361" s="4">
        <v>21</v>
      </c>
      <c r="F361" s="8">
        <v>5.54</v>
      </c>
      <c r="G361" s="4">
        <v>0</v>
      </c>
      <c r="H361" s="8">
        <v>0</v>
      </c>
      <c r="I361" s="4">
        <v>0</v>
      </c>
    </row>
    <row r="362" spans="1:9" x14ac:dyDescent="0.2">
      <c r="A362" s="2">
        <v>5</v>
      </c>
      <c r="B362" s="1" t="s">
        <v>93</v>
      </c>
      <c r="C362" s="4">
        <v>18</v>
      </c>
      <c r="D362" s="8">
        <v>3.09</v>
      </c>
      <c r="E362" s="4">
        <v>14</v>
      </c>
      <c r="F362" s="8">
        <v>3.69</v>
      </c>
      <c r="G362" s="4">
        <v>4</v>
      </c>
      <c r="H362" s="8">
        <v>2.0099999999999998</v>
      </c>
      <c r="I362" s="4">
        <v>0</v>
      </c>
    </row>
    <row r="363" spans="1:9" x14ac:dyDescent="0.2">
      <c r="A363" s="2">
        <v>5</v>
      </c>
      <c r="B363" s="1" t="s">
        <v>104</v>
      </c>
      <c r="C363" s="4">
        <v>18</v>
      </c>
      <c r="D363" s="8">
        <v>3.09</v>
      </c>
      <c r="E363" s="4">
        <v>16</v>
      </c>
      <c r="F363" s="8">
        <v>4.22</v>
      </c>
      <c r="G363" s="4">
        <v>2</v>
      </c>
      <c r="H363" s="8">
        <v>1.01</v>
      </c>
      <c r="I363" s="4">
        <v>0</v>
      </c>
    </row>
    <row r="364" spans="1:9" x14ac:dyDescent="0.2">
      <c r="A364" s="2">
        <v>7</v>
      </c>
      <c r="B364" s="1" t="s">
        <v>124</v>
      </c>
      <c r="C364" s="4">
        <v>13</v>
      </c>
      <c r="D364" s="8">
        <v>2.23</v>
      </c>
      <c r="E364" s="4">
        <v>12</v>
      </c>
      <c r="F364" s="8">
        <v>3.17</v>
      </c>
      <c r="G364" s="4">
        <v>1</v>
      </c>
      <c r="H364" s="8">
        <v>0.5</v>
      </c>
      <c r="I364" s="4">
        <v>0</v>
      </c>
    </row>
    <row r="365" spans="1:9" x14ac:dyDescent="0.2">
      <c r="A365" s="2">
        <v>7</v>
      </c>
      <c r="B365" s="1" t="s">
        <v>97</v>
      </c>
      <c r="C365" s="4">
        <v>13</v>
      </c>
      <c r="D365" s="8">
        <v>2.23</v>
      </c>
      <c r="E365" s="4">
        <v>11</v>
      </c>
      <c r="F365" s="8">
        <v>2.9</v>
      </c>
      <c r="G365" s="4">
        <v>2</v>
      </c>
      <c r="H365" s="8">
        <v>1.01</v>
      </c>
      <c r="I365" s="4">
        <v>0</v>
      </c>
    </row>
    <row r="366" spans="1:9" x14ac:dyDescent="0.2">
      <c r="A366" s="2">
        <v>9</v>
      </c>
      <c r="B366" s="1" t="s">
        <v>117</v>
      </c>
      <c r="C366" s="4">
        <v>12</v>
      </c>
      <c r="D366" s="8">
        <v>2.06</v>
      </c>
      <c r="E366" s="4">
        <v>7</v>
      </c>
      <c r="F366" s="8">
        <v>1.85</v>
      </c>
      <c r="G366" s="4">
        <v>5</v>
      </c>
      <c r="H366" s="8">
        <v>2.5099999999999998</v>
      </c>
      <c r="I366" s="4">
        <v>0</v>
      </c>
    </row>
    <row r="367" spans="1:9" x14ac:dyDescent="0.2">
      <c r="A367" s="2">
        <v>9</v>
      </c>
      <c r="B367" s="1" t="s">
        <v>106</v>
      </c>
      <c r="C367" s="4">
        <v>12</v>
      </c>
      <c r="D367" s="8">
        <v>2.06</v>
      </c>
      <c r="E367" s="4">
        <v>12</v>
      </c>
      <c r="F367" s="8">
        <v>3.17</v>
      </c>
      <c r="G367" s="4">
        <v>0</v>
      </c>
      <c r="H367" s="8">
        <v>0</v>
      </c>
      <c r="I367" s="4">
        <v>0</v>
      </c>
    </row>
    <row r="368" spans="1:9" x14ac:dyDescent="0.2">
      <c r="A368" s="2">
        <v>11</v>
      </c>
      <c r="B368" s="1" t="s">
        <v>147</v>
      </c>
      <c r="C368" s="4">
        <v>11</v>
      </c>
      <c r="D368" s="8">
        <v>1.89</v>
      </c>
      <c r="E368" s="4">
        <v>9</v>
      </c>
      <c r="F368" s="8">
        <v>2.37</v>
      </c>
      <c r="G368" s="4">
        <v>2</v>
      </c>
      <c r="H368" s="8">
        <v>1.01</v>
      </c>
      <c r="I368" s="4">
        <v>0</v>
      </c>
    </row>
    <row r="369" spans="1:9" x14ac:dyDescent="0.2">
      <c r="A369" s="2">
        <v>11</v>
      </c>
      <c r="B369" s="1" t="s">
        <v>98</v>
      </c>
      <c r="C369" s="4">
        <v>11</v>
      </c>
      <c r="D369" s="8">
        <v>1.89</v>
      </c>
      <c r="E369" s="4">
        <v>6</v>
      </c>
      <c r="F369" s="8">
        <v>1.58</v>
      </c>
      <c r="G369" s="4">
        <v>5</v>
      </c>
      <c r="H369" s="8">
        <v>2.5099999999999998</v>
      </c>
      <c r="I369" s="4">
        <v>0</v>
      </c>
    </row>
    <row r="370" spans="1:9" x14ac:dyDescent="0.2">
      <c r="A370" s="2">
        <v>11</v>
      </c>
      <c r="B370" s="1" t="s">
        <v>110</v>
      </c>
      <c r="C370" s="4">
        <v>11</v>
      </c>
      <c r="D370" s="8">
        <v>1.89</v>
      </c>
      <c r="E370" s="4">
        <v>10</v>
      </c>
      <c r="F370" s="8">
        <v>2.64</v>
      </c>
      <c r="G370" s="4">
        <v>1</v>
      </c>
      <c r="H370" s="8">
        <v>0.5</v>
      </c>
      <c r="I370" s="4">
        <v>0</v>
      </c>
    </row>
    <row r="371" spans="1:9" x14ac:dyDescent="0.2">
      <c r="A371" s="2">
        <v>14</v>
      </c>
      <c r="B371" s="1" t="s">
        <v>96</v>
      </c>
      <c r="C371" s="4">
        <v>10</v>
      </c>
      <c r="D371" s="8">
        <v>1.72</v>
      </c>
      <c r="E371" s="4">
        <v>9</v>
      </c>
      <c r="F371" s="8">
        <v>2.37</v>
      </c>
      <c r="G371" s="4">
        <v>1</v>
      </c>
      <c r="H371" s="8">
        <v>0.5</v>
      </c>
      <c r="I371" s="4">
        <v>0</v>
      </c>
    </row>
    <row r="372" spans="1:9" x14ac:dyDescent="0.2">
      <c r="A372" s="2">
        <v>14</v>
      </c>
      <c r="B372" s="1" t="s">
        <v>126</v>
      </c>
      <c r="C372" s="4">
        <v>10</v>
      </c>
      <c r="D372" s="8">
        <v>1.72</v>
      </c>
      <c r="E372" s="4">
        <v>2</v>
      </c>
      <c r="F372" s="8">
        <v>0.53</v>
      </c>
      <c r="G372" s="4">
        <v>8</v>
      </c>
      <c r="H372" s="8">
        <v>4.0199999999999996</v>
      </c>
      <c r="I372" s="4">
        <v>0</v>
      </c>
    </row>
    <row r="373" spans="1:9" x14ac:dyDescent="0.2">
      <c r="A373" s="2">
        <v>14</v>
      </c>
      <c r="B373" s="1" t="s">
        <v>107</v>
      </c>
      <c r="C373" s="4">
        <v>10</v>
      </c>
      <c r="D373" s="8">
        <v>1.72</v>
      </c>
      <c r="E373" s="4">
        <v>9</v>
      </c>
      <c r="F373" s="8">
        <v>2.37</v>
      </c>
      <c r="G373" s="4">
        <v>1</v>
      </c>
      <c r="H373" s="8">
        <v>0.5</v>
      </c>
      <c r="I373" s="4">
        <v>0</v>
      </c>
    </row>
    <row r="374" spans="1:9" x14ac:dyDescent="0.2">
      <c r="A374" s="2">
        <v>14</v>
      </c>
      <c r="B374" s="1" t="s">
        <v>111</v>
      </c>
      <c r="C374" s="4">
        <v>10</v>
      </c>
      <c r="D374" s="8">
        <v>1.72</v>
      </c>
      <c r="E374" s="4">
        <v>10</v>
      </c>
      <c r="F374" s="8">
        <v>2.64</v>
      </c>
      <c r="G374" s="4">
        <v>0</v>
      </c>
      <c r="H374" s="8">
        <v>0</v>
      </c>
      <c r="I374" s="4">
        <v>0</v>
      </c>
    </row>
    <row r="375" spans="1:9" x14ac:dyDescent="0.2">
      <c r="A375" s="2">
        <v>18</v>
      </c>
      <c r="B375" s="1" t="s">
        <v>114</v>
      </c>
      <c r="C375" s="4">
        <v>9</v>
      </c>
      <c r="D375" s="8">
        <v>1.55</v>
      </c>
      <c r="E375" s="4">
        <v>8</v>
      </c>
      <c r="F375" s="8">
        <v>2.11</v>
      </c>
      <c r="G375" s="4">
        <v>1</v>
      </c>
      <c r="H375" s="8">
        <v>0.5</v>
      </c>
      <c r="I375" s="4">
        <v>0</v>
      </c>
    </row>
    <row r="376" spans="1:9" x14ac:dyDescent="0.2">
      <c r="A376" s="2">
        <v>18</v>
      </c>
      <c r="B376" s="1" t="s">
        <v>127</v>
      </c>
      <c r="C376" s="4">
        <v>9</v>
      </c>
      <c r="D376" s="8">
        <v>1.55</v>
      </c>
      <c r="E376" s="4">
        <v>8</v>
      </c>
      <c r="F376" s="8">
        <v>2.11</v>
      </c>
      <c r="G376" s="4">
        <v>1</v>
      </c>
      <c r="H376" s="8">
        <v>0.5</v>
      </c>
      <c r="I376" s="4">
        <v>0</v>
      </c>
    </row>
    <row r="377" spans="1:9" x14ac:dyDescent="0.2">
      <c r="A377" s="2">
        <v>18</v>
      </c>
      <c r="B377" s="1" t="s">
        <v>134</v>
      </c>
      <c r="C377" s="4">
        <v>9</v>
      </c>
      <c r="D377" s="8">
        <v>1.55</v>
      </c>
      <c r="E377" s="4">
        <v>7</v>
      </c>
      <c r="F377" s="8">
        <v>1.85</v>
      </c>
      <c r="G377" s="4">
        <v>2</v>
      </c>
      <c r="H377" s="8">
        <v>1.01</v>
      </c>
      <c r="I377" s="4">
        <v>0</v>
      </c>
    </row>
    <row r="378" spans="1:9" x14ac:dyDescent="0.2">
      <c r="A378" s="1"/>
      <c r="C378" s="4"/>
      <c r="D378" s="8"/>
      <c r="E378" s="4"/>
      <c r="F378" s="8"/>
      <c r="G378" s="4"/>
      <c r="H378" s="8"/>
      <c r="I378" s="4"/>
    </row>
    <row r="379" spans="1:9" x14ac:dyDescent="0.2">
      <c r="A379" s="1" t="s">
        <v>16</v>
      </c>
      <c r="C379" s="4"/>
      <c r="D379" s="8"/>
      <c r="E379" s="4"/>
      <c r="F379" s="8"/>
      <c r="G379" s="4"/>
      <c r="H379" s="8"/>
      <c r="I379" s="4"/>
    </row>
    <row r="380" spans="1:9" x14ac:dyDescent="0.2">
      <c r="A380" s="2">
        <v>1</v>
      </c>
      <c r="B380" s="1" t="s">
        <v>92</v>
      </c>
      <c r="C380" s="4">
        <v>16</v>
      </c>
      <c r="D380" s="8">
        <v>6.75</v>
      </c>
      <c r="E380" s="4">
        <v>3</v>
      </c>
      <c r="F380" s="8">
        <v>2.42</v>
      </c>
      <c r="G380" s="4">
        <v>13</v>
      </c>
      <c r="H380" s="8">
        <v>12.04</v>
      </c>
      <c r="I380" s="4">
        <v>0</v>
      </c>
    </row>
    <row r="381" spans="1:9" x14ac:dyDescent="0.2">
      <c r="A381" s="2">
        <v>1</v>
      </c>
      <c r="B381" s="1" t="s">
        <v>109</v>
      </c>
      <c r="C381" s="4">
        <v>16</v>
      </c>
      <c r="D381" s="8">
        <v>6.75</v>
      </c>
      <c r="E381" s="4">
        <v>16</v>
      </c>
      <c r="F381" s="8">
        <v>12.9</v>
      </c>
      <c r="G381" s="4">
        <v>0</v>
      </c>
      <c r="H381" s="8">
        <v>0</v>
      </c>
      <c r="I381" s="4">
        <v>0</v>
      </c>
    </row>
    <row r="382" spans="1:9" x14ac:dyDescent="0.2">
      <c r="A382" s="2">
        <v>3</v>
      </c>
      <c r="B382" s="1" t="s">
        <v>108</v>
      </c>
      <c r="C382" s="4">
        <v>12</v>
      </c>
      <c r="D382" s="8">
        <v>5.0599999999999996</v>
      </c>
      <c r="E382" s="4">
        <v>11</v>
      </c>
      <c r="F382" s="8">
        <v>8.8699999999999992</v>
      </c>
      <c r="G382" s="4">
        <v>1</v>
      </c>
      <c r="H382" s="8">
        <v>0.93</v>
      </c>
      <c r="I382" s="4">
        <v>0</v>
      </c>
    </row>
    <row r="383" spans="1:9" x14ac:dyDescent="0.2">
      <c r="A383" s="2">
        <v>4</v>
      </c>
      <c r="B383" s="1" t="s">
        <v>93</v>
      </c>
      <c r="C383" s="4">
        <v>6</v>
      </c>
      <c r="D383" s="8">
        <v>2.5299999999999998</v>
      </c>
      <c r="E383" s="4">
        <v>4</v>
      </c>
      <c r="F383" s="8">
        <v>3.23</v>
      </c>
      <c r="G383" s="4">
        <v>2</v>
      </c>
      <c r="H383" s="8">
        <v>1.85</v>
      </c>
      <c r="I383" s="4">
        <v>0</v>
      </c>
    </row>
    <row r="384" spans="1:9" x14ac:dyDescent="0.2">
      <c r="A384" s="2">
        <v>4</v>
      </c>
      <c r="B384" s="1" t="s">
        <v>118</v>
      </c>
      <c r="C384" s="4">
        <v>6</v>
      </c>
      <c r="D384" s="8">
        <v>2.5299999999999998</v>
      </c>
      <c r="E384" s="4">
        <v>2</v>
      </c>
      <c r="F384" s="8">
        <v>1.61</v>
      </c>
      <c r="G384" s="4">
        <v>4</v>
      </c>
      <c r="H384" s="8">
        <v>3.7</v>
      </c>
      <c r="I384" s="4">
        <v>0</v>
      </c>
    </row>
    <row r="385" spans="1:9" x14ac:dyDescent="0.2">
      <c r="A385" s="2">
        <v>4</v>
      </c>
      <c r="B385" s="1" t="s">
        <v>134</v>
      </c>
      <c r="C385" s="4">
        <v>6</v>
      </c>
      <c r="D385" s="8">
        <v>2.5299999999999998</v>
      </c>
      <c r="E385" s="4">
        <v>3</v>
      </c>
      <c r="F385" s="8">
        <v>2.42</v>
      </c>
      <c r="G385" s="4">
        <v>3</v>
      </c>
      <c r="H385" s="8">
        <v>2.78</v>
      </c>
      <c r="I385" s="4">
        <v>0</v>
      </c>
    </row>
    <row r="386" spans="1:9" x14ac:dyDescent="0.2">
      <c r="A386" s="2">
        <v>4</v>
      </c>
      <c r="B386" s="1" t="s">
        <v>111</v>
      </c>
      <c r="C386" s="4">
        <v>6</v>
      </c>
      <c r="D386" s="8">
        <v>2.5299999999999998</v>
      </c>
      <c r="E386" s="4">
        <v>6</v>
      </c>
      <c r="F386" s="8">
        <v>4.84</v>
      </c>
      <c r="G386" s="4">
        <v>0</v>
      </c>
      <c r="H386" s="8">
        <v>0</v>
      </c>
      <c r="I386" s="4">
        <v>0</v>
      </c>
    </row>
    <row r="387" spans="1:9" x14ac:dyDescent="0.2">
      <c r="A387" s="2">
        <v>8</v>
      </c>
      <c r="B387" s="1" t="s">
        <v>130</v>
      </c>
      <c r="C387" s="4">
        <v>5</v>
      </c>
      <c r="D387" s="8">
        <v>2.11</v>
      </c>
      <c r="E387" s="4">
        <v>1</v>
      </c>
      <c r="F387" s="8">
        <v>0.81</v>
      </c>
      <c r="G387" s="4">
        <v>4</v>
      </c>
      <c r="H387" s="8">
        <v>3.7</v>
      </c>
      <c r="I387" s="4">
        <v>0</v>
      </c>
    </row>
    <row r="388" spans="1:9" x14ac:dyDescent="0.2">
      <c r="A388" s="2">
        <v>8</v>
      </c>
      <c r="B388" s="1" t="s">
        <v>141</v>
      </c>
      <c r="C388" s="4">
        <v>5</v>
      </c>
      <c r="D388" s="8">
        <v>2.11</v>
      </c>
      <c r="E388" s="4">
        <v>1</v>
      </c>
      <c r="F388" s="8">
        <v>0.81</v>
      </c>
      <c r="G388" s="4">
        <v>4</v>
      </c>
      <c r="H388" s="8">
        <v>3.7</v>
      </c>
      <c r="I388" s="4">
        <v>0</v>
      </c>
    </row>
    <row r="389" spans="1:9" x14ac:dyDescent="0.2">
      <c r="A389" s="2">
        <v>8</v>
      </c>
      <c r="B389" s="1" t="s">
        <v>127</v>
      </c>
      <c r="C389" s="4">
        <v>5</v>
      </c>
      <c r="D389" s="8">
        <v>2.11</v>
      </c>
      <c r="E389" s="4">
        <v>4</v>
      </c>
      <c r="F389" s="8">
        <v>3.23</v>
      </c>
      <c r="G389" s="4">
        <v>1</v>
      </c>
      <c r="H389" s="8">
        <v>0.93</v>
      </c>
      <c r="I389" s="4">
        <v>0</v>
      </c>
    </row>
    <row r="390" spans="1:9" x14ac:dyDescent="0.2">
      <c r="A390" s="2">
        <v>8</v>
      </c>
      <c r="B390" s="1" t="s">
        <v>104</v>
      </c>
      <c r="C390" s="4">
        <v>5</v>
      </c>
      <c r="D390" s="8">
        <v>2.11</v>
      </c>
      <c r="E390" s="4">
        <v>4</v>
      </c>
      <c r="F390" s="8">
        <v>3.23</v>
      </c>
      <c r="G390" s="4">
        <v>1</v>
      </c>
      <c r="H390" s="8">
        <v>0.93</v>
      </c>
      <c r="I390" s="4">
        <v>0</v>
      </c>
    </row>
    <row r="391" spans="1:9" x14ac:dyDescent="0.2">
      <c r="A391" s="2">
        <v>12</v>
      </c>
      <c r="B391" s="1" t="s">
        <v>148</v>
      </c>
      <c r="C391" s="4">
        <v>4</v>
      </c>
      <c r="D391" s="8">
        <v>1.69</v>
      </c>
      <c r="E391" s="4">
        <v>1</v>
      </c>
      <c r="F391" s="8">
        <v>0.81</v>
      </c>
      <c r="G391" s="4">
        <v>3</v>
      </c>
      <c r="H391" s="8">
        <v>2.78</v>
      </c>
      <c r="I391" s="4">
        <v>0</v>
      </c>
    </row>
    <row r="392" spans="1:9" x14ac:dyDescent="0.2">
      <c r="A392" s="2">
        <v>12</v>
      </c>
      <c r="B392" s="1" t="s">
        <v>137</v>
      </c>
      <c r="C392" s="4">
        <v>4</v>
      </c>
      <c r="D392" s="8">
        <v>1.69</v>
      </c>
      <c r="E392" s="4">
        <v>0</v>
      </c>
      <c r="F392" s="8">
        <v>0</v>
      </c>
      <c r="G392" s="4">
        <v>4</v>
      </c>
      <c r="H392" s="8">
        <v>3.7</v>
      </c>
      <c r="I392" s="4">
        <v>0</v>
      </c>
    </row>
    <row r="393" spans="1:9" x14ac:dyDescent="0.2">
      <c r="A393" s="2">
        <v>12</v>
      </c>
      <c r="B393" s="1" t="s">
        <v>163</v>
      </c>
      <c r="C393" s="4">
        <v>4</v>
      </c>
      <c r="D393" s="8">
        <v>1.69</v>
      </c>
      <c r="E393" s="4">
        <v>4</v>
      </c>
      <c r="F393" s="8">
        <v>3.23</v>
      </c>
      <c r="G393" s="4">
        <v>0</v>
      </c>
      <c r="H393" s="8">
        <v>0</v>
      </c>
      <c r="I393" s="4">
        <v>0</v>
      </c>
    </row>
    <row r="394" spans="1:9" x14ac:dyDescent="0.2">
      <c r="A394" s="2">
        <v>12</v>
      </c>
      <c r="B394" s="1" t="s">
        <v>97</v>
      </c>
      <c r="C394" s="4">
        <v>4</v>
      </c>
      <c r="D394" s="8">
        <v>1.69</v>
      </c>
      <c r="E394" s="4">
        <v>2</v>
      </c>
      <c r="F394" s="8">
        <v>1.61</v>
      </c>
      <c r="G394" s="4">
        <v>2</v>
      </c>
      <c r="H394" s="8">
        <v>1.85</v>
      </c>
      <c r="I394" s="4">
        <v>0</v>
      </c>
    </row>
    <row r="395" spans="1:9" x14ac:dyDescent="0.2">
      <c r="A395" s="2">
        <v>12</v>
      </c>
      <c r="B395" s="1" t="s">
        <v>98</v>
      </c>
      <c r="C395" s="4">
        <v>4</v>
      </c>
      <c r="D395" s="8">
        <v>1.69</v>
      </c>
      <c r="E395" s="4">
        <v>2</v>
      </c>
      <c r="F395" s="8">
        <v>1.61</v>
      </c>
      <c r="G395" s="4">
        <v>2</v>
      </c>
      <c r="H395" s="8">
        <v>1.85</v>
      </c>
      <c r="I395" s="4">
        <v>0</v>
      </c>
    </row>
    <row r="396" spans="1:9" x14ac:dyDescent="0.2">
      <c r="A396" s="2">
        <v>12</v>
      </c>
      <c r="B396" s="1" t="s">
        <v>164</v>
      </c>
      <c r="C396" s="4">
        <v>4</v>
      </c>
      <c r="D396" s="8">
        <v>1.69</v>
      </c>
      <c r="E396" s="4">
        <v>4</v>
      </c>
      <c r="F396" s="8">
        <v>3.23</v>
      </c>
      <c r="G396" s="4">
        <v>0</v>
      </c>
      <c r="H396" s="8">
        <v>0</v>
      </c>
      <c r="I396" s="4">
        <v>0</v>
      </c>
    </row>
    <row r="397" spans="1:9" x14ac:dyDescent="0.2">
      <c r="A397" s="2">
        <v>18</v>
      </c>
      <c r="B397" s="1" t="s">
        <v>129</v>
      </c>
      <c r="C397" s="4">
        <v>3</v>
      </c>
      <c r="D397" s="8">
        <v>1.27</v>
      </c>
      <c r="E397" s="4">
        <v>1</v>
      </c>
      <c r="F397" s="8">
        <v>0.81</v>
      </c>
      <c r="G397" s="4">
        <v>2</v>
      </c>
      <c r="H397" s="8">
        <v>1.85</v>
      </c>
      <c r="I397" s="4">
        <v>0</v>
      </c>
    </row>
    <row r="398" spans="1:9" x14ac:dyDescent="0.2">
      <c r="A398" s="2">
        <v>18</v>
      </c>
      <c r="B398" s="1" t="s">
        <v>94</v>
      </c>
      <c r="C398" s="4">
        <v>3</v>
      </c>
      <c r="D398" s="8">
        <v>1.27</v>
      </c>
      <c r="E398" s="4">
        <v>0</v>
      </c>
      <c r="F398" s="8">
        <v>0</v>
      </c>
      <c r="G398" s="4">
        <v>3</v>
      </c>
      <c r="H398" s="8">
        <v>2.78</v>
      </c>
      <c r="I398" s="4">
        <v>0</v>
      </c>
    </row>
    <row r="399" spans="1:9" x14ac:dyDescent="0.2">
      <c r="A399" s="2">
        <v>18</v>
      </c>
      <c r="B399" s="1" t="s">
        <v>95</v>
      </c>
      <c r="C399" s="4">
        <v>3</v>
      </c>
      <c r="D399" s="8">
        <v>1.27</v>
      </c>
      <c r="E399" s="4">
        <v>1</v>
      </c>
      <c r="F399" s="8">
        <v>0.81</v>
      </c>
      <c r="G399" s="4">
        <v>2</v>
      </c>
      <c r="H399" s="8">
        <v>1.85</v>
      </c>
      <c r="I399" s="4">
        <v>0</v>
      </c>
    </row>
    <row r="400" spans="1:9" x14ac:dyDescent="0.2">
      <c r="A400" s="2">
        <v>18</v>
      </c>
      <c r="B400" s="1" t="s">
        <v>133</v>
      </c>
      <c r="C400" s="4">
        <v>3</v>
      </c>
      <c r="D400" s="8">
        <v>1.27</v>
      </c>
      <c r="E400" s="4">
        <v>0</v>
      </c>
      <c r="F400" s="8">
        <v>0</v>
      </c>
      <c r="G400" s="4">
        <v>3</v>
      </c>
      <c r="H400" s="8">
        <v>2.78</v>
      </c>
      <c r="I400" s="4">
        <v>0</v>
      </c>
    </row>
    <row r="401" spans="1:9" x14ac:dyDescent="0.2">
      <c r="A401" s="2">
        <v>18</v>
      </c>
      <c r="B401" s="1" t="s">
        <v>138</v>
      </c>
      <c r="C401" s="4">
        <v>3</v>
      </c>
      <c r="D401" s="8">
        <v>1.27</v>
      </c>
      <c r="E401" s="4">
        <v>1</v>
      </c>
      <c r="F401" s="8">
        <v>0.81</v>
      </c>
      <c r="G401" s="4">
        <v>2</v>
      </c>
      <c r="H401" s="8">
        <v>1.85</v>
      </c>
      <c r="I401" s="4">
        <v>0</v>
      </c>
    </row>
    <row r="402" spans="1:9" x14ac:dyDescent="0.2">
      <c r="A402" s="2">
        <v>18</v>
      </c>
      <c r="B402" s="1" t="s">
        <v>154</v>
      </c>
      <c r="C402" s="4">
        <v>3</v>
      </c>
      <c r="D402" s="8">
        <v>1.27</v>
      </c>
      <c r="E402" s="4">
        <v>1</v>
      </c>
      <c r="F402" s="8">
        <v>0.81</v>
      </c>
      <c r="G402" s="4">
        <v>2</v>
      </c>
      <c r="H402" s="8">
        <v>1.85</v>
      </c>
      <c r="I402" s="4">
        <v>0</v>
      </c>
    </row>
    <row r="403" spans="1:9" x14ac:dyDescent="0.2">
      <c r="A403" s="2">
        <v>18</v>
      </c>
      <c r="B403" s="1" t="s">
        <v>126</v>
      </c>
      <c r="C403" s="4">
        <v>3</v>
      </c>
      <c r="D403" s="8">
        <v>1.27</v>
      </c>
      <c r="E403" s="4">
        <v>1</v>
      </c>
      <c r="F403" s="8">
        <v>0.81</v>
      </c>
      <c r="G403" s="4">
        <v>2</v>
      </c>
      <c r="H403" s="8">
        <v>1.85</v>
      </c>
      <c r="I403" s="4">
        <v>0</v>
      </c>
    </row>
    <row r="404" spans="1:9" x14ac:dyDescent="0.2">
      <c r="A404" s="2">
        <v>18</v>
      </c>
      <c r="B404" s="1" t="s">
        <v>100</v>
      </c>
      <c r="C404" s="4">
        <v>3</v>
      </c>
      <c r="D404" s="8">
        <v>1.27</v>
      </c>
      <c r="E404" s="4">
        <v>1</v>
      </c>
      <c r="F404" s="8">
        <v>0.81</v>
      </c>
      <c r="G404" s="4">
        <v>2</v>
      </c>
      <c r="H404" s="8">
        <v>1.85</v>
      </c>
      <c r="I404" s="4">
        <v>0</v>
      </c>
    </row>
    <row r="405" spans="1:9" x14ac:dyDescent="0.2">
      <c r="A405" s="2">
        <v>18</v>
      </c>
      <c r="B405" s="1" t="s">
        <v>105</v>
      </c>
      <c r="C405" s="4">
        <v>3</v>
      </c>
      <c r="D405" s="8">
        <v>1.27</v>
      </c>
      <c r="E405" s="4">
        <v>3</v>
      </c>
      <c r="F405" s="8">
        <v>2.42</v>
      </c>
      <c r="G405" s="4">
        <v>0</v>
      </c>
      <c r="H405" s="8">
        <v>0</v>
      </c>
      <c r="I405" s="4">
        <v>0</v>
      </c>
    </row>
    <row r="406" spans="1:9" x14ac:dyDescent="0.2">
      <c r="A406" s="2">
        <v>18</v>
      </c>
      <c r="B406" s="1" t="s">
        <v>106</v>
      </c>
      <c r="C406" s="4">
        <v>3</v>
      </c>
      <c r="D406" s="8">
        <v>1.27</v>
      </c>
      <c r="E406" s="4">
        <v>3</v>
      </c>
      <c r="F406" s="8">
        <v>2.42</v>
      </c>
      <c r="G406" s="4">
        <v>0</v>
      </c>
      <c r="H406" s="8">
        <v>0</v>
      </c>
      <c r="I406" s="4">
        <v>0</v>
      </c>
    </row>
    <row r="407" spans="1:9" x14ac:dyDescent="0.2">
      <c r="A407" s="2">
        <v>18</v>
      </c>
      <c r="B407" s="1" t="s">
        <v>128</v>
      </c>
      <c r="C407" s="4">
        <v>3</v>
      </c>
      <c r="D407" s="8">
        <v>1.27</v>
      </c>
      <c r="E407" s="4">
        <v>0</v>
      </c>
      <c r="F407" s="8">
        <v>0</v>
      </c>
      <c r="G407" s="4">
        <v>0</v>
      </c>
      <c r="H407" s="8">
        <v>0</v>
      </c>
      <c r="I407" s="4">
        <v>0</v>
      </c>
    </row>
    <row r="408" spans="1:9" x14ac:dyDescent="0.2">
      <c r="A408" s="1"/>
      <c r="C408" s="4"/>
      <c r="D408" s="8"/>
      <c r="E408" s="4"/>
      <c r="F408" s="8"/>
      <c r="G408" s="4"/>
      <c r="H408" s="8"/>
      <c r="I408" s="4"/>
    </row>
    <row r="409" spans="1:9" x14ac:dyDescent="0.2">
      <c r="A409" s="1" t="s">
        <v>17</v>
      </c>
      <c r="C409" s="4"/>
      <c r="D409" s="8"/>
      <c r="E409" s="4"/>
      <c r="F409" s="8"/>
      <c r="G409" s="4"/>
      <c r="H409" s="8"/>
      <c r="I409" s="4"/>
    </row>
    <row r="410" spans="1:9" x14ac:dyDescent="0.2">
      <c r="A410" s="2">
        <v>1</v>
      </c>
      <c r="B410" s="1" t="s">
        <v>119</v>
      </c>
      <c r="C410" s="4">
        <v>37</v>
      </c>
      <c r="D410" s="8">
        <v>8.56</v>
      </c>
      <c r="E410" s="4">
        <v>23</v>
      </c>
      <c r="F410" s="8">
        <v>8.24</v>
      </c>
      <c r="G410" s="4">
        <v>14</v>
      </c>
      <c r="H410" s="8">
        <v>9.27</v>
      </c>
      <c r="I410" s="4">
        <v>0</v>
      </c>
    </row>
    <row r="411" spans="1:9" x14ac:dyDescent="0.2">
      <c r="A411" s="2">
        <v>2</v>
      </c>
      <c r="B411" s="1" t="s">
        <v>109</v>
      </c>
      <c r="C411" s="4">
        <v>27</v>
      </c>
      <c r="D411" s="8">
        <v>6.25</v>
      </c>
      <c r="E411" s="4">
        <v>26</v>
      </c>
      <c r="F411" s="8">
        <v>9.32</v>
      </c>
      <c r="G411" s="4">
        <v>1</v>
      </c>
      <c r="H411" s="8">
        <v>0.66</v>
      </c>
      <c r="I411" s="4">
        <v>0</v>
      </c>
    </row>
    <row r="412" spans="1:9" x14ac:dyDescent="0.2">
      <c r="A412" s="2">
        <v>3</v>
      </c>
      <c r="B412" s="1" t="s">
        <v>108</v>
      </c>
      <c r="C412" s="4">
        <v>18</v>
      </c>
      <c r="D412" s="8">
        <v>4.17</v>
      </c>
      <c r="E412" s="4">
        <v>16</v>
      </c>
      <c r="F412" s="8">
        <v>5.73</v>
      </c>
      <c r="G412" s="4">
        <v>2</v>
      </c>
      <c r="H412" s="8">
        <v>1.32</v>
      </c>
      <c r="I412" s="4">
        <v>0</v>
      </c>
    </row>
    <row r="413" spans="1:9" x14ac:dyDescent="0.2">
      <c r="A413" s="2">
        <v>4</v>
      </c>
      <c r="B413" s="1" t="s">
        <v>104</v>
      </c>
      <c r="C413" s="4">
        <v>14</v>
      </c>
      <c r="D413" s="8">
        <v>3.24</v>
      </c>
      <c r="E413" s="4">
        <v>12</v>
      </c>
      <c r="F413" s="8">
        <v>4.3</v>
      </c>
      <c r="G413" s="4">
        <v>2</v>
      </c>
      <c r="H413" s="8">
        <v>1.32</v>
      </c>
      <c r="I413" s="4">
        <v>0</v>
      </c>
    </row>
    <row r="414" spans="1:9" x14ac:dyDescent="0.2">
      <c r="A414" s="2">
        <v>4</v>
      </c>
      <c r="B414" s="1" t="s">
        <v>111</v>
      </c>
      <c r="C414" s="4">
        <v>14</v>
      </c>
      <c r="D414" s="8">
        <v>3.24</v>
      </c>
      <c r="E414" s="4">
        <v>14</v>
      </c>
      <c r="F414" s="8">
        <v>5.0199999999999996</v>
      </c>
      <c r="G414" s="4">
        <v>0</v>
      </c>
      <c r="H414" s="8">
        <v>0</v>
      </c>
      <c r="I414" s="4">
        <v>0</v>
      </c>
    </row>
    <row r="415" spans="1:9" x14ac:dyDescent="0.2">
      <c r="A415" s="2">
        <v>6</v>
      </c>
      <c r="B415" s="1" t="s">
        <v>147</v>
      </c>
      <c r="C415" s="4">
        <v>10</v>
      </c>
      <c r="D415" s="8">
        <v>2.31</v>
      </c>
      <c r="E415" s="4">
        <v>10</v>
      </c>
      <c r="F415" s="8">
        <v>3.58</v>
      </c>
      <c r="G415" s="4">
        <v>0</v>
      </c>
      <c r="H415" s="8">
        <v>0</v>
      </c>
      <c r="I415" s="4">
        <v>0</v>
      </c>
    </row>
    <row r="416" spans="1:9" x14ac:dyDescent="0.2">
      <c r="A416" s="2">
        <v>6</v>
      </c>
      <c r="B416" s="1" t="s">
        <v>94</v>
      </c>
      <c r="C416" s="4">
        <v>10</v>
      </c>
      <c r="D416" s="8">
        <v>2.31</v>
      </c>
      <c r="E416" s="4">
        <v>8</v>
      </c>
      <c r="F416" s="8">
        <v>2.87</v>
      </c>
      <c r="G416" s="4">
        <v>2</v>
      </c>
      <c r="H416" s="8">
        <v>1.32</v>
      </c>
      <c r="I416" s="4">
        <v>0</v>
      </c>
    </row>
    <row r="417" spans="1:9" x14ac:dyDescent="0.2">
      <c r="A417" s="2">
        <v>8</v>
      </c>
      <c r="B417" s="1" t="s">
        <v>92</v>
      </c>
      <c r="C417" s="4">
        <v>9</v>
      </c>
      <c r="D417" s="8">
        <v>2.08</v>
      </c>
      <c r="E417" s="4">
        <v>3</v>
      </c>
      <c r="F417" s="8">
        <v>1.08</v>
      </c>
      <c r="G417" s="4">
        <v>6</v>
      </c>
      <c r="H417" s="8">
        <v>3.97</v>
      </c>
      <c r="I417" s="4">
        <v>0</v>
      </c>
    </row>
    <row r="418" spans="1:9" x14ac:dyDescent="0.2">
      <c r="A418" s="2">
        <v>8</v>
      </c>
      <c r="B418" s="1" t="s">
        <v>95</v>
      </c>
      <c r="C418" s="4">
        <v>9</v>
      </c>
      <c r="D418" s="8">
        <v>2.08</v>
      </c>
      <c r="E418" s="4">
        <v>8</v>
      </c>
      <c r="F418" s="8">
        <v>2.87</v>
      </c>
      <c r="G418" s="4">
        <v>1</v>
      </c>
      <c r="H418" s="8">
        <v>0.66</v>
      </c>
      <c r="I418" s="4">
        <v>0</v>
      </c>
    </row>
    <row r="419" spans="1:9" x14ac:dyDescent="0.2">
      <c r="A419" s="2">
        <v>8</v>
      </c>
      <c r="B419" s="1" t="s">
        <v>114</v>
      </c>
      <c r="C419" s="4">
        <v>9</v>
      </c>
      <c r="D419" s="8">
        <v>2.08</v>
      </c>
      <c r="E419" s="4">
        <v>5</v>
      </c>
      <c r="F419" s="8">
        <v>1.79</v>
      </c>
      <c r="G419" s="4">
        <v>4</v>
      </c>
      <c r="H419" s="8">
        <v>2.65</v>
      </c>
      <c r="I419" s="4">
        <v>0</v>
      </c>
    </row>
    <row r="420" spans="1:9" x14ac:dyDescent="0.2">
      <c r="A420" s="2">
        <v>8</v>
      </c>
      <c r="B420" s="1" t="s">
        <v>97</v>
      </c>
      <c r="C420" s="4">
        <v>9</v>
      </c>
      <c r="D420" s="8">
        <v>2.08</v>
      </c>
      <c r="E420" s="4">
        <v>7</v>
      </c>
      <c r="F420" s="8">
        <v>2.5099999999999998</v>
      </c>
      <c r="G420" s="4">
        <v>2</v>
      </c>
      <c r="H420" s="8">
        <v>1.32</v>
      </c>
      <c r="I420" s="4">
        <v>0</v>
      </c>
    </row>
    <row r="421" spans="1:9" x14ac:dyDescent="0.2">
      <c r="A421" s="2">
        <v>12</v>
      </c>
      <c r="B421" s="1" t="s">
        <v>118</v>
      </c>
      <c r="C421" s="4">
        <v>8</v>
      </c>
      <c r="D421" s="8">
        <v>1.85</v>
      </c>
      <c r="E421" s="4">
        <v>5</v>
      </c>
      <c r="F421" s="8">
        <v>1.79</v>
      </c>
      <c r="G421" s="4">
        <v>3</v>
      </c>
      <c r="H421" s="8">
        <v>1.99</v>
      </c>
      <c r="I421" s="4">
        <v>0</v>
      </c>
    </row>
    <row r="422" spans="1:9" x14ac:dyDescent="0.2">
      <c r="A422" s="2">
        <v>13</v>
      </c>
      <c r="B422" s="1" t="s">
        <v>98</v>
      </c>
      <c r="C422" s="4">
        <v>7</v>
      </c>
      <c r="D422" s="8">
        <v>1.62</v>
      </c>
      <c r="E422" s="4">
        <v>6</v>
      </c>
      <c r="F422" s="8">
        <v>2.15</v>
      </c>
      <c r="G422" s="4">
        <v>1</v>
      </c>
      <c r="H422" s="8">
        <v>0.66</v>
      </c>
      <c r="I422" s="4">
        <v>0</v>
      </c>
    </row>
    <row r="423" spans="1:9" x14ac:dyDescent="0.2">
      <c r="A423" s="2">
        <v>13</v>
      </c>
      <c r="B423" s="1" t="s">
        <v>126</v>
      </c>
      <c r="C423" s="4">
        <v>7</v>
      </c>
      <c r="D423" s="8">
        <v>1.62</v>
      </c>
      <c r="E423" s="4">
        <v>1</v>
      </c>
      <c r="F423" s="8">
        <v>0.36</v>
      </c>
      <c r="G423" s="4">
        <v>6</v>
      </c>
      <c r="H423" s="8">
        <v>3.97</v>
      </c>
      <c r="I423" s="4">
        <v>0</v>
      </c>
    </row>
    <row r="424" spans="1:9" x14ac:dyDescent="0.2">
      <c r="A424" s="2">
        <v>13</v>
      </c>
      <c r="B424" s="1" t="s">
        <v>132</v>
      </c>
      <c r="C424" s="4">
        <v>7</v>
      </c>
      <c r="D424" s="8">
        <v>1.62</v>
      </c>
      <c r="E424" s="4">
        <v>6</v>
      </c>
      <c r="F424" s="8">
        <v>2.15</v>
      </c>
      <c r="G424" s="4">
        <v>1</v>
      </c>
      <c r="H424" s="8">
        <v>0.66</v>
      </c>
      <c r="I424" s="4">
        <v>0</v>
      </c>
    </row>
    <row r="425" spans="1:9" x14ac:dyDescent="0.2">
      <c r="A425" s="2">
        <v>13</v>
      </c>
      <c r="B425" s="1" t="s">
        <v>110</v>
      </c>
      <c r="C425" s="4">
        <v>7</v>
      </c>
      <c r="D425" s="8">
        <v>1.62</v>
      </c>
      <c r="E425" s="4">
        <v>5</v>
      </c>
      <c r="F425" s="8">
        <v>1.79</v>
      </c>
      <c r="G425" s="4">
        <v>2</v>
      </c>
      <c r="H425" s="8">
        <v>1.32</v>
      </c>
      <c r="I425" s="4">
        <v>0</v>
      </c>
    </row>
    <row r="426" spans="1:9" x14ac:dyDescent="0.2">
      <c r="A426" s="2">
        <v>17</v>
      </c>
      <c r="B426" s="1" t="s">
        <v>93</v>
      </c>
      <c r="C426" s="4">
        <v>6</v>
      </c>
      <c r="D426" s="8">
        <v>1.39</v>
      </c>
      <c r="E426" s="4">
        <v>3</v>
      </c>
      <c r="F426" s="8">
        <v>1.08</v>
      </c>
      <c r="G426" s="4">
        <v>3</v>
      </c>
      <c r="H426" s="8">
        <v>1.99</v>
      </c>
      <c r="I426" s="4">
        <v>0</v>
      </c>
    </row>
    <row r="427" spans="1:9" x14ac:dyDescent="0.2">
      <c r="A427" s="2">
        <v>17</v>
      </c>
      <c r="B427" s="1" t="s">
        <v>124</v>
      </c>
      <c r="C427" s="4">
        <v>6</v>
      </c>
      <c r="D427" s="8">
        <v>1.39</v>
      </c>
      <c r="E427" s="4">
        <v>3</v>
      </c>
      <c r="F427" s="8">
        <v>1.08</v>
      </c>
      <c r="G427" s="4">
        <v>3</v>
      </c>
      <c r="H427" s="8">
        <v>1.99</v>
      </c>
      <c r="I427" s="4">
        <v>0</v>
      </c>
    </row>
    <row r="428" spans="1:9" x14ac:dyDescent="0.2">
      <c r="A428" s="2">
        <v>17</v>
      </c>
      <c r="B428" s="1" t="s">
        <v>99</v>
      </c>
      <c r="C428" s="4">
        <v>6</v>
      </c>
      <c r="D428" s="8">
        <v>1.39</v>
      </c>
      <c r="E428" s="4">
        <v>4</v>
      </c>
      <c r="F428" s="8">
        <v>1.43</v>
      </c>
      <c r="G428" s="4">
        <v>2</v>
      </c>
      <c r="H428" s="8">
        <v>1.32</v>
      </c>
      <c r="I428" s="4">
        <v>0</v>
      </c>
    </row>
    <row r="429" spans="1:9" x14ac:dyDescent="0.2">
      <c r="A429" s="2">
        <v>17</v>
      </c>
      <c r="B429" s="1" t="s">
        <v>100</v>
      </c>
      <c r="C429" s="4">
        <v>6</v>
      </c>
      <c r="D429" s="8">
        <v>1.39</v>
      </c>
      <c r="E429" s="4">
        <v>4</v>
      </c>
      <c r="F429" s="8">
        <v>1.43</v>
      </c>
      <c r="G429" s="4">
        <v>2</v>
      </c>
      <c r="H429" s="8">
        <v>1.32</v>
      </c>
      <c r="I429" s="4">
        <v>0</v>
      </c>
    </row>
    <row r="430" spans="1:9" x14ac:dyDescent="0.2">
      <c r="A430" s="1"/>
      <c r="C430" s="4"/>
      <c r="D430" s="8"/>
      <c r="E430" s="4"/>
      <c r="F430" s="8"/>
      <c r="G430" s="4"/>
      <c r="H430" s="8"/>
      <c r="I430" s="4"/>
    </row>
    <row r="431" spans="1:9" x14ac:dyDescent="0.2">
      <c r="A431" s="1" t="s">
        <v>18</v>
      </c>
      <c r="C431" s="4"/>
      <c r="D431" s="8"/>
      <c r="E431" s="4"/>
      <c r="F431" s="8"/>
      <c r="G431" s="4"/>
      <c r="H431" s="8"/>
      <c r="I431" s="4"/>
    </row>
    <row r="432" spans="1:9" x14ac:dyDescent="0.2">
      <c r="A432" s="2">
        <v>1</v>
      </c>
      <c r="B432" s="1" t="s">
        <v>109</v>
      </c>
      <c r="C432" s="4">
        <v>22</v>
      </c>
      <c r="D432" s="8">
        <v>6.47</v>
      </c>
      <c r="E432" s="4">
        <v>22</v>
      </c>
      <c r="F432" s="8">
        <v>10.14</v>
      </c>
      <c r="G432" s="4">
        <v>0</v>
      </c>
      <c r="H432" s="8">
        <v>0</v>
      </c>
      <c r="I432" s="4">
        <v>0</v>
      </c>
    </row>
    <row r="433" spans="1:9" x14ac:dyDescent="0.2">
      <c r="A433" s="2">
        <v>2</v>
      </c>
      <c r="B433" s="1" t="s">
        <v>115</v>
      </c>
      <c r="C433" s="4">
        <v>12</v>
      </c>
      <c r="D433" s="8">
        <v>3.53</v>
      </c>
      <c r="E433" s="4">
        <v>7</v>
      </c>
      <c r="F433" s="8">
        <v>3.23</v>
      </c>
      <c r="G433" s="4">
        <v>3</v>
      </c>
      <c r="H433" s="8">
        <v>2.68</v>
      </c>
      <c r="I433" s="4">
        <v>2</v>
      </c>
    </row>
    <row r="434" spans="1:9" x14ac:dyDescent="0.2">
      <c r="A434" s="2">
        <v>3</v>
      </c>
      <c r="B434" s="1" t="s">
        <v>97</v>
      </c>
      <c r="C434" s="4">
        <v>11</v>
      </c>
      <c r="D434" s="8">
        <v>3.24</v>
      </c>
      <c r="E434" s="4">
        <v>9</v>
      </c>
      <c r="F434" s="8">
        <v>4.1500000000000004</v>
      </c>
      <c r="G434" s="4">
        <v>2</v>
      </c>
      <c r="H434" s="8">
        <v>1.79</v>
      </c>
      <c r="I434" s="4">
        <v>0</v>
      </c>
    </row>
    <row r="435" spans="1:9" x14ac:dyDescent="0.2">
      <c r="A435" s="2">
        <v>4</v>
      </c>
      <c r="B435" s="1" t="s">
        <v>104</v>
      </c>
      <c r="C435" s="4">
        <v>10</v>
      </c>
      <c r="D435" s="8">
        <v>2.94</v>
      </c>
      <c r="E435" s="4">
        <v>7</v>
      </c>
      <c r="F435" s="8">
        <v>3.23</v>
      </c>
      <c r="G435" s="4">
        <v>3</v>
      </c>
      <c r="H435" s="8">
        <v>2.68</v>
      </c>
      <c r="I435" s="4">
        <v>0</v>
      </c>
    </row>
    <row r="436" spans="1:9" x14ac:dyDescent="0.2">
      <c r="A436" s="2">
        <v>4</v>
      </c>
      <c r="B436" s="1" t="s">
        <v>108</v>
      </c>
      <c r="C436" s="4">
        <v>10</v>
      </c>
      <c r="D436" s="8">
        <v>2.94</v>
      </c>
      <c r="E436" s="4">
        <v>10</v>
      </c>
      <c r="F436" s="8">
        <v>4.6100000000000003</v>
      </c>
      <c r="G436" s="4">
        <v>0</v>
      </c>
      <c r="H436" s="8">
        <v>0</v>
      </c>
      <c r="I436" s="4">
        <v>0</v>
      </c>
    </row>
    <row r="437" spans="1:9" x14ac:dyDescent="0.2">
      <c r="A437" s="2">
        <v>6</v>
      </c>
      <c r="B437" s="1" t="s">
        <v>107</v>
      </c>
      <c r="C437" s="4">
        <v>9</v>
      </c>
      <c r="D437" s="8">
        <v>2.65</v>
      </c>
      <c r="E437" s="4">
        <v>8</v>
      </c>
      <c r="F437" s="8">
        <v>3.69</v>
      </c>
      <c r="G437" s="4">
        <v>1</v>
      </c>
      <c r="H437" s="8">
        <v>0.89</v>
      </c>
      <c r="I437" s="4">
        <v>0</v>
      </c>
    </row>
    <row r="438" spans="1:9" x14ac:dyDescent="0.2">
      <c r="A438" s="2">
        <v>7</v>
      </c>
      <c r="B438" s="1" t="s">
        <v>98</v>
      </c>
      <c r="C438" s="4">
        <v>7</v>
      </c>
      <c r="D438" s="8">
        <v>2.06</v>
      </c>
      <c r="E438" s="4">
        <v>4</v>
      </c>
      <c r="F438" s="8">
        <v>1.84</v>
      </c>
      <c r="G438" s="4">
        <v>3</v>
      </c>
      <c r="H438" s="8">
        <v>2.68</v>
      </c>
      <c r="I438" s="4">
        <v>0</v>
      </c>
    </row>
    <row r="439" spans="1:9" x14ac:dyDescent="0.2">
      <c r="A439" s="2">
        <v>7</v>
      </c>
      <c r="B439" s="1" t="s">
        <v>110</v>
      </c>
      <c r="C439" s="4">
        <v>7</v>
      </c>
      <c r="D439" s="8">
        <v>2.06</v>
      </c>
      <c r="E439" s="4">
        <v>5</v>
      </c>
      <c r="F439" s="8">
        <v>2.2999999999999998</v>
      </c>
      <c r="G439" s="4">
        <v>2</v>
      </c>
      <c r="H439" s="8">
        <v>1.79</v>
      </c>
      <c r="I439" s="4">
        <v>0</v>
      </c>
    </row>
    <row r="440" spans="1:9" x14ac:dyDescent="0.2">
      <c r="A440" s="2">
        <v>7</v>
      </c>
      <c r="B440" s="1" t="s">
        <v>146</v>
      </c>
      <c r="C440" s="4">
        <v>7</v>
      </c>
      <c r="D440" s="8">
        <v>2.06</v>
      </c>
      <c r="E440" s="4">
        <v>4</v>
      </c>
      <c r="F440" s="8">
        <v>1.84</v>
      </c>
      <c r="G440" s="4">
        <v>3</v>
      </c>
      <c r="H440" s="8">
        <v>2.68</v>
      </c>
      <c r="I440" s="4">
        <v>0</v>
      </c>
    </row>
    <row r="441" spans="1:9" x14ac:dyDescent="0.2">
      <c r="A441" s="2">
        <v>10</v>
      </c>
      <c r="B441" s="1" t="s">
        <v>92</v>
      </c>
      <c r="C441" s="4">
        <v>6</v>
      </c>
      <c r="D441" s="8">
        <v>1.76</v>
      </c>
      <c r="E441" s="4">
        <v>0</v>
      </c>
      <c r="F441" s="8">
        <v>0</v>
      </c>
      <c r="G441" s="4">
        <v>6</v>
      </c>
      <c r="H441" s="8">
        <v>5.36</v>
      </c>
      <c r="I441" s="4">
        <v>0</v>
      </c>
    </row>
    <row r="442" spans="1:9" x14ac:dyDescent="0.2">
      <c r="A442" s="2">
        <v>10</v>
      </c>
      <c r="B442" s="1" t="s">
        <v>124</v>
      </c>
      <c r="C442" s="4">
        <v>6</v>
      </c>
      <c r="D442" s="8">
        <v>1.76</v>
      </c>
      <c r="E442" s="4">
        <v>5</v>
      </c>
      <c r="F442" s="8">
        <v>2.2999999999999998</v>
      </c>
      <c r="G442" s="4">
        <v>1</v>
      </c>
      <c r="H442" s="8">
        <v>0.89</v>
      </c>
      <c r="I442" s="4">
        <v>0</v>
      </c>
    </row>
    <row r="443" spans="1:9" x14ac:dyDescent="0.2">
      <c r="A443" s="2">
        <v>10</v>
      </c>
      <c r="B443" s="1" t="s">
        <v>126</v>
      </c>
      <c r="C443" s="4">
        <v>6</v>
      </c>
      <c r="D443" s="8">
        <v>1.76</v>
      </c>
      <c r="E443" s="4">
        <v>1</v>
      </c>
      <c r="F443" s="8">
        <v>0.46</v>
      </c>
      <c r="G443" s="4">
        <v>5</v>
      </c>
      <c r="H443" s="8">
        <v>4.46</v>
      </c>
      <c r="I443" s="4">
        <v>0</v>
      </c>
    </row>
    <row r="444" spans="1:9" x14ac:dyDescent="0.2">
      <c r="A444" s="2">
        <v>10</v>
      </c>
      <c r="B444" s="1" t="s">
        <v>132</v>
      </c>
      <c r="C444" s="4">
        <v>6</v>
      </c>
      <c r="D444" s="8">
        <v>1.76</v>
      </c>
      <c r="E444" s="4">
        <v>4</v>
      </c>
      <c r="F444" s="8">
        <v>1.84</v>
      </c>
      <c r="G444" s="4">
        <v>2</v>
      </c>
      <c r="H444" s="8">
        <v>1.79</v>
      </c>
      <c r="I444" s="4">
        <v>0</v>
      </c>
    </row>
    <row r="445" spans="1:9" x14ac:dyDescent="0.2">
      <c r="A445" s="2">
        <v>10</v>
      </c>
      <c r="B445" s="1" t="s">
        <v>102</v>
      </c>
      <c r="C445" s="4">
        <v>6</v>
      </c>
      <c r="D445" s="8">
        <v>1.76</v>
      </c>
      <c r="E445" s="4">
        <v>5</v>
      </c>
      <c r="F445" s="8">
        <v>2.2999999999999998</v>
      </c>
      <c r="G445" s="4">
        <v>1</v>
      </c>
      <c r="H445" s="8">
        <v>0.89</v>
      </c>
      <c r="I445" s="4">
        <v>0</v>
      </c>
    </row>
    <row r="446" spans="1:9" x14ac:dyDescent="0.2">
      <c r="A446" s="2">
        <v>10</v>
      </c>
      <c r="B446" s="1" t="s">
        <v>167</v>
      </c>
      <c r="C446" s="4">
        <v>6</v>
      </c>
      <c r="D446" s="8">
        <v>1.76</v>
      </c>
      <c r="E446" s="4">
        <v>5</v>
      </c>
      <c r="F446" s="8">
        <v>2.2999999999999998</v>
      </c>
      <c r="G446" s="4">
        <v>1</v>
      </c>
      <c r="H446" s="8">
        <v>0.89</v>
      </c>
      <c r="I446" s="4">
        <v>0</v>
      </c>
    </row>
    <row r="447" spans="1:9" x14ac:dyDescent="0.2">
      <c r="A447" s="2">
        <v>10</v>
      </c>
      <c r="B447" s="1" t="s">
        <v>128</v>
      </c>
      <c r="C447" s="4">
        <v>6</v>
      </c>
      <c r="D447" s="8">
        <v>1.76</v>
      </c>
      <c r="E447" s="4">
        <v>0</v>
      </c>
      <c r="F447" s="8">
        <v>0</v>
      </c>
      <c r="G447" s="4">
        <v>1</v>
      </c>
      <c r="H447" s="8">
        <v>0.89</v>
      </c>
      <c r="I447" s="4">
        <v>0</v>
      </c>
    </row>
    <row r="448" spans="1:9" x14ac:dyDescent="0.2">
      <c r="A448" s="2">
        <v>17</v>
      </c>
      <c r="B448" s="1" t="s">
        <v>165</v>
      </c>
      <c r="C448" s="4">
        <v>5</v>
      </c>
      <c r="D448" s="8">
        <v>1.47</v>
      </c>
      <c r="E448" s="4">
        <v>2</v>
      </c>
      <c r="F448" s="8">
        <v>0.92</v>
      </c>
      <c r="G448" s="4">
        <v>3</v>
      </c>
      <c r="H448" s="8">
        <v>2.68</v>
      </c>
      <c r="I448" s="4">
        <v>0</v>
      </c>
    </row>
    <row r="449" spans="1:9" x14ac:dyDescent="0.2">
      <c r="A449" s="2">
        <v>17</v>
      </c>
      <c r="B449" s="1" t="s">
        <v>166</v>
      </c>
      <c r="C449" s="4">
        <v>5</v>
      </c>
      <c r="D449" s="8">
        <v>1.47</v>
      </c>
      <c r="E449" s="4">
        <v>5</v>
      </c>
      <c r="F449" s="8">
        <v>2.2999999999999998</v>
      </c>
      <c r="G449" s="4">
        <v>0</v>
      </c>
      <c r="H449" s="8">
        <v>0</v>
      </c>
      <c r="I449" s="4">
        <v>0</v>
      </c>
    </row>
    <row r="450" spans="1:9" x14ac:dyDescent="0.2">
      <c r="A450" s="2">
        <v>17</v>
      </c>
      <c r="B450" s="1" t="s">
        <v>96</v>
      </c>
      <c r="C450" s="4">
        <v>5</v>
      </c>
      <c r="D450" s="8">
        <v>1.47</v>
      </c>
      <c r="E450" s="4">
        <v>4</v>
      </c>
      <c r="F450" s="8">
        <v>1.84</v>
      </c>
      <c r="G450" s="4">
        <v>1</v>
      </c>
      <c r="H450" s="8">
        <v>0.89</v>
      </c>
      <c r="I450" s="4">
        <v>0</v>
      </c>
    </row>
    <row r="451" spans="1:9" x14ac:dyDescent="0.2">
      <c r="A451" s="2">
        <v>17</v>
      </c>
      <c r="B451" s="1" t="s">
        <v>100</v>
      </c>
      <c r="C451" s="4">
        <v>5</v>
      </c>
      <c r="D451" s="8">
        <v>1.47</v>
      </c>
      <c r="E451" s="4">
        <v>5</v>
      </c>
      <c r="F451" s="8">
        <v>2.2999999999999998</v>
      </c>
      <c r="G451" s="4">
        <v>0</v>
      </c>
      <c r="H451" s="8">
        <v>0</v>
      </c>
      <c r="I451" s="4">
        <v>0</v>
      </c>
    </row>
    <row r="452" spans="1:9" x14ac:dyDescent="0.2">
      <c r="A452" s="2">
        <v>17</v>
      </c>
      <c r="B452" s="1" t="s">
        <v>105</v>
      </c>
      <c r="C452" s="4">
        <v>5</v>
      </c>
      <c r="D452" s="8">
        <v>1.47</v>
      </c>
      <c r="E452" s="4">
        <v>4</v>
      </c>
      <c r="F452" s="8">
        <v>1.84</v>
      </c>
      <c r="G452" s="4">
        <v>1</v>
      </c>
      <c r="H452" s="8">
        <v>0.89</v>
      </c>
      <c r="I452" s="4">
        <v>0</v>
      </c>
    </row>
    <row r="453" spans="1:9" x14ac:dyDescent="0.2">
      <c r="A453" s="2">
        <v>17</v>
      </c>
      <c r="B453" s="1" t="s">
        <v>111</v>
      </c>
      <c r="C453" s="4">
        <v>5</v>
      </c>
      <c r="D453" s="8">
        <v>1.47</v>
      </c>
      <c r="E453" s="4">
        <v>5</v>
      </c>
      <c r="F453" s="8">
        <v>2.2999999999999998</v>
      </c>
      <c r="G453" s="4">
        <v>0</v>
      </c>
      <c r="H453" s="8">
        <v>0</v>
      </c>
      <c r="I453" s="4">
        <v>0</v>
      </c>
    </row>
    <row r="454" spans="1:9" x14ac:dyDescent="0.2">
      <c r="A454" s="1"/>
      <c r="C454" s="4"/>
      <c r="D454" s="8"/>
      <c r="E454" s="4"/>
      <c r="F454" s="8"/>
      <c r="G454" s="4"/>
      <c r="H454" s="8"/>
      <c r="I454" s="4"/>
    </row>
    <row r="455" spans="1:9" x14ac:dyDescent="0.2">
      <c r="A455" s="1" t="s">
        <v>19</v>
      </c>
      <c r="C455" s="4"/>
      <c r="D455" s="8"/>
      <c r="E455" s="4"/>
      <c r="F455" s="8"/>
      <c r="G455" s="4"/>
      <c r="H455" s="8"/>
      <c r="I455" s="4"/>
    </row>
    <row r="456" spans="1:9" x14ac:dyDescent="0.2">
      <c r="A456" s="2">
        <v>1</v>
      </c>
      <c r="B456" s="1" t="s">
        <v>109</v>
      </c>
      <c r="C456" s="4">
        <v>34</v>
      </c>
      <c r="D456" s="8">
        <v>5.2</v>
      </c>
      <c r="E456" s="4">
        <v>34</v>
      </c>
      <c r="F456" s="8">
        <v>8.08</v>
      </c>
      <c r="G456" s="4">
        <v>0</v>
      </c>
      <c r="H456" s="8">
        <v>0</v>
      </c>
      <c r="I456" s="4">
        <v>0</v>
      </c>
    </row>
    <row r="457" spans="1:9" x14ac:dyDescent="0.2">
      <c r="A457" s="2">
        <v>2</v>
      </c>
      <c r="B457" s="1" t="s">
        <v>92</v>
      </c>
      <c r="C457" s="4">
        <v>29</v>
      </c>
      <c r="D457" s="8">
        <v>4.43</v>
      </c>
      <c r="E457" s="4">
        <v>6</v>
      </c>
      <c r="F457" s="8">
        <v>1.43</v>
      </c>
      <c r="G457" s="4">
        <v>23</v>
      </c>
      <c r="H457" s="8">
        <v>11.27</v>
      </c>
      <c r="I457" s="4">
        <v>0</v>
      </c>
    </row>
    <row r="458" spans="1:9" x14ac:dyDescent="0.2">
      <c r="A458" s="2">
        <v>3</v>
      </c>
      <c r="B458" s="1" t="s">
        <v>108</v>
      </c>
      <c r="C458" s="4">
        <v>25</v>
      </c>
      <c r="D458" s="8">
        <v>3.82</v>
      </c>
      <c r="E458" s="4">
        <v>25</v>
      </c>
      <c r="F458" s="8">
        <v>5.94</v>
      </c>
      <c r="G458" s="4">
        <v>0</v>
      </c>
      <c r="H458" s="8">
        <v>0</v>
      </c>
      <c r="I458" s="4">
        <v>0</v>
      </c>
    </row>
    <row r="459" spans="1:9" x14ac:dyDescent="0.2">
      <c r="A459" s="2">
        <v>4</v>
      </c>
      <c r="B459" s="1" t="s">
        <v>106</v>
      </c>
      <c r="C459" s="4">
        <v>21</v>
      </c>
      <c r="D459" s="8">
        <v>3.21</v>
      </c>
      <c r="E459" s="4">
        <v>20</v>
      </c>
      <c r="F459" s="8">
        <v>4.75</v>
      </c>
      <c r="G459" s="4">
        <v>1</v>
      </c>
      <c r="H459" s="8">
        <v>0.49</v>
      </c>
      <c r="I459" s="4">
        <v>0</v>
      </c>
    </row>
    <row r="460" spans="1:9" x14ac:dyDescent="0.2">
      <c r="A460" s="2">
        <v>4</v>
      </c>
      <c r="B460" s="1" t="s">
        <v>128</v>
      </c>
      <c r="C460" s="4">
        <v>21</v>
      </c>
      <c r="D460" s="8">
        <v>3.21</v>
      </c>
      <c r="E460" s="4">
        <v>1</v>
      </c>
      <c r="F460" s="8">
        <v>0.24</v>
      </c>
      <c r="G460" s="4">
        <v>2</v>
      </c>
      <c r="H460" s="8">
        <v>0.98</v>
      </c>
      <c r="I460" s="4">
        <v>0</v>
      </c>
    </row>
    <row r="461" spans="1:9" x14ac:dyDescent="0.2">
      <c r="A461" s="2">
        <v>6</v>
      </c>
      <c r="B461" s="1" t="s">
        <v>124</v>
      </c>
      <c r="C461" s="4">
        <v>19</v>
      </c>
      <c r="D461" s="8">
        <v>2.91</v>
      </c>
      <c r="E461" s="4">
        <v>18</v>
      </c>
      <c r="F461" s="8">
        <v>4.28</v>
      </c>
      <c r="G461" s="4">
        <v>1</v>
      </c>
      <c r="H461" s="8">
        <v>0.49</v>
      </c>
      <c r="I461" s="4">
        <v>0</v>
      </c>
    </row>
    <row r="462" spans="1:9" x14ac:dyDescent="0.2">
      <c r="A462" s="2">
        <v>7</v>
      </c>
      <c r="B462" s="1" t="s">
        <v>97</v>
      </c>
      <c r="C462" s="4">
        <v>17</v>
      </c>
      <c r="D462" s="8">
        <v>2.6</v>
      </c>
      <c r="E462" s="4">
        <v>14</v>
      </c>
      <c r="F462" s="8">
        <v>3.33</v>
      </c>
      <c r="G462" s="4">
        <v>3</v>
      </c>
      <c r="H462" s="8">
        <v>1.47</v>
      </c>
      <c r="I462" s="4">
        <v>0</v>
      </c>
    </row>
    <row r="463" spans="1:9" x14ac:dyDescent="0.2">
      <c r="A463" s="2">
        <v>8</v>
      </c>
      <c r="B463" s="1" t="s">
        <v>98</v>
      </c>
      <c r="C463" s="4">
        <v>15</v>
      </c>
      <c r="D463" s="8">
        <v>2.29</v>
      </c>
      <c r="E463" s="4">
        <v>9</v>
      </c>
      <c r="F463" s="8">
        <v>2.14</v>
      </c>
      <c r="G463" s="4">
        <v>6</v>
      </c>
      <c r="H463" s="8">
        <v>2.94</v>
      </c>
      <c r="I463" s="4">
        <v>0</v>
      </c>
    </row>
    <row r="464" spans="1:9" x14ac:dyDescent="0.2">
      <c r="A464" s="2">
        <v>9</v>
      </c>
      <c r="B464" s="1" t="s">
        <v>93</v>
      </c>
      <c r="C464" s="4">
        <v>14</v>
      </c>
      <c r="D464" s="8">
        <v>2.14</v>
      </c>
      <c r="E464" s="4">
        <v>10</v>
      </c>
      <c r="F464" s="8">
        <v>2.38</v>
      </c>
      <c r="G464" s="4">
        <v>4</v>
      </c>
      <c r="H464" s="8">
        <v>1.96</v>
      </c>
      <c r="I464" s="4">
        <v>0</v>
      </c>
    </row>
    <row r="465" spans="1:9" x14ac:dyDescent="0.2">
      <c r="A465" s="2">
        <v>10</v>
      </c>
      <c r="B465" s="1" t="s">
        <v>100</v>
      </c>
      <c r="C465" s="4">
        <v>13</v>
      </c>
      <c r="D465" s="8">
        <v>1.99</v>
      </c>
      <c r="E465" s="4">
        <v>9</v>
      </c>
      <c r="F465" s="8">
        <v>2.14</v>
      </c>
      <c r="G465" s="4">
        <v>3</v>
      </c>
      <c r="H465" s="8">
        <v>1.47</v>
      </c>
      <c r="I465" s="4">
        <v>1</v>
      </c>
    </row>
    <row r="466" spans="1:9" x14ac:dyDescent="0.2">
      <c r="A466" s="2">
        <v>10</v>
      </c>
      <c r="B466" s="1" t="s">
        <v>111</v>
      </c>
      <c r="C466" s="4">
        <v>13</v>
      </c>
      <c r="D466" s="8">
        <v>1.99</v>
      </c>
      <c r="E466" s="4">
        <v>13</v>
      </c>
      <c r="F466" s="8">
        <v>3.09</v>
      </c>
      <c r="G466" s="4">
        <v>0</v>
      </c>
      <c r="H466" s="8">
        <v>0</v>
      </c>
      <c r="I466" s="4">
        <v>0</v>
      </c>
    </row>
    <row r="467" spans="1:9" x14ac:dyDescent="0.2">
      <c r="A467" s="2">
        <v>12</v>
      </c>
      <c r="B467" s="1" t="s">
        <v>95</v>
      </c>
      <c r="C467" s="4">
        <v>12</v>
      </c>
      <c r="D467" s="8">
        <v>1.83</v>
      </c>
      <c r="E467" s="4">
        <v>7</v>
      </c>
      <c r="F467" s="8">
        <v>1.66</v>
      </c>
      <c r="G467" s="4">
        <v>5</v>
      </c>
      <c r="H467" s="8">
        <v>2.4500000000000002</v>
      </c>
      <c r="I467" s="4">
        <v>0</v>
      </c>
    </row>
    <row r="468" spans="1:9" x14ac:dyDescent="0.2">
      <c r="A468" s="2">
        <v>12</v>
      </c>
      <c r="B468" s="1" t="s">
        <v>126</v>
      </c>
      <c r="C468" s="4">
        <v>12</v>
      </c>
      <c r="D468" s="8">
        <v>1.83</v>
      </c>
      <c r="E468" s="4">
        <v>8</v>
      </c>
      <c r="F468" s="8">
        <v>1.9</v>
      </c>
      <c r="G468" s="4">
        <v>4</v>
      </c>
      <c r="H468" s="8">
        <v>1.96</v>
      </c>
      <c r="I468" s="4">
        <v>0</v>
      </c>
    </row>
    <row r="469" spans="1:9" x14ac:dyDescent="0.2">
      <c r="A469" s="2">
        <v>12</v>
      </c>
      <c r="B469" s="1" t="s">
        <v>104</v>
      </c>
      <c r="C469" s="4">
        <v>12</v>
      </c>
      <c r="D469" s="8">
        <v>1.83</v>
      </c>
      <c r="E469" s="4">
        <v>10</v>
      </c>
      <c r="F469" s="8">
        <v>2.38</v>
      </c>
      <c r="G469" s="4">
        <v>2</v>
      </c>
      <c r="H469" s="8">
        <v>0.98</v>
      </c>
      <c r="I469" s="4">
        <v>0</v>
      </c>
    </row>
    <row r="470" spans="1:9" x14ac:dyDescent="0.2">
      <c r="A470" s="2">
        <v>15</v>
      </c>
      <c r="B470" s="1" t="s">
        <v>166</v>
      </c>
      <c r="C470" s="4">
        <v>11</v>
      </c>
      <c r="D470" s="8">
        <v>1.68</v>
      </c>
      <c r="E470" s="4">
        <v>8</v>
      </c>
      <c r="F470" s="8">
        <v>1.9</v>
      </c>
      <c r="G470" s="4">
        <v>3</v>
      </c>
      <c r="H470" s="8">
        <v>1.47</v>
      </c>
      <c r="I470" s="4">
        <v>0</v>
      </c>
    </row>
    <row r="471" spans="1:9" x14ac:dyDescent="0.2">
      <c r="A471" s="2">
        <v>15</v>
      </c>
      <c r="B471" s="1" t="s">
        <v>168</v>
      </c>
      <c r="C471" s="4">
        <v>11</v>
      </c>
      <c r="D471" s="8">
        <v>1.68</v>
      </c>
      <c r="E471" s="4">
        <v>11</v>
      </c>
      <c r="F471" s="8">
        <v>2.61</v>
      </c>
      <c r="G471" s="4">
        <v>0</v>
      </c>
      <c r="H471" s="8">
        <v>0</v>
      </c>
      <c r="I471" s="4">
        <v>0</v>
      </c>
    </row>
    <row r="472" spans="1:9" x14ac:dyDescent="0.2">
      <c r="A472" s="2">
        <v>17</v>
      </c>
      <c r="B472" s="1" t="s">
        <v>94</v>
      </c>
      <c r="C472" s="4">
        <v>10</v>
      </c>
      <c r="D472" s="8">
        <v>1.53</v>
      </c>
      <c r="E472" s="4">
        <v>4</v>
      </c>
      <c r="F472" s="8">
        <v>0.95</v>
      </c>
      <c r="G472" s="4">
        <v>6</v>
      </c>
      <c r="H472" s="8">
        <v>2.94</v>
      </c>
      <c r="I472" s="4">
        <v>0</v>
      </c>
    </row>
    <row r="473" spans="1:9" x14ac:dyDescent="0.2">
      <c r="A473" s="2">
        <v>17</v>
      </c>
      <c r="B473" s="1" t="s">
        <v>99</v>
      </c>
      <c r="C473" s="4">
        <v>10</v>
      </c>
      <c r="D473" s="8">
        <v>1.53</v>
      </c>
      <c r="E473" s="4">
        <v>7</v>
      </c>
      <c r="F473" s="8">
        <v>1.66</v>
      </c>
      <c r="G473" s="4">
        <v>3</v>
      </c>
      <c r="H473" s="8">
        <v>1.47</v>
      </c>
      <c r="I473" s="4">
        <v>0</v>
      </c>
    </row>
    <row r="474" spans="1:9" x14ac:dyDescent="0.2">
      <c r="A474" s="2">
        <v>17</v>
      </c>
      <c r="B474" s="1" t="s">
        <v>132</v>
      </c>
      <c r="C474" s="4">
        <v>10</v>
      </c>
      <c r="D474" s="8">
        <v>1.53</v>
      </c>
      <c r="E474" s="4">
        <v>6</v>
      </c>
      <c r="F474" s="8">
        <v>1.43</v>
      </c>
      <c r="G474" s="4">
        <v>4</v>
      </c>
      <c r="H474" s="8">
        <v>1.96</v>
      </c>
      <c r="I474" s="4">
        <v>0</v>
      </c>
    </row>
    <row r="475" spans="1:9" x14ac:dyDescent="0.2">
      <c r="A475" s="2">
        <v>17</v>
      </c>
      <c r="B475" s="1" t="s">
        <v>115</v>
      </c>
      <c r="C475" s="4">
        <v>10</v>
      </c>
      <c r="D475" s="8">
        <v>1.53</v>
      </c>
      <c r="E475" s="4">
        <v>9</v>
      </c>
      <c r="F475" s="8">
        <v>2.14</v>
      </c>
      <c r="G475" s="4">
        <v>1</v>
      </c>
      <c r="H475" s="8">
        <v>0.49</v>
      </c>
      <c r="I475" s="4">
        <v>0</v>
      </c>
    </row>
    <row r="476" spans="1:9" x14ac:dyDescent="0.2">
      <c r="A476" s="2">
        <v>17</v>
      </c>
      <c r="B476" s="1" t="s">
        <v>110</v>
      </c>
      <c r="C476" s="4">
        <v>10</v>
      </c>
      <c r="D476" s="8">
        <v>1.53</v>
      </c>
      <c r="E476" s="4">
        <v>10</v>
      </c>
      <c r="F476" s="8">
        <v>2.38</v>
      </c>
      <c r="G476" s="4">
        <v>0</v>
      </c>
      <c r="H476" s="8">
        <v>0</v>
      </c>
      <c r="I476" s="4">
        <v>0</v>
      </c>
    </row>
    <row r="477" spans="1:9" x14ac:dyDescent="0.2">
      <c r="A477" s="1"/>
      <c r="C477" s="4"/>
      <c r="D477" s="8"/>
      <c r="E477" s="4"/>
      <c r="F477" s="8"/>
      <c r="G477" s="4"/>
      <c r="H477" s="8"/>
      <c r="I47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3FFF-E65D-484F-B275-7342BA2C5E1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170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10</v>
      </c>
      <c r="D5" s="8">
        <v>0.03</v>
      </c>
      <c r="E5" s="12">
        <v>2</v>
      </c>
      <c r="F5" s="8">
        <v>0.01</v>
      </c>
      <c r="G5" s="12">
        <v>8</v>
      </c>
      <c r="H5" s="8">
        <v>0.05</v>
      </c>
      <c r="I5" s="12">
        <v>0</v>
      </c>
    </row>
    <row r="6" spans="2:9" ht="15" customHeight="1" x14ac:dyDescent="0.2">
      <c r="B6" t="s">
        <v>21</v>
      </c>
      <c r="C6" s="12">
        <v>4778</v>
      </c>
      <c r="D6" s="8">
        <v>14.22</v>
      </c>
      <c r="E6" s="12">
        <v>1825</v>
      </c>
      <c r="F6" s="8">
        <v>10.31</v>
      </c>
      <c r="G6" s="12">
        <v>2952</v>
      </c>
      <c r="H6" s="8">
        <v>19.07</v>
      </c>
      <c r="I6" s="12">
        <v>1</v>
      </c>
    </row>
    <row r="7" spans="2:9" ht="15" customHeight="1" x14ac:dyDescent="0.2">
      <c r="B7" t="s">
        <v>22</v>
      </c>
      <c r="C7" s="12">
        <v>4484</v>
      </c>
      <c r="D7" s="8">
        <v>13.34</v>
      </c>
      <c r="E7" s="12">
        <v>2207</v>
      </c>
      <c r="F7" s="8">
        <v>12.47</v>
      </c>
      <c r="G7" s="12">
        <v>2275</v>
      </c>
      <c r="H7" s="8">
        <v>14.69</v>
      </c>
      <c r="I7" s="12">
        <v>2</v>
      </c>
    </row>
    <row r="8" spans="2:9" ht="15" customHeight="1" x14ac:dyDescent="0.2">
      <c r="B8" t="s">
        <v>23</v>
      </c>
      <c r="C8" s="12">
        <v>46</v>
      </c>
      <c r="D8" s="8">
        <v>0.14000000000000001</v>
      </c>
      <c r="E8" s="12">
        <v>1</v>
      </c>
      <c r="F8" s="8">
        <v>0.01</v>
      </c>
      <c r="G8" s="12">
        <v>35</v>
      </c>
      <c r="H8" s="8">
        <v>0.23</v>
      </c>
      <c r="I8" s="12">
        <v>2</v>
      </c>
    </row>
    <row r="9" spans="2:9" ht="15" customHeight="1" x14ac:dyDescent="0.2">
      <c r="B9" t="s">
        <v>24</v>
      </c>
      <c r="C9" s="12">
        <v>318</v>
      </c>
      <c r="D9" s="8">
        <v>0.95</v>
      </c>
      <c r="E9" s="12">
        <v>13</v>
      </c>
      <c r="F9" s="8">
        <v>7.0000000000000007E-2</v>
      </c>
      <c r="G9" s="12">
        <v>303</v>
      </c>
      <c r="H9" s="8">
        <v>1.96</v>
      </c>
      <c r="I9" s="12">
        <v>1</v>
      </c>
    </row>
    <row r="10" spans="2:9" ht="15" customHeight="1" x14ac:dyDescent="0.2">
      <c r="B10" t="s">
        <v>25</v>
      </c>
      <c r="C10" s="12">
        <v>372</v>
      </c>
      <c r="D10" s="8">
        <v>1.1100000000000001</v>
      </c>
      <c r="E10" s="12">
        <v>150</v>
      </c>
      <c r="F10" s="8">
        <v>0.85</v>
      </c>
      <c r="G10" s="12">
        <v>215</v>
      </c>
      <c r="H10" s="8">
        <v>1.39</v>
      </c>
      <c r="I10" s="12">
        <v>7</v>
      </c>
    </row>
    <row r="11" spans="2:9" ht="15" customHeight="1" x14ac:dyDescent="0.2">
      <c r="B11" t="s">
        <v>26</v>
      </c>
      <c r="C11" s="12">
        <v>7663</v>
      </c>
      <c r="D11" s="8">
        <v>22.8</v>
      </c>
      <c r="E11" s="12">
        <v>3579</v>
      </c>
      <c r="F11" s="8">
        <v>20.22</v>
      </c>
      <c r="G11" s="12">
        <v>4063</v>
      </c>
      <c r="H11" s="8">
        <v>26.24</v>
      </c>
      <c r="I11" s="12">
        <v>19</v>
      </c>
    </row>
    <row r="12" spans="2:9" ht="15" customHeight="1" x14ac:dyDescent="0.2">
      <c r="B12" t="s">
        <v>27</v>
      </c>
      <c r="C12" s="12">
        <v>283</v>
      </c>
      <c r="D12" s="8">
        <v>0.84</v>
      </c>
      <c r="E12" s="12">
        <v>28</v>
      </c>
      <c r="F12" s="8">
        <v>0.16</v>
      </c>
      <c r="G12" s="12">
        <v>255</v>
      </c>
      <c r="H12" s="8">
        <v>1.65</v>
      </c>
      <c r="I12" s="12">
        <v>0</v>
      </c>
    </row>
    <row r="13" spans="2:9" ht="15" customHeight="1" x14ac:dyDescent="0.2">
      <c r="B13" t="s">
        <v>28</v>
      </c>
      <c r="C13" s="12">
        <v>2386</v>
      </c>
      <c r="D13" s="8">
        <v>7.1</v>
      </c>
      <c r="E13" s="12">
        <v>761</v>
      </c>
      <c r="F13" s="8">
        <v>4.3</v>
      </c>
      <c r="G13" s="12">
        <v>1620</v>
      </c>
      <c r="H13" s="8">
        <v>10.46</v>
      </c>
      <c r="I13" s="12">
        <v>1</v>
      </c>
    </row>
    <row r="14" spans="2:9" ht="15" customHeight="1" x14ac:dyDescent="0.2">
      <c r="B14" t="s">
        <v>29</v>
      </c>
      <c r="C14" s="12">
        <v>1721</v>
      </c>
      <c r="D14" s="8">
        <v>5.12</v>
      </c>
      <c r="E14" s="12">
        <v>920</v>
      </c>
      <c r="F14" s="8">
        <v>5.2</v>
      </c>
      <c r="G14" s="12">
        <v>781</v>
      </c>
      <c r="H14" s="8">
        <v>5.04</v>
      </c>
      <c r="I14" s="12">
        <v>6</v>
      </c>
    </row>
    <row r="15" spans="2:9" ht="15" customHeight="1" x14ac:dyDescent="0.2">
      <c r="B15" t="s">
        <v>30</v>
      </c>
      <c r="C15" s="12">
        <v>3902</v>
      </c>
      <c r="D15" s="8">
        <v>11.61</v>
      </c>
      <c r="E15" s="12">
        <v>3089</v>
      </c>
      <c r="F15" s="8">
        <v>17.45</v>
      </c>
      <c r="G15" s="12">
        <v>804</v>
      </c>
      <c r="H15" s="8">
        <v>5.19</v>
      </c>
      <c r="I15" s="12">
        <v>4</v>
      </c>
    </row>
    <row r="16" spans="2:9" ht="15" customHeight="1" x14ac:dyDescent="0.2">
      <c r="B16" t="s">
        <v>31</v>
      </c>
      <c r="C16" s="12">
        <v>3794</v>
      </c>
      <c r="D16" s="8">
        <v>11.29</v>
      </c>
      <c r="E16" s="12">
        <v>3003</v>
      </c>
      <c r="F16" s="8">
        <v>16.97</v>
      </c>
      <c r="G16" s="12">
        <v>760</v>
      </c>
      <c r="H16" s="8">
        <v>4.91</v>
      </c>
      <c r="I16" s="12">
        <v>8</v>
      </c>
    </row>
    <row r="17" spans="2:9" ht="15" customHeight="1" x14ac:dyDescent="0.2">
      <c r="B17" t="s">
        <v>32</v>
      </c>
      <c r="C17" s="12">
        <v>1331</v>
      </c>
      <c r="D17" s="8">
        <v>3.96</v>
      </c>
      <c r="E17" s="12">
        <v>868</v>
      </c>
      <c r="F17" s="8">
        <v>4.9000000000000004</v>
      </c>
      <c r="G17" s="12">
        <v>281</v>
      </c>
      <c r="H17" s="8">
        <v>1.82</v>
      </c>
      <c r="I17" s="12">
        <v>29</v>
      </c>
    </row>
    <row r="18" spans="2:9" ht="15" customHeight="1" x14ac:dyDescent="0.2">
      <c r="B18" t="s">
        <v>33</v>
      </c>
      <c r="C18" s="12">
        <v>1390</v>
      </c>
      <c r="D18" s="8">
        <v>4.1399999999999997</v>
      </c>
      <c r="E18" s="12">
        <v>879</v>
      </c>
      <c r="F18" s="8">
        <v>4.97</v>
      </c>
      <c r="G18" s="12">
        <v>419</v>
      </c>
      <c r="H18" s="8">
        <v>2.71</v>
      </c>
      <c r="I18" s="12">
        <v>34</v>
      </c>
    </row>
    <row r="19" spans="2:9" ht="15" customHeight="1" x14ac:dyDescent="0.2">
      <c r="B19" t="s">
        <v>34</v>
      </c>
      <c r="C19" s="12">
        <v>1129</v>
      </c>
      <c r="D19" s="8">
        <v>3.36</v>
      </c>
      <c r="E19" s="12">
        <v>376</v>
      </c>
      <c r="F19" s="8">
        <v>2.12</v>
      </c>
      <c r="G19" s="12">
        <v>711</v>
      </c>
      <c r="H19" s="8">
        <v>4.59</v>
      </c>
      <c r="I19" s="12">
        <v>24</v>
      </c>
    </row>
    <row r="20" spans="2:9" ht="15" customHeight="1" x14ac:dyDescent="0.2">
      <c r="B20" s="9" t="s">
        <v>172</v>
      </c>
      <c r="C20" s="12">
        <f>SUM(LTBL_17000[総数／事業所数])</f>
        <v>33607</v>
      </c>
      <c r="E20" s="12">
        <f>SUBTOTAL(109,LTBL_17000[個人／事業所数])</f>
        <v>17701</v>
      </c>
      <c r="G20" s="12">
        <f>SUBTOTAL(109,LTBL_17000[法人／事業所数])</f>
        <v>15482</v>
      </c>
      <c r="I20" s="12">
        <f>SUBTOTAL(109,LTBL_17000[法人以外の団体／事業所数])</f>
        <v>138</v>
      </c>
    </row>
    <row r="21" spans="2:9" ht="15" customHeight="1" x14ac:dyDescent="0.2">
      <c r="E21" s="11">
        <f>LTBL_17000[[#Totals],[個人／事業所数]]/LTBL_17000[[#Totals],[総数／事業所数]]</f>
        <v>0.52670574582676233</v>
      </c>
      <c r="G21" s="11">
        <f>LTBL_17000[[#Totals],[法人／事業所数]]/LTBL_17000[[#Totals],[総数／事業所数]]</f>
        <v>0.46067783497485643</v>
      </c>
      <c r="I21" s="11">
        <f>LTBL_17000[[#Totals],[法人以外の団体／事業所数]]/LTBL_17000[[#Totals],[総数／事業所数]]</f>
        <v>4.1062873806052306E-3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59</v>
      </c>
      <c r="C24" s="12">
        <v>3344</v>
      </c>
      <c r="D24" s="8">
        <v>9.9499999999999993</v>
      </c>
      <c r="E24" s="12">
        <v>2841</v>
      </c>
      <c r="F24" s="8">
        <v>16.05</v>
      </c>
      <c r="G24" s="12">
        <v>501</v>
      </c>
      <c r="H24" s="8">
        <v>3.24</v>
      </c>
      <c r="I24" s="12">
        <v>2</v>
      </c>
    </row>
    <row r="25" spans="2:9" ht="15" customHeight="1" x14ac:dyDescent="0.2">
      <c r="B25" t="s">
        <v>60</v>
      </c>
      <c r="C25" s="12">
        <v>3234</v>
      </c>
      <c r="D25" s="8">
        <v>9.6199999999999992</v>
      </c>
      <c r="E25" s="12">
        <v>2782</v>
      </c>
      <c r="F25" s="8">
        <v>15.72</v>
      </c>
      <c r="G25" s="12">
        <v>451</v>
      </c>
      <c r="H25" s="8">
        <v>2.91</v>
      </c>
      <c r="I25" s="12">
        <v>0</v>
      </c>
    </row>
    <row r="26" spans="2:9" ht="15" customHeight="1" x14ac:dyDescent="0.2">
      <c r="B26" t="s">
        <v>55</v>
      </c>
      <c r="C26" s="12">
        <v>2154</v>
      </c>
      <c r="D26" s="8">
        <v>6.41</v>
      </c>
      <c r="E26" s="12">
        <v>1199</v>
      </c>
      <c r="F26" s="8">
        <v>6.77</v>
      </c>
      <c r="G26" s="12">
        <v>950</v>
      </c>
      <c r="H26" s="8">
        <v>6.14</v>
      </c>
      <c r="I26" s="12">
        <v>3</v>
      </c>
    </row>
    <row r="27" spans="2:9" ht="15" customHeight="1" x14ac:dyDescent="0.2">
      <c r="B27" t="s">
        <v>43</v>
      </c>
      <c r="C27" s="12">
        <v>2018</v>
      </c>
      <c r="D27" s="8">
        <v>6</v>
      </c>
      <c r="E27" s="12">
        <v>589</v>
      </c>
      <c r="F27" s="8">
        <v>3.33</v>
      </c>
      <c r="G27" s="12">
        <v>1428</v>
      </c>
      <c r="H27" s="8">
        <v>9.2200000000000006</v>
      </c>
      <c r="I27" s="12">
        <v>1</v>
      </c>
    </row>
    <row r="28" spans="2:9" ht="15" customHeight="1" x14ac:dyDescent="0.2">
      <c r="B28" t="s">
        <v>56</v>
      </c>
      <c r="C28" s="12">
        <v>1792</v>
      </c>
      <c r="D28" s="8">
        <v>5.33</v>
      </c>
      <c r="E28" s="12">
        <v>657</v>
      </c>
      <c r="F28" s="8">
        <v>3.71</v>
      </c>
      <c r="G28" s="12">
        <v>1130</v>
      </c>
      <c r="H28" s="8">
        <v>7.3</v>
      </c>
      <c r="I28" s="12">
        <v>1</v>
      </c>
    </row>
    <row r="29" spans="2:9" ht="15" customHeight="1" x14ac:dyDescent="0.2">
      <c r="B29" t="s">
        <v>44</v>
      </c>
      <c r="C29" s="12">
        <v>1594</v>
      </c>
      <c r="D29" s="8">
        <v>4.74</v>
      </c>
      <c r="E29" s="12">
        <v>855</v>
      </c>
      <c r="F29" s="8">
        <v>4.83</v>
      </c>
      <c r="G29" s="12">
        <v>739</v>
      </c>
      <c r="H29" s="8">
        <v>4.7699999999999996</v>
      </c>
      <c r="I29" s="12">
        <v>0</v>
      </c>
    </row>
    <row r="30" spans="2:9" ht="15" customHeight="1" x14ac:dyDescent="0.2">
      <c r="B30" t="s">
        <v>53</v>
      </c>
      <c r="C30" s="12">
        <v>1537</v>
      </c>
      <c r="D30" s="8">
        <v>4.57</v>
      </c>
      <c r="E30" s="12">
        <v>1038</v>
      </c>
      <c r="F30" s="8">
        <v>5.86</v>
      </c>
      <c r="G30" s="12">
        <v>487</v>
      </c>
      <c r="H30" s="8">
        <v>3.15</v>
      </c>
      <c r="I30" s="12">
        <v>12</v>
      </c>
    </row>
    <row r="31" spans="2:9" ht="15" customHeight="1" x14ac:dyDescent="0.2">
      <c r="B31" t="s">
        <v>61</v>
      </c>
      <c r="C31" s="12">
        <v>1331</v>
      </c>
      <c r="D31" s="8">
        <v>3.96</v>
      </c>
      <c r="E31" s="12">
        <v>868</v>
      </c>
      <c r="F31" s="8">
        <v>4.9000000000000004</v>
      </c>
      <c r="G31" s="12">
        <v>281</v>
      </c>
      <c r="H31" s="8">
        <v>1.82</v>
      </c>
      <c r="I31" s="12">
        <v>29</v>
      </c>
    </row>
    <row r="32" spans="2:9" ht="15" customHeight="1" x14ac:dyDescent="0.2">
      <c r="B32" t="s">
        <v>45</v>
      </c>
      <c r="C32" s="12">
        <v>1166</v>
      </c>
      <c r="D32" s="8">
        <v>3.47</v>
      </c>
      <c r="E32" s="12">
        <v>381</v>
      </c>
      <c r="F32" s="8">
        <v>2.15</v>
      </c>
      <c r="G32" s="12">
        <v>785</v>
      </c>
      <c r="H32" s="8">
        <v>5.07</v>
      </c>
      <c r="I32" s="12">
        <v>0</v>
      </c>
    </row>
    <row r="33" spans="2:9" ht="15" customHeight="1" x14ac:dyDescent="0.2">
      <c r="B33" t="s">
        <v>62</v>
      </c>
      <c r="C33" s="12">
        <v>952</v>
      </c>
      <c r="D33" s="8">
        <v>2.83</v>
      </c>
      <c r="E33" s="12">
        <v>878</v>
      </c>
      <c r="F33" s="8">
        <v>4.96</v>
      </c>
      <c r="G33" s="12">
        <v>74</v>
      </c>
      <c r="H33" s="8">
        <v>0.48</v>
      </c>
      <c r="I33" s="12">
        <v>0</v>
      </c>
    </row>
    <row r="34" spans="2:9" ht="15" customHeight="1" x14ac:dyDescent="0.2">
      <c r="B34" t="s">
        <v>57</v>
      </c>
      <c r="C34" s="12">
        <v>937</v>
      </c>
      <c r="D34" s="8">
        <v>2.79</v>
      </c>
      <c r="E34" s="12">
        <v>600</v>
      </c>
      <c r="F34" s="8">
        <v>3.39</v>
      </c>
      <c r="G34" s="12">
        <v>332</v>
      </c>
      <c r="H34" s="8">
        <v>2.14</v>
      </c>
      <c r="I34" s="12">
        <v>5</v>
      </c>
    </row>
    <row r="35" spans="2:9" ht="15" customHeight="1" x14ac:dyDescent="0.2">
      <c r="B35" t="s">
        <v>46</v>
      </c>
      <c r="C35" s="12">
        <v>923</v>
      </c>
      <c r="D35" s="8">
        <v>2.75</v>
      </c>
      <c r="E35" s="12">
        <v>474</v>
      </c>
      <c r="F35" s="8">
        <v>2.68</v>
      </c>
      <c r="G35" s="12">
        <v>449</v>
      </c>
      <c r="H35" s="8">
        <v>2.9</v>
      </c>
      <c r="I35" s="12">
        <v>0</v>
      </c>
    </row>
    <row r="36" spans="2:9" ht="15" customHeight="1" x14ac:dyDescent="0.2">
      <c r="B36" t="s">
        <v>54</v>
      </c>
      <c r="C36" s="12">
        <v>901</v>
      </c>
      <c r="D36" s="8">
        <v>2.68</v>
      </c>
      <c r="E36" s="12">
        <v>502</v>
      </c>
      <c r="F36" s="8">
        <v>2.84</v>
      </c>
      <c r="G36" s="12">
        <v>399</v>
      </c>
      <c r="H36" s="8">
        <v>2.58</v>
      </c>
      <c r="I36" s="12">
        <v>0</v>
      </c>
    </row>
    <row r="37" spans="2:9" ht="15" customHeight="1" x14ac:dyDescent="0.2">
      <c r="B37" t="s">
        <v>52</v>
      </c>
      <c r="C37" s="12">
        <v>866</v>
      </c>
      <c r="D37" s="8">
        <v>2.58</v>
      </c>
      <c r="E37" s="12">
        <v>430</v>
      </c>
      <c r="F37" s="8">
        <v>2.4300000000000002</v>
      </c>
      <c r="G37" s="12">
        <v>432</v>
      </c>
      <c r="H37" s="8">
        <v>2.79</v>
      </c>
      <c r="I37" s="12">
        <v>4</v>
      </c>
    </row>
    <row r="38" spans="2:9" ht="15" customHeight="1" x14ac:dyDescent="0.2">
      <c r="B38" t="s">
        <v>58</v>
      </c>
      <c r="C38" s="12">
        <v>709</v>
      </c>
      <c r="D38" s="8">
        <v>2.11</v>
      </c>
      <c r="E38" s="12">
        <v>315</v>
      </c>
      <c r="F38" s="8">
        <v>1.78</v>
      </c>
      <c r="G38" s="12">
        <v>381</v>
      </c>
      <c r="H38" s="8">
        <v>2.46</v>
      </c>
      <c r="I38" s="12">
        <v>1</v>
      </c>
    </row>
    <row r="39" spans="2:9" ht="15" customHeight="1" x14ac:dyDescent="0.2">
      <c r="B39" t="s">
        <v>49</v>
      </c>
      <c r="C39" s="12">
        <v>645</v>
      </c>
      <c r="D39" s="8">
        <v>1.92</v>
      </c>
      <c r="E39" s="12">
        <v>475</v>
      </c>
      <c r="F39" s="8">
        <v>2.68</v>
      </c>
      <c r="G39" s="12">
        <v>170</v>
      </c>
      <c r="H39" s="8">
        <v>1.1000000000000001</v>
      </c>
      <c r="I39" s="12">
        <v>0</v>
      </c>
    </row>
    <row r="40" spans="2:9" ht="15" customHeight="1" x14ac:dyDescent="0.2">
      <c r="B40" t="s">
        <v>50</v>
      </c>
      <c r="C40" s="12">
        <v>570</v>
      </c>
      <c r="D40" s="8">
        <v>1.7</v>
      </c>
      <c r="E40" s="12">
        <v>49</v>
      </c>
      <c r="F40" s="8">
        <v>0.28000000000000003</v>
      </c>
      <c r="G40" s="12">
        <v>521</v>
      </c>
      <c r="H40" s="8">
        <v>3.37</v>
      </c>
      <c r="I40" s="12">
        <v>0</v>
      </c>
    </row>
    <row r="41" spans="2:9" ht="15" customHeight="1" x14ac:dyDescent="0.2">
      <c r="B41" t="s">
        <v>51</v>
      </c>
      <c r="C41" s="12">
        <v>515</v>
      </c>
      <c r="D41" s="8">
        <v>1.53</v>
      </c>
      <c r="E41" s="12">
        <v>127</v>
      </c>
      <c r="F41" s="8">
        <v>0.72</v>
      </c>
      <c r="G41" s="12">
        <v>388</v>
      </c>
      <c r="H41" s="8">
        <v>2.5099999999999998</v>
      </c>
      <c r="I41" s="12">
        <v>0</v>
      </c>
    </row>
    <row r="42" spans="2:9" ht="15" customHeight="1" x14ac:dyDescent="0.2">
      <c r="B42" t="s">
        <v>48</v>
      </c>
      <c r="C42" s="12">
        <v>471</v>
      </c>
      <c r="D42" s="8">
        <v>1.4</v>
      </c>
      <c r="E42" s="12">
        <v>174</v>
      </c>
      <c r="F42" s="8">
        <v>0.98</v>
      </c>
      <c r="G42" s="12">
        <v>297</v>
      </c>
      <c r="H42" s="8">
        <v>1.92</v>
      </c>
      <c r="I42" s="12">
        <v>0</v>
      </c>
    </row>
    <row r="43" spans="2:9" ht="15" customHeight="1" x14ac:dyDescent="0.2">
      <c r="B43" t="s">
        <v>47</v>
      </c>
      <c r="C43" s="12">
        <v>448</v>
      </c>
      <c r="D43" s="8">
        <v>1.33</v>
      </c>
      <c r="E43" s="12">
        <v>177</v>
      </c>
      <c r="F43" s="8">
        <v>1</v>
      </c>
      <c r="G43" s="12">
        <v>271</v>
      </c>
      <c r="H43" s="8">
        <v>1.75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109</v>
      </c>
      <c r="C47" s="12">
        <v>1664</v>
      </c>
      <c r="D47" s="8">
        <v>4.95</v>
      </c>
      <c r="E47" s="12">
        <v>1538</v>
      </c>
      <c r="F47" s="8">
        <v>8.69</v>
      </c>
      <c r="G47" s="12">
        <v>126</v>
      </c>
      <c r="H47" s="8">
        <v>0.81</v>
      </c>
      <c r="I47" s="12">
        <v>0</v>
      </c>
    </row>
    <row r="48" spans="2:9" ht="15" customHeight="1" x14ac:dyDescent="0.2">
      <c r="B48" t="s">
        <v>102</v>
      </c>
      <c r="C48" s="12">
        <v>959</v>
      </c>
      <c r="D48" s="8">
        <v>2.85</v>
      </c>
      <c r="E48" s="12">
        <v>473</v>
      </c>
      <c r="F48" s="8">
        <v>2.67</v>
      </c>
      <c r="G48" s="12">
        <v>482</v>
      </c>
      <c r="H48" s="8">
        <v>3.11</v>
      </c>
      <c r="I48" s="12">
        <v>0</v>
      </c>
    </row>
    <row r="49" spans="2:9" ht="15" customHeight="1" x14ac:dyDescent="0.2">
      <c r="B49" t="s">
        <v>108</v>
      </c>
      <c r="C49" s="12">
        <v>933</v>
      </c>
      <c r="D49" s="8">
        <v>2.78</v>
      </c>
      <c r="E49" s="12">
        <v>897</v>
      </c>
      <c r="F49" s="8">
        <v>5.07</v>
      </c>
      <c r="G49" s="12">
        <v>36</v>
      </c>
      <c r="H49" s="8">
        <v>0.23</v>
      </c>
      <c r="I49" s="12">
        <v>0</v>
      </c>
    </row>
    <row r="50" spans="2:9" ht="15" customHeight="1" x14ac:dyDescent="0.2">
      <c r="B50" t="s">
        <v>104</v>
      </c>
      <c r="C50" s="12">
        <v>845</v>
      </c>
      <c r="D50" s="8">
        <v>2.5099999999999998</v>
      </c>
      <c r="E50" s="12">
        <v>664</v>
      </c>
      <c r="F50" s="8">
        <v>3.75</v>
      </c>
      <c r="G50" s="12">
        <v>181</v>
      </c>
      <c r="H50" s="8">
        <v>1.17</v>
      </c>
      <c r="I50" s="12">
        <v>0</v>
      </c>
    </row>
    <row r="51" spans="2:9" ht="15" customHeight="1" x14ac:dyDescent="0.2">
      <c r="B51" t="s">
        <v>110</v>
      </c>
      <c r="C51" s="12">
        <v>790</v>
      </c>
      <c r="D51" s="8">
        <v>2.35</v>
      </c>
      <c r="E51" s="12">
        <v>635</v>
      </c>
      <c r="F51" s="8">
        <v>3.59</v>
      </c>
      <c r="G51" s="12">
        <v>155</v>
      </c>
      <c r="H51" s="8">
        <v>1</v>
      </c>
      <c r="I51" s="12">
        <v>0</v>
      </c>
    </row>
    <row r="52" spans="2:9" ht="15" customHeight="1" x14ac:dyDescent="0.2">
      <c r="B52" t="s">
        <v>92</v>
      </c>
      <c r="C52" s="12">
        <v>743</v>
      </c>
      <c r="D52" s="8">
        <v>2.21</v>
      </c>
      <c r="E52" s="12">
        <v>157</v>
      </c>
      <c r="F52" s="8">
        <v>0.89</v>
      </c>
      <c r="G52" s="12">
        <v>586</v>
      </c>
      <c r="H52" s="8">
        <v>3.79</v>
      </c>
      <c r="I52" s="12">
        <v>0</v>
      </c>
    </row>
    <row r="53" spans="2:9" ht="15" customHeight="1" x14ac:dyDescent="0.2">
      <c r="B53" t="s">
        <v>111</v>
      </c>
      <c r="C53" s="12">
        <v>729</v>
      </c>
      <c r="D53" s="8">
        <v>2.17</v>
      </c>
      <c r="E53" s="12">
        <v>687</v>
      </c>
      <c r="F53" s="8">
        <v>3.88</v>
      </c>
      <c r="G53" s="12">
        <v>42</v>
      </c>
      <c r="H53" s="8">
        <v>0.27</v>
      </c>
      <c r="I53" s="12">
        <v>0</v>
      </c>
    </row>
    <row r="54" spans="2:9" ht="15" customHeight="1" x14ac:dyDescent="0.2">
      <c r="B54" t="s">
        <v>106</v>
      </c>
      <c r="C54" s="12">
        <v>703</v>
      </c>
      <c r="D54" s="8">
        <v>2.09</v>
      </c>
      <c r="E54" s="12">
        <v>664</v>
      </c>
      <c r="F54" s="8">
        <v>3.75</v>
      </c>
      <c r="G54" s="12">
        <v>39</v>
      </c>
      <c r="H54" s="8">
        <v>0.25</v>
      </c>
      <c r="I54" s="12">
        <v>0</v>
      </c>
    </row>
    <row r="55" spans="2:9" ht="15" customHeight="1" x14ac:dyDescent="0.2">
      <c r="B55" t="s">
        <v>100</v>
      </c>
      <c r="C55" s="12">
        <v>605</v>
      </c>
      <c r="D55" s="8">
        <v>1.8</v>
      </c>
      <c r="E55" s="12">
        <v>402</v>
      </c>
      <c r="F55" s="8">
        <v>2.27</v>
      </c>
      <c r="G55" s="12">
        <v>201</v>
      </c>
      <c r="H55" s="8">
        <v>1.3</v>
      </c>
      <c r="I55" s="12">
        <v>1</v>
      </c>
    </row>
    <row r="56" spans="2:9" ht="15" customHeight="1" x14ac:dyDescent="0.2">
      <c r="B56" t="s">
        <v>105</v>
      </c>
      <c r="C56" s="12">
        <v>573</v>
      </c>
      <c r="D56" s="8">
        <v>1.71</v>
      </c>
      <c r="E56" s="12">
        <v>504</v>
      </c>
      <c r="F56" s="8">
        <v>2.85</v>
      </c>
      <c r="G56" s="12">
        <v>69</v>
      </c>
      <c r="H56" s="8">
        <v>0.45</v>
      </c>
      <c r="I56" s="12">
        <v>0</v>
      </c>
    </row>
    <row r="57" spans="2:9" ht="15" customHeight="1" x14ac:dyDescent="0.2">
      <c r="B57" t="s">
        <v>93</v>
      </c>
      <c r="C57" s="12">
        <v>540</v>
      </c>
      <c r="D57" s="8">
        <v>1.61</v>
      </c>
      <c r="E57" s="12">
        <v>252</v>
      </c>
      <c r="F57" s="8">
        <v>1.42</v>
      </c>
      <c r="G57" s="12">
        <v>288</v>
      </c>
      <c r="H57" s="8">
        <v>1.86</v>
      </c>
      <c r="I57" s="12">
        <v>0</v>
      </c>
    </row>
    <row r="58" spans="2:9" ht="15" customHeight="1" x14ac:dyDescent="0.2">
      <c r="B58" t="s">
        <v>107</v>
      </c>
      <c r="C58" s="12">
        <v>533</v>
      </c>
      <c r="D58" s="8">
        <v>1.59</v>
      </c>
      <c r="E58" s="12">
        <v>478</v>
      </c>
      <c r="F58" s="8">
        <v>2.7</v>
      </c>
      <c r="G58" s="12">
        <v>53</v>
      </c>
      <c r="H58" s="8">
        <v>0.34</v>
      </c>
      <c r="I58" s="12">
        <v>2</v>
      </c>
    </row>
    <row r="59" spans="2:9" ht="15" customHeight="1" x14ac:dyDescent="0.2">
      <c r="B59" t="s">
        <v>98</v>
      </c>
      <c r="C59" s="12">
        <v>531</v>
      </c>
      <c r="D59" s="8">
        <v>1.58</v>
      </c>
      <c r="E59" s="12">
        <v>269</v>
      </c>
      <c r="F59" s="8">
        <v>1.52</v>
      </c>
      <c r="G59" s="12">
        <v>262</v>
      </c>
      <c r="H59" s="8">
        <v>1.69</v>
      </c>
      <c r="I59" s="12">
        <v>0</v>
      </c>
    </row>
    <row r="60" spans="2:9" ht="15" customHeight="1" x14ac:dyDescent="0.2">
      <c r="B60" t="s">
        <v>97</v>
      </c>
      <c r="C60" s="12">
        <v>527</v>
      </c>
      <c r="D60" s="8">
        <v>1.57</v>
      </c>
      <c r="E60" s="12">
        <v>325</v>
      </c>
      <c r="F60" s="8">
        <v>1.84</v>
      </c>
      <c r="G60" s="12">
        <v>196</v>
      </c>
      <c r="H60" s="8">
        <v>1.27</v>
      </c>
      <c r="I60" s="12">
        <v>6</v>
      </c>
    </row>
    <row r="61" spans="2:9" ht="15" customHeight="1" x14ac:dyDescent="0.2">
      <c r="B61" t="s">
        <v>95</v>
      </c>
      <c r="C61" s="12">
        <v>492</v>
      </c>
      <c r="D61" s="8">
        <v>1.46</v>
      </c>
      <c r="E61" s="12">
        <v>200</v>
      </c>
      <c r="F61" s="8">
        <v>1.1299999999999999</v>
      </c>
      <c r="G61" s="12">
        <v>292</v>
      </c>
      <c r="H61" s="8">
        <v>1.89</v>
      </c>
      <c r="I61" s="12">
        <v>0</v>
      </c>
    </row>
    <row r="62" spans="2:9" ht="15" customHeight="1" x14ac:dyDescent="0.2">
      <c r="B62" t="s">
        <v>103</v>
      </c>
      <c r="C62" s="12">
        <v>449</v>
      </c>
      <c r="D62" s="8">
        <v>1.34</v>
      </c>
      <c r="E62" s="12">
        <v>194</v>
      </c>
      <c r="F62" s="8">
        <v>1.1000000000000001</v>
      </c>
      <c r="G62" s="12">
        <v>243</v>
      </c>
      <c r="H62" s="8">
        <v>1.57</v>
      </c>
      <c r="I62" s="12">
        <v>0</v>
      </c>
    </row>
    <row r="63" spans="2:9" ht="15" customHeight="1" x14ac:dyDescent="0.2">
      <c r="B63" t="s">
        <v>94</v>
      </c>
      <c r="C63" s="12">
        <v>448</v>
      </c>
      <c r="D63" s="8">
        <v>1.33</v>
      </c>
      <c r="E63" s="12">
        <v>159</v>
      </c>
      <c r="F63" s="8">
        <v>0.9</v>
      </c>
      <c r="G63" s="12">
        <v>289</v>
      </c>
      <c r="H63" s="8">
        <v>1.87</v>
      </c>
      <c r="I63" s="12">
        <v>0</v>
      </c>
    </row>
    <row r="64" spans="2:9" ht="15" customHeight="1" x14ac:dyDescent="0.2">
      <c r="B64" t="s">
        <v>101</v>
      </c>
      <c r="C64" s="12">
        <v>434</v>
      </c>
      <c r="D64" s="8">
        <v>1.29</v>
      </c>
      <c r="E64" s="12">
        <v>60</v>
      </c>
      <c r="F64" s="8">
        <v>0.34</v>
      </c>
      <c r="G64" s="12">
        <v>374</v>
      </c>
      <c r="H64" s="8">
        <v>2.42</v>
      </c>
      <c r="I64" s="12">
        <v>0</v>
      </c>
    </row>
    <row r="65" spans="2:9" ht="15" customHeight="1" x14ac:dyDescent="0.2">
      <c r="B65" t="s">
        <v>96</v>
      </c>
      <c r="C65" s="12">
        <v>431</v>
      </c>
      <c r="D65" s="8">
        <v>1.28</v>
      </c>
      <c r="E65" s="12">
        <v>295</v>
      </c>
      <c r="F65" s="8">
        <v>1.67</v>
      </c>
      <c r="G65" s="12">
        <v>132</v>
      </c>
      <c r="H65" s="8">
        <v>0.85</v>
      </c>
      <c r="I65" s="12">
        <v>4</v>
      </c>
    </row>
    <row r="66" spans="2:9" ht="15" customHeight="1" x14ac:dyDescent="0.2">
      <c r="B66" t="s">
        <v>99</v>
      </c>
      <c r="C66" s="12">
        <v>417</v>
      </c>
      <c r="D66" s="8">
        <v>1.24</v>
      </c>
      <c r="E66" s="12">
        <v>191</v>
      </c>
      <c r="F66" s="8">
        <v>1.08</v>
      </c>
      <c r="G66" s="12">
        <v>226</v>
      </c>
      <c r="H66" s="8">
        <v>1.46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94E4-9B98-4BA5-A13B-EDA2A7FA902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176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2</v>
      </c>
      <c r="D5" s="8">
        <v>0.01</v>
      </c>
      <c r="E5" s="12">
        <v>0</v>
      </c>
      <c r="F5" s="8">
        <v>0</v>
      </c>
      <c r="G5" s="12">
        <v>2</v>
      </c>
      <c r="H5" s="8">
        <v>0.03</v>
      </c>
      <c r="I5" s="12">
        <v>0</v>
      </c>
    </row>
    <row r="6" spans="2:9" ht="15" customHeight="1" x14ac:dyDescent="0.2">
      <c r="B6" t="s">
        <v>21</v>
      </c>
      <c r="C6" s="12">
        <v>1746</v>
      </c>
      <c r="D6" s="8">
        <v>12.41</v>
      </c>
      <c r="E6" s="12">
        <v>441</v>
      </c>
      <c r="F6" s="8">
        <v>6.94</v>
      </c>
      <c r="G6" s="12">
        <v>1305</v>
      </c>
      <c r="H6" s="8">
        <v>17.149999999999999</v>
      </c>
      <c r="I6" s="12">
        <v>0</v>
      </c>
    </row>
    <row r="7" spans="2:9" ht="15" customHeight="1" x14ac:dyDescent="0.2">
      <c r="B7" t="s">
        <v>22</v>
      </c>
      <c r="C7" s="12">
        <v>1217</v>
      </c>
      <c r="D7" s="8">
        <v>8.65</v>
      </c>
      <c r="E7" s="12">
        <v>463</v>
      </c>
      <c r="F7" s="8">
        <v>7.29</v>
      </c>
      <c r="G7" s="12">
        <v>754</v>
      </c>
      <c r="H7" s="8">
        <v>9.91</v>
      </c>
      <c r="I7" s="12">
        <v>0</v>
      </c>
    </row>
    <row r="8" spans="2:9" ht="15" customHeight="1" x14ac:dyDescent="0.2">
      <c r="B8" t="s">
        <v>23</v>
      </c>
      <c r="C8" s="12">
        <v>17</v>
      </c>
      <c r="D8" s="8">
        <v>0.12</v>
      </c>
      <c r="E8" s="12">
        <v>0</v>
      </c>
      <c r="F8" s="8">
        <v>0</v>
      </c>
      <c r="G8" s="12">
        <v>16</v>
      </c>
      <c r="H8" s="8">
        <v>0.21</v>
      </c>
      <c r="I8" s="12">
        <v>0</v>
      </c>
    </row>
    <row r="9" spans="2:9" ht="15" customHeight="1" x14ac:dyDescent="0.2">
      <c r="B9" t="s">
        <v>24</v>
      </c>
      <c r="C9" s="12">
        <v>196</v>
      </c>
      <c r="D9" s="8">
        <v>1.39</v>
      </c>
      <c r="E9" s="12">
        <v>8</v>
      </c>
      <c r="F9" s="8">
        <v>0.13</v>
      </c>
      <c r="G9" s="12">
        <v>187</v>
      </c>
      <c r="H9" s="8">
        <v>2.46</v>
      </c>
      <c r="I9" s="12">
        <v>1</v>
      </c>
    </row>
    <row r="10" spans="2:9" ht="15" customHeight="1" x14ac:dyDescent="0.2">
      <c r="B10" t="s">
        <v>25</v>
      </c>
      <c r="C10" s="12">
        <v>180</v>
      </c>
      <c r="D10" s="8">
        <v>1.28</v>
      </c>
      <c r="E10" s="12">
        <v>96</v>
      </c>
      <c r="F10" s="8">
        <v>1.51</v>
      </c>
      <c r="G10" s="12">
        <v>82</v>
      </c>
      <c r="H10" s="8">
        <v>1.08</v>
      </c>
      <c r="I10" s="12">
        <v>2</v>
      </c>
    </row>
    <row r="11" spans="2:9" ht="15" customHeight="1" x14ac:dyDescent="0.2">
      <c r="B11" t="s">
        <v>26</v>
      </c>
      <c r="C11" s="12">
        <v>3321</v>
      </c>
      <c r="D11" s="8">
        <v>23.61</v>
      </c>
      <c r="E11" s="12">
        <v>1173</v>
      </c>
      <c r="F11" s="8">
        <v>18.47</v>
      </c>
      <c r="G11" s="12">
        <v>2143</v>
      </c>
      <c r="H11" s="8">
        <v>28.16</v>
      </c>
      <c r="I11" s="12">
        <v>5</v>
      </c>
    </row>
    <row r="12" spans="2:9" ht="15" customHeight="1" x14ac:dyDescent="0.2">
      <c r="B12" t="s">
        <v>27</v>
      </c>
      <c r="C12" s="12">
        <v>164</v>
      </c>
      <c r="D12" s="8">
        <v>1.17</v>
      </c>
      <c r="E12" s="12">
        <v>11</v>
      </c>
      <c r="F12" s="8">
        <v>0.17</v>
      </c>
      <c r="G12" s="12">
        <v>153</v>
      </c>
      <c r="H12" s="8">
        <v>2.0099999999999998</v>
      </c>
      <c r="I12" s="12">
        <v>0</v>
      </c>
    </row>
    <row r="13" spans="2:9" ht="15" customHeight="1" x14ac:dyDescent="0.2">
      <c r="B13" t="s">
        <v>28</v>
      </c>
      <c r="C13" s="12">
        <v>1465</v>
      </c>
      <c r="D13" s="8">
        <v>10.41</v>
      </c>
      <c r="E13" s="12">
        <v>397</v>
      </c>
      <c r="F13" s="8">
        <v>6.25</v>
      </c>
      <c r="G13" s="12">
        <v>1065</v>
      </c>
      <c r="H13" s="8">
        <v>13.99</v>
      </c>
      <c r="I13" s="12">
        <v>1</v>
      </c>
    </row>
    <row r="14" spans="2:9" ht="15" customHeight="1" x14ac:dyDescent="0.2">
      <c r="B14" t="s">
        <v>29</v>
      </c>
      <c r="C14" s="12">
        <v>913</v>
      </c>
      <c r="D14" s="8">
        <v>6.49</v>
      </c>
      <c r="E14" s="12">
        <v>443</v>
      </c>
      <c r="F14" s="8">
        <v>6.98</v>
      </c>
      <c r="G14" s="12">
        <v>465</v>
      </c>
      <c r="H14" s="8">
        <v>6.11</v>
      </c>
      <c r="I14" s="12">
        <v>4</v>
      </c>
    </row>
    <row r="15" spans="2:9" ht="15" customHeight="1" x14ac:dyDescent="0.2">
      <c r="B15" t="s">
        <v>30</v>
      </c>
      <c r="C15" s="12">
        <v>1732</v>
      </c>
      <c r="D15" s="8">
        <v>12.31</v>
      </c>
      <c r="E15" s="12">
        <v>1343</v>
      </c>
      <c r="F15" s="8">
        <v>21.15</v>
      </c>
      <c r="G15" s="12">
        <v>385</v>
      </c>
      <c r="H15" s="8">
        <v>5.0599999999999996</v>
      </c>
      <c r="I15" s="12">
        <v>1</v>
      </c>
    </row>
    <row r="16" spans="2:9" ht="15" customHeight="1" x14ac:dyDescent="0.2">
      <c r="B16" t="s">
        <v>31</v>
      </c>
      <c r="C16" s="12">
        <v>1453</v>
      </c>
      <c r="D16" s="8">
        <v>10.33</v>
      </c>
      <c r="E16" s="12">
        <v>1104</v>
      </c>
      <c r="F16" s="8">
        <v>17.38</v>
      </c>
      <c r="G16" s="12">
        <v>340</v>
      </c>
      <c r="H16" s="8">
        <v>4.47</v>
      </c>
      <c r="I16" s="12">
        <v>4</v>
      </c>
    </row>
    <row r="17" spans="2:9" ht="15" customHeight="1" x14ac:dyDescent="0.2">
      <c r="B17" t="s">
        <v>32</v>
      </c>
      <c r="C17" s="12">
        <v>555</v>
      </c>
      <c r="D17" s="8">
        <v>3.95</v>
      </c>
      <c r="E17" s="12">
        <v>363</v>
      </c>
      <c r="F17" s="8">
        <v>5.72</v>
      </c>
      <c r="G17" s="12">
        <v>155</v>
      </c>
      <c r="H17" s="8">
        <v>2.04</v>
      </c>
      <c r="I17" s="12">
        <v>28</v>
      </c>
    </row>
    <row r="18" spans="2:9" ht="15" customHeight="1" x14ac:dyDescent="0.2">
      <c r="B18" t="s">
        <v>33</v>
      </c>
      <c r="C18" s="12">
        <v>570</v>
      </c>
      <c r="D18" s="8">
        <v>4.05</v>
      </c>
      <c r="E18" s="12">
        <v>359</v>
      </c>
      <c r="F18" s="8">
        <v>5.65</v>
      </c>
      <c r="G18" s="12">
        <v>185</v>
      </c>
      <c r="H18" s="8">
        <v>2.4300000000000002</v>
      </c>
      <c r="I18" s="12">
        <v>22</v>
      </c>
    </row>
    <row r="19" spans="2:9" ht="15" customHeight="1" x14ac:dyDescent="0.2">
      <c r="B19" t="s">
        <v>34</v>
      </c>
      <c r="C19" s="12">
        <v>536</v>
      </c>
      <c r="D19" s="8">
        <v>3.81</v>
      </c>
      <c r="E19" s="12">
        <v>150</v>
      </c>
      <c r="F19" s="8">
        <v>2.36</v>
      </c>
      <c r="G19" s="12">
        <v>373</v>
      </c>
      <c r="H19" s="8">
        <v>4.9000000000000004</v>
      </c>
      <c r="I19" s="12">
        <v>9</v>
      </c>
    </row>
    <row r="20" spans="2:9" ht="15" customHeight="1" x14ac:dyDescent="0.2">
      <c r="B20" s="9" t="s">
        <v>172</v>
      </c>
      <c r="C20" s="12">
        <f>SUM(LTBL_17201[総数／事業所数])</f>
        <v>14067</v>
      </c>
      <c r="E20" s="12">
        <f>SUBTOTAL(109,LTBL_17201[個人／事業所数])</f>
        <v>6351</v>
      </c>
      <c r="G20" s="12">
        <f>SUBTOTAL(109,LTBL_17201[法人／事業所数])</f>
        <v>7610</v>
      </c>
      <c r="I20" s="12">
        <f>SUBTOTAL(109,LTBL_17201[法人以外の団体／事業所数])</f>
        <v>77</v>
      </c>
    </row>
    <row r="21" spans="2:9" ht="15" customHeight="1" x14ac:dyDescent="0.2">
      <c r="E21" s="11">
        <f>LTBL_17201[[#Totals],[個人／事業所数]]/LTBL_17201[[#Totals],[総数／事業所数]]</f>
        <v>0.45148219236510984</v>
      </c>
      <c r="G21" s="11">
        <f>LTBL_17201[[#Totals],[法人／事業所数]]/LTBL_17201[[#Totals],[総数／事業所数]]</f>
        <v>0.54098244117437977</v>
      </c>
      <c r="I21" s="11">
        <f>LTBL_17201[[#Totals],[法人以外の団体／事業所数]]/LTBL_17201[[#Totals],[総数／事業所数]]</f>
        <v>5.473803938295301E-3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59</v>
      </c>
      <c r="C24" s="12">
        <v>1580</v>
      </c>
      <c r="D24" s="8">
        <v>11.23</v>
      </c>
      <c r="E24" s="12">
        <v>1294</v>
      </c>
      <c r="F24" s="8">
        <v>20.37</v>
      </c>
      <c r="G24" s="12">
        <v>285</v>
      </c>
      <c r="H24" s="8">
        <v>3.75</v>
      </c>
      <c r="I24" s="12">
        <v>1</v>
      </c>
    </row>
    <row r="25" spans="2:9" ht="15" customHeight="1" x14ac:dyDescent="0.2">
      <c r="B25" t="s">
        <v>60</v>
      </c>
      <c r="C25" s="12">
        <v>1215</v>
      </c>
      <c r="D25" s="8">
        <v>8.64</v>
      </c>
      <c r="E25" s="12">
        <v>1010</v>
      </c>
      <c r="F25" s="8">
        <v>15.9</v>
      </c>
      <c r="G25" s="12">
        <v>205</v>
      </c>
      <c r="H25" s="8">
        <v>2.69</v>
      </c>
      <c r="I25" s="12">
        <v>0</v>
      </c>
    </row>
    <row r="26" spans="2:9" ht="15" customHeight="1" x14ac:dyDescent="0.2">
      <c r="B26" t="s">
        <v>56</v>
      </c>
      <c r="C26" s="12">
        <v>1120</v>
      </c>
      <c r="D26" s="8">
        <v>7.96</v>
      </c>
      <c r="E26" s="12">
        <v>346</v>
      </c>
      <c r="F26" s="8">
        <v>5.45</v>
      </c>
      <c r="G26" s="12">
        <v>771</v>
      </c>
      <c r="H26" s="8">
        <v>10.130000000000001</v>
      </c>
      <c r="I26" s="12">
        <v>1</v>
      </c>
    </row>
    <row r="27" spans="2:9" ht="15" customHeight="1" x14ac:dyDescent="0.2">
      <c r="B27" t="s">
        <v>55</v>
      </c>
      <c r="C27" s="12">
        <v>815</v>
      </c>
      <c r="D27" s="8">
        <v>5.79</v>
      </c>
      <c r="E27" s="12">
        <v>386</v>
      </c>
      <c r="F27" s="8">
        <v>6.08</v>
      </c>
      <c r="G27" s="12">
        <v>428</v>
      </c>
      <c r="H27" s="8">
        <v>5.62</v>
      </c>
      <c r="I27" s="12">
        <v>1</v>
      </c>
    </row>
    <row r="28" spans="2:9" ht="15" customHeight="1" x14ac:dyDescent="0.2">
      <c r="B28" t="s">
        <v>43</v>
      </c>
      <c r="C28" s="12">
        <v>695</v>
      </c>
      <c r="D28" s="8">
        <v>4.9400000000000004</v>
      </c>
      <c r="E28" s="12">
        <v>122</v>
      </c>
      <c r="F28" s="8">
        <v>1.92</v>
      </c>
      <c r="G28" s="12">
        <v>573</v>
      </c>
      <c r="H28" s="8">
        <v>7.53</v>
      </c>
      <c r="I28" s="12">
        <v>0</v>
      </c>
    </row>
    <row r="29" spans="2:9" ht="15" customHeight="1" x14ac:dyDescent="0.2">
      <c r="B29" t="s">
        <v>53</v>
      </c>
      <c r="C29" s="12">
        <v>575</v>
      </c>
      <c r="D29" s="8">
        <v>4.09</v>
      </c>
      <c r="E29" s="12">
        <v>329</v>
      </c>
      <c r="F29" s="8">
        <v>5.18</v>
      </c>
      <c r="G29" s="12">
        <v>244</v>
      </c>
      <c r="H29" s="8">
        <v>3.21</v>
      </c>
      <c r="I29" s="12">
        <v>2</v>
      </c>
    </row>
    <row r="30" spans="2:9" ht="15" customHeight="1" x14ac:dyDescent="0.2">
      <c r="B30" t="s">
        <v>44</v>
      </c>
      <c r="C30" s="12">
        <v>555</v>
      </c>
      <c r="D30" s="8">
        <v>3.95</v>
      </c>
      <c r="E30" s="12">
        <v>209</v>
      </c>
      <c r="F30" s="8">
        <v>3.29</v>
      </c>
      <c r="G30" s="12">
        <v>346</v>
      </c>
      <c r="H30" s="8">
        <v>4.55</v>
      </c>
      <c r="I30" s="12">
        <v>0</v>
      </c>
    </row>
    <row r="31" spans="2:9" ht="15" customHeight="1" x14ac:dyDescent="0.2">
      <c r="B31" t="s">
        <v>61</v>
      </c>
      <c r="C31" s="12">
        <v>555</v>
      </c>
      <c r="D31" s="8">
        <v>3.95</v>
      </c>
      <c r="E31" s="12">
        <v>363</v>
      </c>
      <c r="F31" s="8">
        <v>5.72</v>
      </c>
      <c r="G31" s="12">
        <v>155</v>
      </c>
      <c r="H31" s="8">
        <v>2.04</v>
      </c>
      <c r="I31" s="12">
        <v>28</v>
      </c>
    </row>
    <row r="32" spans="2:9" ht="15" customHeight="1" x14ac:dyDescent="0.2">
      <c r="B32" t="s">
        <v>57</v>
      </c>
      <c r="C32" s="12">
        <v>537</v>
      </c>
      <c r="D32" s="8">
        <v>3.82</v>
      </c>
      <c r="E32" s="12">
        <v>311</v>
      </c>
      <c r="F32" s="8">
        <v>4.9000000000000004</v>
      </c>
      <c r="G32" s="12">
        <v>223</v>
      </c>
      <c r="H32" s="8">
        <v>2.93</v>
      </c>
      <c r="I32" s="12">
        <v>3</v>
      </c>
    </row>
    <row r="33" spans="2:9" ht="15" customHeight="1" x14ac:dyDescent="0.2">
      <c r="B33" t="s">
        <v>45</v>
      </c>
      <c r="C33" s="12">
        <v>496</v>
      </c>
      <c r="D33" s="8">
        <v>3.53</v>
      </c>
      <c r="E33" s="12">
        <v>110</v>
      </c>
      <c r="F33" s="8">
        <v>1.73</v>
      </c>
      <c r="G33" s="12">
        <v>386</v>
      </c>
      <c r="H33" s="8">
        <v>5.07</v>
      </c>
      <c r="I33" s="12">
        <v>0</v>
      </c>
    </row>
    <row r="34" spans="2:9" ht="15" customHeight="1" x14ac:dyDescent="0.2">
      <c r="B34" t="s">
        <v>62</v>
      </c>
      <c r="C34" s="12">
        <v>395</v>
      </c>
      <c r="D34" s="8">
        <v>2.81</v>
      </c>
      <c r="E34" s="12">
        <v>358</v>
      </c>
      <c r="F34" s="8">
        <v>5.64</v>
      </c>
      <c r="G34" s="12">
        <v>37</v>
      </c>
      <c r="H34" s="8">
        <v>0.49</v>
      </c>
      <c r="I34" s="12">
        <v>0</v>
      </c>
    </row>
    <row r="35" spans="2:9" ht="15" customHeight="1" x14ac:dyDescent="0.2">
      <c r="B35" t="s">
        <v>50</v>
      </c>
      <c r="C35" s="12">
        <v>389</v>
      </c>
      <c r="D35" s="8">
        <v>2.77</v>
      </c>
      <c r="E35" s="12">
        <v>15</v>
      </c>
      <c r="F35" s="8">
        <v>0.24</v>
      </c>
      <c r="G35" s="12">
        <v>374</v>
      </c>
      <c r="H35" s="8">
        <v>4.91</v>
      </c>
      <c r="I35" s="12">
        <v>0</v>
      </c>
    </row>
    <row r="36" spans="2:9" ht="15" customHeight="1" x14ac:dyDescent="0.2">
      <c r="B36" t="s">
        <v>52</v>
      </c>
      <c r="C36" s="12">
        <v>360</v>
      </c>
      <c r="D36" s="8">
        <v>2.56</v>
      </c>
      <c r="E36" s="12">
        <v>154</v>
      </c>
      <c r="F36" s="8">
        <v>2.42</v>
      </c>
      <c r="G36" s="12">
        <v>204</v>
      </c>
      <c r="H36" s="8">
        <v>2.68</v>
      </c>
      <c r="I36" s="12">
        <v>2</v>
      </c>
    </row>
    <row r="37" spans="2:9" ht="15" customHeight="1" x14ac:dyDescent="0.2">
      <c r="B37" t="s">
        <v>54</v>
      </c>
      <c r="C37" s="12">
        <v>351</v>
      </c>
      <c r="D37" s="8">
        <v>2.5</v>
      </c>
      <c r="E37" s="12">
        <v>175</v>
      </c>
      <c r="F37" s="8">
        <v>2.76</v>
      </c>
      <c r="G37" s="12">
        <v>176</v>
      </c>
      <c r="H37" s="8">
        <v>2.31</v>
      </c>
      <c r="I37" s="12">
        <v>0</v>
      </c>
    </row>
    <row r="38" spans="2:9" ht="15" customHeight="1" x14ac:dyDescent="0.2">
      <c r="B38" t="s">
        <v>58</v>
      </c>
      <c r="C38" s="12">
        <v>334</v>
      </c>
      <c r="D38" s="8">
        <v>2.37</v>
      </c>
      <c r="E38" s="12">
        <v>130</v>
      </c>
      <c r="F38" s="8">
        <v>2.0499999999999998</v>
      </c>
      <c r="G38" s="12">
        <v>202</v>
      </c>
      <c r="H38" s="8">
        <v>2.65</v>
      </c>
      <c r="I38" s="12">
        <v>1</v>
      </c>
    </row>
    <row r="39" spans="2:9" ht="15" customHeight="1" x14ac:dyDescent="0.2">
      <c r="B39" t="s">
        <v>51</v>
      </c>
      <c r="C39" s="12">
        <v>275</v>
      </c>
      <c r="D39" s="8">
        <v>1.95</v>
      </c>
      <c r="E39" s="12">
        <v>39</v>
      </c>
      <c r="F39" s="8">
        <v>0.61</v>
      </c>
      <c r="G39" s="12">
        <v>236</v>
      </c>
      <c r="H39" s="8">
        <v>3.1</v>
      </c>
      <c r="I39" s="12">
        <v>0</v>
      </c>
    </row>
    <row r="40" spans="2:9" ht="15" customHeight="1" x14ac:dyDescent="0.2">
      <c r="B40" t="s">
        <v>64</v>
      </c>
      <c r="C40" s="12">
        <v>256</v>
      </c>
      <c r="D40" s="8">
        <v>1.82</v>
      </c>
      <c r="E40" s="12">
        <v>47</v>
      </c>
      <c r="F40" s="8">
        <v>0.74</v>
      </c>
      <c r="G40" s="12">
        <v>209</v>
      </c>
      <c r="H40" s="8">
        <v>2.75</v>
      </c>
      <c r="I40" s="12">
        <v>0</v>
      </c>
    </row>
    <row r="41" spans="2:9" ht="15" customHeight="1" x14ac:dyDescent="0.2">
      <c r="B41" t="s">
        <v>63</v>
      </c>
      <c r="C41" s="12">
        <v>213</v>
      </c>
      <c r="D41" s="8">
        <v>1.51</v>
      </c>
      <c r="E41" s="12">
        <v>24</v>
      </c>
      <c r="F41" s="8">
        <v>0.38</v>
      </c>
      <c r="G41" s="12">
        <v>189</v>
      </c>
      <c r="H41" s="8">
        <v>2.48</v>
      </c>
      <c r="I41" s="12">
        <v>0</v>
      </c>
    </row>
    <row r="42" spans="2:9" ht="15" customHeight="1" x14ac:dyDescent="0.2">
      <c r="B42" t="s">
        <v>47</v>
      </c>
      <c r="C42" s="12">
        <v>204</v>
      </c>
      <c r="D42" s="8">
        <v>1.45</v>
      </c>
      <c r="E42" s="12">
        <v>85</v>
      </c>
      <c r="F42" s="8">
        <v>1.34</v>
      </c>
      <c r="G42" s="12">
        <v>119</v>
      </c>
      <c r="H42" s="8">
        <v>1.56</v>
      </c>
      <c r="I42" s="12">
        <v>0</v>
      </c>
    </row>
    <row r="43" spans="2:9" ht="15" customHeight="1" x14ac:dyDescent="0.2">
      <c r="B43" t="s">
        <v>65</v>
      </c>
      <c r="C43" s="12">
        <v>201</v>
      </c>
      <c r="D43" s="8">
        <v>1.43</v>
      </c>
      <c r="E43" s="12">
        <v>14</v>
      </c>
      <c r="F43" s="8">
        <v>0.22</v>
      </c>
      <c r="G43" s="12">
        <v>182</v>
      </c>
      <c r="H43" s="8">
        <v>2.39</v>
      </c>
      <c r="I43" s="12">
        <v>4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109</v>
      </c>
      <c r="C47" s="12">
        <v>609</v>
      </c>
      <c r="D47" s="8">
        <v>4.33</v>
      </c>
      <c r="E47" s="12">
        <v>553</v>
      </c>
      <c r="F47" s="8">
        <v>8.7100000000000009</v>
      </c>
      <c r="G47" s="12">
        <v>56</v>
      </c>
      <c r="H47" s="8">
        <v>0.74</v>
      </c>
      <c r="I47" s="12">
        <v>0</v>
      </c>
    </row>
    <row r="48" spans="2:9" ht="15" customHeight="1" x14ac:dyDescent="0.2">
      <c r="B48" t="s">
        <v>102</v>
      </c>
      <c r="C48" s="12">
        <v>568</v>
      </c>
      <c r="D48" s="8">
        <v>4.04</v>
      </c>
      <c r="E48" s="12">
        <v>238</v>
      </c>
      <c r="F48" s="8">
        <v>3.75</v>
      </c>
      <c r="G48" s="12">
        <v>328</v>
      </c>
      <c r="H48" s="8">
        <v>4.3099999999999996</v>
      </c>
      <c r="I48" s="12">
        <v>0</v>
      </c>
    </row>
    <row r="49" spans="2:9" ht="15" customHeight="1" x14ac:dyDescent="0.2">
      <c r="B49" t="s">
        <v>104</v>
      </c>
      <c r="C49" s="12">
        <v>424</v>
      </c>
      <c r="D49" s="8">
        <v>3.01</v>
      </c>
      <c r="E49" s="12">
        <v>323</v>
      </c>
      <c r="F49" s="8">
        <v>5.09</v>
      </c>
      <c r="G49" s="12">
        <v>101</v>
      </c>
      <c r="H49" s="8">
        <v>1.33</v>
      </c>
      <c r="I49" s="12">
        <v>0</v>
      </c>
    </row>
    <row r="50" spans="2:9" ht="15" customHeight="1" x14ac:dyDescent="0.2">
      <c r="B50" t="s">
        <v>106</v>
      </c>
      <c r="C50" s="12">
        <v>408</v>
      </c>
      <c r="D50" s="8">
        <v>2.9</v>
      </c>
      <c r="E50" s="12">
        <v>375</v>
      </c>
      <c r="F50" s="8">
        <v>5.9</v>
      </c>
      <c r="G50" s="12">
        <v>33</v>
      </c>
      <c r="H50" s="8">
        <v>0.43</v>
      </c>
      <c r="I50" s="12">
        <v>0</v>
      </c>
    </row>
    <row r="51" spans="2:9" ht="15" customHeight="1" x14ac:dyDescent="0.2">
      <c r="B51" t="s">
        <v>110</v>
      </c>
      <c r="C51" s="12">
        <v>351</v>
      </c>
      <c r="D51" s="8">
        <v>2.5</v>
      </c>
      <c r="E51" s="12">
        <v>269</v>
      </c>
      <c r="F51" s="8">
        <v>4.24</v>
      </c>
      <c r="G51" s="12">
        <v>82</v>
      </c>
      <c r="H51" s="8">
        <v>1.08</v>
      </c>
      <c r="I51" s="12">
        <v>0</v>
      </c>
    </row>
    <row r="52" spans="2:9" ht="15" customHeight="1" x14ac:dyDescent="0.2">
      <c r="B52" t="s">
        <v>108</v>
      </c>
      <c r="C52" s="12">
        <v>341</v>
      </c>
      <c r="D52" s="8">
        <v>2.42</v>
      </c>
      <c r="E52" s="12">
        <v>322</v>
      </c>
      <c r="F52" s="8">
        <v>5.07</v>
      </c>
      <c r="G52" s="12">
        <v>19</v>
      </c>
      <c r="H52" s="8">
        <v>0.25</v>
      </c>
      <c r="I52" s="12">
        <v>0</v>
      </c>
    </row>
    <row r="53" spans="2:9" ht="15" customHeight="1" x14ac:dyDescent="0.2">
      <c r="B53" t="s">
        <v>111</v>
      </c>
      <c r="C53" s="12">
        <v>300</v>
      </c>
      <c r="D53" s="8">
        <v>2.13</v>
      </c>
      <c r="E53" s="12">
        <v>276</v>
      </c>
      <c r="F53" s="8">
        <v>4.3499999999999996</v>
      </c>
      <c r="G53" s="12">
        <v>24</v>
      </c>
      <c r="H53" s="8">
        <v>0.32</v>
      </c>
      <c r="I53" s="12">
        <v>0</v>
      </c>
    </row>
    <row r="54" spans="2:9" ht="15" customHeight="1" x14ac:dyDescent="0.2">
      <c r="B54" t="s">
        <v>101</v>
      </c>
      <c r="C54" s="12">
        <v>272</v>
      </c>
      <c r="D54" s="8">
        <v>1.93</v>
      </c>
      <c r="E54" s="12">
        <v>31</v>
      </c>
      <c r="F54" s="8">
        <v>0.49</v>
      </c>
      <c r="G54" s="12">
        <v>241</v>
      </c>
      <c r="H54" s="8">
        <v>3.17</v>
      </c>
      <c r="I54" s="12">
        <v>0</v>
      </c>
    </row>
    <row r="55" spans="2:9" ht="15" customHeight="1" x14ac:dyDescent="0.2">
      <c r="B55" t="s">
        <v>100</v>
      </c>
      <c r="C55" s="12">
        <v>268</v>
      </c>
      <c r="D55" s="8">
        <v>1.91</v>
      </c>
      <c r="E55" s="12">
        <v>159</v>
      </c>
      <c r="F55" s="8">
        <v>2.5</v>
      </c>
      <c r="G55" s="12">
        <v>109</v>
      </c>
      <c r="H55" s="8">
        <v>1.43</v>
      </c>
      <c r="I55" s="12">
        <v>0</v>
      </c>
    </row>
    <row r="56" spans="2:9" ht="15" customHeight="1" x14ac:dyDescent="0.2">
      <c r="B56" t="s">
        <v>105</v>
      </c>
      <c r="C56" s="12">
        <v>268</v>
      </c>
      <c r="D56" s="8">
        <v>1.91</v>
      </c>
      <c r="E56" s="12">
        <v>224</v>
      </c>
      <c r="F56" s="8">
        <v>3.53</v>
      </c>
      <c r="G56" s="12">
        <v>44</v>
      </c>
      <c r="H56" s="8">
        <v>0.57999999999999996</v>
      </c>
      <c r="I56" s="12">
        <v>0</v>
      </c>
    </row>
    <row r="57" spans="2:9" ht="15" customHeight="1" x14ac:dyDescent="0.2">
      <c r="B57" t="s">
        <v>103</v>
      </c>
      <c r="C57" s="12">
        <v>225</v>
      </c>
      <c r="D57" s="8">
        <v>1.6</v>
      </c>
      <c r="E57" s="12">
        <v>88</v>
      </c>
      <c r="F57" s="8">
        <v>1.39</v>
      </c>
      <c r="G57" s="12">
        <v>136</v>
      </c>
      <c r="H57" s="8">
        <v>1.79</v>
      </c>
      <c r="I57" s="12">
        <v>0</v>
      </c>
    </row>
    <row r="58" spans="2:9" ht="15" customHeight="1" x14ac:dyDescent="0.2">
      <c r="B58" t="s">
        <v>97</v>
      </c>
      <c r="C58" s="12">
        <v>221</v>
      </c>
      <c r="D58" s="8">
        <v>1.57</v>
      </c>
      <c r="E58" s="12">
        <v>112</v>
      </c>
      <c r="F58" s="8">
        <v>1.76</v>
      </c>
      <c r="G58" s="12">
        <v>107</v>
      </c>
      <c r="H58" s="8">
        <v>1.41</v>
      </c>
      <c r="I58" s="12">
        <v>2</v>
      </c>
    </row>
    <row r="59" spans="2:9" ht="15" customHeight="1" x14ac:dyDescent="0.2">
      <c r="B59" t="s">
        <v>107</v>
      </c>
      <c r="C59" s="12">
        <v>208</v>
      </c>
      <c r="D59" s="8">
        <v>1.48</v>
      </c>
      <c r="E59" s="12">
        <v>179</v>
      </c>
      <c r="F59" s="8">
        <v>2.82</v>
      </c>
      <c r="G59" s="12">
        <v>28</v>
      </c>
      <c r="H59" s="8">
        <v>0.37</v>
      </c>
      <c r="I59" s="12">
        <v>1</v>
      </c>
    </row>
    <row r="60" spans="2:9" ht="15" customHeight="1" x14ac:dyDescent="0.2">
      <c r="B60" t="s">
        <v>98</v>
      </c>
      <c r="C60" s="12">
        <v>205</v>
      </c>
      <c r="D60" s="8">
        <v>1.46</v>
      </c>
      <c r="E60" s="12">
        <v>97</v>
      </c>
      <c r="F60" s="8">
        <v>1.53</v>
      </c>
      <c r="G60" s="12">
        <v>108</v>
      </c>
      <c r="H60" s="8">
        <v>1.42</v>
      </c>
      <c r="I60" s="12">
        <v>0</v>
      </c>
    </row>
    <row r="61" spans="2:9" ht="15" customHeight="1" x14ac:dyDescent="0.2">
      <c r="B61" t="s">
        <v>92</v>
      </c>
      <c r="C61" s="12">
        <v>199</v>
      </c>
      <c r="D61" s="8">
        <v>1.41</v>
      </c>
      <c r="E61" s="12">
        <v>22</v>
      </c>
      <c r="F61" s="8">
        <v>0.35</v>
      </c>
      <c r="G61" s="12">
        <v>177</v>
      </c>
      <c r="H61" s="8">
        <v>2.33</v>
      </c>
      <c r="I61" s="12">
        <v>0</v>
      </c>
    </row>
    <row r="62" spans="2:9" ht="15" customHeight="1" x14ac:dyDescent="0.2">
      <c r="B62" t="s">
        <v>95</v>
      </c>
      <c r="C62" s="12">
        <v>197</v>
      </c>
      <c r="D62" s="8">
        <v>1.4</v>
      </c>
      <c r="E62" s="12">
        <v>56</v>
      </c>
      <c r="F62" s="8">
        <v>0.88</v>
      </c>
      <c r="G62" s="12">
        <v>141</v>
      </c>
      <c r="H62" s="8">
        <v>1.85</v>
      </c>
      <c r="I62" s="12">
        <v>0</v>
      </c>
    </row>
    <row r="63" spans="2:9" ht="15" customHeight="1" x14ac:dyDescent="0.2">
      <c r="B63" t="s">
        <v>112</v>
      </c>
      <c r="C63" s="12">
        <v>193</v>
      </c>
      <c r="D63" s="8">
        <v>1.37</v>
      </c>
      <c r="E63" s="12">
        <v>7</v>
      </c>
      <c r="F63" s="8">
        <v>0.11</v>
      </c>
      <c r="G63" s="12">
        <v>186</v>
      </c>
      <c r="H63" s="8">
        <v>2.44</v>
      </c>
      <c r="I63" s="12">
        <v>0</v>
      </c>
    </row>
    <row r="64" spans="2:9" ht="15" customHeight="1" x14ac:dyDescent="0.2">
      <c r="B64" t="s">
        <v>93</v>
      </c>
      <c r="C64" s="12">
        <v>187</v>
      </c>
      <c r="D64" s="8">
        <v>1.33</v>
      </c>
      <c r="E64" s="12">
        <v>58</v>
      </c>
      <c r="F64" s="8">
        <v>0.91</v>
      </c>
      <c r="G64" s="12">
        <v>129</v>
      </c>
      <c r="H64" s="8">
        <v>1.7</v>
      </c>
      <c r="I64" s="12">
        <v>0</v>
      </c>
    </row>
    <row r="65" spans="2:9" ht="15" customHeight="1" x14ac:dyDescent="0.2">
      <c r="B65" t="s">
        <v>99</v>
      </c>
      <c r="C65" s="12">
        <v>187</v>
      </c>
      <c r="D65" s="8">
        <v>1.33</v>
      </c>
      <c r="E65" s="12">
        <v>67</v>
      </c>
      <c r="F65" s="8">
        <v>1.05</v>
      </c>
      <c r="G65" s="12">
        <v>120</v>
      </c>
      <c r="H65" s="8">
        <v>1.58</v>
      </c>
      <c r="I65" s="12">
        <v>0</v>
      </c>
    </row>
    <row r="66" spans="2:9" ht="15" customHeight="1" x14ac:dyDescent="0.2">
      <c r="B66" t="s">
        <v>94</v>
      </c>
      <c r="C66" s="12">
        <v>181</v>
      </c>
      <c r="D66" s="8">
        <v>1.29</v>
      </c>
      <c r="E66" s="12">
        <v>44</v>
      </c>
      <c r="F66" s="8">
        <v>0.69</v>
      </c>
      <c r="G66" s="12">
        <v>137</v>
      </c>
      <c r="H66" s="8">
        <v>1.8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E602C-0039-4C8E-AE5A-E85278D1444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177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2">
      <c r="B6" t="s">
        <v>21</v>
      </c>
      <c r="C6" s="12">
        <v>229</v>
      </c>
      <c r="D6" s="8">
        <v>12.28</v>
      </c>
      <c r="E6" s="12">
        <v>115</v>
      </c>
      <c r="F6" s="8">
        <v>9.86</v>
      </c>
      <c r="G6" s="12">
        <v>114</v>
      </c>
      <c r="H6" s="8">
        <v>16.62</v>
      </c>
      <c r="I6" s="12">
        <v>0</v>
      </c>
    </row>
    <row r="7" spans="2:9" ht="15" customHeight="1" x14ac:dyDescent="0.2">
      <c r="B7" t="s">
        <v>22</v>
      </c>
      <c r="C7" s="12">
        <v>213</v>
      </c>
      <c r="D7" s="8">
        <v>11.42</v>
      </c>
      <c r="E7" s="12">
        <v>122</v>
      </c>
      <c r="F7" s="8">
        <v>10.46</v>
      </c>
      <c r="G7" s="12">
        <v>91</v>
      </c>
      <c r="H7" s="8">
        <v>13.27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14</v>
      </c>
      <c r="D9" s="8">
        <v>0.75</v>
      </c>
      <c r="E9" s="12">
        <v>0</v>
      </c>
      <c r="F9" s="8">
        <v>0</v>
      </c>
      <c r="G9" s="12">
        <v>14</v>
      </c>
      <c r="H9" s="8">
        <v>2.04</v>
      </c>
      <c r="I9" s="12">
        <v>0</v>
      </c>
    </row>
    <row r="10" spans="2:9" ht="15" customHeight="1" x14ac:dyDescent="0.2">
      <c r="B10" t="s">
        <v>25</v>
      </c>
      <c r="C10" s="12">
        <v>28</v>
      </c>
      <c r="D10" s="8">
        <v>1.5</v>
      </c>
      <c r="E10" s="12">
        <v>6</v>
      </c>
      <c r="F10" s="8">
        <v>0.51</v>
      </c>
      <c r="G10" s="12">
        <v>21</v>
      </c>
      <c r="H10" s="8">
        <v>3.06</v>
      </c>
      <c r="I10" s="12">
        <v>1</v>
      </c>
    </row>
    <row r="11" spans="2:9" ht="15" customHeight="1" x14ac:dyDescent="0.2">
      <c r="B11" t="s">
        <v>26</v>
      </c>
      <c r="C11" s="12">
        <v>455</v>
      </c>
      <c r="D11" s="8">
        <v>24.4</v>
      </c>
      <c r="E11" s="12">
        <v>258</v>
      </c>
      <c r="F11" s="8">
        <v>22.13</v>
      </c>
      <c r="G11" s="12">
        <v>195</v>
      </c>
      <c r="H11" s="8">
        <v>28.43</v>
      </c>
      <c r="I11" s="12">
        <v>2</v>
      </c>
    </row>
    <row r="12" spans="2:9" ht="15" customHeight="1" x14ac:dyDescent="0.2">
      <c r="B12" t="s">
        <v>27</v>
      </c>
      <c r="C12" s="12">
        <v>21</v>
      </c>
      <c r="D12" s="8">
        <v>1.1299999999999999</v>
      </c>
      <c r="E12" s="12">
        <v>3</v>
      </c>
      <c r="F12" s="8">
        <v>0.26</v>
      </c>
      <c r="G12" s="12">
        <v>18</v>
      </c>
      <c r="H12" s="8">
        <v>2.62</v>
      </c>
      <c r="I12" s="12">
        <v>0</v>
      </c>
    </row>
    <row r="13" spans="2:9" ht="15" customHeight="1" x14ac:dyDescent="0.2">
      <c r="B13" t="s">
        <v>28</v>
      </c>
      <c r="C13" s="12">
        <v>106</v>
      </c>
      <c r="D13" s="8">
        <v>5.68</v>
      </c>
      <c r="E13" s="12">
        <v>56</v>
      </c>
      <c r="F13" s="8">
        <v>4.8</v>
      </c>
      <c r="G13" s="12">
        <v>50</v>
      </c>
      <c r="H13" s="8">
        <v>7.29</v>
      </c>
      <c r="I13" s="12">
        <v>0</v>
      </c>
    </row>
    <row r="14" spans="2:9" ht="15" customHeight="1" x14ac:dyDescent="0.2">
      <c r="B14" t="s">
        <v>29</v>
      </c>
      <c r="C14" s="12">
        <v>59</v>
      </c>
      <c r="D14" s="8">
        <v>3.16</v>
      </c>
      <c r="E14" s="12">
        <v>35</v>
      </c>
      <c r="F14" s="8">
        <v>3</v>
      </c>
      <c r="G14" s="12">
        <v>22</v>
      </c>
      <c r="H14" s="8">
        <v>3.21</v>
      </c>
      <c r="I14" s="12">
        <v>0</v>
      </c>
    </row>
    <row r="15" spans="2:9" ht="15" customHeight="1" x14ac:dyDescent="0.2">
      <c r="B15" t="s">
        <v>30</v>
      </c>
      <c r="C15" s="12">
        <v>325</v>
      </c>
      <c r="D15" s="8">
        <v>17.43</v>
      </c>
      <c r="E15" s="12">
        <v>261</v>
      </c>
      <c r="F15" s="8">
        <v>22.38</v>
      </c>
      <c r="G15" s="12">
        <v>64</v>
      </c>
      <c r="H15" s="8">
        <v>9.33</v>
      </c>
      <c r="I15" s="12">
        <v>0</v>
      </c>
    </row>
    <row r="16" spans="2:9" ht="15" customHeight="1" x14ac:dyDescent="0.2">
      <c r="B16" t="s">
        <v>31</v>
      </c>
      <c r="C16" s="12">
        <v>228</v>
      </c>
      <c r="D16" s="8">
        <v>12.23</v>
      </c>
      <c r="E16" s="12">
        <v>194</v>
      </c>
      <c r="F16" s="8">
        <v>16.64</v>
      </c>
      <c r="G16" s="12">
        <v>34</v>
      </c>
      <c r="H16" s="8">
        <v>4.96</v>
      </c>
      <c r="I16" s="12">
        <v>0</v>
      </c>
    </row>
    <row r="17" spans="2:9" ht="15" customHeight="1" x14ac:dyDescent="0.2">
      <c r="B17" t="s">
        <v>32</v>
      </c>
      <c r="C17" s="12">
        <v>62</v>
      </c>
      <c r="D17" s="8">
        <v>3.32</v>
      </c>
      <c r="E17" s="12">
        <v>48</v>
      </c>
      <c r="F17" s="8">
        <v>4.12</v>
      </c>
      <c r="G17" s="12">
        <v>11</v>
      </c>
      <c r="H17" s="8">
        <v>1.6</v>
      </c>
      <c r="I17" s="12">
        <v>0</v>
      </c>
    </row>
    <row r="18" spans="2:9" ht="15" customHeight="1" x14ac:dyDescent="0.2">
      <c r="B18" t="s">
        <v>33</v>
      </c>
      <c r="C18" s="12">
        <v>68</v>
      </c>
      <c r="D18" s="8">
        <v>3.65</v>
      </c>
      <c r="E18" s="12">
        <v>47</v>
      </c>
      <c r="F18" s="8">
        <v>4.03</v>
      </c>
      <c r="G18" s="12">
        <v>18</v>
      </c>
      <c r="H18" s="8">
        <v>2.62</v>
      </c>
      <c r="I18" s="12">
        <v>0</v>
      </c>
    </row>
    <row r="19" spans="2:9" ht="15" customHeight="1" x14ac:dyDescent="0.2">
      <c r="B19" t="s">
        <v>34</v>
      </c>
      <c r="C19" s="12">
        <v>56</v>
      </c>
      <c r="D19" s="8">
        <v>3</v>
      </c>
      <c r="E19" s="12">
        <v>21</v>
      </c>
      <c r="F19" s="8">
        <v>1.8</v>
      </c>
      <c r="G19" s="12">
        <v>33</v>
      </c>
      <c r="H19" s="8">
        <v>4.8099999999999996</v>
      </c>
      <c r="I19" s="12">
        <v>1</v>
      </c>
    </row>
    <row r="20" spans="2:9" ht="15" customHeight="1" x14ac:dyDescent="0.2">
      <c r="B20" s="9" t="s">
        <v>172</v>
      </c>
      <c r="C20" s="12">
        <f>SUM(LTBL_17202[総数／事業所数])</f>
        <v>1865</v>
      </c>
      <c r="E20" s="12">
        <f>SUBTOTAL(109,LTBL_17202[個人／事業所数])</f>
        <v>1166</v>
      </c>
      <c r="G20" s="12">
        <f>SUBTOTAL(109,LTBL_17202[法人／事業所数])</f>
        <v>686</v>
      </c>
      <c r="I20" s="12">
        <f>SUBTOTAL(109,LTBL_17202[法人以外の団体／事業所数])</f>
        <v>4</v>
      </c>
    </row>
    <row r="21" spans="2:9" ht="15" customHeight="1" x14ac:dyDescent="0.2">
      <c r="E21" s="11">
        <f>LTBL_17202[[#Totals],[個人／事業所数]]/LTBL_17202[[#Totals],[総数／事業所数]]</f>
        <v>0.62520107238605893</v>
      </c>
      <c r="G21" s="11">
        <f>LTBL_17202[[#Totals],[法人／事業所数]]/LTBL_17202[[#Totals],[総数／事業所数]]</f>
        <v>0.367828418230563</v>
      </c>
      <c r="I21" s="11">
        <f>LTBL_17202[[#Totals],[法人以外の団体／事業所数]]/LTBL_17202[[#Totals],[総数／事業所数]]</f>
        <v>2.1447721179624667E-3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59</v>
      </c>
      <c r="C24" s="12">
        <v>250</v>
      </c>
      <c r="D24" s="8">
        <v>13.4</v>
      </c>
      <c r="E24" s="12">
        <v>218</v>
      </c>
      <c r="F24" s="8">
        <v>18.7</v>
      </c>
      <c r="G24" s="12">
        <v>32</v>
      </c>
      <c r="H24" s="8">
        <v>4.66</v>
      </c>
      <c r="I24" s="12">
        <v>0</v>
      </c>
    </row>
    <row r="25" spans="2:9" ht="15" customHeight="1" x14ac:dyDescent="0.2">
      <c r="B25" t="s">
        <v>60</v>
      </c>
      <c r="C25" s="12">
        <v>202</v>
      </c>
      <c r="D25" s="8">
        <v>10.83</v>
      </c>
      <c r="E25" s="12">
        <v>181</v>
      </c>
      <c r="F25" s="8">
        <v>15.52</v>
      </c>
      <c r="G25" s="12">
        <v>21</v>
      </c>
      <c r="H25" s="8">
        <v>3.06</v>
      </c>
      <c r="I25" s="12">
        <v>0</v>
      </c>
    </row>
    <row r="26" spans="2:9" ht="15" customHeight="1" x14ac:dyDescent="0.2">
      <c r="B26" t="s">
        <v>55</v>
      </c>
      <c r="C26" s="12">
        <v>141</v>
      </c>
      <c r="D26" s="8">
        <v>7.56</v>
      </c>
      <c r="E26" s="12">
        <v>99</v>
      </c>
      <c r="F26" s="8">
        <v>8.49</v>
      </c>
      <c r="G26" s="12">
        <v>42</v>
      </c>
      <c r="H26" s="8">
        <v>6.12</v>
      </c>
      <c r="I26" s="12">
        <v>0</v>
      </c>
    </row>
    <row r="27" spans="2:9" ht="15" customHeight="1" x14ac:dyDescent="0.2">
      <c r="B27" t="s">
        <v>53</v>
      </c>
      <c r="C27" s="12">
        <v>113</v>
      </c>
      <c r="D27" s="8">
        <v>6.06</v>
      </c>
      <c r="E27" s="12">
        <v>76</v>
      </c>
      <c r="F27" s="8">
        <v>6.52</v>
      </c>
      <c r="G27" s="12">
        <v>35</v>
      </c>
      <c r="H27" s="8">
        <v>5.0999999999999996</v>
      </c>
      <c r="I27" s="12">
        <v>2</v>
      </c>
    </row>
    <row r="28" spans="2:9" ht="15" customHeight="1" x14ac:dyDescent="0.2">
      <c r="B28" t="s">
        <v>43</v>
      </c>
      <c r="C28" s="12">
        <v>90</v>
      </c>
      <c r="D28" s="8">
        <v>4.83</v>
      </c>
      <c r="E28" s="12">
        <v>34</v>
      </c>
      <c r="F28" s="8">
        <v>2.92</v>
      </c>
      <c r="G28" s="12">
        <v>56</v>
      </c>
      <c r="H28" s="8">
        <v>8.16</v>
      </c>
      <c r="I28" s="12">
        <v>0</v>
      </c>
    </row>
    <row r="29" spans="2:9" ht="15" customHeight="1" x14ac:dyDescent="0.2">
      <c r="B29" t="s">
        <v>56</v>
      </c>
      <c r="C29" s="12">
        <v>85</v>
      </c>
      <c r="D29" s="8">
        <v>4.5599999999999996</v>
      </c>
      <c r="E29" s="12">
        <v>53</v>
      </c>
      <c r="F29" s="8">
        <v>4.55</v>
      </c>
      <c r="G29" s="12">
        <v>32</v>
      </c>
      <c r="H29" s="8">
        <v>4.66</v>
      </c>
      <c r="I29" s="12">
        <v>0</v>
      </c>
    </row>
    <row r="30" spans="2:9" ht="15" customHeight="1" x14ac:dyDescent="0.2">
      <c r="B30" t="s">
        <v>44</v>
      </c>
      <c r="C30" s="12">
        <v>79</v>
      </c>
      <c r="D30" s="8">
        <v>4.24</v>
      </c>
      <c r="E30" s="12">
        <v>53</v>
      </c>
      <c r="F30" s="8">
        <v>4.55</v>
      </c>
      <c r="G30" s="12">
        <v>26</v>
      </c>
      <c r="H30" s="8">
        <v>3.79</v>
      </c>
      <c r="I30" s="12">
        <v>0</v>
      </c>
    </row>
    <row r="31" spans="2:9" ht="15" customHeight="1" x14ac:dyDescent="0.2">
      <c r="B31" t="s">
        <v>61</v>
      </c>
      <c r="C31" s="12">
        <v>62</v>
      </c>
      <c r="D31" s="8">
        <v>3.32</v>
      </c>
      <c r="E31" s="12">
        <v>48</v>
      </c>
      <c r="F31" s="8">
        <v>4.12</v>
      </c>
      <c r="G31" s="12">
        <v>11</v>
      </c>
      <c r="H31" s="8">
        <v>1.6</v>
      </c>
      <c r="I31" s="12">
        <v>0</v>
      </c>
    </row>
    <row r="32" spans="2:9" ht="15" customHeight="1" x14ac:dyDescent="0.2">
      <c r="B32" t="s">
        <v>45</v>
      </c>
      <c r="C32" s="12">
        <v>60</v>
      </c>
      <c r="D32" s="8">
        <v>3.22</v>
      </c>
      <c r="E32" s="12">
        <v>28</v>
      </c>
      <c r="F32" s="8">
        <v>2.4</v>
      </c>
      <c r="G32" s="12">
        <v>32</v>
      </c>
      <c r="H32" s="8">
        <v>4.66</v>
      </c>
      <c r="I32" s="12">
        <v>0</v>
      </c>
    </row>
    <row r="33" spans="2:9" ht="15" customHeight="1" x14ac:dyDescent="0.2">
      <c r="B33" t="s">
        <v>52</v>
      </c>
      <c r="C33" s="12">
        <v>54</v>
      </c>
      <c r="D33" s="8">
        <v>2.9</v>
      </c>
      <c r="E33" s="12">
        <v>29</v>
      </c>
      <c r="F33" s="8">
        <v>2.4900000000000002</v>
      </c>
      <c r="G33" s="12">
        <v>25</v>
      </c>
      <c r="H33" s="8">
        <v>3.64</v>
      </c>
      <c r="I33" s="12">
        <v>0</v>
      </c>
    </row>
    <row r="34" spans="2:9" ht="15" customHeight="1" x14ac:dyDescent="0.2">
      <c r="B34" t="s">
        <v>70</v>
      </c>
      <c r="C34" s="12">
        <v>51</v>
      </c>
      <c r="D34" s="8">
        <v>2.73</v>
      </c>
      <c r="E34" s="12">
        <v>36</v>
      </c>
      <c r="F34" s="8">
        <v>3.09</v>
      </c>
      <c r="G34" s="12">
        <v>15</v>
      </c>
      <c r="H34" s="8">
        <v>2.19</v>
      </c>
      <c r="I34" s="12">
        <v>0</v>
      </c>
    </row>
    <row r="35" spans="2:9" ht="15" customHeight="1" x14ac:dyDescent="0.2">
      <c r="B35" t="s">
        <v>62</v>
      </c>
      <c r="C35" s="12">
        <v>50</v>
      </c>
      <c r="D35" s="8">
        <v>2.68</v>
      </c>
      <c r="E35" s="12">
        <v>47</v>
      </c>
      <c r="F35" s="8">
        <v>4.03</v>
      </c>
      <c r="G35" s="12">
        <v>3</v>
      </c>
      <c r="H35" s="8">
        <v>0.44</v>
      </c>
      <c r="I35" s="12">
        <v>0</v>
      </c>
    </row>
    <row r="36" spans="2:9" ht="15" customHeight="1" x14ac:dyDescent="0.2">
      <c r="B36" t="s">
        <v>54</v>
      </c>
      <c r="C36" s="12">
        <v>46</v>
      </c>
      <c r="D36" s="8">
        <v>2.4700000000000002</v>
      </c>
      <c r="E36" s="12">
        <v>25</v>
      </c>
      <c r="F36" s="8">
        <v>2.14</v>
      </c>
      <c r="G36" s="12">
        <v>21</v>
      </c>
      <c r="H36" s="8">
        <v>3.06</v>
      </c>
      <c r="I36" s="12">
        <v>0</v>
      </c>
    </row>
    <row r="37" spans="2:9" ht="15" customHeight="1" x14ac:dyDescent="0.2">
      <c r="B37" t="s">
        <v>67</v>
      </c>
      <c r="C37" s="12">
        <v>33</v>
      </c>
      <c r="D37" s="8">
        <v>1.77</v>
      </c>
      <c r="E37" s="12">
        <v>27</v>
      </c>
      <c r="F37" s="8">
        <v>2.3199999999999998</v>
      </c>
      <c r="G37" s="12">
        <v>6</v>
      </c>
      <c r="H37" s="8">
        <v>0.87</v>
      </c>
      <c r="I37" s="12">
        <v>0</v>
      </c>
    </row>
    <row r="38" spans="2:9" ht="15" customHeight="1" x14ac:dyDescent="0.2">
      <c r="B38" t="s">
        <v>57</v>
      </c>
      <c r="C38" s="12">
        <v>32</v>
      </c>
      <c r="D38" s="8">
        <v>1.72</v>
      </c>
      <c r="E38" s="12">
        <v>24</v>
      </c>
      <c r="F38" s="8">
        <v>2.06</v>
      </c>
      <c r="G38" s="12">
        <v>8</v>
      </c>
      <c r="H38" s="8">
        <v>1.17</v>
      </c>
      <c r="I38" s="12">
        <v>0</v>
      </c>
    </row>
    <row r="39" spans="2:9" ht="15" customHeight="1" x14ac:dyDescent="0.2">
      <c r="B39" t="s">
        <v>46</v>
      </c>
      <c r="C39" s="12">
        <v>29</v>
      </c>
      <c r="D39" s="8">
        <v>1.55</v>
      </c>
      <c r="E39" s="12">
        <v>17</v>
      </c>
      <c r="F39" s="8">
        <v>1.46</v>
      </c>
      <c r="G39" s="12">
        <v>12</v>
      </c>
      <c r="H39" s="8">
        <v>1.75</v>
      </c>
      <c r="I39" s="12">
        <v>0</v>
      </c>
    </row>
    <row r="40" spans="2:9" ht="15" customHeight="1" x14ac:dyDescent="0.2">
      <c r="B40" t="s">
        <v>69</v>
      </c>
      <c r="C40" s="12">
        <v>28</v>
      </c>
      <c r="D40" s="8">
        <v>1.5</v>
      </c>
      <c r="E40" s="12">
        <v>6</v>
      </c>
      <c r="F40" s="8">
        <v>0.51</v>
      </c>
      <c r="G40" s="12">
        <v>22</v>
      </c>
      <c r="H40" s="8">
        <v>3.21</v>
      </c>
      <c r="I40" s="12">
        <v>0</v>
      </c>
    </row>
    <row r="41" spans="2:9" ht="15" customHeight="1" x14ac:dyDescent="0.2">
      <c r="B41" t="s">
        <v>66</v>
      </c>
      <c r="C41" s="12">
        <v>27</v>
      </c>
      <c r="D41" s="8">
        <v>1.45</v>
      </c>
      <c r="E41" s="12">
        <v>12</v>
      </c>
      <c r="F41" s="8">
        <v>1.03</v>
      </c>
      <c r="G41" s="12">
        <v>15</v>
      </c>
      <c r="H41" s="8">
        <v>2.19</v>
      </c>
      <c r="I41" s="12">
        <v>0</v>
      </c>
    </row>
    <row r="42" spans="2:9" ht="15" customHeight="1" x14ac:dyDescent="0.2">
      <c r="B42" t="s">
        <v>68</v>
      </c>
      <c r="C42" s="12">
        <v>26</v>
      </c>
      <c r="D42" s="8">
        <v>1.39</v>
      </c>
      <c r="E42" s="12">
        <v>23</v>
      </c>
      <c r="F42" s="8">
        <v>1.97</v>
      </c>
      <c r="G42" s="12">
        <v>3</v>
      </c>
      <c r="H42" s="8">
        <v>0.44</v>
      </c>
      <c r="I42" s="12">
        <v>0</v>
      </c>
    </row>
    <row r="43" spans="2:9" ht="15" customHeight="1" x14ac:dyDescent="0.2">
      <c r="B43" t="s">
        <v>63</v>
      </c>
      <c r="C43" s="12">
        <v>26</v>
      </c>
      <c r="D43" s="8">
        <v>1.39</v>
      </c>
      <c r="E43" s="12">
        <v>6</v>
      </c>
      <c r="F43" s="8">
        <v>0.51</v>
      </c>
      <c r="G43" s="12">
        <v>20</v>
      </c>
      <c r="H43" s="8">
        <v>2.92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109</v>
      </c>
      <c r="C47" s="12">
        <v>99</v>
      </c>
      <c r="D47" s="8">
        <v>5.31</v>
      </c>
      <c r="E47" s="12">
        <v>94</v>
      </c>
      <c r="F47" s="8">
        <v>8.06</v>
      </c>
      <c r="G47" s="12">
        <v>5</v>
      </c>
      <c r="H47" s="8">
        <v>0.73</v>
      </c>
      <c r="I47" s="12">
        <v>0</v>
      </c>
    </row>
    <row r="48" spans="2:9" ht="15" customHeight="1" x14ac:dyDescent="0.2">
      <c r="B48" t="s">
        <v>108</v>
      </c>
      <c r="C48" s="12">
        <v>67</v>
      </c>
      <c r="D48" s="8">
        <v>3.59</v>
      </c>
      <c r="E48" s="12">
        <v>66</v>
      </c>
      <c r="F48" s="8">
        <v>5.66</v>
      </c>
      <c r="G48" s="12">
        <v>1</v>
      </c>
      <c r="H48" s="8">
        <v>0.15</v>
      </c>
      <c r="I48" s="12">
        <v>0</v>
      </c>
    </row>
    <row r="49" spans="2:9" ht="15" customHeight="1" x14ac:dyDescent="0.2">
      <c r="B49" t="s">
        <v>106</v>
      </c>
      <c r="C49" s="12">
        <v>61</v>
      </c>
      <c r="D49" s="8">
        <v>3.27</v>
      </c>
      <c r="E49" s="12">
        <v>60</v>
      </c>
      <c r="F49" s="8">
        <v>5.15</v>
      </c>
      <c r="G49" s="12">
        <v>1</v>
      </c>
      <c r="H49" s="8">
        <v>0.15</v>
      </c>
      <c r="I49" s="12">
        <v>0</v>
      </c>
    </row>
    <row r="50" spans="2:9" ht="15" customHeight="1" x14ac:dyDescent="0.2">
      <c r="B50" t="s">
        <v>105</v>
      </c>
      <c r="C50" s="12">
        <v>56</v>
      </c>
      <c r="D50" s="8">
        <v>3</v>
      </c>
      <c r="E50" s="12">
        <v>51</v>
      </c>
      <c r="F50" s="8">
        <v>4.37</v>
      </c>
      <c r="G50" s="12">
        <v>5</v>
      </c>
      <c r="H50" s="8">
        <v>0.73</v>
      </c>
      <c r="I50" s="12">
        <v>0</v>
      </c>
    </row>
    <row r="51" spans="2:9" ht="15" customHeight="1" x14ac:dyDescent="0.2">
      <c r="B51" t="s">
        <v>104</v>
      </c>
      <c r="C51" s="12">
        <v>55</v>
      </c>
      <c r="D51" s="8">
        <v>2.95</v>
      </c>
      <c r="E51" s="12">
        <v>39</v>
      </c>
      <c r="F51" s="8">
        <v>3.34</v>
      </c>
      <c r="G51" s="12">
        <v>16</v>
      </c>
      <c r="H51" s="8">
        <v>2.33</v>
      </c>
      <c r="I51" s="12">
        <v>0</v>
      </c>
    </row>
    <row r="52" spans="2:9" ht="15" customHeight="1" x14ac:dyDescent="0.2">
      <c r="B52" t="s">
        <v>100</v>
      </c>
      <c r="C52" s="12">
        <v>51</v>
      </c>
      <c r="D52" s="8">
        <v>2.73</v>
      </c>
      <c r="E52" s="12">
        <v>36</v>
      </c>
      <c r="F52" s="8">
        <v>3.09</v>
      </c>
      <c r="G52" s="12">
        <v>15</v>
      </c>
      <c r="H52" s="8">
        <v>2.19</v>
      </c>
      <c r="I52" s="12">
        <v>0</v>
      </c>
    </row>
    <row r="53" spans="2:9" ht="15" customHeight="1" x14ac:dyDescent="0.2">
      <c r="B53" t="s">
        <v>102</v>
      </c>
      <c r="C53" s="12">
        <v>44</v>
      </c>
      <c r="D53" s="8">
        <v>2.36</v>
      </c>
      <c r="E53" s="12">
        <v>31</v>
      </c>
      <c r="F53" s="8">
        <v>2.66</v>
      </c>
      <c r="G53" s="12">
        <v>13</v>
      </c>
      <c r="H53" s="8">
        <v>1.9</v>
      </c>
      <c r="I53" s="12">
        <v>0</v>
      </c>
    </row>
    <row r="54" spans="2:9" ht="15" customHeight="1" x14ac:dyDescent="0.2">
      <c r="B54" t="s">
        <v>115</v>
      </c>
      <c r="C54" s="12">
        <v>43</v>
      </c>
      <c r="D54" s="8">
        <v>2.31</v>
      </c>
      <c r="E54" s="12">
        <v>31</v>
      </c>
      <c r="F54" s="8">
        <v>2.66</v>
      </c>
      <c r="G54" s="12">
        <v>12</v>
      </c>
      <c r="H54" s="8">
        <v>1.75</v>
      </c>
      <c r="I54" s="12">
        <v>0</v>
      </c>
    </row>
    <row r="55" spans="2:9" ht="15" customHeight="1" x14ac:dyDescent="0.2">
      <c r="B55" t="s">
        <v>97</v>
      </c>
      <c r="C55" s="12">
        <v>39</v>
      </c>
      <c r="D55" s="8">
        <v>2.09</v>
      </c>
      <c r="E55" s="12">
        <v>25</v>
      </c>
      <c r="F55" s="8">
        <v>2.14</v>
      </c>
      <c r="G55" s="12">
        <v>14</v>
      </c>
      <c r="H55" s="8">
        <v>2.04</v>
      </c>
      <c r="I55" s="12">
        <v>0</v>
      </c>
    </row>
    <row r="56" spans="2:9" ht="15" customHeight="1" x14ac:dyDescent="0.2">
      <c r="B56" t="s">
        <v>110</v>
      </c>
      <c r="C56" s="12">
        <v>39</v>
      </c>
      <c r="D56" s="8">
        <v>2.09</v>
      </c>
      <c r="E56" s="12">
        <v>35</v>
      </c>
      <c r="F56" s="8">
        <v>3</v>
      </c>
      <c r="G56" s="12">
        <v>4</v>
      </c>
      <c r="H56" s="8">
        <v>0.57999999999999996</v>
      </c>
      <c r="I56" s="12">
        <v>0</v>
      </c>
    </row>
    <row r="57" spans="2:9" ht="15" customHeight="1" x14ac:dyDescent="0.2">
      <c r="B57" t="s">
        <v>92</v>
      </c>
      <c r="C57" s="12">
        <v>36</v>
      </c>
      <c r="D57" s="8">
        <v>1.93</v>
      </c>
      <c r="E57" s="12">
        <v>7</v>
      </c>
      <c r="F57" s="8">
        <v>0.6</v>
      </c>
      <c r="G57" s="12">
        <v>29</v>
      </c>
      <c r="H57" s="8">
        <v>4.2300000000000004</v>
      </c>
      <c r="I57" s="12">
        <v>0</v>
      </c>
    </row>
    <row r="58" spans="2:9" ht="15" customHeight="1" x14ac:dyDescent="0.2">
      <c r="B58" t="s">
        <v>111</v>
      </c>
      <c r="C58" s="12">
        <v>33</v>
      </c>
      <c r="D58" s="8">
        <v>1.77</v>
      </c>
      <c r="E58" s="12">
        <v>33</v>
      </c>
      <c r="F58" s="8">
        <v>2.83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113</v>
      </c>
      <c r="C59" s="12">
        <v>29</v>
      </c>
      <c r="D59" s="8">
        <v>1.55</v>
      </c>
      <c r="E59" s="12">
        <v>24</v>
      </c>
      <c r="F59" s="8">
        <v>2.06</v>
      </c>
      <c r="G59" s="12">
        <v>5</v>
      </c>
      <c r="H59" s="8">
        <v>0.73</v>
      </c>
      <c r="I59" s="12">
        <v>0</v>
      </c>
    </row>
    <row r="60" spans="2:9" ht="15" customHeight="1" x14ac:dyDescent="0.2">
      <c r="B60" t="s">
        <v>94</v>
      </c>
      <c r="C60" s="12">
        <v>26</v>
      </c>
      <c r="D60" s="8">
        <v>1.39</v>
      </c>
      <c r="E60" s="12">
        <v>13</v>
      </c>
      <c r="F60" s="8">
        <v>1.1100000000000001</v>
      </c>
      <c r="G60" s="12">
        <v>13</v>
      </c>
      <c r="H60" s="8">
        <v>1.9</v>
      </c>
      <c r="I60" s="12">
        <v>0</v>
      </c>
    </row>
    <row r="61" spans="2:9" ht="15" customHeight="1" x14ac:dyDescent="0.2">
      <c r="B61" t="s">
        <v>96</v>
      </c>
      <c r="C61" s="12">
        <v>26</v>
      </c>
      <c r="D61" s="8">
        <v>1.39</v>
      </c>
      <c r="E61" s="12">
        <v>13</v>
      </c>
      <c r="F61" s="8">
        <v>1.1100000000000001</v>
      </c>
      <c r="G61" s="12">
        <v>11</v>
      </c>
      <c r="H61" s="8">
        <v>1.6</v>
      </c>
      <c r="I61" s="12">
        <v>2</v>
      </c>
    </row>
    <row r="62" spans="2:9" ht="15" customHeight="1" x14ac:dyDescent="0.2">
      <c r="B62" t="s">
        <v>93</v>
      </c>
      <c r="C62" s="12">
        <v>25</v>
      </c>
      <c r="D62" s="8">
        <v>1.34</v>
      </c>
      <c r="E62" s="12">
        <v>15</v>
      </c>
      <c r="F62" s="8">
        <v>1.29</v>
      </c>
      <c r="G62" s="12">
        <v>10</v>
      </c>
      <c r="H62" s="8">
        <v>1.46</v>
      </c>
      <c r="I62" s="12">
        <v>0</v>
      </c>
    </row>
    <row r="63" spans="2:9" ht="15" customHeight="1" x14ac:dyDescent="0.2">
      <c r="B63" t="s">
        <v>114</v>
      </c>
      <c r="C63" s="12">
        <v>24</v>
      </c>
      <c r="D63" s="8">
        <v>1.29</v>
      </c>
      <c r="E63" s="12">
        <v>16</v>
      </c>
      <c r="F63" s="8">
        <v>1.37</v>
      </c>
      <c r="G63" s="12">
        <v>8</v>
      </c>
      <c r="H63" s="8">
        <v>1.17</v>
      </c>
      <c r="I63" s="12">
        <v>0</v>
      </c>
    </row>
    <row r="64" spans="2:9" ht="15" customHeight="1" x14ac:dyDescent="0.2">
      <c r="B64" t="s">
        <v>98</v>
      </c>
      <c r="C64" s="12">
        <v>23</v>
      </c>
      <c r="D64" s="8">
        <v>1.23</v>
      </c>
      <c r="E64" s="12">
        <v>9</v>
      </c>
      <c r="F64" s="8">
        <v>0.77</v>
      </c>
      <c r="G64" s="12">
        <v>14</v>
      </c>
      <c r="H64" s="8">
        <v>2.04</v>
      </c>
      <c r="I64" s="12">
        <v>0</v>
      </c>
    </row>
    <row r="65" spans="2:9" ht="15" customHeight="1" x14ac:dyDescent="0.2">
      <c r="B65" t="s">
        <v>107</v>
      </c>
      <c r="C65" s="12">
        <v>23</v>
      </c>
      <c r="D65" s="8">
        <v>1.23</v>
      </c>
      <c r="E65" s="12">
        <v>20</v>
      </c>
      <c r="F65" s="8">
        <v>1.72</v>
      </c>
      <c r="G65" s="12">
        <v>3</v>
      </c>
      <c r="H65" s="8">
        <v>0.44</v>
      </c>
      <c r="I65" s="12">
        <v>0</v>
      </c>
    </row>
    <row r="66" spans="2:9" ht="15" customHeight="1" x14ac:dyDescent="0.2">
      <c r="B66" t="s">
        <v>95</v>
      </c>
      <c r="C66" s="12">
        <v>22</v>
      </c>
      <c r="D66" s="8">
        <v>1.18</v>
      </c>
      <c r="E66" s="12">
        <v>14</v>
      </c>
      <c r="F66" s="8">
        <v>1.2</v>
      </c>
      <c r="G66" s="12">
        <v>8</v>
      </c>
      <c r="H66" s="8">
        <v>1.17</v>
      </c>
      <c r="I66" s="12">
        <v>0</v>
      </c>
    </row>
    <row r="67" spans="2:9" ht="15" customHeight="1" x14ac:dyDescent="0.2">
      <c r="B67" t="s">
        <v>116</v>
      </c>
      <c r="C67" s="12">
        <v>22</v>
      </c>
      <c r="D67" s="8">
        <v>1.18</v>
      </c>
      <c r="E67" s="12">
        <v>5</v>
      </c>
      <c r="F67" s="8">
        <v>0.43</v>
      </c>
      <c r="G67" s="12">
        <v>17</v>
      </c>
      <c r="H67" s="8">
        <v>2.48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4581E-5F50-43C9-A45E-E403721F953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178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2</v>
      </c>
      <c r="D5" s="8">
        <v>0.06</v>
      </c>
      <c r="E5" s="12">
        <v>1</v>
      </c>
      <c r="F5" s="8">
        <v>0.05</v>
      </c>
      <c r="G5" s="12">
        <v>1</v>
      </c>
      <c r="H5" s="8">
        <v>7.0000000000000007E-2</v>
      </c>
      <c r="I5" s="12">
        <v>0</v>
      </c>
    </row>
    <row r="6" spans="2:9" ht="15" customHeight="1" x14ac:dyDescent="0.2">
      <c r="B6" t="s">
        <v>21</v>
      </c>
      <c r="C6" s="12">
        <v>492</v>
      </c>
      <c r="D6" s="8">
        <v>14.87</v>
      </c>
      <c r="E6" s="12">
        <v>237</v>
      </c>
      <c r="F6" s="8">
        <v>12.48</v>
      </c>
      <c r="G6" s="12">
        <v>255</v>
      </c>
      <c r="H6" s="8">
        <v>18.55</v>
      </c>
      <c r="I6" s="12">
        <v>0</v>
      </c>
    </row>
    <row r="7" spans="2:9" ht="15" customHeight="1" x14ac:dyDescent="0.2">
      <c r="B7" t="s">
        <v>22</v>
      </c>
      <c r="C7" s="12">
        <v>599</v>
      </c>
      <c r="D7" s="8">
        <v>18.100000000000001</v>
      </c>
      <c r="E7" s="12">
        <v>306</v>
      </c>
      <c r="F7" s="8">
        <v>16.11</v>
      </c>
      <c r="G7" s="12">
        <v>293</v>
      </c>
      <c r="H7" s="8">
        <v>21.31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0.03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15</v>
      </c>
      <c r="D9" s="8">
        <v>0.45</v>
      </c>
      <c r="E9" s="12">
        <v>0</v>
      </c>
      <c r="F9" s="8">
        <v>0</v>
      </c>
      <c r="G9" s="12">
        <v>15</v>
      </c>
      <c r="H9" s="8">
        <v>1.0900000000000001</v>
      </c>
      <c r="I9" s="12">
        <v>0</v>
      </c>
    </row>
    <row r="10" spans="2:9" ht="15" customHeight="1" x14ac:dyDescent="0.2">
      <c r="B10" t="s">
        <v>25</v>
      </c>
      <c r="C10" s="12">
        <v>24</v>
      </c>
      <c r="D10" s="8">
        <v>0.73</v>
      </c>
      <c r="E10" s="12">
        <v>5</v>
      </c>
      <c r="F10" s="8">
        <v>0.26</v>
      </c>
      <c r="G10" s="12">
        <v>19</v>
      </c>
      <c r="H10" s="8">
        <v>1.38</v>
      </c>
      <c r="I10" s="12">
        <v>0</v>
      </c>
    </row>
    <row r="11" spans="2:9" ht="15" customHeight="1" x14ac:dyDescent="0.2">
      <c r="B11" t="s">
        <v>26</v>
      </c>
      <c r="C11" s="12">
        <v>740</v>
      </c>
      <c r="D11" s="8">
        <v>22.36</v>
      </c>
      <c r="E11" s="12">
        <v>389</v>
      </c>
      <c r="F11" s="8">
        <v>20.48</v>
      </c>
      <c r="G11" s="12">
        <v>349</v>
      </c>
      <c r="H11" s="8">
        <v>25.38</v>
      </c>
      <c r="I11" s="12">
        <v>2</v>
      </c>
    </row>
    <row r="12" spans="2:9" ht="15" customHeight="1" x14ac:dyDescent="0.2">
      <c r="B12" t="s">
        <v>27</v>
      </c>
      <c r="C12" s="12">
        <v>22</v>
      </c>
      <c r="D12" s="8">
        <v>0.66</v>
      </c>
      <c r="E12" s="12">
        <v>1</v>
      </c>
      <c r="F12" s="8">
        <v>0.05</v>
      </c>
      <c r="G12" s="12">
        <v>21</v>
      </c>
      <c r="H12" s="8">
        <v>1.53</v>
      </c>
      <c r="I12" s="12">
        <v>0</v>
      </c>
    </row>
    <row r="13" spans="2:9" ht="15" customHeight="1" x14ac:dyDescent="0.2">
      <c r="B13" t="s">
        <v>28</v>
      </c>
      <c r="C13" s="12">
        <v>173</v>
      </c>
      <c r="D13" s="8">
        <v>5.23</v>
      </c>
      <c r="E13" s="12">
        <v>72</v>
      </c>
      <c r="F13" s="8">
        <v>3.79</v>
      </c>
      <c r="G13" s="12">
        <v>101</v>
      </c>
      <c r="H13" s="8">
        <v>7.35</v>
      </c>
      <c r="I13" s="12">
        <v>0</v>
      </c>
    </row>
    <row r="14" spans="2:9" ht="15" customHeight="1" x14ac:dyDescent="0.2">
      <c r="B14" t="s">
        <v>29</v>
      </c>
      <c r="C14" s="12">
        <v>177</v>
      </c>
      <c r="D14" s="8">
        <v>5.35</v>
      </c>
      <c r="E14" s="12">
        <v>113</v>
      </c>
      <c r="F14" s="8">
        <v>5.95</v>
      </c>
      <c r="G14" s="12">
        <v>62</v>
      </c>
      <c r="H14" s="8">
        <v>4.51</v>
      </c>
      <c r="I14" s="12">
        <v>1</v>
      </c>
    </row>
    <row r="15" spans="2:9" ht="15" customHeight="1" x14ac:dyDescent="0.2">
      <c r="B15" t="s">
        <v>30</v>
      </c>
      <c r="C15" s="12">
        <v>323</v>
      </c>
      <c r="D15" s="8">
        <v>9.76</v>
      </c>
      <c r="E15" s="12">
        <v>249</v>
      </c>
      <c r="F15" s="8">
        <v>13.11</v>
      </c>
      <c r="G15" s="12">
        <v>74</v>
      </c>
      <c r="H15" s="8">
        <v>5.38</v>
      </c>
      <c r="I15" s="12">
        <v>0</v>
      </c>
    </row>
    <row r="16" spans="2:9" ht="15" customHeight="1" x14ac:dyDescent="0.2">
      <c r="B16" t="s">
        <v>31</v>
      </c>
      <c r="C16" s="12">
        <v>394</v>
      </c>
      <c r="D16" s="8">
        <v>11.91</v>
      </c>
      <c r="E16" s="12">
        <v>319</v>
      </c>
      <c r="F16" s="8">
        <v>16.8</v>
      </c>
      <c r="G16" s="12">
        <v>70</v>
      </c>
      <c r="H16" s="8">
        <v>5.09</v>
      </c>
      <c r="I16" s="12">
        <v>1</v>
      </c>
    </row>
    <row r="17" spans="2:9" ht="15" customHeight="1" x14ac:dyDescent="0.2">
      <c r="B17" t="s">
        <v>32</v>
      </c>
      <c r="C17" s="12">
        <v>124</v>
      </c>
      <c r="D17" s="8">
        <v>3.75</v>
      </c>
      <c r="E17" s="12">
        <v>91</v>
      </c>
      <c r="F17" s="8">
        <v>4.79</v>
      </c>
      <c r="G17" s="12">
        <v>20</v>
      </c>
      <c r="H17" s="8">
        <v>1.45</v>
      </c>
      <c r="I17" s="12">
        <v>0</v>
      </c>
    </row>
    <row r="18" spans="2:9" ht="15" customHeight="1" x14ac:dyDescent="0.2">
      <c r="B18" t="s">
        <v>33</v>
      </c>
      <c r="C18" s="12">
        <v>124</v>
      </c>
      <c r="D18" s="8">
        <v>3.75</v>
      </c>
      <c r="E18" s="12">
        <v>80</v>
      </c>
      <c r="F18" s="8">
        <v>4.21</v>
      </c>
      <c r="G18" s="12">
        <v>39</v>
      </c>
      <c r="H18" s="8">
        <v>2.84</v>
      </c>
      <c r="I18" s="12">
        <v>1</v>
      </c>
    </row>
    <row r="19" spans="2:9" ht="15" customHeight="1" x14ac:dyDescent="0.2">
      <c r="B19" t="s">
        <v>34</v>
      </c>
      <c r="C19" s="12">
        <v>99</v>
      </c>
      <c r="D19" s="8">
        <v>2.99</v>
      </c>
      <c r="E19" s="12">
        <v>36</v>
      </c>
      <c r="F19" s="8">
        <v>1.9</v>
      </c>
      <c r="G19" s="12">
        <v>56</v>
      </c>
      <c r="H19" s="8">
        <v>4.07</v>
      </c>
      <c r="I19" s="12">
        <v>6</v>
      </c>
    </row>
    <row r="20" spans="2:9" ht="15" customHeight="1" x14ac:dyDescent="0.2">
      <c r="B20" s="9" t="s">
        <v>172</v>
      </c>
      <c r="C20" s="12">
        <f>SUM(LTBL_17203[総数／事業所数])</f>
        <v>3309</v>
      </c>
      <c r="E20" s="12">
        <f>SUBTOTAL(109,LTBL_17203[個人／事業所数])</f>
        <v>1899</v>
      </c>
      <c r="G20" s="12">
        <f>SUBTOTAL(109,LTBL_17203[法人／事業所数])</f>
        <v>1375</v>
      </c>
      <c r="I20" s="12">
        <f>SUBTOTAL(109,LTBL_17203[法人以外の団体／事業所数])</f>
        <v>11</v>
      </c>
    </row>
    <row r="21" spans="2:9" ht="15" customHeight="1" x14ac:dyDescent="0.2">
      <c r="E21" s="11">
        <f>LTBL_17203[[#Totals],[個人／事業所数]]/LTBL_17203[[#Totals],[総数／事業所数]]</f>
        <v>0.57388939256572979</v>
      </c>
      <c r="G21" s="11">
        <f>LTBL_17203[[#Totals],[法人／事業所数]]/LTBL_17203[[#Totals],[総数／事業所数]]</f>
        <v>0.41553339377455423</v>
      </c>
      <c r="I21" s="11">
        <f>LTBL_17203[[#Totals],[法人以外の団体／事業所数]]/LTBL_17203[[#Totals],[総数／事業所数]]</f>
        <v>3.324267150196434E-3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60</v>
      </c>
      <c r="C24" s="12">
        <v>345</v>
      </c>
      <c r="D24" s="8">
        <v>10.43</v>
      </c>
      <c r="E24" s="12">
        <v>300</v>
      </c>
      <c r="F24" s="8">
        <v>15.8</v>
      </c>
      <c r="G24" s="12">
        <v>45</v>
      </c>
      <c r="H24" s="8">
        <v>3.27</v>
      </c>
      <c r="I24" s="12">
        <v>0</v>
      </c>
    </row>
    <row r="25" spans="2:9" ht="15" customHeight="1" x14ac:dyDescent="0.2">
      <c r="B25" t="s">
        <v>59</v>
      </c>
      <c r="C25" s="12">
        <v>285</v>
      </c>
      <c r="D25" s="8">
        <v>8.61</v>
      </c>
      <c r="E25" s="12">
        <v>239</v>
      </c>
      <c r="F25" s="8">
        <v>12.59</v>
      </c>
      <c r="G25" s="12">
        <v>46</v>
      </c>
      <c r="H25" s="8">
        <v>3.35</v>
      </c>
      <c r="I25" s="12">
        <v>0</v>
      </c>
    </row>
    <row r="26" spans="2:9" ht="15" customHeight="1" x14ac:dyDescent="0.2">
      <c r="B26" t="s">
        <v>43</v>
      </c>
      <c r="C26" s="12">
        <v>238</v>
      </c>
      <c r="D26" s="8">
        <v>7.19</v>
      </c>
      <c r="E26" s="12">
        <v>89</v>
      </c>
      <c r="F26" s="8">
        <v>4.6900000000000004</v>
      </c>
      <c r="G26" s="12">
        <v>149</v>
      </c>
      <c r="H26" s="8">
        <v>10.84</v>
      </c>
      <c r="I26" s="12">
        <v>0</v>
      </c>
    </row>
    <row r="27" spans="2:9" ht="15" customHeight="1" x14ac:dyDescent="0.2">
      <c r="B27" t="s">
        <v>46</v>
      </c>
      <c r="C27" s="12">
        <v>234</v>
      </c>
      <c r="D27" s="8">
        <v>7.07</v>
      </c>
      <c r="E27" s="12">
        <v>126</v>
      </c>
      <c r="F27" s="8">
        <v>6.64</v>
      </c>
      <c r="G27" s="12">
        <v>108</v>
      </c>
      <c r="H27" s="8">
        <v>7.85</v>
      </c>
      <c r="I27" s="12">
        <v>0</v>
      </c>
    </row>
    <row r="28" spans="2:9" ht="15" customHeight="1" x14ac:dyDescent="0.2">
      <c r="B28" t="s">
        <v>55</v>
      </c>
      <c r="C28" s="12">
        <v>207</v>
      </c>
      <c r="D28" s="8">
        <v>6.26</v>
      </c>
      <c r="E28" s="12">
        <v>121</v>
      </c>
      <c r="F28" s="8">
        <v>6.37</v>
      </c>
      <c r="G28" s="12">
        <v>86</v>
      </c>
      <c r="H28" s="8">
        <v>6.25</v>
      </c>
      <c r="I28" s="12">
        <v>0</v>
      </c>
    </row>
    <row r="29" spans="2:9" ht="15" customHeight="1" x14ac:dyDescent="0.2">
      <c r="B29" t="s">
        <v>44</v>
      </c>
      <c r="C29" s="12">
        <v>161</v>
      </c>
      <c r="D29" s="8">
        <v>4.87</v>
      </c>
      <c r="E29" s="12">
        <v>104</v>
      </c>
      <c r="F29" s="8">
        <v>5.48</v>
      </c>
      <c r="G29" s="12">
        <v>57</v>
      </c>
      <c r="H29" s="8">
        <v>4.1500000000000004</v>
      </c>
      <c r="I29" s="12">
        <v>0</v>
      </c>
    </row>
    <row r="30" spans="2:9" ht="15" customHeight="1" x14ac:dyDescent="0.2">
      <c r="B30" t="s">
        <v>53</v>
      </c>
      <c r="C30" s="12">
        <v>138</v>
      </c>
      <c r="D30" s="8">
        <v>4.17</v>
      </c>
      <c r="E30" s="12">
        <v>109</v>
      </c>
      <c r="F30" s="8">
        <v>5.74</v>
      </c>
      <c r="G30" s="12">
        <v>27</v>
      </c>
      <c r="H30" s="8">
        <v>1.96</v>
      </c>
      <c r="I30" s="12">
        <v>2</v>
      </c>
    </row>
    <row r="31" spans="2:9" ht="15" customHeight="1" x14ac:dyDescent="0.2">
      <c r="B31" t="s">
        <v>56</v>
      </c>
      <c r="C31" s="12">
        <v>127</v>
      </c>
      <c r="D31" s="8">
        <v>3.84</v>
      </c>
      <c r="E31" s="12">
        <v>58</v>
      </c>
      <c r="F31" s="8">
        <v>3.05</v>
      </c>
      <c r="G31" s="12">
        <v>69</v>
      </c>
      <c r="H31" s="8">
        <v>5.0199999999999996</v>
      </c>
      <c r="I31" s="12">
        <v>0</v>
      </c>
    </row>
    <row r="32" spans="2:9" ht="15" customHeight="1" x14ac:dyDescent="0.2">
      <c r="B32" t="s">
        <v>61</v>
      </c>
      <c r="C32" s="12">
        <v>124</v>
      </c>
      <c r="D32" s="8">
        <v>3.75</v>
      </c>
      <c r="E32" s="12">
        <v>91</v>
      </c>
      <c r="F32" s="8">
        <v>4.79</v>
      </c>
      <c r="G32" s="12">
        <v>20</v>
      </c>
      <c r="H32" s="8">
        <v>1.45</v>
      </c>
      <c r="I32" s="12">
        <v>0</v>
      </c>
    </row>
    <row r="33" spans="2:9" ht="15" customHeight="1" x14ac:dyDescent="0.2">
      <c r="B33" t="s">
        <v>52</v>
      </c>
      <c r="C33" s="12">
        <v>111</v>
      </c>
      <c r="D33" s="8">
        <v>3.35</v>
      </c>
      <c r="E33" s="12">
        <v>56</v>
      </c>
      <c r="F33" s="8">
        <v>2.95</v>
      </c>
      <c r="G33" s="12">
        <v>55</v>
      </c>
      <c r="H33" s="8">
        <v>4</v>
      </c>
      <c r="I33" s="12">
        <v>0</v>
      </c>
    </row>
    <row r="34" spans="2:9" ht="15" customHeight="1" x14ac:dyDescent="0.2">
      <c r="B34" t="s">
        <v>54</v>
      </c>
      <c r="C34" s="12">
        <v>105</v>
      </c>
      <c r="D34" s="8">
        <v>3.17</v>
      </c>
      <c r="E34" s="12">
        <v>54</v>
      </c>
      <c r="F34" s="8">
        <v>2.84</v>
      </c>
      <c r="G34" s="12">
        <v>51</v>
      </c>
      <c r="H34" s="8">
        <v>3.71</v>
      </c>
      <c r="I34" s="12">
        <v>0</v>
      </c>
    </row>
    <row r="35" spans="2:9" ht="15" customHeight="1" x14ac:dyDescent="0.2">
      <c r="B35" t="s">
        <v>57</v>
      </c>
      <c r="C35" s="12">
        <v>99</v>
      </c>
      <c r="D35" s="8">
        <v>2.99</v>
      </c>
      <c r="E35" s="12">
        <v>72</v>
      </c>
      <c r="F35" s="8">
        <v>3.79</v>
      </c>
      <c r="G35" s="12">
        <v>26</v>
      </c>
      <c r="H35" s="8">
        <v>1.89</v>
      </c>
      <c r="I35" s="12">
        <v>1</v>
      </c>
    </row>
    <row r="36" spans="2:9" ht="15" customHeight="1" x14ac:dyDescent="0.2">
      <c r="B36" t="s">
        <v>45</v>
      </c>
      <c r="C36" s="12">
        <v>93</v>
      </c>
      <c r="D36" s="8">
        <v>2.81</v>
      </c>
      <c r="E36" s="12">
        <v>44</v>
      </c>
      <c r="F36" s="8">
        <v>2.3199999999999998</v>
      </c>
      <c r="G36" s="12">
        <v>49</v>
      </c>
      <c r="H36" s="8">
        <v>3.56</v>
      </c>
      <c r="I36" s="12">
        <v>0</v>
      </c>
    </row>
    <row r="37" spans="2:9" ht="15" customHeight="1" x14ac:dyDescent="0.2">
      <c r="B37" t="s">
        <v>62</v>
      </c>
      <c r="C37" s="12">
        <v>93</v>
      </c>
      <c r="D37" s="8">
        <v>2.81</v>
      </c>
      <c r="E37" s="12">
        <v>80</v>
      </c>
      <c r="F37" s="8">
        <v>4.21</v>
      </c>
      <c r="G37" s="12">
        <v>13</v>
      </c>
      <c r="H37" s="8">
        <v>0.95</v>
      </c>
      <c r="I37" s="12">
        <v>0</v>
      </c>
    </row>
    <row r="38" spans="2:9" ht="15" customHeight="1" x14ac:dyDescent="0.2">
      <c r="B38" t="s">
        <v>71</v>
      </c>
      <c r="C38" s="12">
        <v>81</v>
      </c>
      <c r="D38" s="8">
        <v>2.4500000000000002</v>
      </c>
      <c r="E38" s="12">
        <v>55</v>
      </c>
      <c r="F38" s="8">
        <v>2.9</v>
      </c>
      <c r="G38" s="12">
        <v>26</v>
      </c>
      <c r="H38" s="8">
        <v>1.89</v>
      </c>
      <c r="I38" s="12">
        <v>0</v>
      </c>
    </row>
    <row r="39" spans="2:9" ht="15" customHeight="1" x14ac:dyDescent="0.2">
      <c r="B39" t="s">
        <v>48</v>
      </c>
      <c r="C39" s="12">
        <v>80</v>
      </c>
      <c r="D39" s="8">
        <v>2.42</v>
      </c>
      <c r="E39" s="12">
        <v>41</v>
      </c>
      <c r="F39" s="8">
        <v>2.16</v>
      </c>
      <c r="G39" s="12">
        <v>39</v>
      </c>
      <c r="H39" s="8">
        <v>2.84</v>
      </c>
      <c r="I39" s="12">
        <v>0</v>
      </c>
    </row>
    <row r="40" spans="2:9" ht="15" customHeight="1" x14ac:dyDescent="0.2">
      <c r="B40" t="s">
        <v>58</v>
      </c>
      <c r="C40" s="12">
        <v>73</v>
      </c>
      <c r="D40" s="8">
        <v>2.21</v>
      </c>
      <c r="E40" s="12">
        <v>40</v>
      </c>
      <c r="F40" s="8">
        <v>2.11</v>
      </c>
      <c r="G40" s="12">
        <v>32</v>
      </c>
      <c r="H40" s="8">
        <v>2.33</v>
      </c>
      <c r="I40" s="12">
        <v>0</v>
      </c>
    </row>
    <row r="41" spans="2:9" ht="15" customHeight="1" x14ac:dyDescent="0.2">
      <c r="B41" t="s">
        <v>47</v>
      </c>
      <c r="C41" s="12">
        <v>47</v>
      </c>
      <c r="D41" s="8">
        <v>1.42</v>
      </c>
      <c r="E41" s="12">
        <v>19</v>
      </c>
      <c r="F41" s="8">
        <v>1</v>
      </c>
      <c r="G41" s="12">
        <v>28</v>
      </c>
      <c r="H41" s="8">
        <v>2.04</v>
      </c>
      <c r="I41" s="12">
        <v>0</v>
      </c>
    </row>
    <row r="42" spans="2:9" ht="15" customHeight="1" x14ac:dyDescent="0.2">
      <c r="B42" t="s">
        <v>51</v>
      </c>
      <c r="C42" s="12">
        <v>42</v>
      </c>
      <c r="D42" s="8">
        <v>1.27</v>
      </c>
      <c r="E42" s="12">
        <v>15</v>
      </c>
      <c r="F42" s="8">
        <v>0.79</v>
      </c>
      <c r="G42" s="12">
        <v>27</v>
      </c>
      <c r="H42" s="8">
        <v>1.96</v>
      </c>
      <c r="I42" s="12">
        <v>0</v>
      </c>
    </row>
    <row r="43" spans="2:9" ht="15" customHeight="1" x14ac:dyDescent="0.2">
      <c r="B43" t="s">
        <v>63</v>
      </c>
      <c r="C43" s="12">
        <v>37</v>
      </c>
      <c r="D43" s="8">
        <v>1.1200000000000001</v>
      </c>
      <c r="E43" s="12">
        <v>9</v>
      </c>
      <c r="F43" s="8">
        <v>0.47</v>
      </c>
      <c r="G43" s="12">
        <v>28</v>
      </c>
      <c r="H43" s="8">
        <v>2.04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109</v>
      </c>
      <c r="C47" s="12">
        <v>177</v>
      </c>
      <c r="D47" s="8">
        <v>5.35</v>
      </c>
      <c r="E47" s="12">
        <v>163</v>
      </c>
      <c r="F47" s="8">
        <v>8.58</v>
      </c>
      <c r="G47" s="12">
        <v>14</v>
      </c>
      <c r="H47" s="8">
        <v>1.02</v>
      </c>
      <c r="I47" s="12">
        <v>0</v>
      </c>
    </row>
    <row r="48" spans="2:9" ht="15" customHeight="1" x14ac:dyDescent="0.2">
      <c r="B48" t="s">
        <v>118</v>
      </c>
      <c r="C48" s="12">
        <v>112</v>
      </c>
      <c r="D48" s="8">
        <v>3.38</v>
      </c>
      <c r="E48" s="12">
        <v>61</v>
      </c>
      <c r="F48" s="8">
        <v>3.21</v>
      </c>
      <c r="G48" s="12">
        <v>51</v>
      </c>
      <c r="H48" s="8">
        <v>3.71</v>
      </c>
      <c r="I48" s="12">
        <v>0</v>
      </c>
    </row>
    <row r="49" spans="2:9" ht="15" customHeight="1" x14ac:dyDescent="0.2">
      <c r="B49" t="s">
        <v>108</v>
      </c>
      <c r="C49" s="12">
        <v>96</v>
      </c>
      <c r="D49" s="8">
        <v>2.9</v>
      </c>
      <c r="E49" s="12">
        <v>93</v>
      </c>
      <c r="F49" s="8">
        <v>4.9000000000000004</v>
      </c>
      <c r="G49" s="12">
        <v>3</v>
      </c>
      <c r="H49" s="8">
        <v>0.22</v>
      </c>
      <c r="I49" s="12">
        <v>0</v>
      </c>
    </row>
    <row r="50" spans="2:9" ht="15" customHeight="1" x14ac:dyDescent="0.2">
      <c r="B50" t="s">
        <v>92</v>
      </c>
      <c r="C50" s="12">
        <v>84</v>
      </c>
      <c r="D50" s="8">
        <v>2.54</v>
      </c>
      <c r="E50" s="12">
        <v>30</v>
      </c>
      <c r="F50" s="8">
        <v>1.58</v>
      </c>
      <c r="G50" s="12">
        <v>54</v>
      </c>
      <c r="H50" s="8">
        <v>3.93</v>
      </c>
      <c r="I50" s="12">
        <v>0</v>
      </c>
    </row>
    <row r="51" spans="2:9" ht="15" customHeight="1" x14ac:dyDescent="0.2">
      <c r="B51" t="s">
        <v>111</v>
      </c>
      <c r="C51" s="12">
        <v>78</v>
      </c>
      <c r="D51" s="8">
        <v>2.36</v>
      </c>
      <c r="E51" s="12">
        <v>69</v>
      </c>
      <c r="F51" s="8">
        <v>3.63</v>
      </c>
      <c r="G51" s="12">
        <v>9</v>
      </c>
      <c r="H51" s="8">
        <v>0.65</v>
      </c>
      <c r="I51" s="12">
        <v>0</v>
      </c>
    </row>
    <row r="52" spans="2:9" ht="15" customHeight="1" x14ac:dyDescent="0.2">
      <c r="B52" t="s">
        <v>93</v>
      </c>
      <c r="C52" s="12">
        <v>76</v>
      </c>
      <c r="D52" s="8">
        <v>2.2999999999999998</v>
      </c>
      <c r="E52" s="12">
        <v>37</v>
      </c>
      <c r="F52" s="8">
        <v>1.95</v>
      </c>
      <c r="G52" s="12">
        <v>39</v>
      </c>
      <c r="H52" s="8">
        <v>2.84</v>
      </c>
      <c r="I52" s="12">
        <v>0</v>
      </c>
    </row>
    <row r="53" spans="2:9" ht="15" customHeight="1" x14ac:dyDescent="0.2">
      <c r="B53" t="s">
        <v>104</v>
      </c>
      <c r="C53" s="12">
        <v>75</v>
      </c>
      <c r="D53" s="8">
        <v>2.27</v>
      </c>
      <c r="E53" s="12">
        <v>59</v>
      </c>
      <c r="F53" s="8">
        <v>3.11</v>
      </c>
      <c r="G53" s="12">
        <v>16</v>
      </c>
      <c r="H53" s="8">
        <v>1.1599999999999999</v>
      </c>
      <c r="I53" s="12">
        <v>0</v>
      </c>
    </row>
    <row r="54" spans="2:9" ht="15" customHeight="1" x14ac:dyDescent="0.2">
      <c r="B54" t="s">
        <v>110</v>
      </c>
      <c r="C54" s="12">
        <v>70</v>
      </c>
      <c r="D54" s="8">
        <v>2.12</v>
      </c>
      <c r="E54" s="12">
        <v>61</v>
      </c>
      <c r="F54" s="8">
        <v>3.21</v>
      </c>
      <c r="G54" s="12">
        <v>9</v>
      </c>
      <c r="H54" s="8">
        <v>0.65</v>
      </c>
      <c r="I54" s="12">
        <v>0</v>
      </c>
    </row>
    <row r="55" spans="2:9" ht="15" customHeight="1" x14ac:dyDescent="0.2">
      <c r="B55" t="s">
        <v>102</v>
      </c>
      <c r="C55" s="12">
        <v>65</v>
      </c>
      <c r="D55" s="8">
        <v>1.96</v>
      </c>
      <c r="E55" s="12">
        <v>43</v>
      </c>
      <c r="F55" s="8">
        <v>2.2599999999999998</v>
      </c>
      <c r="G55" s="12">
        <v>22</v>
      </c>
      <c r="H55" s="8">
        <v>1.6</v>
      </c>
      <c r="I55" s="12">
        <v>0</v>
      </c>
    </row>
    <row r="56" spans="2:9" ht="15" customHeight="1" x14ac:dyDescent="0.2">
      <c r="B56" t="s">
        <v>98</v>
      </c>
      <c r="C56" s="12">
        <v>62</v>
      </c>
      <c r="D56" s="8">
        <v>1.87</v>
      </c>
      <c r="E56" s="12">
        <v>25</v>
      </c>
      <c r="F56" s="8">
        <v>1.32</v>
      </c>
      <c r="G56" s="12">
        <v>37</v>
      </c>
      <c r="H56" s="8">
        <v>2.69</v>
      </c>
      <c r="I56" s="12">
        <v>0</v>
      </c>
    </row>
    <row r="57" spans="2:9" ht="15" customHeight="1" x14ac:dyDescent="0.2">
      <c r="B57" t="s">
        <v>100</v>
      </c>
      <c r="C57" s="12">
        <v>61</v>
      </c>
      <c r="D57" s="8">
        <v>1.84</v>
      </c>
      <c r="E57" s="12">
        <v>42</v>
      </c>
      <c r="F57" s="8">
        <v>2.21</v>
      </c>
      <c r="G57" s="12">
        <v>19</v>
      </c>
      <c r="H57" s="8">
        <v>1.38</v>
      </c>
      <c r="I57" s="12">
        <v>0</v>
      </c>
    </row>
    <row r="58" spans="2:9" ht="15" customHeight="1" x14ac:dyDescent="0.2">
      <c r="B58" t="s">
        <v>105</v>
      </c>
      <c r="C58" s="12">
        <v>58</v>
      </c>
      <c r="D58" s="8">
        <v>1.75</v>
      </c>
      <c r="E58" s="12">
        <v>51</v>
      </c>
      <c r="F58" s="8">
        <v>2.69</v>
      </c>
      <c r="G58" s="12">
        <v>7</v>
      </c>
      <c r="H58" s="8">
        <v>0.51</v>
      </c>
      <c r="I58" s="12">
        <v>0</v>
      </c>
    </row>
    <row r="59" spans="2:9" ht="15" customHeight="1" x14ac:dyDescent="0.2">
      <c r="B59" t="s">
        <v>120</v>
      </c>
      <c r="C59" s="12">
        <v>55</v>
      </c>
      <c r="D59" s="8">
        <v>1.66</v>
      </c>
      <c r="E59" s="12">
        <v>48</v>
      </c>
      <c r="F59" s="8">
        <v>2.5299999999999998</v>
      </c>
      <c r="G59" s="12">
        <v>7</v>
      </c>
      <c r="H59" s="8">
        <v>0.51</v>
      </c>
      <c r="I59" s="12">
        <v>0</v>
      </c>
    </row>
    <row r="60" spans="2:9" ht="15" customHeight="1" x14ac:dyDescent="0.2">
      <c r="B60" t="s">
        <v>114</v>
      </c>
      <c r="C60" s="12">
        <v>54</v>
      </c>
      <c r="D60" s="8">
        <v>1.63</v>
      </c>
      <c r="E60" s="12">
        <v>23</v>
      </c>
      <c r="F60" s="8">
        <v>1.21</v>
      </c>
      <c r="G60" s="12">
        <v>31</v>
      </c>
      <c r="H60" s="8">
        <v>2.25</v>
      </c>
      <c r="I60" s="12">
        <v>0</v>
      </c>
    </row>
    <row r="61" spans="2:9" ht="15" customHeight="1" x14ac:dyDescent="0.2">
      <c r="B61" t="s">
        <v>119</v>
      </c>
      <c r="C61" s="12">
        <v>51</v>
      </c>
      <c r="D61" s="8">
        <v>1.54</v>
      </c>
      <c r="E61" s="12">
        <v>33</v>
      </c>
      <c r="F61" s="8">
        <v>1.74</v>
      </c>
      <c r="G61" s="12">
        <v>18</v>
      </c>
      <c r="H61" s="8">
        <v>1.31</v>
      </c>
      <c r="I61" s="12">
        <v>0</v>
      </c>
    </row>
    <row r="62" spans="2:9" ht="15" customHeight="1" x14ac:dyDescent="0.2">
      <c r="B62" t="s">
        <v>121</v>
      </c>
      <c r="C62" s="12">
        <v>50</v>
      </c>
      <c r="D62" s="8">
        <v>1.51</v>
      </c>
      <c r="E62" s="12">
        <v>29</v>
      </c>
      <c r="F62" s="8">
        <v>1.53</v>
      </c>
      <c r="G62" s="12">
        <v>21</v>
      </c>
      <c r="H62" s="8">
        <v>1.53</v>
      </c>
      <c r="I62" s="12">
        <v>0</v>
      </c>
    </row>
    <row r="63" spans="2:9" ht="15" customHeight="1" x14ac:dyDescent="0.2">
      <c r="B63" t="s">
        <v>106</v>
      </c>
      <c r="C63" s="12">
        <v>49</v>
      </c>
      <c r="D63" s="8">
        <v>1.48</v>
      </c>
      <c r="E63" s="12">
        <v>47</v>
      </c>
      <c r="F63" s="8">
        <v>2.4700000000000002</v>
      </c>
      <c r="G63" s="12">
        <v>2</v>
      </c>
      <c r="H63" s="8">
        <v>0.15</v>
      </c>
      <c r="I63" s="12">
        <v>0</v>
      </c>
    </row>
    <row r="64" spans="2:9" ht="15" customHeight="1" x14ac:dyDescent="0.2">
      <c r="B64" t="s">
        <v>117</v>
      </c>
      <c r="C64" s="12">
        <v>47</v>
      </c>
      <c r="D64" s="8">
        <v>1.42</v>
      </c>
      <c r="E64" s="12">
        <v>15</v>
      </c>
      <c r="F64" s="8">
        <v>0.79</v>
      </c>
      <c r="G64" s="12">
        <v>32</v>
      </c>
      <c r="H64" s="8">
        <v>2.33</v>
      </c>
      <c r="I64" s="12">
        <v>0</v>
      </c>
    </row>
    <row r="65" spans="2:9" ht="15" customHeight="1" x14ac:dyDescent="0.2">
      <c r="B65" t="s">
        <v>103</v>
      </c>
      <c r="C65" s="12">
        <v>46</v>
      </c>
      <c r="D65" s="8">
        <v>1.39</v>
      </c>
      <c r="E65" s="12">
        <v>26</v>
      </c>
      <c r="F65" s="8">
        <v>1.37</v>
      </c>
      <c r="G65" s="12">
        <v>19</v>
      </c>
      <c r="H65" s="8">
        <v>1.38</v>
      </c>
      <c r="I65" s="12">
        <v>0</v>
      </c>
    </row>
    <row r="66" spans="2:9" ht="15" customHeight="1" x14ac:dyDescent="0.2">
      <c r="B66" t="s">
        <v>107</v>
      </c>
      <c r="C66" s="12">
        <v>46</v>
      </c>
      <c r="D66" s="8">
        <v>1.39</v>
      </c>
      <c r="E66" s="12">
        <v>43</v>
      </c>
      <c r="F66" s="8">
        <v>2.2599999999999998</v>
      </c>
      <c r="G66" s="12">
        <v>3</v>
      </c>
      <c r="H66" s="8">
        <v>0.22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796D-F82C-4AF1-B46F-4499986BDA9C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179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97</v>
      </c>
      <c r="D6" s="8">
        <v>8.9</v>
      </c>
      <c r="E6" s="12">
        <v>57</v>
      </c>
      <c r="F6" s="8">
        <v>7.36</v>
      </c>
      <c r="G6" s="12">
        <v>40</v>
      </c>
      <c r="H6" s="8">
        <v>14.39</v>
      </c>
      <c r="I6" s="12">
        <v>0</v>
      </c>
    </row>
    <row r="7" spans="2:9" ht="15" customHeight="1" x14ac:dyDescent="0.2">
      <c r="B7" t="s">
        <v>22</v>
      </c>
      <c r="C7" s="12">
        <v>259</v>
      </c>
      <c r="D7" s="8">
        <v>23.76</v>
      </c>
      <c r="E7" s="12">
        <v>193</v>
      </c>
      <c r="F7" s="8">
        <v>24.94</v>
      </c>
      <c r="G7" s="12">
        <v>64</v>
      </c>
      <c r="H7" s="8">
        <v>23.02</v>
      </c>
      <c r="I7" s="12">
        <v>2</v>
      </c>
    </row>
    <row r="8" spans="2:9" ht="15" customHeight="1" x14ac:dyDescent="0.2">
      <c r="B8" t="s">
        <v>23</v>
      </c>
      <c r="C8" s="12">
        <v>2</v>
      </c>
      <c r="D8" s="8">
        <v>0.18</v>
      </c>
      <c r="E8" s="12">
        <v>0</v>
      </c>
      <c r="F8" s="8">
        <v>0</v>
      </c>
      <c r="G8" s="12">
        <v>1</v>
      </c>
      <c r="H8" s="8">
        <v>0.36</v>
      </c>
      <c r="I8" s="12">
        <v>1</v>
      </c>
    </row>
    <row r="9" spans="2:9" ht="15" customHeight="1" x14ac:dyDescent="0.2">
      <c r="B9" t="s">
        <v>24</v>
      </c>
      <c r="C9" s="12">
        <v>5</v>
      </c>
      <c r="D9" s="8">
        <v>0.46</v>
      </c>
      <c r="E9" s="12">
        <v>0</v>
      </c>
      <c r="F9" s="8">
        <v>0</v>
      </c>
      <c r="G9" s="12">
        <v>5</v>
      </c>
      <c r="H9" s="8">
        <v>1.8</v>
      </c>
      <c r="I9" s="12">
        <v>0</v>
      </c>
    </row>
    <row r="10" spans="2:9" ht="15" customHeight="1" x14ac:dyDescent="0.2">
      <c r="B10" t="s">
        <v>25</v>
      </c>
      <c r="C10" s="12">
        <v>11</v>
      </c>
      <c r="D10" s="8">
        <v>1.01</v>
      </c>
      <c r="E10" s="12">
        <v>2</v>
      </c>
      <c r="F10" s="8">
        <v>0.26</v>
      </c>
      <c r="G10" s="12">
        <v>9</v>
      </c>
      <c r="H10" s="8">
        <v>3.24</v>
      </c>
      <c r="I10" s="12">
        <v>0</v>
      </c>
    </row>
    <row r="11" spans="2:9" ht="15" customHeight="1" x14ac:dyDescent="0.2">
      <c r="B11" t="s">
        <v>26</v>
      </c>
      <c r="C11" s="12">
        <v>304</v>
      </c>
      <c r="D11" s="8">
        <v>27.89</v>
      </c>
      <c r="E11" s="12">
        <v>217</v>
      </c>
      <c r="F11" s="8">
        <v>28.04</v>
      </c>
      <c r="G11" s="12">
        <v>84</v>
      </c>
      <c r="H11" s="8">
        <v>30.22</v>
      </c>
      <c r="I11" s="12">
        <v>2</v>
      </c>
    </row>
    <row r="12" spans="2:9" ht="15" customHeight="1" x14ac:dyDescent="0.2">
      <c r="B12" t="s">
        <v>27</v>
      </c>
      <c r="C12" s="12">
        <v>4</v>
      </c>
      <c r="D12" s="8">
        <v>0.37</v>
      </c>
      <c r="E12" s="12">
        <v>0</v>
      </c>
      <c r="F12" s="8">
        <v>0</v>
      </c>
      <c r="G12" s="12">
        <v>4</v>
      </c>
      <c r="H12" s="8">
        <v>1.44</v>
      </c>
      <c r="I12" s="12">
        <v>0</v>
      </c>
    </row>
    <row r="13" spans="2:9" ht="15" customHeight="1" x14ac:dyDescent="0.2">
      <c r="B13" t="s">
        <v>28</v>
      </c>
      <c r="C13" s="12">
        <v>15</v>
      </c>
      <c r="D13" s="8">
        <v>1.38</v>
      </c>
      <c r="E13" s="12">
        <v>2</v>
      </c>
      <c r="F13" s="8">
        <v>0.26</v>
      </c>
      <c r="G13" s="12">
        <v>13</v>
      </c>
      <c r="H13" s="8">
        <v>4.68</v>
      </c>
      <c r="I13" s="12">
        <v>0</v>
      </c>
    </row>
    <row r="14" spans="2:9" ht="15" customHeight="1" x14ac:dyDescent="0.2">
      <c r="B14" t="s">
        <v>29</v>
      </c>
      <c r="C14" s="12">
        <v>27</v>
      </c>
      <c r="D14" s="8">
        <v>2.48</v>
      </c>
      <c r="E14" s="12">
        <v>16</v>
      </c>
      <c r="F14" s="8">
        <v>2.0699999999999998</v>
      </c>
      <c r="G14" s="12">
        <v>9</v>
      </c>
      <c r="H14" s="8">
        <v>3.24</v>
      </c>
      <c r="I14" s="12">
        <v>0</v>
      </c>
    </row>
    <row r="15" spans="2:9" ht="15" customHeight="1" x14ac:dyDescent="0.2">
      <c r="B15" t="s">
        <v>30</v>
      </c>
      <c r="C15" s="12">
        <v>155</v>
      </c>
      <c r="D15" s="8">
        <v>14.22</v>
      </c>
      <c r="E15" s="12">
        <v>145</v>
      </c>
      <c r="F15" s="8">
        <v>18.73</v>
      </c>
      <c r="G15" s="12">
        <v>10</v>
      </c>
      <c r="H15" s="8">
        <v>3.6</v>
      </c>
      <c r="I15" s="12">
        <v>0</v>
      </c>
    </row>
    <row r="16" spans="2:9" ht="15" customHeight="1" x14ac:dyDescent="0.2">
      <c r="B16" t="s">
        <v>31</v>
      </c>
      <c r="C16" s="12">
        <v>117</v>
      </c>
      <c r="D16" s="8">
        <v>10.73</v>
      </c>
      <c r="E16" s="12">
        <v>104</v>
      </c>
      <c r="F16" s="8">
        <v>13.44</v>
      </c>
      <c r="G16" s="12">
        <v>12</v>
      </c>
      <c r="H16" s="8">
        <v>4.32</v>
      </c>
      <c r="I16" s="12">
        <v>0</v>
      </c>
    </row>
    <row r="17" spans="2:9" ht="15" customHeight="1" x14ac:dyDescent="0.2">
      <c r="B17" t="s">
        <v>32</v>
      </c>
      <c r="C17" s="12">
        <v>30</v>
      </c>
      <c r="D17" s="8">
        <v>2.75</v>
      </c>
      <c r="E17" s="12">
        <v>7</v>
      </c>
      <c r="F17" s="8">
        <v>0.9</v>
      </c>
      <c r="G17" s="12">
        <v>2</v>
      </c>
      <c r="H17" s="8">
        <v>0.72</v>
      </c>
      <c r="I17" s="12">
        <v>0</v>
      </c>
    </row>
    <row r="18" spans="2:9" ht="15" customHeight="1" x14ac:dyDescent="0.2">
      <c r="B18" t="s">
        <v>33</v>
      </c>
      <c r="C18" s="12">
        <v>35</v>
      </c>
      <c r="D18" s="8">
        <v>3.21</v>
      </c>
      <c r="E18" s="12">
        <v>20</v>
      </c>
      <c r="F18" s="8">
        <v>2.58</v>
      </c>
      <c r="G18" s="12">
        <v>9</v>
      </c>
      <c r="H18" s="8">
        <v>3.24</v>
      </c>
      <c r="I18" s="12">
        <v>0</v>
      </c>
    </row>
    <row r="19" spans="2:9" ht="15" customHeight="1" x14ac:dyDescent="0.2">
      <c r="B19" t="s">
        <v>34</v>
      </c>
      <c r="C19" s="12">
        <v>29</v>
      </c>
      <c r="D19" s="8">
        <v>2.66</v>
      </c>
      <c r="E19" s="12">
        <v>11</v>
      </c>
      <c r="F19" s="8">
        <v>1.42</v>
      </c>
      <c r="G19" s="12">
        <v>16</v>
      </c>
      <c r="H19" s="8">
        <v>5.76</v>
      </c>
      <c r="I19" s="12">
        <v>2</v>
      </c>
    </row>
    <row r="20" spans="2:9" ht="15" customHeight="1" x14ac:dyDescent="0.2">
      <c r="B20" s="9" t="s">
        <v>172</v>
      </c>
      <c r="C20" s="12">
        <f>SUM(LTBL_17204[総数／事業所数])</f>
        <v>1090</v>
      </c>
      <c r="E20" s="12">
        <f>SUBTOTAL(109,LTBL_17204[個人／事業所数])</f>
        <v>774</v>
      </c>
      <c r="G20" s="12">
        <f>SUBTOTAL(109,LTBL_17204[法人／事業所数])</f>
        <v>278</v>
      </c>
      <c r="I20" s="12">
        <f>SUBTOTAL(109,LTBL_17204[法人以外の団体／事業所数])</f>
        <v>7</v>
      </c>
    </row>
    <row r="21" spans="2:9" ht="15" customHeight="1" x14ac:dyDescent="0.2">
      <c r="E21" s="11">
        <f>LTBL_17204[[#Totals],[個人／事業所数]]/LTBL_17204[[#Totals],[総数／事業所数]]</f>
        <v>0.71009174311926604</v>
      </c>
      <c r="G21" s="11">
        <f>LTBL_17204[[#Totals],[法人／事業所数]]/LTBL_17204[[#Totals],[総数／事業所数]]</f>
        <v>0.25504587155963304</v>
      </c>
      <c r="I21" s="11">
        <f>LTBL_17204[[#Totals],[法人以外の団体／事業所数]]/LTBL_17204[[#Totals],[総数／事業所数]]</f>
        <v>6.4220183486238536E-3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49</v>
      </c>
      <c r="C24" s="12">
        <v>162</v>
      </c>
      <c r="D24" s="8">
        <v>14.86</v>
      </c>
      <c r="E24" s="12">
        <v>138</v>
      </c>
      <c r="F24" s="8">
        <v>17.829999999999998</v>
      </c>
      <c r="G24" s="12">
        <v>24</v>
      </c>
      <c r="H24" s="8">
        <v>8.6300000000000008</v>
      </c>
      <c r="I24" s="12">
        <v>0</v>
      </c>
    </row>
    <row r="25" spans="2:9" ht="15" customHeight="1" x14ac:dyDescent="0.2">
      <c r="B25" t="s">
        <v>55</v>
      </c>
      <c r="C25" s="12">
        <v>138</v>
      </c>
      <c r="D25" s="8">
        <v>12.66</v>
      </c>
      <c r="E25" s="12">
        <v>101</v>
      </c>
      <c r="F25" s="8">
        <v>13.05</v>
      </c>
      <c r="G25" s="12">
        <v>36</v>
      </c>
      <c r="H25" s="8">
        <v>12.95</v>
      </c>
      <c r="I25" s="12">
        <v>0</v>
      </c>
    </row>
    <row r="26" spans="2:9" ht="15" customHeight="1" x14ac:dyDescent="0.2">
      <c r="B26" t="s">
        <v>59</v>
      </c>
      <c r="C26" s="12">
        <v>119</v>
      </c>
      <c r="D26" s="8">
        <v>10.92</v>
      </c>
      <c r="E26" s="12">
        <v>115</v>
      </c>
      <c r="F26" s="8">
        <v>14.86</v>
      </c>
      <c r="G26" s="12">
        <v>4</v>
      </c>
      <c r="H26" s="8">
        <v>1.44</v>
      </c>
      <c r="I26" s="12">
        <v>0</v>
      </c>
    </row>
    <row r="27" spans="2:9" ht="15" customHeight="1" x14ac:dyDescent="0.2">
      <c r="B27" t="s">
        <v>60</v>
      </c>
      <c r="C27" s="12">
        <v>100</v>
      </c>
      <c r="D27" s="8">
        <v>9.17</v>
      </c>
      <c r="E27" s="12">
        <v>97</v>
      </c>
      <c r="F27" s="8">
        <v>12.53</v>
      </c>
      <c r="G27" s="12">
        <v>3</v>
      </c>
      <c r="H27" s="8">
        <v>1.08</v>
      </c>
      <c r="I27" s="12">
        <v>0</v>
      </c>
    </row>
    <row r="28" spans="2:9" ht="15" customHeight="1" x14ac:dyDescent="0.2">
      <c r="B28" t="s">
        <v>53</v>
      </c>
      <c r="C28" s="12">
        <v>73</v>
      </c>
      <c r="D28" s="8">
        <v>6.7</v>
      </c>
      <c r="E28" s="12">
        <v>57</v>
      </c>
      <c r="F28" s="8">
        <v>7.36</v>
      </c>
      <c r="G28" s="12">
        <v>15</v>
      </c>
      <c r="H28" s="8">
        <v>5.4</v>
      </c>
      <c r="I28" s="12">
        <v>1</v>
      </c>
    </row>
    <row r="29" spans="2:9" ht="15" customHeight="1" x14ac:dyDescent="0.2">
      <c r="B29" t="s">
        <v>43</v>
      </c>
      <c r="C29" s="12">
        <v>50</v>
      </c>
      <c r="D29" s="8">
        <v>4.59</v>
      </c>
      <c r="E29" s="12">
        <v>25</v>
      </c>
      <c r="F29" s="8">
        <v>3.23</v>
      </c>
      <c r="G29" s="12">
        <v>25</v>
      </c>
      <c r="H29" s="8">
        <v>8.99</v>
      </c>
      <c r="I29" s="12">
        <v>0</v>
      </c>
    </row>
    <row r="30" spans="2:9" ht="15" customHeight="1" x14ac:dyDescent="0.2">
      <c r="B30" t="s">
        <v>52</v>
      </c>
      <c r="C30" s="12">
        <v>33</v>
      </c>
      <c r="D30" s="8">
        <v>3.03</v>
      </c>
      <c r="E30" s="12">
        <v>26</v>
      </c>
      <c r="F30" s="8">
        <v>3.36</v>
      </c>
      <c r="G30" s="12">
        <v>6</v>
      </c>
      <c r="H30" s="8">
        <v>2.16</v>
      </c>
      <c r="I30" s="12">
        <v>1</v>
      </c>
    </row>
    <row r="31" spans="2:9" ht="15" customHeight="1" x14ac:dyDescent="0.2">
      <c r="B31" t="s">
        <v>72</v>
      </c>
      <c r="C31" s="12">
        <v>32</v>
      </c>
      <c r="D31" s="8">
        <v>2.94</v>
      </c>
      <c r="E31" s="12">
        <v>21</v>
      </c>
      <c r="F31" s="8">
        <v>2.71</v>
      </c>
      <c r="G31" s="12">
        <v>11</v>
      </c>
      <c r="H31" s="8">
        <v>3.96</v>
      </c>
      <c r="I31" s="12">
        <v>0</v>
      </c>
    </row>
    <row r="32" spans="2:9" ht="15" customHeight="1" x14ac:dyDescent="0.2">
      <c r="B32" t="s">
        <v>54</v>
      </c>
      <c r="C32" s="12">
        <v>31</v>
      </c>
      <c r="D32" s="8">
        <v>2.84</v>
      </c>
      <c r="E32" s="12">
        <v>25</v>
      </c>
      <c r="F32" s="8">
        <v>3.23</v>
      </c>
      <c r="G32" s="12">
        <v>6</v>
      </c>
      <c r="H32" s="8">
        <v>2.16</v>
      </c>
      <c r="I32" s="12">
        <v>0</v>
      </c>
    </row>
    <row r="33" spans="2:9" ht="15" customHeight="1" x14ac:dyDescent="0.2">
      <c r="B33" t="s">
        <v>61</v>
      </c>
      <c r="C33" s="12">
        <v>30</v>
      </c>
      <c r="D33" s="8">
        <v>2.75</v>
      </c>
      <c r="E33" s="12">
        <v>7</v>
      </c>
      <c r="F33" s="8">
        <v>0.9</v>
      </c>
      <c r="G33" s="12">
        <v>2</v>
      </c>
      <c r="H33" s="8">
        <v>0.72</v>
      </c>
      <c r="I33" s="12">
        <v>0</v>
      </c>
    </row>
    <row r="34" spans="2:9" ht="15" customHeight="1" x14ac:dyDescent="0.2">
      <c r="B34" t="s">
        <v>70</v>
      </c>
      <c r="C34" s="12">
        <v>29</v>
      </c>
      <c r="D34" s="8">
        <v>2.66</v>
      </c>
      <c r="E34" s="12">
        <v>25</v>
      </c>
      <c r="F34" s="8">
        <v>3.23</v>
      </c>
      <c r="G34" s="12">
        <v>4</v>
      </c>
      <c r="H34" s="8">
        <v>1.44</v>
      </c>
      <c r="I34" s="12">
        <v>0</v>
      </c>
    </row>
    <row r="35" spans="2:9" ht="15" customHeight="1" x14ac:dyDescent="0.2">
      <c r="B35" t="s">
        <v>66</v>
      </c>
      <c r="C35" s="12">
        <v>26</v>
      </c>
      <c r="D35" s="8">
        <v>2.39</v>
      </c>
      <c r="E35" s="12">
        <v>16</v>
      </c>
      <c r="F35" s="8">
        <v>2.0699999999999998</v>
      </c>
      <c r="G35" s="12">
        <v>10</v>
      </c>
      <c r="H35" s="8">
        <v>3.6</v>
      </c>
      <c r="I35" s="12">
        <v>0</v>
      </c>
    </row>
    <row r="36" spans="2:9" ht="15" customHeight="1" x14ac:dyDescent="0.2">
      <c r="B36" t="s">
        <v>45</v>
      </c>
      <c r="C36" s="12">
        <v>24</v>
      </c>
      <c r="D36" s="8">
        <v>2.2000000000000002</v>
      </c>
      <c r="E36" s="12">
        <v>15</v>
      </c>
      <c r="F36" s="8">
        <v>1.94</v>
      </c>
      <c r="G36" s="12">
        <v>9</v>
      </c>
      <c r="H36" s="8">
        <v>3.24</v>
      </c>
      <c r="I36" s="12">
        <v>0</v>
      </c>
    </row>
    <row r="37" spans="2:9" ht="15" customHeight="1" x14ac:dyDescent="0.2">
      <c r="B37" t="s">
        <v>44</v>
      </c>
      <c r="C37" s="12">
        <v>23</v>
      </c>
      <c r="D37" s="8">
        <v>2.11</v>
      </c>
      <c r="E37" s="12">
        <v>17</v>
      </c>
      <c r="F37" s="8">
        <v>2.2000000000000002</v>
      </c>
      <c r="G37" s="12">
        <v>6</v>
      </c>
      <c r="H37" s="8">
        <v>2.16</v>
      </c>
      <c r="I37" s="12">
        <v>0</v>
      </c>
    </row>
    <row r="38" spans="2:9" ht="15" customHeight="1" x14ac:dyDescent="0.2">
      <c r="B38" t="s">
        <v>62</v>
      </c>
      <c r="C38" s="12">
        <v>21</v>
      </c>
      <c r="D38" s="8">
        <v>1.93</v>
      </c>
      <c r="E38" s="12">
        <v>20</v>
      </c>
      <c r="F38" s="8">
        <v>2.58</v>
      </c>
      <c r="G38" s="12">
        <v>1</v>
      </c>
      <c r="H38" s="8">
        <v>0.36</v>
      </c>
      <c r="I38" s="12">
        <v>0</v>
      </c>
    </row>
    <row r="39" spans="2:9" ht="15" customHeight="1" x14ac:dyDescent="0.2">
      <c r="B39" t="s">
        <v>58</v>
      </c>
      <c r="C39" s="12">
        <v>15</v>
      </c>
      <c r="D39" s="8">
        <v>1.38</v>
      </c>
      <c r="E39" s="12">
        <v>9</v>
      </c>
      <c r="F39" s="8">
        <v>1.1599999999999999</v>
      </c>
      <c r="G39" s="12">
        <v>5</v>
      </c>
      <c r="H39" s="8">
        <v>1.8</v>
      </c>
      <c r="I39" s="12">
        <v>0</v>
      </c>
    </row>
    <row r="40" spans="2:9" ht="15" customHeight="1" x14ac:dyDescent="0.2">
      <c r="B40" t="s">
        <v>74</v>
      </c>
      <c r="C40" s="12">
        <v>14</v>
      </c>
      <c r="D40" s="8">
        <v>1.28</v>
      </c>
      <c r="E40" s="12">
        <v>0</v>
      </c>
      <c r="F40" s="8">
        <v>0</v>
      </c>
      <c r="G40" s="12">
        <v>8</v>
      </c>
      <c r="H40" s="8">
        <v>2.88</v>
      </c>
      <c r="I40" s="12">
        <v>0</v>
      </c>
    </row>
    <row r="41" spans="2:9" ht="15" customHeight="1" x14ac:dyDescent="0.2">
      <c r="B41" t="s">
        <v>57</v>
      </c>
      <c r="C41" s="12">
        <v>11</v>
      </c>
      <c r="D41" s="8">
        <v>1.01</v>
      </c>
      <c r="E41" s="12">
        <v>7</v>
      </c>
      <c r="F41" s="8">
        <v>0.9</v>
      </c>
      <c r="G41" s="12">
        <v>4</v>
      </c>
      <c r="H41" s="8">
        <v>1.44</v>
      </c>
      <c r="I41" s="12">
        <v>0</v>
      </c>
    </row>
    <row r="42" spans="2:9" ht="15" customHeight="1" x14ac:dyDescent="0.2">
      <c r="B42" t="s">
        <v>75</v>
      </c>
      <c r="C42" s="12">
        <v>11</v>
      </c>
      <c r="D42" s="8">
        <v>1.01</v>
      </c>
      <c r="E42" s="12">
        <v>6</v>
      </c>
      <c r="F42" s="8">
        <v>0.78</v>
      </c>
      <c r="G42" s="12">
        <v>5</v>
      </c>
      <c r="H42" s="8">
        <v>1.8</v>
      </c>
      <c r="I42" s="12">
        <v>0</v>
      </c>
    </row>
    <row r="43" spans="2:9" ht="15" customHeight="1" x14ac:dyDescent="0.2">
      <c r="B43" t="s">
        <v>73</v>
      </c>
      <c r="C43" s="12">
        <v>10</v>
      </c>
      <c r="D43" s="8">
        <v>0.92</v>
      </c>
      <c r="E43" s="12">
        <v>5</v>
      </c>
      <c r="F43" s="8">
        <v>0.65</v>
      </c>
      <c r="G43" s="12">
        <v>4</v>
      </c>
      <c r="H43" s="8">
        <v>1.44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123</v>
      </c>
      <c r="C47" s="12">
        <v>156</v>
      </c>
      <c r="D47" s="8">
        <v>14.31</v>
      </c>
      <c r="E47" s="12">
        <v>133</v>
      </c>
      <c r="F47" s="8">
        <v>17.18</v>
      </c>
      <c r="G47" s="12">
        <v>23</v>
      </c>
      <c r="H47" s="8">
        <v>8.27</v>
      </c>
      <c r="I47" s="12">
        <v>0</v>
      </c>
    </row>
    <row r="48" spans="2:9" ht="15" customHeight="1" x14ac:dyDescent="0.2">
      <c r="B48" t="s">
        <v>109</v>
      </c>
      <c r="C48" s="12">
        <v>65</v>
      </c>
      <c r="D48" s="8">
        <v>5.96</v>
      </c>
      <c r="E48" s="12">
        <v>64</v>
      </c>
      <c r="F48" s="8">
        <v>8.27</v>
      </c>
      <c r="G48" s="12">
        <v>1</v>
      </c>
      <c r="H48" s="8">
        <v>0.36</v>
      </c>
      <c r="I48" s="12">
        <v>0</v>
      </c>
    </row>
    <row r="49" spans="2:9" ht="15" customHeight="1" x14ac:dyDescent="0.2">
      <c r="B49" t="s">
        <v>125</v>
      </c>
      <c r="C49" s="12">
        <v>36</v>
      </c>
      <c r="D49" s="8">
        <v>3.3</v>
      </c>
      <c r="E49" s="12">
        <v>30</v>
      </c>
      <c r="F49" s="8">
        <v>3.88</v>
      </c>
      <c r="G49" s="12">
        <v>6</v>
      </c>
      <c r="H49" s="8">
        <v>2.16</v>
      </c>
      <c r="I49" s="12">
        <v>0</v>
      </c>
    </row>
    <row r="50" spans="2:9" ht="15" customHeight="1" x14ac:dyDescent="0.2">
      <c r="B50" t="s">
        <v>100</v>
      </c>
      <c r="C50" s="12">
        <v>30</v>
      </c>
      <c r="D50" s="8">
        <v>2.75</v>
      </c>
      <c r="E50" s="12">
        <v>28</v>
      </c>
      <c r="F50" s="8">
        <v>3.62</v>
      </c>
      <c r="G50" s="12">
        <v>1</v>
      </c>
      <c r="H50" s="8">
        <v>0.36</v>
      </c>
      <c r="I50" s="12">
        <v>0</v>
      </c>
    </row>
    <row r="51" spans="2:9" ht="15" customHeight="1" x14ac:dyDescent="0.2">
      <c r="B51" t="s">
        <v>115</v>
      </c>
      <c r="C51" s="12">
        <v>26</v>
      </c>
      <c r="D51" s="8">
        <v>2.39</v>
      </c>
      <c r="E51" s="12">
        <v>24</v>
      </c>
      <c r="F51" s="8">
        <v>3.1</v>
      </c>
      <c r="G51" s="12">
        <v>2</v>
      </c>
      <c r="H51" s="8">
        <v>0.72</v>
      </c>
      <c r="I51" s="12">
        <v>0</v>
      </c>
    </row>
    <row r="52" spans="2:9" ht="15" customHeight="1" x14ac:dyDescent="0.2">
      <c r="B52" t="s">
        <v>104</v>
      </c>
      <c r="C52" s="12">
        <v>25</v>
      </c>
      <c r="D52" s="8">
        <v>2.29</v>
      </c>
      <c r="E52" s="12">
        <v>24</v>
      </c>
      <c r="F52" s="8">
        <v>3.1</v>
      </c>
      <c r="G52" s="12">
        <v>1</v>
      </c>
      <c r="H52" s="8">
        <v>0.36</v>
      </c>
      <c r="I52" s="12">
        <v>0</v>
      </c>
    </row>
    <row r="53" spans="2:9" ht="15" customHeight="1" x14ac:dyDescent="0.2">
      <c r="B53" t="s">
        <v>108</v>
      </c>
      <c r="C53" s="12">
        <v>25</v>
      </c>
      <c r="D53" s="8">
        <v>2.29</v>
      </c>
      <c r="E53" s="12">
        <v>25</v>
      </c>
      <c r="F53" s="8">
        <v>3.23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92</v>
      </c>
      <c r="C54" s="12">
        <v>24</v>
      </c>
      <c r="D54" s="8">
        <v>2.2000000000000002</v>
      </c>
      <c r="E54" s="12">
        <v>8</v>
      </c>
      <c r="F54" s="8">
        <v>1.03</v>
      </c>
      <c r="G54" s="12">
        <v>16</v>
      </c>
      <c r="H54" s="8">
        <v>5.76</v>
      </c>
      <c r="I54" s="12">
        <v>0</v>
      </c>
    </row>
    <row r="55" spans="2:9" ht="15" customHeight="1" x14ac:dyDescent="0.2">
      <c r="B55" t="s">
        <v>97</v>
      </c>
      <c r="C55" s="12">
        <v>24</v>
      </c>
      <c r="D55" s="8">
        <v>2.2000000000000002</v>
      </c>
      <c r="E55" s="12">
        <v>20</v>
      </c>
      <c r="F55" s="8">
        <v>2.58</v>
      </c>
      <c r="G55" s="12">
        <v>3</v>
      </c>
      <c r="H55" s="8">
        <v>1.08</v>
      </c>
      <c r="I55" s="12">
        <v>1</v>
      </c>
    </row>
    <row r="56" spans="2:9" ht="15" customHeight="1" x14ac:dyDescent="0.2">
      <c r="B56" t="s">
        <v>128</v>
      </c>
      <c r="C56" s="12">
        <v>24</v>
      </c>
      <c r="D56" s="8">
        <v>2.2000000000000002</v>
      </c>
      <c r="E56" s="12">
        <v>3</v>
      </c>
      <c r="F56" s="8">
        <v>0.39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106</v>
      </c>
      <c r="C57" s="12">
        <v>23</v>
      </c>
      <c r="D57" s="8">
        <v>2.11</v>
      </c>
      <c r="E57" s="12">
        <v>23</v>
      </c>
      <c r="F57" s="8">
        <v>2.97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107</v>
      </c>
      <c r="C58" s="12">
        <v>23</v>
      </c>
      <c r="D58" s="8">
        <v>2.11</v>
      </c>
      <c r="E58" s="12">
        <v>23</v>
      </c>
      <c r="F58" s="8">
        <v>2.97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105</v>
      </c>
      <c r="C59" s="12">
        <v>22</v>
      </c>
      <c r="D59" s="8">
        <v>2.02</v>
      </c>
      <c r="E59" s="12">
        <v>22</v>
      </c>
      <c r="F59" s="8">
        <v>2.84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96</v>
      </c>
      <c r="C60" s="12">
        <v>20</v>
      </c>
      <c r="D60" s="8">
        <v>1.83</v>
      </c>
      <c r="E60" s="12">
        <v>16</v>
      </c>
      <c r="F60" s="8">
        <v>2.0699999999999998</v>
      </c>
      <c r="G60" s="12">
        <v>4</v>
      </c>
      <c r="H60" s="8">
        <v>1.44</v>
      </c>
      <c r="I60" s="12">
        <v>0</v>
      </c>
    </row>
    <row r="61" spans="2:9" ht="15" customHeight="1" x14ac:dyDescent="0.2">
      <c r="B61" t="s">
        <v>93</v>
      </c>
      <c r="C61" s="12">
        <v>18</v>
      </c>
      <c r="D61" s="8">
        <v>1.65</v>
      </c>
      <c r="E61" s="12">
        <v>12</v>
      </c>
      <c r="F61" s="8">
        <v>1.55</v>
      </c>
      <c r="G61" s="12">
        <v>6</v>
      </c>
      <c r="H61" s="8">
        <v>2.16</v>
      </c>
      <c r="I61" s="12">
        <v>0</v>
      </c>
    </row>
    <row r="62" spans="2:9" ht="15" customHeight="1" x14ac:dyDescent="0.2">
      <c r="B62" t="s">
        <v>126</v>
      </c>
      <c r="C62" s="12">
        <v>18</v>
      </c>
      <c r="D62" s="8">
        <v>1.65</v>
      </c>
      <c r="E62" s="12">
        <v>9</v>
      </c>
      <c r="F62" s="8">
        <v>1.1599999999999999</v>
      </c>
      <c r="G62" s="12">
        <v>9</v>
      </c>
      <c r="H62" s="8">
        <v>3.24</v>
      </c>
      <c r="I62" s="12">
        <v>0</v>
      </c>
    </row>
    <row r="63" spans="2:9" ht="15" customHeight="1" x14ac:dyDescent="0.2">
      <c r="B63" t="s">
        <v>98</v>
      </c>
      <c r="C63" s="12">
        <v>17</v>
      </c>
      <c r="D63" s="8">
        <v>1.56</v>
      </c>
      <c r="E63" s="12">
        <v>14</v>
      </c>
      <c r="F63" s="8">
        <v>1.81</v>
      </c>
      <c r="G63" s="12">
        <v>3</v>
      </c>
      <c r="H63" s="8">
        <v>1.08</v>
      </c>
      <c r="I63" s="12">
        <v>0</v>
      </c>
    </row>
    <row r="64" spans="2:9" ht="15" customHeight="1" x14ac:dyDescent="0.2">
      <c r="B64" t="s">
        <v>99</v>
      </c>
      <c r="C64" s="12">
        <v>17</v>
      </c>
      <c r="D64" s="8">
        <v>1.56</v>
      </c>
      <c r="E64" s="12">
        <v>10</v>
      </c>
      <c r="F64" s="8">
        <v>1.29</v>
      </c>
      <c r="G64" s="12">
        <v>7</v>
      </c>
      <c r="H64" s="8">
        <v>2.52</v>
      </c>
      <c r="I64" s="12">
        <v>0</v>
      </c>
    </row>
    <row r="65" spans="2:9" ht="15" customHeight="1" x14ac:dyDescent="0.2">
      <c r="B65" t="s">
        <v>127</v>
      </c>
      <c r="C65" s="12">
        <v>16</v>
      </c>
      <c r="D65" s="8">
        <v>1.47</v>
      </c>
      <c r="E65" s="12">
        <v>14</v>
      </c>
      <c r="F65" s="8">
        <v>1.81</v>
      </c>
      <c r="G65" s="12">
        <v>2</v>
      </c>
      <c r="H65" s="8">
        <v>0.72</v>
      </c>
      <c r="I65" s="12">
        <v>0</v>
      </c>
    </row>
    <row r="66" spans="2:9" ht="15" customHeight="1" x14ac:dyDescent="0.2">
      <c r="B66" t="s">
        <v>94</v>
      </c>
      <c r="C66" s="12">
        <v>15</v>
      </c>
      <c r="D66" s="8">
        <v>1.38</v>
      </c>
      <c r="E66" s="12">
        <v>9</v>
      </c>
      <c r="F66" s="8">
        <v>1.1599999999999999</v>
      </c>
      <c r="G66" s="12">
        <v>6</v>
      </c>
      <c r="H66" s="8">
        <v>2.16</v>
      </c>
      <c r="I66" s="12">
        <v>0</v>
      </c>
    </row>
    <row r="67" spans="2:9" ht="15" customHeight="1" x14ac:dyDescent="0.2">
      <c r="B67" t="s">
        <v>122</v>
      </c>
      <c r="C67" s="12">
        <v>15</v>
      </c>
      <c r="D67" s="8">
        <v>1.38</v>
      </c>
      <c r="E67" s="12">
        <v>14</v>
      </c>
      <c r="F67" s="8">
        <v>1.81</v>
      </c>
      <c r="G67" s="12">
        <v>1</v>
      </c>
      <c r="H67" s="8">
        <v>0.36</v>
      </c>
      <c r="I67" s="12">
        <v>0</v>
      </c>
    </row>
    <row r="68" spans="2:9" ht="15" customHeight="1" x14ac:dyDescent="0.2">
      <c r="B68" t="s">
        <v>124</v>
      </c>
      <c r="C68" s="12">
        <v>15</v>
      </c>
      <c r="D68" s="8">
        <v>1.38</v>
      </c>
      <c r="E68" s="12">
        <v>14</v>
      </c>
      <c r="F68" s="8">
        <v>1.81</v>
      </c>
      <c r="G68" s="12">
        <v>1</v>
      </c>
      <c r="H68" s="8">
        <v>0.36</v>
      </c>
      <c r="I68" s="12">
        <v>0</v>
      </c>
    </row>
    <row r="69" spans="2:9" ht="15" customHeight="1" x14ac:dyDescent="0.2">
      <c r="B69" t="s">
        <v>111</v>
      </c>
      <c r="C69" s="12">
        <v>15</v>
      </c>
      <c r="D69" s="8">
        <v>1.38</v>
      </c>
      <c r="E69" s="12">
        <v>14</v>
      </c>
      <c r="F69" s="8">
        <v>1.81</v>
      </c>
      <c r="G69" s="12">
        <v>1</v>
      </c>
      <c r="H69" s="8">
        <v>0.36</v>
      </c>
      <c r="I69" s="12">
        <v>0</v>
      </c>
    </row>
    <row r="71" spans="2:9" ht="15" customHeight="1" x14ac:dyDescent="0.2">
      <c r="B71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目次</vt:lpstr>
      <vt:lpstr>産業大分類</vt:lpstr>
      <vt:lpstr>産業中分類</vt:lpstr>
      <vt:lpstr>産業小分類</vt:lpstr>
      <vt:lpstr>石川県</vt:lpstr>
      <vt:lpstr>金沢市</vt:lpstr>
      <vt:lpstr>七尾市</vt:lpstr>
      <vt:lpstr>小松市</vt:lpstr>
      <vt:lpstr>輪島市</vt:lpstr>
      <vt:lpstr>珠洲市</vt:lpstr>
      <vt:lpstr>加賀市</vt:lpstr>
      <vt:lpstr>羽咋市</vt:lpstr>
      <vt:lpstr>かほく市</vt:lpstr>
      <vt:lpstr>白山市</vt:lpstr>
      <vt:lpstr>能美市</vt:lpstr>
      <vt:lpstr>野々市市</vt:lpstr>
      <vt:lpstr>能美郡川北町</vt:lpstr>
      <vt:lpstr>河北郡津幡町</vt:lpstr>
      <vt:lpstr>河北郡内灘町</vt:lpstr>
      <vt:lpstr>羽咋郡志賀町</vt:lpstr>
      <vt:lpstr>羽咋郡宝達志水町</vt:lpstr>
      <vt:lpstr>鹿島郡中能登町</vt:lpstr>
      <vt:lpstr>鳳珠郡穴水町</vt:lpstr>
      <vt:lpstr>鳳珠郡能登町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2023-08-17T02:22:24Z</dcterms:created>
  <dcterms:modified xsi:type="dcterms:W3CDTF">2023-08-17T02:22:24Z</dcterms:modified>
</cp:coreProperties>
</file>