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 codeName="ThisWorkbook" hidePivotFieldList="1"/>
  <xr:revisionPtr revIDLastSave="0" documentId="13_ncr:1_{EA0E9C30-6416-4D8E-977E-287394DA9C5F}" xr6:coauthVersionLast="47" xr6:coauthVersionMax="47" xr10:uidLastSave="{00000000-0000-0000-0000-000000000000}"/>
  <bookViews>
    <workbookView xWindow="792" yWindow="1284" windowWidth="17124" windowHeight="10680" xr2:uid="{00000000-000D-0000-FFFF-FFFF00000000}"/>
  </bookViews>
  <sheets>
    <sheet name="目次" sheetId="24" r:id="rId1"/>
    <sheet name="産業大分類" sheetId="5" r:id="rId2"/>
    <sheet name="産業中分類" sheetId="6" r:id="rId3"/>
    <sheet name="産業小分類" sheetId="7" r:id="rId4"/>
    <sheet name="富山県" sheetId="8" r:id="rId5"/>
    <sheet name="富山市" sheetId="9" r:id="rId6"/>
    <sheet name="高岡市" sheetId="10" r:id="rId7"/>
    <sheet name="魚津市" sheetId="11" r:id="rId8"/>
    <sheet name="氷見市" sheetId="12" r:id="rId9"/>
    <sheet name="滑川市" sheetId="13" r:id="rId10"/>
    <sheet name="黒部市" sheetId="14" r:id="rId11"/>
    <sheet name="砺波市" sheetId="15" r:id="rId12"/>
    <sheet name="小矢部市" sheetId="16" r:id="rId13"/>
    <sheet name="南砺市" sheetId="17" r:id="rId14"/>
    <sheet name="射水市" sheetId="18" r:id="rId15"/>
    <sheet name="中新川郡舟橋村" sheetId="19" r:id="rId16"/>
    <sheet name="中新川郡上市町" sheetId="20" r:id="rId17"/>
    <sheet name="中新川郡立山町" sheetId="21" r:id="rId18"/>
    <sheet name="下新川郡入善町" sheetId="22" r:id="rId19"/>
    <sheet name="下新川郡朝日町" sheetId="23" r:id="rId20"/>
  </sheets>
  <definedNames>
    <definedName name="_xlnm.Print_Titles" localSheetId="3">産業小分類!$1:$1</definedName>
    <definedName name="_xlnm.Print_Titles" localSheetId="1">産業大分類!$1:$1</definedName>
    <definedName name="_xlnm.Print_Titles" localSheetId="2">産業中分類!$1:$1</definedName>
  </definedNames>
  <calcPr calcId="191029"/>
  <pivotCaches>
    <pivotCache cacheId="2173" r:id="rId21"/>
    <pivotCache cacheId="2174" r:id="rId22"/>
    <pivotCache cacheId="2175" r:id="rId2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3" l="1"/>
  <c r="G21" i="23"/>
  <c r="E21" i="23"/>
  <c r="I20" i="23"/>
  <c r="G20" i="23"/>
  <c r="E20" i="23"/>
  <c r="C20" i="23"/>
  <c r="I21" i="22"/>
  <c r="G21" i="22"/>
  <c r="E21" i="22"/>
  <c r="I20" i="22"/>
  <c r="G20" i="22"/>
  <c r="E20" i="22"/>
  <c r="C20" i="22"/>
  <c r="I21" i="21"/>
  <c r="G21" i="21"/>
  <c r="E21" i="21"/>
  <c r="I20" i="21"/>
  <c r="G20" i="21"/>
  <c r="E20" i="21"/>
  <c r="C20" i="21"/>
  <c r="I21" i="20"/>
  <c r="G21" i="20"/>
  <c r="E21" i="20"/>
  <c r="I20" i="20"/>
  <c r="G20" i="20"/>
  <c r="E20" i="20"/>
  <c r="C20" i="20"/>
  <c r="I21" i="19"/>
  <c r="G21" i="19"/>
  <c r="E21" i="19"/>
  <c r="I20" i="19"/>
  <c r="G20" i="19"/>
  <c r="E20" i="19"/>
  <c r="C20" i="19"/>
  <c r="I21" i="18"/>
  <c r="G21" i="18"/>
  <c r="E21" i="18"/>
  <c r="I20" i="18"/>
  <c r="G20" i="18"/>
  <c r="E20" i="18"/>
  <c r="C20" i="18"/>
  <c r="I21" i="17"/>
  <c r="G21" i="17"/>
  <c r="E21" i="17"/>
  <c r="I20" i="17"/>
  <c r="G20" i="17"/>
  <c r="E20" i="17"/>
  <c r="C20" i="17"/>
  <c r="I21" i="16"/>
  <c r="G21" i="16"/>
  <c r="E21" i="16"/>
  <c r="I20" i="16"/>
  <c r="G20" i="16"/>
  <c r="E20" i="16"/>
  <c r="C20" i="16"/>
  <c r="I21" i="15"/>
  <c r="G21" i="15"/>
  <c r="E21" i="15"/>
  <c r="I20" i="15"/>
  <c r="G20" i="15"/>
  <c r="E20" i="15"/>
  <c r="C20" i="15"/>
  <c r="I21" i="14"/>
  <c r="G21" i="14"/>
  <c r="E21" i="14"/>
  <c r="I20" i="14"/>
  <c r="G20" i="14"/>
  <c r="E20" i="14"/>
  <c r="C20" i="14"/>
  <c r="I21" i="13"/>
  <c r="G21" i="13"/>
  <c r="E21" i="13"/>
  <c r="I20" i="13"/>
  <c r="G20" i="13"/>
  <c r="E20" i="13"/>
  <c r="C20" i="13"/>
  <c r="I21" i="12"/>
  <c r="G21" i="12"/>
  <c r="E21" i="12"/>
  <c r="I20" i="12"/>
  <c r="G20" i="12"/>
  <c r="E20" i="12"/>
  <c r="C20" i="12"/>
  <c r="I21" i="11"/>
  <c r="G21" i="11"/>
  <c r="E21" i="11"/>
  <c r="I20" i="11"/>
  <c r="G20" i="11"/>
  <c r="E20" i="11"/>
  <c r="C20" i="11"/>
  <c r="I21" i="10"/>
  <c r="G21" i="10"/>
  <c r="E21" i="10"/>
  <c r="I20" i="10"/>
  <c r="G20" i="10"/>
  <c r="E20" i="10"/>
  <c r="C20" i="10"/>
  <c r="I21" i="9"/>
  <c r="G21" i="9"/>
  <c r="E21" i="9"/>
  <c r="I20" i="9"/>
  <c r="G20" i="9"/>
  <c r="E20" i="9"/>
  <c r="C20" i="9"/>
  <c r="I21" i="8"/>
  <c r="G21" i="8"/>
  <c r="E21" i="8"/>
  <c r="I20" i="8"/>
  <c r="G20" i="8"/>
  <c r="E20" i="8"/>
  <c r="C20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3000000}" name="ec2021 L" type="1" refreshedVersion="8" deleted="1" saveData="1">
    <dbPr connection="" command=""/>
    <extLst>
      <ext xmlns:x15="http://schemas.microsoft.com/office/spreadsheetml/2010/11/main" uri="{DE250136-89BD-433C-8126-D09CA5730AF9}">
        <x15:connection id="" excludeFromRefreshAll="1"/>
      </ext>
    </extLst>
  </connection>
  <connection id="2" xr16:uid="{00000000-0015-0000-FFFF-FFFF06000000}" name="ec2021 M" type="1" refreshedVersion="8" deleted="1" saveData="1">
    <dbPr connection="" command=""/>
    <extLst>
      <ext xmlns:x15="http://schemas.microsoft.com/office/spreadsheetml/2010/11/main" uri="{DE250136-89BD-433C-8126-D09CA5730AF9}">
        <x15:connection id="" excludeFromRefreshAll="1"/>
      </ext>
    </extLst>
  </connection>
  <connection id="3" xr16:uid="{00000000-0015-0000-FFFF-FFFF08000000}" name="ec2021 S" type="1" refreshedVersion="8" deleted="1" saveData="1">
    <dbPr connection="" command=""/>
    <extLst>
      <ext xmlns:x15="http://schemas.microsoft.com/office/spreadsheetml/2010/11/main" uri="{DE250136-89BD-433C-8126-D09CA5730AF9}">
        <x15:connection id="" excludeFromRefreshAll="1"/>
      </ext>
    </extLst>
  </connection>
</connections>
</file>

<file path=xl/sharedStrings.xml><?xml version="1.0" encoding="utf-8"?>
<sst xmlns="http://schemas.openxmlformats.org/spreadsheetml/2006/main" count="2332" uniqueCount="172">
  <si>
    <t>16000 富山県</t>
  </si>
  <si>
    <t>16201 富山市</t>
  </si>
  <si>
    <t>16202 高岡市</t>
  </si>
  <si>
    <t>16204 魚津市</t>
  </si>
  <si>
    <t>16205 氷見市</t>
  </si>
  <si>
    <t>16206 滑川市</t>
  </si>
  <si>
    <t>16207 黒部市</t>
  </si>
  <si>
    <t>16208 砺波市</t>
  </si>
  <si>
    <t>16209 小矢部市</t>
  </si>
  <si>
    <t>16210 南砺市</t>
  </si>
  <si>
    <t>16211 射水市</t>
  </si>
  <si>
    <t>16321 中新川郡舟橋村</t>
  </si>
  <si>
    <t>16322 中新川郡上市町</t>
  </si>
  <si>
    <t>16323 中新川郡立山町</t>
  </si>
  <si>
    <t>16342 下新川郡入善町</t>
  </si>
  <si>
    <t>16343 下新川郡朝日町</t>
  </si>
  <si>
    <t>C 鉱業，採石業，砂利採取業</t>
  </si>
  <si>
    <t>D 建設業</t>
  </si>
  <si>
    <t>E 製造業</t>
  </si>
  <si>
    <t>F 電気・ガス・熱供給・水道業</t>
  </si>
  <si>
    <t>G 情報通信業</t>
  </si>
  <si>
    <t>H 運輸業，郵便業</t>
  </si>
  <si>
    <t>I 卸売業，小売業</t>
  </si>
  <si>
    <t>J 金融業，保険業</t>
  </si>
  <si>
    <t>K 不動産業，物品賃貸業</t>
  </si>
  <si>
    <t>L 学術研究，専門・技術サービス業</t>
  </si>
  <si>
    <t>M 宿泊業，飲食サービス業</t>
  </si>
  <si>
    <t>N 生活関連サービス業，娯楽業</t>
  </si>
  <si>
    <t>O 教育，学習支援業</t>
  </si>
  <si>
    <t>P 医療，福祉</t>
  </si>
  <si>
    <t>R サービス業（他に分類されないもの）</t>
  </si>
  <si>
    <t>自治体／産業大分類</t>
  </si>
  <si>
    <t>総数／事業所数</t>
  </si>
  <si>
    <t>総数／構成比</t>
  </si>
  <si>
    <t>個人／事業所数</t>
  </si>
  <si>
    <t>個人／構成比</t>
  </si>
  <si>
    <t>法人／事業所数</t>
  </si>
  <si>
    <t>法人／構成比</t>
  </si>
  <si>
    <t>法人以外の団体／事業所数</t>
  </si>
  <si>
    <t>06 総合工事業</t>
  </si>
  <si>
    <t>07 職別工事業（設備工事業を除く）</t>
  </si>
  <si>
    <t>08 設備工事業</t>
  </si>
  <si>
    <t>24 金属製品製造業</t>
  </si>
  <si>
    <t>53 建築材料，鉱物・金属材料等卸売業</t>
  </si>
  <si>
    <t>54 機械器具卸売業</t>
  </si>
  <si>
    <t>55 その他の卸売業</t>
  </si>
  <si>
    <t>57 織物・衣服・身の回り品小売業</t>
  </si>
  <si>
    <t>58 飲食料品小売業</t>
  </si>
  <si>
    <t>59 機械器具小売業</t>
  </si>
  <si>
    <t>60 その他の小売業</t>
  </si>
  <si>
    <t>69 不動産賃貸業・管理業</t>
  </si>
  <si>
    <t>72 専門サービス業（他に分類されないもの）</t>
  </si>
  <si>
    <t>74 技術サービス業（他に分類されないもの）</t>
  </si>
  <si>
    <t>76 飲食店</t>
  </si>
  <si>
    <t>78 洗濯・理容・美容・浴場業</t>
  </si>
  <si>
    <t>82 その他の教育，学習支援業</t>
  </si>
  <si>
    <t>83 医療業</t>
  </si>
  <si>
    <t>85 社会保険・社会福祉・介護事業</t>
  </si>
  <si>
    <t>89 自動車整備業</t>
  </si>
  <si>
    <t>68 不動産取引業</t>
  </si>
  <si>
    <t>13 家具・装備品製造業</t>
  </si>
  <si>
    <t>32 その他の製造業</t>
  </si>
  <si>
    <t>09 食料品製造業</t>
  </si>
  <si>
    <t>26 生産用機械器具製造業</t>
  </si>
  <si>
    <t>52 飲食料品卸売業</t>
  </si>
  <si>
    <t>11 繊維工業</t>
  </si>
  <si>
    <t>75 宿泊業</t>
  </si>
  <si>
    <t>77 持ち帰り・配達飲食サービス業</t>
  </si>
  <si>
    <t>25 はん用機械器具製造業</t>
  </si>
  <si>
    <t>61 無店舗小売業</t>
  </si>
  <si>
    <t>21 窯業・土石製品製造業</t>
  </si>
  <si>
    <t>42 鉄道業</t>
  </si>
  <si>
    <t>12 木材・木製品製造業（家具を除く）</t>
  </si>
  <si>
    <t>79 その他の生活関連サービス業</t>
  </si>
  <si>
    <t>80 娯楽業</t>
  </si>
  <si>
    <t>92 その他の事業サービス業</t>
  </si>
  <si>
    <t>95 その他のサービス業</t>
  </si>
  <si>
    <t>自治体</t>
  </si>
  <si>
    <t>産業中分類</t>
  </si>
  <si>
    <t>062 土木工事業（舗装工事業を除く）</t>
  </si>
  <si>
    <t>065 木造建築工事業</t>
  </si>
  <si>
    <t>081 電気工事業</t>
  </si>
  <si>
    <t>083 管工事業（さく井工事業を除く）</t>
  </si>
  <si>
    <t>573 婦人・子供服小売業</t>
  </si>
  <si>
    <t>589 その他の飲食料品小売業</t>
  </si>
  <si>
    <t>591 自動車小売業</t>
  </si>
  <si>
    <t>603 医薬品・化粧品小売業</t>
  </si>
  <si>
    <t>609 他に分類されない小売業</t>
  </si>
  <si>
    <t>691 不動産賃貸業（貸家業，貸間業を除く）</t>
  </si>
  <si>
    <t>692 貸家業，貸間業</t>
  </si>
  <si>
    <t>762 専門料理店</t>
  </si>
  <si>
    <t>765 酒場，ビヤホール</t>
  </si>
  <si>
    <t>766 バー，キャバレー，ナイトクラブ</t>
  </si>
  <si>
    <t>767 喫茶店</t>
  </si>
  <si>
    <t>782 理容業</t>
  </si>
  <si>
    <t>783 美容業</t>
  </si>
  <si>
    <t>824 教養・技能教授業</t>
  </si>
  <si>
    <t>835 療術業</t>
  </si>
  <si>
    <t>891 自動車整備業</t>
  </si>
  <si>
    <t>064 建築工事業（木造建築工事業を除く）</t>
  </si>
  <si>
    <t>742 土木建築サービス業</t>
  </si>
  <si>
    <t>244 建設用・建築用金属製品製造業（製缶板金業を含む）</t>
  </si>
  <si>
    <t>781 洗濯業</t>
  </si>
  <si>
    <t>071 大工工事業</t>
  </si>
  <si>
    <t>584 鮮魚小売業</t>
  </si>
  <si>
    <t>585 酒小売業</t>
  </si>
  <si>
    <t>586 菓子・パン小売業</t>
  </si>
  <si>
    <t>823 学習塾</t>
  </si>
  <si>
    <t>605 燃料小売業</t>
  </si>
  <si>
    <t>611 通信販売・訪問販売小売業</t>
  </si>
  <si>
    <t>789 その他の洗濯・理容・美容・浴場業</t>
  </si>
  <si>
    <t>821 社会教育</t>
  </si>
  <si>
    <t>593 機械器具小売業（自動車，自転車を除く）</t>
  </si>
  <si>
    <t>079 その他の職別工事業</t>
  </si>
  <si>
    <t>601 家具・建具・畳小売業</t>
  </si>
  <si>
    <t>579 その他の織物・衣服・身の回り品小売業</t>
  </si>
  <si>
    <t>076 板金・金物工事業</t>
  </si>
  <si>
    <t>751 旅館，ホテル</t>
  </si>
  <si>
    <t>761 食堂，レストラン（専門料理店を除く）</t>
  </si>
  <si>
    <t>542 自動車卸売業</t>
  </si>
  <si>
    <t>066 建築リフォーム工事業</t>
  </si>
  <si>
    <t>072 とび・土工・コンクリート工事業</t>
  </si>
  <si>
    <t>077 塗装工事業</t>
  </si>
  <si>
    <t>212 セメント・同製品製造業</t>
  </si>
  <si>
    <t>532 化学製品卸売業</t>
  </si>
  <si>
    <t>536 再生資源卸売業</t>
  </si>
  <si>
    <t>541 産業機械器具卸売業</t>
  </si>
  <si>
    <t>725 社会保険労務士事務所</t>
  </si>
  <si>
    <t>749 その他の技術サービス業</t>
  </si>
  <si>
    <t>763 そば・うどん店</t>
  </si>
  <si>
    <t>829 他に分類されない教育，学習支援業</t>
  </si>
  <si>
    <t>078 床・内装工事業</t>
  </si>
  <si>
    <t>693 駐車場業</t>
  </si>
  <si>
    <t>産業小分類</t>
  </si>
  <si>
    <t>16000　富山県</t>
  </si>
  <si>
    <t>産業大分類</t>
  </si>
  <si>
    <t>合計</t>
  </si>
  <si>
    <t>産業中分類上位２０</t>
    <phoneticPr fontId="1"/>
  </si>
  <si>
    <t>産業小分類上位２０</t>
    <phoneticPr fontId="1"/>
  </si>
  <si>
    <t>※当資料は『令和３年経済センサス-活動調査』の調査結果データより作成したものです。</t>
  </si>
  <si>
    <t>16201　富山市</t>
  </si>
  <si>
    <t>16202　高岡市</t>
  </si>
  <si>
    <t>16204　魚津市</t>
  </si>
  <si>
    <t>16205　氷見市</t>
  </si>
  <si>
    <t>16206　滑川市</t>
  </si>
  <si>
    <t>16207　黒部市</t>
  </si>
  <si>
    <t>16208　砺波市</t>
  </si>
  <si>
    <t>16209　小矢部市</t>
  </si>
  <si>
    <t>16210　南砺市</t>
  </si>
  <si>
    <t>16211　射水市</t>
  </si>
  <si>
    <t>16321　中新川郡舟橋村</t>
  </si>
  <si>
    <t>16322　中新川郡上市町</t>
  </si>
  <si>
    <t>16323　中新川郡立山町</t>
  </si>
  <si>
    <t>16342　下新川郡入善町</t>
  </si>
  <si>
    <t>16343　下新川郡朝日町</t>
  </si>
  <si>
    <t>富山県</t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</si>
  <si>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</si>
  <si>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</si>
  <si>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</si>
  <si>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</si>
  <si>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</si>
  <si>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</si>
  <si>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</si>
  <si>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</si>
  <si>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</si>
  <si>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</si>
  <si>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中新川郡舟橋村</t>
  </si>
  <si>
    <t>中新川郡上市町</t>
  </si>
  <si>
    <t>中新川郡立山町</t>
  </si>
  <si>
    <t>下新川郡入善町</t>
  </si>
  <si>
    <t>下新川郡朝日町</t>
  </si>
  <si>
    <t>目次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</si>
</sst>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&quot;%&quot;"/>
    <numFmt numFmtId="178" formatCode="0.00_ &quot;%&quot;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pivotButton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3" fillId="0" borderId="0" xfId="0" pivotButton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8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0" fillId="0" borderId="0" xfId="0" applyNumberFormat="1">
      <alignment vertical="center"/>
    </xf>
    <xf numFmtId="38" fontId="0" fillId="0" borderId="0" xfId="1" applyFont="1">
      <alignment vertical="center"/>
    </xf>
    <xf numFmtId="0" fontId="4" fillId="0" borderId="0" xfId="2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274"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alignment horizontal="center" vertical="center" textRotation="0" wrapText="0" indent="0" justifyLastLine="0" shrinkToFit="0" readingOrder="0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alignment horizontal="center" vertical="center" textRotation="0" wrapText="0" indent="0" justifyLastLine="0" shrinkToFit="0" readingOrder="0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alignment horizontal="center" vertical="center" textRotation="0" wrapText="0" indent="0" justifyLastLine="0" shrinkToFit="0" readingOrder="0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alignment horizontal="center" vertical="center" textRotation="0" wrapText="0" indent="0" justifyLastLine="0" shrinkToFit="0" readingOrder="0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alignment horizontal="center" vertical="center" textRotation="0" wrapText="0" indent="0" justifyLastLine="0" shrinkToFit="0" readingOrder="0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alignment horizontal="center" vertical="center" textRotation="0" wrapText="0" indent="0" justifyLastLine="0" shrinkToFit="0" readingOrder="0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alignment horizontal="center" vertical="center" textRotation="0" wrapText="0" indent="0" justifyLastLine="0" shrinkToFit="0" readingOrder="0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alignment horizontal="center" vertical="center" textRotation="0" wrapText="0" indent="0" justifyLastLine="0" shrinkToFit="0" readingOrder="0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alignment horizontal="center" vertical="center" textRotation="0" wrapText="0" indent="0" justifyLastLine="0" shrinkToFit="0" readingOrder="0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alignment horizontal="center" vertical="center" textRotation="0" wrapText="0" indent="0" justifyLastLine="0" shrinkToFit="0" readingOrder="0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alignment horizontal="center" vertical="center" textRotation="0" wrapText="0" indent="0" justifyLastLine="0" shrinkToFit="0" readingOrder="0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alignment horizontal="center" vertical="center" textRotation="0" wrapText="0" indent="0" justifyLastLine="0" shrinkToFit="0" readingOrder="0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alignment horizontal="center" vertical="center" textRotation="0" wrapText="0" indent="0" justifyLastLine="0" shrinkToFit="0" readingOrder="0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alignment horizontal="center" vertical="center" textRotation="0" wrapText="0" indent="0" justifyLastLine="0" shrinkToFit="0" readingOrder="0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alignment horizontal="center" vertical="center" textRotation="0" wrapText="0" indent="0" justifyLastLine="0" shrinkToFit="0" readingOrder="0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numFmt numFmtId="178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</dxf>
    <dxf>
      <alignment horizontal="center" vertical="center" textRotation="0" wrapText="0" indent="0" justifyLastLine="0" shrinkToFit="0" readingOrder="0"/>
    </dxf>
    <dxf>
      <alignment horizontal="center"/>
    </dxf>
    <dxf>
      <alignment wrapText="1"/>
    </dxf>
    <dxf>
      <alignment horizontal="center"/>
    </dxf>
    <dxf>
      <font>
        <name val="ＭＳ Ｐゴシック"/>
        <family val="3"/>
        <charset val="128"/>
        <scheme val="minor"/>
      </font>
    </dxf>
    <dxf>
      <font>
        <name val="ＭＳ Ｐゴシック"/>
        <family val="3"/>
        <charset val="128"/>
        <scheme val="minor"/>
      </font>
    </dxf>
    <dxf>
      <font>
        <color theme="1"/>
        <family val="3"/>
        <charset val="128"/>
      </font>
    </dxf>
    <dxf>
      <font>
        <color theme="1"/>
        <family val="3"/>
        <charset val="128"/>
      </font>
    </dxf>
    <dxf>
      <font>
        <sz val="10"/>
        <family val="3"/>
      </font>
    </dxf>
    <dxf>
      <font>
        <sz val="10"/>
        <family val="3"/>
      </font>
    </dxf>
    <dxf>
      <numFmt numFmtId="176" formatCode="#,##0_ "/>
    </dxf>
    <dxf>
      <numFmt numFmtId="178" formatCode="0.00_ &quot;%&quot;"/>
    </dxf>
    <dxf>
      <numFmt numFmtId="176" formatCode="#,##0_ "/>
    </dxf>
    <dxf>
      <numFmt numFmtId="178" formatCode="0.00_ &quot;%&quot;"/>
    </dxf>
    <dxf>
      <numFmt numFmtId="176" formatCode="#,##0_ "/>
    </dxf>
    <dxf>
      <numFmt numFmtId="178" formatCode="0.00_ &quot;%&quot;"/>
    </dxf>
    <dxf>
      <numFmt numFmtId="176" formatCode="#,##0_ "/>
    </dxf>
    <dxf>
      <alignment horizontal="center"/>
    </dxf>
    <dxf>
      <alignment horizontal="center"/>
    </dxf>
    <dxf>
      <alignment wrapText="1"/>
    </dxf>
    <dxf>
      <alignment horizontal="center"/>
    </dxf>
    <dxf>
      <font>
        <name val="ＭＳ Ｐゴシック"/>
        <family val="3"/>
        <charset val="128"/>
        <scheme val="minor"/>
      </font>
    </dxf>
    <dxf>
      <font>
        <name val="ＭＳ Ｐゴシック"/>
        <family val="3"/>
        <charset val="128"/>
        <scheme val="minor"/>
      </font>
    </dxf>
    <dxf>
      <font>
        <color theme="1"/>
        <family val="3"/>
        <charset val="128"/>
      </font>
    </dxf>
    <dxf>
      <font>
        <color theme="1"/>
        <family val="3"/>
        <charset val="128"/>
      </font>
    </dxf>
    <dxf>
      <font>
        <sz val="10"/>
        <family val="3"/>
      </font>
    </dxf>
    <dxf>
      <font>
        <sz val="10"/>
        <family val="3"/>
      </font>
    </dxf>
    <dxf>
      <numFmt numFmtId="176" formatCode="#,##0_ "/>
    </dxf>
    <dxf>
      <numFmt numFmtId="178" formatCode="0.00_ &quot;%&quot;"/>
    </dxf>
    <dxf>
      <numFmt numFmtId="176" formatCode="#,##0_ "/>
    </dxf>
    <dxf>
      <numFmt numFmtId="178" formatCode="0.00_ &quot;%&quot;"/>
    </dxf>
    <dxf>
      <numFmt numFmtId="176" formatCode="#,##0_ "/>
    </dxf>
    <dxf>
      <numFmt numFmtId="178" formatCode="0.00_ &quot;%&quot;"/>
    </dxf>
    <dxf>
      <numFmt numFmtId="176" formatCode="#,##0_ "/>
    </dxf>
    <dxf>
      <alignment horizontal="center"/>
    </dxf>
    <dxf>
      <alignment wrapText="1"/>
    </dxf>
    <dxf>
      <alignment horizontal="center"/>
    </dxf>
    <dxf>
      <font>
        <name val="ＭＳ Ｐゴシック"/>
        <family val="3"/>
        <charset val="128"/>
        <scheme val="minor"/>
      </font>
    </dxf>
    <dxf>
      <font>
        <name val="ＭＳ Ｐゴシック"/>
        <family val="3"/>
        <charset val="128"/>
        <scheme val="minor"/>
      </font>
    </dxf>
    <dxf>
      <font>
        <color theme="1"/>
        <family val="3"/>
        <charset val="128"/>
      </font>
    </dxf>
    <dxf>
      <font>
        <color theme="1"/>
        <family val="3"/>
        <charset val="128"/>
      </font>
    </dxf>
    <dxf>
      <font>
        <sz val="10"/>
        <family val="3"/>
      </font>
    </dxf>
    <dxf>
      <font>
        <sz val="10"/>
        <family val="3"/>
      </font>
    </dxf>
    <dxf>
      <numFmt numFmtId="176" formatCode="#,##0_ "/>
    </dxf>
    <dxf>
      <numFmt numFmtId="177" formatCode="0.0_ &quot;%&quot;"/>
    </dxf>
    <dxf>
      <numFmt numFmtId="176" formatCode="#,##0_ "/>
    </dxf>
    <dxf>
      <numFmt numFmtId="177" formatCode="0.0_ &quot;%&quot;"/>
    </dxf>
    <dxf>
      <numFmt numFmtId="176" formatCode="#,##0_ "/>
    </dxf>
    <dxf>
      <numFmt numFmtId="177" formatCode="0.0_ &quot;%&quot;"/>
    </dxf>
    <dxf>
      <numFmt numFmtId="176" formatCode="#,##0_ 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2.xml"/><Relationship Id="rId27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成者" refreshedDate="45155.451708217595" createdVersion="5" refreshedVersion="8" minRefreshableVersion="3" recordCount="240" xr:uid="{E9CC9481-8950-40E9-8AF4-273AF40753E6}">
  <cacheSource type="external" connectionId="1"/>
  <cacheFields count="11">
    <cacheField name="都道府県" numFmtId="0" sqlType="-9">
      <sharedItems count="1">
        <s v="16 富山県"/>
      </sharedItems>
    </cacheField>
    <cacheField name="自治体名" numFmtId="0" sqlType="-9">
      <sharedItems count="16">
        <s v="富山県"/>
        <s v="富山市"/>
        <s v="高岡市"/>
        <s v="魚津市"/>
        <s v="氷見市"/>
        <s v="滑川市"/>
        <s v="黒部市"/>
        <s v="砺波市"/>
        <s v="小矢部市"/>
        <s v="南砺市"/>
        <s v="射水市"/>
        <s v="中新川郡舟橋村"/>
        <s v="中新川郡上市町"/>
        <s v="中新川郡立山町"/>
        <s v="下新川郡入善町"/>
        <s v="下新川郡朝日町"/>
      </sharedItems>
    </cacheField>
    <cacheField name="自治体" numFmtId="0" sqlType="-9">
      <sharedItems count="16">
        <s v="16000 富山県"/>
        <s v="16201 富山市"/>
        <s v="16202 高岡市"/>
        <s v="16204 魚津市"/>
        <s v="16205 氷見市"/>
        <s v="16206 滑川市"/>
        <s v="16207 黒部市"/>
        <s v="16208 砺波市"/>
        <s v="16209 小矢部市"/>
        <s v="16210 南砺市"/>
        <s v="16211 射水市"/>
        <s v="16321 中新川郡舟橋村"/>
        <s v="16322 中新川郡上市町"/>
        <s v="16323 中新川郡立山町"/>
        <s v="16342 下新川郡入善町"/>
        <s v="16343 下新川郡朝日町"/>
      </sharedItems>
    </cacheField>
    <cacheField name="産業大分類" numFmtId="0" sqlType="-9">
      <sharedItems count="15">
        <s v="C 鉱業，採石業，砂利採取業"/>
        <s v="D 建設業"/>
        <s v="E 製造業"/>
        <s v="F 電気・ガス・熱供給・水道業"/>
        <s v="G 情報通信業"/>
        <s v="H 運輸業，郵便業"/>
        <s v="I 卸売業，小売業"/>
        <s v="J 金融業，保険業"/>
        <s v="K 不動産業，物品賃貸業"/>
        <s v="L 学術研究，専門・技術サービス業"/>
        <s v="M 宿泊業，飲食サービス業"/>
        <s v="N 生活関連サービス業，娯楽業"/>
        <s v="O 教育，学習支援業"/>
        <s v="P 医療，福祉"/>
        <s v="R サービス業（他に分類されないもの）"/>
      </sharedItems>
    </cacheField>
    <cacheField name="総数" numFmtId="0" sqlType="4">
      <sharedItems containsSemiMixedTypes="0" containsString="0" containsNumber="1" containsInteger="1" minValue="0" maxValue="7171"/>
    </cacheField>
    <cacheField name="構成比" numFmtId="0" sqlType="3">
      <sharedItems containsSemiMixedTypes="0" containsString="0" containsNumber="1" minValue="0" maxValue="35.9"/>
    </cacheField>
    <cacheField name="総数（個人）" numFmtId="0" sqlType="4">
      <sharedItems containsSemiMixedTypes="0" containsString="0" containsNumber="1" containsInteger="1" minValue="0" maxValue="3694"/>
    </cacheField>
    <cacheField name="構成比（個人）" numFmtId="0" sqlType="3">
      <sharedItems containsSemiMixedTypes="0" containsString="0" containsNumber="1" minValue="0" maxValue="40"/>
    </cacheField>
    <cacheField name="総数（法人）" numFmtId="0" sqlType="4">
      <sharedItems containsSemiMixedTypes="0" containsString="0" containsNumber="1" containsInteger="1" minValue="0" maxValue="3473"/>
    </cacheField>
    <cacheField name="構成比（法人）" numFmtId="0" sqlType="3">
      <sharedItems containsSemiMixedTypes="0" containsString="0" containsNumber="1" minValue="0" maxValue="33.17"/>
    </cacheField>
    <cacheField name="総数（法人以外の団体）" numFmtId="0" sqlType="4">
      <sharedItems containsSemiMixedTypes="0" containsString="0" containsNumber="1" containsInteger="1" minValue="0" maxValue="24" count="11">
        <n v="0"/>
        <n v="2"/>
        <n v="1"/>
        <n v="3"/>
        <n v="4"/>
        <n v="5"/>
        <n v="19"/>
        <n v="9"/>
        <n v="24"/>
        <n v="11"/>
        <n v="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成者" refreshedDate="45155.45182905093" createdVersion="5" refreshedVersion="8" minRefreshableVersion="3" recordCount="324" xr:uid="{F96B4BCB-6FBD-4138-8274-10E21592849B}">
  <cacheSource type="external" connectionId="2"/>
  <cacheFields count="14">
    <cacheField name="都道府県" numFmtId="0" sqlType="-9">
      <sharedItems count="1">
        <s v="16 富山県"/>
      </sharedItems>
    </cacheField>
    <cacheField name="自治体名" numFmtId="0" sqlType="-9">
      <sharedItems count="16">
        <s v="富山県"/>
        <s v="富山市"/>
        <s v="高岡市"/>
        <s v="魚津市"/>
        <s v="氷見市"/>
        <s v="滑川市"/>
        <s v="黒部市"/>
        <s v="砺波市"/>
        <s v="小矢部市"/>
        <s v="南砺市"/>
        <s v="射水市"/>
        <s v="中新川郡舟橋村"/>
        <s v="中新川郡上市町"/>
        <s v="中新川郡立山町"/>
        <s v="下新川郡入善町"/>
        <s v="下新川郡朝日町"/>
      </sharedItems>
    </cacheField>
    <cacheField name="自治体" numFmtId="0" sqlType="-9">
      <sharedItems count="16">
        <s v="16000 富山県"/>
        <s v="16201 富山市"/>
        <s v="16202 高岡市"/>
        <s v="16204 魚津市"/>
        <s v="16205 氷見市"/>
        <s v="16206 滑川市"/>
        <s v="16207 黒部市"/>
        <s v="16208 砺波市"/>
        <s v="16209 小矢部市"/>
        <s v="16210 南砺市"/>
        <s v="16211 射水市"/>
        <s v="16321 中新川郡舟橋村"/>
        <s v="16322 中新川郡上市町"/>
        <s v="16323 中新川郡立山町"/>
        <s v="16342 下新川郡入善町"/>
        <s v="16343 下新川郡朝日町"/>
      </sharedItems>
    </cacheField>
    <cacheField name="産業分類コード" numFmtId="0" sqlType="-8">
      <sharedItems count="38">
        <s v="78"/>
        <s v="76"/>
        <s v="60"/>
        <s v="06"/>
        <s v="07"/>
        <s v="58"/>
        <s v="82"/>
        <s v="69"/>
        <s v="08"/>
        <s v="83"/>
        <s v="57"/>
        <s v="59"/>
        <s v="72"/>
        <s v="74"/>
        <s v="24"/>
        <s v="54"/>
        <s v="55"/>
        <s v="53"/>
        <s v="89"/>
        <s v="85"/>
        <s v="68"/>
        <s v="13"/>
        <s v="32"/>
        <s v="26"/>
        <s v="09"/>
        <s v="52"/>
        <s v="11"/>
        <s v="75"/>
        <s v="77"/>
        <s v="61"/>
        <s v="25"/>
        <s v="42"/>
        <s v="21"/>
        <s v="79"/>
        <s v="12"/>
        <s v="80"/>
        <s v="92"/>
        <s v="95"/>
      </sharedItems>
    </cacheField>
    <cacheField name="産業分類" numFmtId="0" sqlType="-9">
      <sharedItems count="38">
        <s v="洗濯・理容・美容・浴場業"/>
        <s v="飲食店"/>
        <s v="その他の小売業"/>
        <s v="総合工事業"/>
        <s v="職別工事業（設備工事業を除く）"/>
        <s v="飲食料品小売業"/>
        <s v="その他の教育，学習支援業"/>
        <s v="不動産賃貸業・管理業"/>
        <s v="設備工事業"/>
        <s v="医療業"/>
        <s v="織物・衣服・身の回り品小売業"/>
        <s v="機械器具小売業"/>
        <s v="専門サービス業（他に分類されないもの）"/>
        <s v="技術サービス業（他に分類されないもの）"/>
        <s v="金属製品製造業"/>
        <s v="機械器具卸売業"/>
        <s v="その他の卸売業"/>
        <s v="建築材料，鉱物・金属材料等卸売業"/>
        <s v="自動車整備業"/>
        <s v="社会保険・社会福祉・介護事業"/>
        <s v="不動産取引業"/>
        <s v="家具・装備品製造業"/>
        <s v="その他の製造業"/>
        <s v="生産用機械器具製造業"/>
        <s v="食料品製造業"/>
        <s v="飲食料品卸売業"/>
        <s v="繊維工業"/>
        <s v="宿泊業"/>
        <s v="持ち帰り・配達飲食サービス業"/>
        <s v="無店舗小売業"/>
        <s v="はん用機械器具製造業"/>
        <s v="鉄道業"/>
        <s v="窯業・土石製品製造業"/>
        <s v="その他の生活関連サービス業"/>
        <s v="木材・木製品製造業（家具を除く）"/>
        <s v="娯楽業"/>
        <s v="その他の事業サービス業"/>
        <s v="その他のサービス業"/>
      </sharedItems>
    </cacheField>
    <cacheField name="産業中分類" numFmtId="0" sqlType="-9">
      <sharedItems count="38">
        <s v="78 洗濯・理容・美容・浴場業"/>
        <s v="76 飲食店"/>
        <s v="60 その他の小売業"/>
        <s v="06 総合工事業"/>
        <s v="07 職別工事業（設備工事業を除く）"/>
        <s v="58 飲食料品小売業"/>
        <s v="82 その他の教育，学習支援業"/>
        <s v="69 不動産賃貸業・管理業"/>
        <s v="08 設備工事業"/>
        <s v="83 医療業"/>
        <s v="57 織物・衣服・身の回り品小売業"/>
        <s v="59 機械器具小売業"/>
        <s v="72 専門サービス業（他に分類されないもの）"/>
        <s v="74 技術サービス業（他に分類されないもの）"/>
        <s v="24 金属製品製造業"/>
        <s v="54 機械器具卸売業"/>
        <s v="55 その他の卸売業"/>
        <s v="53 建築材料，鉱物・金属材料等卸売業"/>
        <s v="89 自動車整備業"/>
        <s v="85 社会保険・社会福祉・介護事業"/>
        <s v="68 不動産取引業"/>
        <s v="13 家具・装備品製造業"/>
        <s v="32 その他の製造業"/>
        <s v="26 生産用機械器具製造業"/>
        <s v="09 食料品製造業"/>
        <s v="52 飲食料品卸売業"/>
        <s v="11 繊維工業"/>
        <s v="75 宿泊業"/>
        <s v="77 持ち帰り・配達飲食サービス業"/>
        <s v="61 無店舗小売業"/>
        <s v="25 はん用機械器具製造業"/>
        <s v="42 鉄道業"/>
        <s v="21 窯業・土石製品製造業"/>
        <s v="79 その他の生活関連サービス業"/>
        <s v="12 木材・木製品製造業（家具を除く）"/>
        <s v="80 娯楽業"/>
        <s v="92 その他の事業サービス業"/>
        <s v="95 その他のサービス業"/>
      </sharedItems>
    </cacheField>
    <cacheField name="rank" numFmtId="0" sqlType="-5">
      <sharedItems containsSemiMixedTypes="0" containsString="0" containsNumber="1" containsInteger="1" minValue="1" maxValue="20" count="2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</sharedItems>
    </cacheField>
    <cacheField name="総数" numFmtId="0" sqlType="4">
      <sharedItems containsSemiMixedTypes="0" containsString="0" containsNumber="1" containsInteger="1" minValue="1" maxValue="3179" count="147">
        <n v="3179"/>
        <n v="2503"/>
        <n v="2139"/>
        <n v="1690"/>
        <n v="1572"/>
        <n v="1391"/>
        <n v="1299"/>
        <n v="1236"/>
        <n v="1090"/>
        <n v="1010"/>
        <n v="904"/>
        <n v="851"/>
        <n v="771"/>
        <n v="565"/>
        <n v="469"/>
        <n v="439"/>
        <n v="409"/>
        <n v="404"/>
        <n v="375"/>
        <n v="329"/>
        <n v="1134"/>
        <n v="981"/>
        <n v="716"/>
        <n v="673"/>
        <n v="603"/>
        <n v="546"/>
        <n v="541"/>
        <n v="454"/>
        <n v="383"/>
        <n v="379"/>
        <n v="316"/>
        <n v="305"/>
        <n v="250"/>
        <n v="243"/>
        <n v="194"/>
        <n v="165"/>
        <n v="161"/>
        <n v="158"/>
        <n v="134"/>
        <n v="643"/>
        <n v="458"/>
        <n v="381"/>
        <n v="271"/>
        <n v="247"/>
        <n v="234"/>
        <n v="216"/>
        <n v="200"/>
        <n v="189"/>
        <n v="182"/>
        <n v="176"/>
        <n v="174"/>
        <n v="148"/>
        <n v="137"/>
        <n v="118"/>
        <n v="106"/>
        <n v="83"/>
        <n v="72"/>
        <n v="67"/>
        <n v="65"/>
        <n v="172"/>
        <n v="166"/>
        <n v="99"/>
        <n v="95"/>
        <n v="76"/>
        <n v="71"/>
        <n v="68"/>
        <n v="60"/>
        <n v="58"/>
        <n v="45"/>
        <n v="42"/>
        <n v="27"/>
        <n v="24"/>
        <n v="22"/>
        <n v="18"/>
        <n v="16"/>
        <n v="15"/>
        <n v="157"/>
        <n v="112"/>
        <n v="97"/>
        <n v="81"/>
        <n v="66"/>
        <n v="46"/>
        <n v="33"/>
        <n v="29"/>
        <n v="25"/>
        <n v="21"/>
        <n v="14"/>
        <n v="13"/>
        <n v="12"/>
        <n v="89"/>
        <n v="62"/>
        <n v="52"/>
        <n v="43"/>
        <n v="40"/>
        <n v="36"/>
        <n v="28"/>
        <n v="23"/>
        <n v="19"/>
        <n v="17"/>
        <n v="11"/>
        <n v="10"/>
        <n v="9"/>
        <n v="108"/>
        <n v="84"/>
        <n v="74"/>
        <n v="61"/>
        <n v="34"/>
        <n v="32"/>
        <n v="133"/>
        <n v="113"/>
        <n v="91"/>
        <n v="57"/>
        <n v="56"/>
        <n v="53"/>
        <n v="44"/>
        <n v="37"/>
        <n v="20"/>
        <n v="85"/>
        <n v="82"/>
        <n v="54"/>
        <n v="50"/>
        <n v="31"/>
        <n v="30"/>
        <n v="26"/>
        <n v="209"/>
        <n v="163"/>
        <n v="156"/>
        <n v="132"/>
        <n v="117"/>
        <n v="96"/>
        <n v="35"/>
        <n v="246"/>
        <n v="141"/>
        <n v="119"/>
        <n v="59"/>
        <n v="39"/>
        <n v="38"/>
        <n v="6"/>
        <n v="5"/>
        <n v="4"/>
        <n v="3"/>
        <n v="2"/>
        <n v="1"/>
        <n v="8"/>
        <n v="7"/>
        <n v="49"/>
        <n v="55"/>
      </sharedItems>
    </cacheField>
    <cacheField name="構成比" numFmtId="0" sqlType="3">
      <sharedItems containsSemiMixedTypes="0" containsString="0" containsNumber="1" minValue="1" maxValue="15.38" count="227">
        <n v="11.25"/>
        <n v="8.86"/>
        <n v="7.57"/>
        <n v="5.98"/>
        <n v="5.56"/>
        <n v="4.92"/>
        <n v="4.5999999999999996"/>
        <n v="4.37"/>
        <n v="3.86"/>
        <n v="3.57"/>
        <n v="3.2"/>
        <n v="3.01"/>
        <n v="2.73"/>
        <n v="2"/>
        <n v="1.66"/>
        <n v="1.55"/>
        <n v="1.45"/>
        <n v="1.43"/>
        <n v="1.33"/>
        <n v="1.1599999999999999"/>
        <n v="10.59"/>
        <n v="9.16"/>
        <n v="6.69"/>
        <n v="6.28"/>
        <n v="5.63"/>
        <n v="5.0999999999999996"/>
        <n v="5.05"/>
        <n v="4.24"/>
        <n v="3.77"/>
        <n v="3.58"/>
        <n v="3.54"/>
        <n v="2.95"/>
        <n v="2.85"/>
        <n v="2.33"/>
        <n v="2.27"/>
        <n v="1.81"/>
        <n v="1.54"/>
        <n v="1.5"/>
        <n v="1.48"/>
        <n v="1.25"/>
        <n v="12.31"/>
        <n v="8.77"/>
        <n v="7.3"/>
        <n v="5.19"/>
        <n v="4.7300000000000004"/>
        <n v="4.4800000000000004"/>
        <n v="4.1399999999999997"/>
        <n v="3.83"/>
        <n v="3.62"/>
        <n v="3.49"/>
        <n v="3.37"/>
        <n v="3.33"/>
        <n v="2.83"/>
        <n v="2.62"/>
        <n v="2.2599999999999998"/>
        <n v="2.0299999999999998"/>
        <n v="1.59"/>
        <n v="1.38"/>
        <n v="1.28"/>
        <n v="1.24"/>
        <n v="12.54"/>
        <n v="12.1"/>
        <n v="7.22"/>
        <n v="6.92"/>
        <n v="5.54"/>
        <n v="5.17"/>
        <n v="4.96"/>
        <n v="4.2300000000000004"/>
        <n v="3.28"/>
        <n v="3.06"/>
        <n v="1.97"/>
        <n v="1.75"/>
        <n v="1.6"/>
        <n v="1.31"/>
        <n v="1.17"/>
        <n v="1.0900000000000001"/>
        <n v="13.07"/>
        <n v="9.33"/>
        <n v="8.83"/>
        <n v="8.08"/>
        <n v="6.74"/>
        <n v="5.66"/>
        <n v="5.5"/>
        <n v="3.5"/>
        <n v="2.75"/>
        <n v="2.41"/>
        <n v="2.25"/>
        <n v="2.08"/>
        <n v="1.08"/>
        <n v="1"/>
        <n v="12.57"/>
        <n v="8.76"/>
        <n v="7.34"/>
        <n v="6.5"/>
        <n v="6.07"/>
        <n v="5.65"/>
        <n v="5.08"/>
        <n v="3.95"/>
        <n v="3.53"/>
        <n v="3.39"/>
        <n v="3.25"/>
        <n v="2.97"/>
        <n v="2.68"/>
        <n v="2.4"/>
        <n v="1.69"/>
        <n v="1.41"/>
        <n v="1.27"/>
        <n v="11.96"/>
        <n v="9.3000000000000007"/>
        <n v="8.19"/>
        <n v="7.42"/>
        <n v="6.76"/>
        <n v="4.43"/>
        <n v="3.65"/>
        <n v="1.99"/>
        <n v="1.88"/>
        <n v="1.22"/>
        <n v="10.51"/>
        <n v="8.93"/>
        <n v="7.51"/>
        <n v="7.19"/>
        <n v="6.4"/>
        <n v="4.51"/>
        <n v="4.1900000000000004"/>
        <n v="3.64"/>
        <n v="3.56"/>
        <n v="3.48"/>
        <n v="2.92"/>
        <n v="2.61"/>
        <n v="1.9"/>
        <n v="1.82"/>
        <n v="1.74"/>
        <n v="1.58"/>
        <n v="1.42"/>
        <n v="9.59"/>
        <n v="9.26"/>
        <n v="7.67"/>
        <n v="6.88"/>
        <n v="6.09"/>
        <n v="5.64"/>
        <n v="3.16"/>
        <n v="2.93"/>
        <n v="2.82"/>
        <n v="2.14"/>
        <n v="1.47"/>
        <n v="12.04"/>
        <n v="9.39"/>
        <n v="8.99"/>
        <n v="7.6"/>
        <n v="5.53"/>
        <n v="3.92"/>
        <n v="3.23"/>
        <n v="3.05"/>
        <n v="2.59"/>
        <n v="2.42"/>
        <n v="2.02"/>
        <n v="1.84"/>
        <n v="1.79"/>
        <n v="1.73"/>
        <n v="1.67"/>
        <n v="11.1"/>
        <n v="7.44"/>
        <n v="7.13"/>
        <n v="6.36"/>
        <n v="6"/>
        <n v="5.37"/>
        <n v="4.78"/>
        <n v="4.38"/>
        <n v="3.79"/>
        <n v="2.66"/>
        <n v="2.39"/>
        <n v="1.94"/>
        <n v="1.76"/>
        <n v="1.71"/>
        <n v="1.49"/>
        <n v="1.26"/>
        <n v="15.38"/>
        <n v="12.82"/>
        <n v="10.26"/>
        <n v="7.69"/>
        <n v="5.13"/>
        <n v="2.56"/>
        <n v="12.26"/>
        <n v="7.96"/>
        <n v="7.53"/>
        <n v="7.31"/>
        <n v="6.24"/>
        <n v="5.81"/>
        <n v="5.59"/>
        <n v="4.5199999999999996"/>
        <n v="3.66"/>
        <n v="2.8"/>
        <n v="2.58"/>
        <n v="1.72"/>
        <n v="1.51"/>
        <n v="1.29"/>
        <n v="9.98"/>
        <n v="9.06"/>
        <n v="8.1300000000000008"/>
        <n v="7.39"/>
        <n v="5.36"/>
        <n v="4.8099999999999996"/>
        <n v="4.4400000000000004"/>
        <n v="4.25"/>
        <n v="4.07"/>
        <n v="2.96"/>
        <n v="2.2200000000000002"/>
        <n v="1.85"/>
        <n v="15.29"/>
        <n v="8.91"/>
        <n v="8.24"/>
        <n v="6.55"/>
        <n v="5.55"/>
        <n v="4.03"/>
        <n v="3.87"/>
        <n v="3.36"/>
        <n v="2.69"/>
        <n v="2.35"/>
        <n v="2.1800000000000002"/>
        <n v="1.34"/>
        <n v="1.18"/>
        <n v="13.75"/>
        <n v="10"/>
        <n v="9.75"/>
        <n v="8.25"/>
        <n v="7.25"/>
        <n v="4"/>
      </sharedItems>
    </cacheField>
    <cacheField name="総数（個人）" numFmtId="0" sqlType="4">
      <sharedItems containsSemiMixedTypes="0" containsString="0" containsNumber="1" containsInteger="1" minValue="0" maxValue="2758" count="121">
        <n v="2758"/>
        <n v="2090"/>
        <n v="1175"/>
        <n v="520"/>
        <n v="871"/>
        <n v="1052"/>
        <n v="694"/>
        <n v="403"/>
        <n v="378"/>
        <n v="950"/>
        <n v="519"/>
        <n v="477"/>
        <n v="527"/>
        <n v="234"/>
        <n v="167"/>
        <n v="55"/>
        <n v="114"/>
        <n v="81"/>
        <n v="261"/>
        <n v="2"/>
        <n v="957"/>
        <n v="778"/>
        <n v="333"/>
        <n v="223"/>
        <n v="147"/>
        <n v="280"/>
        <n v="242"/>
        <n v="274"/>
        <n v="349"/>
        <n v="169"/>
        <n v="141"/>
        <n v="21"/>
        <n v="90"/>
        <n v="43"/>
        <n v="23"/>
        <n v="38"/>
        <n v="101"/>
        <n v="540"/>
        <n v="400"/>
        <n v="187"/>
        <n v="76"/>
        <n v="196"/>
        <n v="61"/>
        <n v="100"/>
        <n v="193"/>
        <n v="113"/>
        <n v="112"/>
        <n v="71"/>
        <n v="85"/>
        <n v="78"/>
        <n v="96"/>
        <n v="44"/>
        <n v="60"/>
        <n v="45"/>
        <n v="14"/>
        <n v="153"/>
        <n v="54"/>
        <n v="40"/>
        <n v="41"/>
        <n v="52"/>
        <n v="33"/>
        <n v="25"/>
        <n v="42"/>
        <n v="20"/>
        <n v="7"/>
        <n v="6"/>
        <n v="15"/>
        <n v="9"/>
        <n v="5"/>
        <n v="145"/>
        <n v="98"/>
        <n v="84"/>
        <n v="65"/>
        <n v="26"/>
        <n v="49"/>
        <n v="36"/>
        <n v="32"/>
        <n v="18"/>
        <n v="22"/>
        <n v="12"/>
        <n v="3"/>
        <n v="13"/>
        <n v="11"/>
        <n v="0"/>
        <n v="77"/>
        <n v="37"/>
        <n v="17"/>
        <n v="30"/>
        <n v="16"/>
        <n v="8"/>
        <n v="92"/>
        <n v="66"/>
        <n v="47"/>
        <n v="31"/>
        <n v="1"/>
        <n v="4"/>
        <n v="115"/>
        <n v="99"/>
        <n v="67"/>
        <n v="29"/>
        <n v="39"/>
        <n v="19"/>
        <n v="158"/>
        <n v="148"/>
        <n v="142"/>
        <n v="97"/>
        <n v="48"/>
        <n v="27"/>
        <n v="24"/>
        <n v="221"/>
        <n v="140"/>
        <n v="80"/>
        <n v="93"/>
        <n v="64"/>
        <n v="91"/>
        <n v="46"/>
        <n v="51"/>
        <n v="10"/>
        <n v="35"/>
        <n v="34"/>
        <n v="53"/>
      </sharedItems>
    </cacheField>
    <cacheField name="構成比（個人）" numFmtId="0" sqlType="3">
      <sharedItems containsSemiMixedTypes="0" containsString="0" containsNumber="1" minValue="0" maxValue="22.22" count="232">
        <n v="18.149999999999999"/>
        <n v="13.75"/>
        <n v="7.73"/>
        <n v="3.42"/>
        <n v="5.73"/>
        <n v="6.92"/>
        <n v="4.57"/>
        <n v="2.65"/>
        <n v="2.4900000000000002"/>
        <n v="6.25"/>
        <n v="3.41"/>
        <n v="3.14"/>
        <n v="3.47"/>
        <n v="1.54"/>
        <n v="1.1000000000000001"/>
        <n v="0.36"/>
        <n v="0.75"/>
        <n v="0.53"/>
        <n v="1.72"/>
        <n v="0.01"/>
        <n v="18.82"/>
        <n v="15.3"/>
        <n v="6.55"/>
        <n v="4.3899999999999997"/>
        <n v="2.89"/>
        <n v="5.51"/>
        <n v="4.76"/>
        <n v="2.2400000000000002"/>
        <n v="5.39"/>
        <n v="4.5999999999999996"/>
        <n v="6.86"/>
        <n v="3.32"/>
        <n v="2.77"/>
        <n v="0.41"/>
        <n v="1.77"/>
        <n v="0.85"/>
        <n v="0.45"/>
        <n v="1.99"/>
        <n v="0.04"/>
        <n v="18.7"/>
        <n v="13.85"/>
        <n v="6.48"/>
        <n v="2.63"/>
        <n v="6.79"/>
        <n v="2.11"/>
        <n v="3.46"/>
        <n v="6.68"/>
        <n v="3.91"/>
        <n v="3.88"/>
        <n v="2.46"/>
        <n v="2.94"/>
        <n v="2.7"/>
        <n v="1.52"/>
        <n v="0.8"/>
        <n v="2.08"/>
        <n v="1.56"/>
        <n v="0.48"/>
        <n v="18.73"/>
        <n v="17.260000000000002"/>
        <n v="6.61"/>
        <n v="4.9000000000000004"/>
        <n v="5.0199999999999996"/>
        <n v="6.36"/>
        <n v="5.26"/>
        <n v="4.04"/>
        <n v="3.06"/>
        <n v="2.82"/>
        <n v="5.14"/>
        <n v="2.57"/>
        <n v="2.4500000000000002"/>
        <n v="0.86"/>
        <n v="0.73"/>
        <n v="1.84"/>
        <n v="0.61"/>
        <n v="19.489999999999998"/>
        <n v="13.17"/>
        <n v="11.29"/>
        <n v="8.74"/>
        <n v="3.49"/>
        <n v="6.59"/>
        <n v="4.84"/>
        <n v="4.3"/>
        <n v="2.42"/>
        <n v="2.96"/>
        <n v="0.94"/>
        <n v="1.61"/>
        <n v="0.4"/>
        <n v="1.75"/>
        <n v="0.81"/>
        <n v="1.21"/>
        <n v="1.48"/>
        <n v="0"/>
        <n v="19.350000000000001"/>
        <n v="9.3000000000000007"/>
        <n v="11.31"/>
        <n v="4.2699999999999996"/>
        <n v="7.54"/>
        <n v="5.78"/>
        <n v="1.76"/>
        <n v="3.02"/>
        <n v="3.27"/>
        <n v="4.0199999999999996"/>
        <n v="2.2599999999999998"/>
        <n v="1.51"/>
        <n v="2.0099999999999998"/>
        <n v="1.26"/>
        <n v="19.53"/>
        <n v="14.01"/>
        <n v="8.07"/>
        <n v="4.46"/>
        <n v="9.98"/>
        <n v="2.34"/>
        <n v="3.18"/>
        <n v="2.76"/>
        <n v="4.88"/>
        <n v="4.25"/>
        <n v="6.58"/>
        <n v="1.49"/>
        <n v="1.91"/>
        <n v="0.21"/>
        <n v="1.27"/>
        <n v="0.64"/>
        <n v="1.06"/>
        <n v="1.7"/>
        <n v="16.04"/>
        <n v="13.81"/>
        <n v="9.34"/>
        <n v="6.56"/>
        <n v="6"/>
        <n v="4.32"/>
        <n v="2.37"/>
        <n v="2.93"/>
        <n v="0.7"/>
        <n v="1.1200000000000001"/>
        <n v="1.81"/>
        <n v="1.67"/>
        <n v="1.53"/>
        <n v="15.6"/>
        <n v="9.8000000000000007"/>
        <n v="12"/>
        <n v="7.8"/>
        <n v="8.8000000000000007"/>
        <n v="3.4"/>
        <n v="3.8"/>
        <n v="2.6"/>
        <n v="3.6"/>
        <n v="1.4"/>
        <n v="5"/>
        <n v="1.2"/>
        <n v="2.8"/>
        <n v="0.6"/>
        <n v="1"/>
        <n v="12.88"/>
        <n v="12.36"/>
        <n v="8.44"/>
        <n v="8.5299999999999994"/>
        <n v="4.26"/>
        <n v="3.83"/>
        <n v="4.18"/>
        <n v="2.35"/>
        <n v="2.87"/>
        <n v="2.09"/>
        <n v="1.04"/>
        <n v="1.1299999999999999"/>
        <n v="2.1800000000000002"/>
        <n v="1.39"/>
        <n v="18.36"/>
        <n v="11.63"/>
        <n v="8.06"/>
        <n v="6.64"/>
        <n v="7.72"/>
        <n v="5.32"/>
        <n v="7.56"/>
        <n v="3.82"/>
        <n v="1.08"/>
        <n v="0.17"/>
        <n v="2.16"/>
        <n v="1.1599999999999999"/>
        <n v="0.57999999999999996"/>
        <n v="1.74"/>
        <n v="0.91"/>
        <n v="20"/>
        <n v="8"/>
        <n v="16"/>
        <n v="4"/>
        <n v="18.61"/>
        <n v="7.66"/>
        <n v="3.65"/>
        <n v="5.84"/>
        <n v="6.93"/>
        <n v="4.38"/>
        <n v="5.1100000000000003"/>
        <n v="3.28"/>
        <n v="2.92"/>
        <n v="1.82"/>
        <n v="1.0900000000000001"/>
        <n v="11.66"/>
        <n v="16.25"/>
        <n v="5.3"/>
        <n v="9.19"/>
        <n v="2.12"/>
        <n v="2.4700000000000002"/>
        <n v="8.1300000000000008"/>
        <n v="3.89"/>
        <n v="6.01"/>
        <n v="0.35"/>
        <n v="0.71"/>
        <n v="1.41"/>
        <n v="22.22"/>
        <n v="9.26"/>
        <n v="8.99"/>
        <n v="3.97"/>
        <n v="8.73"/>
        <n v="7.67"/>
        <n v="2.91"/>
        <n v="4.2300000000000004"/>
        <n v="6.35"/>
        <n v="2.38"/>
        <n v="3.7"/>
        <n v="1.32"/>
        <n v="0.79"/>
        <n v="1.85"/>
        <n v="0.26"/>
        <n v="12.08"/>
        <n v="9.81"/>
        <n v="4.91"/>
        <n v="9.06"/>
        <n v="7.17"/>
        <n v="5.28"/>
        <n v="2.64"/>
        <n v="1.89"/>
        <n v="0.38"/>
      </sharedItems>
    </cacheField>
    <cacheField name="総数（法人）" numFmtId="0" sqlType="4">
      <sharedItems containsSemiMixedTypes="0" containsString="0" containsNumber="1" containsInteger="1" minValue="0" maxValue="1170" count="102">
        <n v="421"/>
        <n v="412"/>
        <n v="963"/>
        <n v="1170"/>
        <n v="701"/>
        <n v="339"/>
        <n v="380"/>
        <n v="824"/>
        <n v="712"/>
        <n v="59"/>
        <n v="385"/>
        <n v="374"/>
        <n v="244"/>
        <n v="315"/>
        <n v="302"/>
        <n v="383"/>
        <n v="295"/>
        <n v="323"/>
        <n v="114"/>
        <n v="277"/>
        <n v="177"/>
        <n v="203"/>
        <n v="382"/>
        <n v="448"/>
        <n v="456"/>
        <n v="159"/>
        <n v="299"/>
        <n v="340"/>
        <n v="130"/>
        <n v="149"/>
        <n v="29"/>
        <n v="147"/>
        <n v="164"/>
        <n v="229"/>
        <n v="150"/>
        <n v="151"/>
        <n v="142"/>
        <n v="123"/>
        <n v="57"/>
        <n v="129"/>
        <n v="103"/>
        <n v="58"/>
        <n v="194"/>
        <n v="195"/>
        <n v="51"/>
        <n v="169"/>
        <n v="116"/>
        <n v="7"/>
        <n v="48"/>
        <n v="70"/>
        <n v="105"/>
        <n v="89"/>
        <n v="41"/>
        <n v="74"/>
        <n v="83"/>
        <n v="37"/>
        <n v="12"/>
        <n v="22"/>
        <n v="50"/>
        <n v="19"/>
        <n v="25"/>
        <n v="45"/>
        <n v="55"/>
        <n v="35"/>
        <n v="24"/>
        <n v="17"/>
        <n v="33"/>
        <n v="3"/>
        <n v="21"/>
        <n v="14"/>
        <n v="16"/>
        <n v="9"/>
        <n v="10"/>
        <n v="32"/>
        <n v="1"/>
        <n v="15"/>
        <n v="20"/>
        <n v="13"/>
        <n v="8"/>
        <n v="5"/>
        <n v="6"/>
        <n v="11"/>
        <n v="2"/>
        <n v="4"/>
        <n v="18"/>
        <n v="36"/>
        <n v="46"/>
        <n v="28"/>
        <n v="44"/>
        <n v="52"/>
        <n v="26"/>
        <n v="31"/>
        <n v="0"/>
        <n v="47"/>
        <n v="61"/>
        <n v="100"/>
        <n v="53"/>
        <n v="65"/>
        <n v="42"/>
        <n v="49"/>
        <n v="40"/>
        <n v="34"/>
      </sharedItems>
    </cacheField>
    <cacheField name="構成比（法人）" numFmtId="0" sqlType="3">
      <sharedItems containsSemiMixedTypes="0" containsString="0" containsNumber="1" minValue="0" maxValue="21.43" count="206">
        <n v="3.32"/>
        <n v="3.25"/>
        <n v="7.6"/>
        <n v="9.23"/>
        <n v="5.53"/>
        <n v="2.68"/>
        <n v="3"/>
        <n v="6.5"/>
        <n v="5.62"/>
        <n v="0.47"/>
        <n v="3.04"/>
        <n v="2.95"/>
        <n v="1.93"/>
        <n v="2.4900000000000002"/>
        <n v="2.38"/>
        <n v="3.02"/>
        <n v="2.33"/>
        <n v="2.5499999999999998"/>
        <n v="0.9"/>
        <n v="2.19"/>
        <n v="3.23"/>
        <n v="3.7"/>
        <n v="6.96"/>
        <n v="8.16"/>
        <n v="8.31"/>
        <n v="2.9"/>
        <n v="5.45"/>
        <n v="6.2"/>
        <n v="2.37"/>
        <n v="2.72"/>
        <n v="0.53"/>
        <n v="2.99"/>
        <n v="4.17"/>
        <n v="2.73"/>
        <n v="2.75"/>
        <n v="2.59"/>
        <n v="2.2400000000000002"/>
        <n v="1.04"/>
        <n v="2.35"/>
        <n v="4.53"/>
        <n v="8.52"/>
        <n v="8.57"/>
        <n v="7.43"/>
        <n v="5.0999999999999996"/>
        <n v="0.31"/>
        <n v="2.11"/>
        <n v="3.08"/>
        <n v="4.6100000000000003"/>
        <n v="3.91"/>
        <n v="1.8"/>
        <n v="3.65"/>
        <n v="1.63"/>
        <n v="0.97"/>
        <n v="2.2000000000000002"/>
        <n v="3.53"/>
        <n v="4.6399999999999997"/>
        <n v="8.35"/>
        <n v="10.199999999999999"/>
        <n v="6.49"/>
        <n v="4.45"/>
        <n v="3.15"/>
        <n v="6.12"/>
        <n v="4.08"/>
        <n v="0.56000000000000005"/>
        <n v="3.9"/>
        <n v="1.3"/>
        <n v="2.6"/>
        <n v="2.97"/>
        <n v="1.67"/>
        <n v="1.86"/>
        <n v="3.17"/>
        <n v="4.99"/>
        <n v="7.26"/>
        <n v="12.47"/>
        <n v="4.3099999999999996"/>
        <n v="0.23"/>
        <n v="3.4"/>
        <n v="1.59"/>
        <n v="4.54"/>
        <n v="4.76"/>
        <n v="3.85"/>
        <n v="1.81"/>
        <n v="1.1299999999999999"/>
        <n v="1.36"/>
        <n v="2.04"/>
        <n v="4.07"/>
        <n v="8.4700000000000006"/>
        <n v="9.83"/>
        <n v="4.75"/>
        <n v="3.39"/>
        <n v="4.41"/>
        <n v="7.12"/>
        <n v="0.68"/>
        <n v="1.69"/>
        <n v="3.05"/>
        <n v="1.02"/>
        <n v="2.71"/>
        <n v="2.0299999999999998"/>
        <n v="3.88"/>
        <n v="4.37"/>
        <n v="8.74"/>
        <n v="11.17"/>
        <n v="3.64"/>
        <n v="2.4300000000000002"/>
        <n v="2.91"/>
        <n v="0.24"/>
        <n v="2.1800000000000002"/>
        <n v="2.67"/>
        <n v="1.7"/>
        <n v="0.49"/>
        <n v="1.46"/>
        <n v="0.73"/>
        <n v="2.65"/>
        <n v="5.29"/>
        <n v="8.32"/>
        <n v="3.97"/>
        <n v="4.16"/>
        <n v="0.56999999999999995"/>
        <n v="4.91"/>
        <n v="2.27"/>
        <n v="3.59"/>
        <n v="2.46"/>
        <n v="1.32"/>
        <n v="1.85"/>
        <n v="8.7100000000000009"/>
        <n v="5.8"/>
        <n v="4.49"/>
        <n v="9.76"/>
        <n v="8.18"/>
        <n v="5.01"/>
        <n v="0"/>
        <n v="3.43"/>
        <n v="1.06"/>
        <n v="2.64"/>
        <n v="1.58"/>
        <n v="9.16"/>
        <n v="2.5099999999999998"/>
        <n v="6.28"/>
        <n v="3.41"/>
        <n v="8.44"/>
        <n v="2.69"/>
        <n v="1.44"/>
        <n v="0.72"/>
        <n v="1.62"/>
        <n v="1.97"/>
        <n v="3.95"/>
        <n v="2.87"/>
        <n v="1.08"/>
        <n v="2.5"/>
        <n v="6.1"/>
        <n v="10"/>
        <n v="5.3"/>
        <n v="3.3"/>
        <n v="0.6"/>
        <n v="4.2"/>
        <n v="1.5"/>
        <n v="4.9000000000000004"/>
        <n v="4"/>
        <n v="4.0999999999999996"/>
        <n v="3.1"/>
        <n v="1.2"/>
        <n v="1.6"/>
        <n v="7.14"/>
        <n v="21.43"/>
        <n v="14.29"/>
        <n v="3.31"/>
        <n v="7.73"/>
        <n v="7.18"/>
        <n v="10.5"/>
        <n v="4.97"/>
        <n v="3.87"/>
        <n v="0.55000000000000004"/>
        <n v="2.21"/>
        <n v="1.66"/>
        <n v="2.76"/>
        <n v="8.7899999999999991"/>
        <n v="1.26"/>
        <n v="12.13"/>
        <n v="5.86"/>
        <n v="3.77"/>
        <n v="7.95"/>
        <n v="0.42"/>
        <n v="5.0199999999999996"/>
        <n v="2.09"/>
        <n v="4.18"/>
        <n v="3.35"/>
        <n v="2.93"/>
        <n v="3.47"/>
        <n v="8.91"/>
        <n v="9.41"/>
        <n v="16.829999999999998"/>
        <n v="1.98"/>
        <n v="3.96"/>
        <n v="0.99"/>
        <n v="1.49"/>
        <n v="2.48"/>
        <n v="0.5"/>
        <n v="1.65"/>
        <n v="6.61"/>
        <n v="10.74"/>
        <n v="16.53"/>
        <n v="7.44"/>
        <n v="9.09"/>
        <n v="4.13"/>
        <n v="5.79"/>
        <n v="0.83"/>
      </sharedItems>
    </cacheField>
    <cacheField name="総数（法人以外の団体）" numFmtId="0" sqlType="4">
      <sharedItems containsSemiMixedTypes="0" containsString="0" containsNumber="1" containsInteger="1" minValue="0" maxValue="19" count="9">
        <n v="0"/>
        <n v="1"/>
        <n v="19"/>
        <n v="5"/>
        <n v="8"/>
        <n v="2"/>
        <n v="3"/>
        <n v="11"/>
        <n v="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成者" refreshedDate="45155.451955092591" createdVersion="5" refreshedVersion="8" minRefreshableVersion="3" recordCount="339" xr:uid="{3D05E2AE-1854-4EDF-A15E-AB6951300BF2}">
  <cacheSource type="external" connectionId="3"/>
  <cacheFields count="14">
    <cacheField name="都道府県" numFmtId="0" sqlType="-9">
      <sharedItems count="1">
        <s v="16 富山県"/>
      </sharedItems>
    </cacheField>
    <cacheField name="自治体名" numFmtId="0" sqlType="-9">
      <sharedItems count="16">
        <s v="富山県"/>
        <s v="富山市"/>
        <s v="高岡市"/>
        <s v="魚津市"/>
        <s v="氷見市"/>
        <s v="滑川市"/>
        <s v="黒部市"/>
        <s v="砺波市"/>
        <s v="小矢部市"/>
        <s v="南砺市"/>
        <s v="射水市"/>
        <s v="中新川郡舟橋村"/>
        <s v="中新川郡上市町"/>
        <s v="中新川郡立山町"/>
        <s v="下新川郡入善町"/>
        <s v="下新川郡朝日町"/>
      </sharedItems>
    </cacheField>
    <cacheField name="自治体" numFmtId="0" sqlType="-9">
      <sharedItems count="16">
        <s v="16000 富山県"/>
        <s v="16201 富山市"/>
        <s v="16202 高岡市"/>
        <s v="16204 魚津市"/>
        <s v="16205 氷見市"/>
        <s v="16206 滑川市"/>
        <s v="16207 黒部市"/>
        <s v="16208 砺波市"/>
        <s v="16209 小矢部市"/>
        <s v="16210 南砺市"/>
        <s v="16211 射水市"/>
        <s v="16321 中新川郡舟橋村"/>
        <s v="16322 中新川郡上市町"/>
        <s v="16323 中新川郡立山町"/>
        <s v="16342 下新川郡入善町"/>
        <s v="16343 下新川郡朝日町"/>
      </sharedItems>
    </cacheField>
    <cacheField name="産業分類コード" numFmtId="0" sqlType="-8">
      <sharedItems count="54">
        <s v="783"/>
        <s v="782"/>
        <s v="835"/>
        <s v="824"/>
        <s v="062"/>
        <s v="609"/>
        <s v="692"/>
        <s v="762"/>
        <s v="765"/>
        <s v="766"/>
        <s v="081"/>
        <s v="591"/>
        <s v="589"/>
        <s v="573"/>
        <s v="083"/>
        <s v="603"/>
        <s v="065"/>
        <s v="891"/>
        <s v="767"/>
        <s v="691"/>
        <s v="064"/>
        <s v="742"/>
        <s v="781"/>
        <s v="244"/>
        <s v="586"/>
        <s v="585"/>
        <s v="071"/>
        <s v="584"/>
        <s v="823"/>
        <s v="611"/>
        <s v="821"/>
        <s v="605"/>
        <s v="789"/>
        <s v="593"/>
        <s v="601"/>
        <s v="079"/>
        <s v="579"/>
        <s v="751"/>
        <s v="761"/>
        <s v="076"/>
        <s v="542"/>
        <s v="072"/>
        <s v="212"/>
        <s v="066"/>
        <s v="077"/>
        <s v="532"/>
        <s v="536"/>
        <s v="541"/>
        <s v="725"/>
        <s v="749"/>
        <s v="763"/>
        <s v="829"/>
        <s v="078"/>
        <s v="693"/>
      </sharedItems>
    </cacheField>
    <cacheField name="産業分類" numFmtId="0" sqlType="-9">
      <sharedItems count="54">
        <s v="美容業"/>
        <s v="理容業"/>
        <s v="療術業"/>
        <s v="教養・技能教授業"/>
        <s v="土木工事業（舗装工事業を除く）"/>
        <s v="他に分類されない小売業"/>
        <s v="貸家業，貸間業"/>
        <s v="専門料理店"/>
        <s v="酒場，ビヤホール"/>
        <s v="バー，キャバレー，ナイトクラブ"/>
        <s v="電気工事業"/>
        <s v="自動車小売業"/>
        <s v="その他の飲食料品小売業"/>
        <s v="婦人・子供服小売業"/>
        <s v="管工事業（さく井工事業を除く）"/>
        <s v="医薬品・化粧品小売業"/>
        <s v="木造建築工事業"/>
        <s v="自動車整備業"/>
        <s v="喫茶店"/>
        <s v="不動産賃貸業（貸家業，貸間業を除く）"/>
        <s v="建築工事業（木造建築工事業を除く）"/>
        <s v="土木建築サービス業"/>
        <s v="洗濯業"/>
        <s v="建設用・建築用金属製品製造業（製缶板金業を含む）"/>
        <s v="菓子・パン小売業"/>
        <s v="酒小売業"/>
        <s v="大工工事業"/>
        <s v="鮮魚小売業"/>
        <s v="学習塾"/>
        <s v="通信販売・訪問販売小売業"/>
        <s v="社会教育"/>
        <s v="燃料小売業"/>
        <s v="その他の洗濯・理容・美容・浴場業"/>
        <s v="機械器具小売業（自動車，自転車を除く）"/>
        <s v="家具・建具・畳小売業"/>
        <s v="その他の職別工事業"/>
        <s v="その他の織物・衣服・身の回り品小売業"/>
        <s v="旅館，ホテル"/>
        <s v="食堂，レストラン（専門料理店を除く）"/>
        <s v="板金・金物工事業"/>
        <s v="自動車卸売業"/>
        <s v="とび・土工・コンクリート工事業"/>
        <s v="セメント・同製品製造業"/>
        <s v="建築リフォーム工事業"/>
        <s v="塗装工事業"/>
        <s v="化学製品卸売業"/>
        <s v="再生資源卸売業"/>
        <s v="産業機械器具卸売業"/>
        <s v="社会保険労務士事務所"/>
        <s v="その他の技術サービス業"/>
        <s v="そば・うどん店"/>
        <s v="他に分類されない教育，学習支援業"/>
        <s v="床・内装工事業"/>
        <s v="駐車場業"/>
      </sharedItems>
    </cacheField>
    <cacheField name="産業小分類" numFmtId="0" sqlType="-9">
      <sharedItems count="54">
        <s v="783 美容業"/>
        <s v="782 理容業"/>
        <s v="835 療術業"/>
        <s v="824 教養・技能教授業"/>
        <s v="062 土木工事業（舗装工事業を除く）"/>
        <s v="609 他に分類されない小売業"/>
        <s v="692 貸家業，貸間業"/>
        <s v="762 専門料理店"/>
        <s v="765 酒場，ビヤホール"/>
        <s v="766 バー，キャバレー，ナイトクラブ"/>
        <s v="081 電気工事業"/>
        <s v="591 自動車小売業"/>
        <s v="589 その他の飲食料品小売業"/>
        <s v="573 婦人・子供服小売業"/>
        <s v="083 管工事業（さく井工事業を除く）"/>
        <s v="603 医薬品・化粧品小売業"/>
        <s v="065 木造建築工事業"/>
        <s v="891 自動車整備業"/>
        <s v="767 喫茶店"/>
        <s v="691 不動産賃貸業（貸家業，貸間業を除く）"/>
        <s v="064 建築工事業（木造建築工事業を除く）"/>
        <s v="742 土木建築サービス業"/>
        <s v="781 洗濯業"/>
        <s v="244 建設用・建築用金属製品製造業（製缶板金業を含む）"/>
        <s v="586 菓子・パン小売業"/>
        <s v="585 酒小売業"/>
        <s v="071 大工工事業"/>
        <s v="584 鮮魚小売業"/>
        <s v="823 学習塾"/>
        <s v="611 通信販売・訪問販売小売業"/>
        <s v="821 社会教育"/>
        <s v="605 燃料小売業"/>
        <s v="789 その他の洗濯・理容・美容・浴場業"/>
        <s v="593 機械器具小売業（自動車，自転車を除く）"/>
        <s v="601 家具・建具・畳小売業"/>
        <s v="079 その他の職別工事業"/>
        <s v="579 その他の織物・衣服・身の回り品小売業"/>
        <s v="751 旅館，ホテル"/>
        <s v="761 食堂，レストラン（専門料理店を除く）"/>
        <s v="076 板金・金物工事業"/>
        <s v="542 自動車卸売業"/>
        <s v="072 とび・土工・コンクリート工事業"/>
        <s v="212 セメント・同製品製造業"/>
        <s v="066 建築リフォーム工事業"/>
        <s v="077 塗装工事業"/>
        <s v="532 化学製品卸売業"/>
        <s v="536 再生資源卸売業"/>
        <s v="541 産業機械器具卸売業"/>
        <s v="725 社会保険労務士事務所"/>
        <s v="749 その他の技術サービス業"/>
        <s v="763 そば・うどん店"/>
        <s v="829 他に分類されない教育，学習支援業"/>
        <s v="078 床・内装工事業"/>
        <s v="693 駐車場業"/>
      </sharedItems>
    </cacheField>
    <cacheField name="rank" numFmtId="0" sqlType="-5">
      <sharedItems containsSemiMixedTypes="0" containsString="0" containsNumber="1" containsInteger="1" minValue="1" maxValue="20" count="20">
        <n v="1"/>
        <n v="2"/>
        <n v="3"/>
        <n v="4"/>
        <n v="5"/>
        <n v="6"/>
        <n v="8"/>
        <n v="9"/>
        <n v="10"/>
        <n v="11"/>
        <n v="12"/>
        <n v="13"/>
        <n v="14"/>
        <n v="15"/>
        <n v="17"/>
        <n v="18"/>
        <n v="19"/>
        <n v="20"/>
        <n v="7"/>
        <n v="16"/>
      </sharedItems>
    </cacheField>
    <cacheField name="総数" numFmtId="0" sqlType="4">
      <sharedItems containsSemiMixedTypes="0" containsString="0" containsNumber="1" containsInteger="1" minValue="1" maxValue="1660" count="104">
        <n v="1660"/>
        <n v="889"/>
        <n v="837"/>
        <n v="754"/>
        <n v="659"/>
        <n v="653"/>
        <n v="577"/>
        <n v="524"/>
        <n v="489"/>
        <n v="477"/>
        <n v="460"/>
        <n v="456"/>
        <n v="450"/>
        <n v="428"/>
        <n v="410"/>
        <n v="375"/>
        <n v="368"/>
        <n v="367"/>
        <n v="570"/>
        <n v="386"/>
        <n v="308"/>
        <n v="301"/>
        <n v="298"/>
        <n v="259"/>
        <n v="233"/>
        <n v="202"/>
        <n v="201"/>
        <n v="191"/>
        <n v="187"/>
        <n v="183"/>
        <n v="179"/>
        <n v="168"/>
        <n v="160"/>
        <n v="158"/>
        <n v="149"/>
        <n v="143"/>
        <n v="139"/>
        <n v="136"/>
        <n v="346"/>
        <n v="172"/>
        <n v="162"/>
        <n v="117"/>
        <n v="106"/>
        <n v="102"/>
        <n v="99"/>
        <n v="94"/>
        <n v="93"/>
        <n v="90"/>
        <n v="88"/>
        <n v="86"/>
        <n v="84"/>
        <n v="82"/>
        <n v="76"/>
        <n v="75"/>
        <n v="72"/>
        <n v="71"/>
        <n v="65"/>
        <n v="47"/>
        <n v="45"/>
        <n v="42"/>
        <n v="41"/>
        <n v="38"/>
        <n v="37"/>
        <n v="35"/>
        <n v="34"/>
        <n v="29"/>
        <n v="26"/>
        <n v="25"/>
        <n v="24"/>
        <n v="23"/>
        <n v="22"/>
        <n v="20"/>
        <n v="18"/>
        <n v="56"/>
        <n v="39"/>
        <n v="36"/>
        <n v="33"/>
        <n v="19"/>
        <n v="17"/>
        <n v="16"/>
        <n v="28"/>
        <n v="21"/>
        <n v="14"/>
        <n v="13"/>
        <n v="12"/>
        <n v="11"/>
        <n v="10"/>
        <n v="9"/>
        <n v="27"/>
        <n v="15"/>
        <n v="32"/>
        <n v="31"/>
        <n v="30"/>
        <n v="43"/>
        <n v="85"/>
        <n v="50"/>
        <n v="132"/>
        <n v="77"/>
        <n v="57"/>
        <n v="52"/>
        <n v="2"/>
        <n v="1"/>
        <n v="8"/>
        <n v="7"/>
      </sharedItems>
    </cacheField>
    <cacheField name="構成比" numFmtId="0" sqlType="3">
      <sharedItems containsSemiMixedTypes="0" containsString="0" containsNumber="1" minValue="1.24" maxValue="8.4" count="145">
        <n v="5.87"/>
        <n v="3.15"/>
        <n v="2.96"/>
        <n v="2.67"/>
        <n v="2.33"/>
        <n v="2.31"/>
        <n v="2.04"/>
        <n v="1.85"/>
        <n v="1.73"/>
        <n v="1.69"/>
        <n v="1.63"/>
        <n v="1.61"/>
        <n v="1.59"/>
        <n v="1.51"/>
        <n v="1.45"/>
        <n v="1.33"/>
        <n v="1.3"/>
        <n v="5.32"/>
        <n v="3.6"/>
        <n v="2.88"/>
        <n v="2.81"/>
        <n v="2.78"/>
        <n v="2.42"/>
        <n v="2.1800000000000002"/>
        <n v="1.89"/>
        <n v="1.88"/>
        <n v="1.78"/>
        <n v="1.75"/>
        <n v="1.71"/>
        <n v="1.67"/>
        <n v="1.57"/>
        <n v="1.49"/>
        <n v="1.48"/>
        <n v="1.39"/>
        <n v="1.34"/>
        <n v="1.27"/>
        <n v="6.63"/>
        <n v="3.29"/>
        <n v="3.1"/>
        <n v="2.2400000000000002"/>
        <n v="2.0299999999999998"/>
        <n v="1.95"/>
        <n v="1.9"/>
        <n v="1.8"/>
        <n v="1.72"/>
        <n v="1.65"/>
        <n v="1.46"/>
        <n v="1.44"/>
        <n v="1.38"/>
        <n v="1.36"/>
        <n v="1.24"/>
        <n v="6.78"/>
        <n v="3.43"/>
        <n v="3.28"/>
        <n v="3.06"/>
        <n v="2.99"/>
        <n v="2.77"/>
        <n v="2.7"/>
        <n v="2.5499999999999998"/>
        <n v="2.48"/>
        <n v="2.11"/>
        <n v="1.82"/>
        <n v="1.68"/>
        <n v="1.6"/>
        <n v="1.31"/>
        <n v="6.83"/>
        <n v="4.66"/>
        <n v="3.25"/>
        <n v="3"/>
        <n v="2.75"/>
        <n v="2.41"/>
        <n v="2.16"/>
        <n v="2.08"/>
        <n v="2"/>
        <n v="1.58"/>
        <n v="1.5"/>
        <n v="1.42"/>
        <n v="5.37"/>
        <n v="3.95"/>
        <n v="3.39"/>
        <n v="3.11"/>
        <n v="2.97"/>
        <n v="2.82"/>
        <n v="2.2599999999999998"/>
        <n v="1.98"/>
        <n v="1.84"/>
        <n v="1.55"/>
        <n v="1.41"/>
        <n v="7.2"/>
        <n v="3.99"/>
        <n v="2.1"/>
        <n v="1.77"/>
        <n v="1.66"/>
        <n v="5.93"/>
        <n v="3.08"/>
        <n v="2.5299999999999998"/>
        <n v="2.4500000000000002"/>
        <n v="2.37"/>
        <n v="2.29"/>
        <n v="2.06"/>
        <n v="1.26"/>
        <n v="4.8499999999999996"/>
        <n v="2.14"/>
        <n v="1.92"/>
        <n v="1.81"/>
        <n v="1.47"/>
        <n v="1.35"/>
        <n v="4.9000000000000004"/>
        <n v="4.72"/>
        <n v="2.59"/>
        <n v="2.13"/>
        <n v="2.02"/>
        <n v="1.79"/>
        <n v="5.95"/>
        <n v="3.79"/>
        <n v="3.47"/>
        <n v="3.38"/>
        <n v="2.57"/>
        <n v="2.35"/>
        <n v="2.12"/>
        <n v="1.94"/>
        <n v="1.4"/>
        <n v="5.13"/>
        <n v="2.56"/>
        <n v="5.81"/>
        <n v="4.95"/>
        <n v="4.09"/>
        <n v="2.8"/>
        <n v="2.58"/>
        <n v="5.36"/>
        <n v="4.07"/>
        <n v="3.14"/>
        <n v="2.4"/>
        <n v="2.2200000000000002"/>
        <n v="8.4"/>
        <n v="4.54"/>
        <n v="3.87"/>
        <n v="2.69"/>
        <n v="2.52"/>
        <n v="6.5"/>
        <n v="5.5"/>
        <n v="4"/>
        <n v="3.5"/>
        <n v="2.5"/>
        <n v="2.25"/>
      </sharedItems>
    </cacheField>
    <cacheField name="総数（個人）" numFmtId="0" sqlType="4">
      <sharedItems containsSemiMixedTypes="0" containsString="0" containsNumber="1" containsInteger="1" minValue="0" maxValue="1519" count="93">
        <n v="1519"/>
        <n v="866"/>
        <n v="805"/>
        <n v="496"/>
        <n v="132"/>
        <n v="407"/>
        <n v="263"/>
        <n v="453"/>
        <n v="475"/>
        <n v="451"/>
        <n v="194"/>
        <n v="216"/>
        <n v="296"/>
        <n v="269"/>
        <n v="158"/>
        <n v="208"/>
        <n v="209"/>
        <n v="261"/>
        <n v="321"/>
        <n v="56"/>
        <n v="516"/>
        <n v="163"/>
        <n v="297"/>
        <n v="290"/>
        <n v="197"/>
        <n v="185"/>
        <n v="129"/>
        <n v="25"/>
        <n v="175"/>
        <n v="88"/>
        <n v="170"/>
        <n v="59"/>
        <n v="23"/>
        <n v="49"/>
        <n v="69"/>
        <n v="101"/>
        <n v="39"/>
        <n v="65"/>
        <n v="43"/>
        <n v="308"/>
        <n v="165"/>
        <n v="155"/>
        <n v="79"/>
        <n v="61"/>
        <n v="26"/>
        <n v="89"/>
        <n v="86"/>
        <n v="58"/>
        <n v="33"/>
        <n v="11"/>
        <n v="37"/>
        <n v="67"/>
        <n v="44"/>
        <n v="27"/>
        <n v="31"/>
        <n v="8"/>
        <n v="38"/>
        <n v="35"/>
        <n v="29"/>
        <n v="13"/>
        <n v="34"/>
        <n v="19"/>
        <n v="16"/>
        <n v="17"/>
        <n v="9"/>
        <n v="15"/>
        <n v="12"/>
        <n v="7"/>
        <n v="14"/>
        <n v="75"/>
        <n v="22"/>
        <n v="5"/>
        <n v="18"/>
        <n v="24"/>
        <n v="20"/>
        <n v="1"/>
        <n v="6"/>
        <n v="28"/>
        <n v="4"/>
        <n v="0"/>
        <n v="3"/>
        <n v="10"/>
        <n v="2"/>
        <n v="60"/>
        <n v="30"/>
        <n v="42"/>
        <n v="80"/>
        <n v="50"/>
        <n v="32"/>
        <n v="21"/>
        <n v="123"/>
        <n v="48"/>
        <n v="47"/>
      </sharedItems>
    </cacheField>
    <cacheField name="構成比（個人）" numFmtId="0" sqlType="3">
      <sharedItems containsSemiMixedTypes="0" containsString="0" containsNumber="1" minValue="0" maxValue="12.74" count="195">
        <n v="9.99"/>
        <n v="5.7"/>
        <n v="5.3"/>
        <n v="3.26"/>
        <n v="0.87"/>
        <n v="2.68"/>
        <n v="1.73"/>
        <n v="2.98"/>
        <n v="3.13"/>
        <n v="2.97"/>
        <n v="1.28"/>
        <n v="1.42"/>
        <n v="1.95"/>
        <n v="1.77"/>
        <n v="1.04"/>
        <n v="1.37"/>
        <n v="1.38"/>
        <n v="1.72"/>
        <n v="2.11"/>
        <n v="0.37"/>
        <n v="10.15"/>
        <n v="3.21"/>
        <n v="5.84"/>
        <n v="3.87"/>
        <n v="3.64"/>
        <n v="2.54"/>
        <n v="0.49"/>
        <n v="3.44"/>
        <n v="3.34"/>
        <n v="1.1599999999999999"/>
        <n v="0.45"/>
        <n v="0.96"/>
        <n v="1.36"/>
        <n v="1.99"/>
        <n v="0.77"/>
        <n v="0.85"/>
        <n v="10.66"/>
        <n v="5.71"/>
        <n v="5.37"/>
        <n v="2.74"/>
        <n v="0.9"/>
        <n v="3.08"/>
        <n v="2.0099999999999998"/>
        <n v="1.1399999999999999"/>
        <n v="0.38"/>
        <n v="1.35"/>
        <n v="2.3199999999999998"/>
        <n v="1.52"/>
        <n v="0.93"/>
        <n v="1.07"/>
        <n v="0.28000000000000003"/>
        <n v="10.53"/>
        <n v="4.04"/>
        <n v="5.39"/>
        <n v="4.6500000000000004"/>
        <n v="4.28"/>
        <n v="3.55"/>
        <n v="1.59"/>
        <n v="4.16"/>
        <n v="2.33"/>
        <n v="1.96"/>
        <n v="2.08"/>
        <n v="1.1000000000000001"/>
        <n v="1.84"/>
        <n v="1.47"/>
        <n v="0.86"/>
        <n v="1.71"/>
        <n v="10.08"/>
        <n v="7.53"/>
        <n v="5.1100000000000003"/>
        <n v="2.96"/>
        <n v="0.67"/>
        <n v="2.15"/>
        <n v="3.09"/>
        <n v="2.02"/>
        <n v="2.42"/>
        <n v="2.5499999999999998"/>
        <n v="3.23"/>
        <n v="1.21"/>
        <n v="2.69"/>
        <n v="2.2799999999999998"/>
        <n v="1.88"/>
        <n v="0.13"/>
        <n v="1.75"/>
        <n v="0.81"/>
        <n v="8.7899999999999991"/>
        <n v="7.04"/>
        <n v="1.76"/>
        <n v="3.77"/>
        <n v="5.03"/>
        <n v="3.27"/>
        <n v="4.0199999999999996"/>
        <n v="1.01"/>
        <n v="1.51"/>
        <n v="0"/>
        <n v="1.26"/>
        <n v="2.2599999999999998"/>
        <n v="2.76"/>
        <n v="0.75"/>
        <n v="2.5099999999999998"/>
        <n v="0.5"/>
        <n v="12.74"/>
        <n v="2.12"/>
        <n v="5.31"/>
        <n v="5.73"/>
        <n v="5.0999999999999996"/>
        <n v="1.49"/>
        <n v="1.7"/>
        <n v="3.18"/>
        <n v="1.27"/>
        <n v="1.06"/>
        <n v="2.34"/>
        <n v="9.34"/>
        <n v="2.79"/>
        <n v="4.32"/>
        <n v="1.39"/>
        <n v="4.18"/>
        <n v="2.23"/>
        <n v="1.53"/>
        <n v="3.63"/>
        <n v="1.67"/>
        <n v="1.81"/>
        <n v="2.65"/>
        <n v="0.98"/>
        <n v="2.09"/>
        <n v="0.7"/>
        <n v="8.4"/>
        <n v="3.6"/>
        <n v="4.8"/>
        <n v="1.6"/>
        <n v="2.8"/>
        <n v="1.8"/>
        <n v="3.4"/>
        <n v="3.8"/>
        <n v="2.2000000000000002"/>
        <n v="2.4"/>
        <n v="0.6"/>
        <n v="0.8"/>
        <n v="0.4"/>
        <n v="2.6"/>
        <n v="1.4"/>
        <n v="6.96"/>
        <n v="6.88"/>
        <n v="4.3499999999999996"/>
        <n v="3.66"/>
        <n v="2.87"/>
        <n v="1.1299999999999999"/>
        <n v="2.61"/>
        <n v="2.35"/>
        <n v="2"/>
        <n v="1.91"/>
        <n v="1.57"/>
        <n v="1.83"/>
        <n v="1.65"/>
        <n v="10.220000000000001"/>
        <n v="6.64"/>
        <n v="3.99"/>
        <n v="6.23"/>
        <n v="2.4900000000000002"/>
        <n v="3.16"/>
        <n v="1.58"/>
        <n v="2.16"/>
        <n v="1.25"/>
        <n v="1.74"/>
        <n v="0.57999999999999996"/>
        <n v="8"/>
        <n v="4"/>
        <n v="8.76"/>
        <n v="8.39"/>
        <n v="4.74"/>
        <n v="2.92"/>
        <n v="1.82"/>
        <n v="2.19"/>
        <n v="1.46"/>
        <n v="10.25"/>
        <n v="1.41"/>
        <n v="2.4700000000000002"/>
        <n v="4.59"/>
        <n v="2.83"/>
        <n v="3.53"/>
        <n v="0.71"/>
        <n v="12.43"/>
        <n v="0.79"/>
        <n v="6.08"/>
        <n v="3.7"/>
        <n v="1.32"/>
        <n v="1.85"/>
        <n v="2.91"/>
        <n v="2.38"/>
        <n v="9.81"/>
        <n v="6.04"/>
        <n v="4.53"/>
        <n v="3.02"/>
        <n v="2.64"/>
        <n v="1.89"/>
      </sharedItems>
    </cacheField>
    <cacheField name="総数（法人）" numFmtId="0" sqlType="4">
      <sharedItems containsSemiMixedTypes="0" containsString="0" containsNumber="1" containsInteger="1" minValue="0" maxValue="527" count="67">
        <n v="141"/>
        <n v="23"/>
        <n v="31"/>
        <n v="254"/>
        <n v="527"/>
        <n v="246"/>
        <n v="387"/>
        <n v="124"/>
        <n v="49"/>
        <n v="38"/>
        <n v="283"/>
        <n v="244"/>
        <n v="160"/>
        <n v="181"/>
        <n v="270"/>
        <n v="220"/>
        <n v="201"/>
        <n v="114"/>
        <n v="47"/>
        <n v="308"/>
        <n v="54"/>
        <n v="223"/>
        <n v="11"/>
        <n v="10"/>
        <n v="99"/>
        <n v="74"/>
        <n v="104"/>
        <n v="177"/>
        <n v="26"/>
        <n v="103"/>
        <n v="17"/>
        <n v="156"/>
        <n v="119"/>
        <n v="91"/>
        <n v="57"/>
        <n v="61"/>
        <n v="90"/>
        <n v="7"/>
        <n v="45"/>
        <n v="76"/>
        <n v="8"/>
        <n v="35"/>
        <n v="60"/>
        <n v="28"/>
        <n v="9"/>
        <n v="40"/>
        <n v="39"/>
        <n v="13"/>
        <n v="1"/>
        <n v="4"/>
        <n v="6"/>
        <n v="3"/>
        <n v="24"/>
        <n v="15"/>
        <n v="16"/>
        <n v="14"/>
        <n v="0"/>
        <n v="5"/>
        <n v="2"/>
        <n v="12"/>
        <n v="21"/>
        <n v="18"/>
        <n v="29"/>
        <n v="48"/>
        <n v="30"/>
        <n v="20"/>
        <n v="32"/>
      </sharedItems>
    </cacheField>
    <cacheField name="構成比（法人）" numFmtId="0" sqlType="3">
      <sharedItems containsSemiMixedTypes="0" containsString="0" containsNumber="1" minValue="0" maxValue="14.88" count="147">
        <n v="1.1100000000000001"/>
        <n v="0.18"/>
        <n v="0.24"/>
        <n v="2"/>
        <n v="4.16"/>
        <n v="1.94"/>
        <n v="3.05"/>
        <n v="0.98"/>
        <n v="0.39"/>
        <n v="0.3"/>
        <n v="2.23"/>
        <n v="1.93"/>
        <n v="1.26"/>
        <n v="1.43"/>
        <n v="2.13"/>
        <n v="1.74"/>
        <n v="1.59"/>
        <n v="0.9"/>
        <n v="0.37"/>
        <n v="2.4300000000000002"/>
        <n v="4.0599999999999996"/>
        <n v="0.2"/>
        <n v="1.8"/>
        <n v="1.35"/>
        <n v="1.9"/>
        <n v="3.23"/>
        <n v="0.47"/>
        <n v="1.88"/>
        <n v="0.31"/>
        <n v="2.2599999999999998"/>
        <n v="2.84"/>
        <n v="2.17"/>
        <n v="1.66"/>
        <n v="1.04"/>
        <n v="1.64"/>
        <n v="1.67"/>
        <n v="1.98"/>
        <n v="3.34"/>
        <n v="0.44"/>
        <n v="0.35"/>
        <n v="1.54"/>
        <n v="2.64"/>
        <n v="0.48"/>
        <n v="3.25"/>
        <n v="1.23"/>
        <n v="0.4"/>
        <n v="1.36"/>
        <n v="1.76"/>
        <n v="2.5"/>
        <n v="1.71"/>
        <n v="1.3"/>
        <n v="2.41"/>
        <n v="0.19"/>
        <n v="0.74"/>
        <n v="0.56000000000000005"/>
        <n v="4.45"/>
        <n v="2.78"/>
        <n v="2.97"/>
        <n v="2.6"/>
        <n v="1.48"/>
        <n v="2.04"/>
        <n v="0"/>
        <n v="0.23"/>
        <n v="2.95"/>
        <n v="6.35"/>
        <n v="0.68"/>
        <n v="2.27"/>
        <n v="1.1299999999999999"/>
        <n v="0.45"/>
        <n v="2.4900000000000002"/>
        <n v="0.91"/>
        <n v="3.63"/>
        <n v="1.02"/>
        <n v="5.76"/>
        <n v="2.71"/>
        <n v="4.07"/>
        <n v="1.69"/>
        <n v="0.34"/>
        <n v="2.37"/>
        <n v="2.0299999999999998"/>
        <n v="1.21"/>
        <n v="6.31"/>
        <n v="0.73"/>
        <n v="2.91"/>
        <n v="2.1800000000000002"/>
        <n v="3.88"/>
        <n v="0.97"/>
        <n v="1.51"/>
        <n v="3.97"/>
        <n v="2.65"/>
        <n v="3.4"/>
        <n v="0.56999999999999995"/>
        <n v="2.08"/>
        <n v="0.95"/>
        <n v="0.26"/>
        <n v="1.85"/>
        <n v="3.43"/>
        <n v="1.58"/>
        <n v="0.53"/>
        <n v="1.32"/>
        <n v="2.9"/>
        <n v="3.17"/>
        <n v="1.06"/>
        <n v="0.79"/>
        <n v="0.54"/>
        <n v="1.44"/>
        <n v="4.3099999999999996"/>
        <n v="1.08"/>
        <n v="2.69"/>
        <n v="0.72"/>
        <n v="0.36"/>
        <n v="4.8"/>
        <n v="3"/>
        <n v="1.7"/>
        <n v="0.7"/>
        <n v="2.4"/>
        <n v="1.2"/>
        <n v="1.6"/>
        <n v="1"/>
        <n v="3.2"/>
        <n v="7.14"/>
        <n v="14.29"/>
        <n v="3.31"/>
        <n v="6.63"/>
        <n v="2.21"/>
        <n v="2.76"/>
        <n v="1.1000000000000001"/>
        <n v="0.55000000000000004"/>
        <n v="7.53"/>
        <n v="4.18"/>
        <n v="5.0199999999999996"/>
        <n v="0.42"/>
        <n v="2.09"/>
        <n v="2.5099999999999998"/>
        <n v="2.93"/>
        <n v="3.77"/>
        <n v="1.49"/>
        <n v="11.88"/>
        <n v="0.5"/>
        <n v="0.99"/>
        <n v="2.48"/>
        <n v="3.96"/>
        <n v="14.88"/>
        <n v="1.65"/>
        <n v="4.13"/>
        <n v="0.83"/>
        <n v="4.96"/>
      </sharedItems>
    </cacheField>
    <cacheField name="総数（法人以外の団体）" numFmtId="0" sqlType="4">
      <sharedItems containsSemiMixedTypes="0" containsString="0" containsNumber="1" containsInteger="1" minValue="0" maxValue="4" count="4">
        <n v="0"/>
        <n v="1"/>
        <n v="4"/>
        <n v="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0">
  <r>
    <x v="0"/>
    <x v="0"/>
    <x v="0"/>
    <x v="0"/>
    <n v="16"/>
    <n v="0.06"/>
    <n v="2"/>
    <n v="0.01"/>
    <n v="14"/>
    <n v="0.11"/>
    <x v="0"/>
  </r>
  <r>
    <x v="0"/>
    <x v="0"/>
    <x v="0"/>
    <x v="1"/>
    <n v="4352"/>
    <n v="15.4"/>
    <n v="1769"/>
    <n v="11.64"/>
    <n v="2583"/>
    <n v="20.38"/>
    <x v="0"/>
  </r>
  <r>
    <x v="0"/>
    <x v="0"/>
    <x v="0"/>
    <x v="2"/>
    <n v="2704"/>
    <n v="9.57"/>
    <n v="1122"/>
    <n v="7.38"/>
    <n v="1580"/>
    <n v="12.47"/>
    <x v="1"/>
  </r>
  <r>
    <x v="0"/>
    <x v="0"/>
    <x v="0"/>
    <x v="3"/>
    <n v="39"/>
    <n v="0.14000000000000001"/>
    <n v="0"/>
    <n v="0"/>
    <n v="33"/>
    <n v="0.26"/>
    <x v="0"/>
  </r>
  <r>
    <x v="0"/>
    <x v="0"/>
    <x v="0"/>
    <x v="4"/>
    <n v="232"/>
    <n v="0.82"/>
    <n v="11"/>
    <n v="7.0000000000000007E-2"/>
    <n v="219"/>
    <n v="1.73"/>
    <x v="2"/>
  </r>
  <r>
    <x v="0"/>
    <x v="0"/>
    <x v="0"/>
    <x v="5"/>
    <n v="242"/>
    <n v="0.86"/>
    <n v="52"/>
    <n v="0.34"/>
    <n v="187"/>
    <n v="1.48"/>
    <x v="3"/>
  </r>
  <r>
    <x v="0"/>
    <x v="0"/>
    <x v="0"/>
    <x v="6"/>
    <n v="7171"/>
    <n v="25.38"/>
    <n v="3694"/>
    <n v="24.31"/>
    <n v="3473"/>
    <n v="27.41"/>
    <x v="4"/>
  </r>
  <r>
    <x v="0"/>
    <x v="0"/>
    <x v="0"/>
    <x v="7"/>
    <n v="227"/>
    <n v="0.8"/>
    <n v="56"/>
    <n v="0.37"/>
    <n v="171"/>
    <n v="1.35"/>
    <x v="0"/>
  </r>
  <r>
    <x v="0"/>
    <x v="0"/>
    <x v="0"/>
    <x v="8"/>
    <n v="1693"/>
    <n v="5.99"/>
    <n v="511"/>
    <n v="3.36"/>
    <n v="1173"/>
    <n v="9.26"/>
    <x v="5"/>
  </r>
  <r>
    <x v="0"/>
    <x v="0"/>
    <x v="0"/>
    <x v="9"/>
    <n v="1393"/>
    <n v="4.93"/>
    <n v="766"/>
    <n v="5.04"/>
    <n v="608"/>
    <n v="4.8"/>
    <x v="1"/>
  </r>
  <r>
    <x v="0"/>
    <x v="0"/>
    <x v="0"/>
    <x v="10"/>
    <n v="2884"/>
    <n v="10.210000000000001"/>
    <n v="2210"/>
    <n v="14.54"/>
    <n v="666"/>
    <n v="5.26"/>
    <x v="2"/>
  </r>
  <r>
    <x v="0"/>
    <x v="0"/>
    <x v="0"/>
    <x v="11"/>
    <n v="3647"/>
    <n v="12.91"/>
    <n v="2933"/>
    <n v="19.3"/>
    <n v="700"/>
    <n v="5.52"/>
    <x v="2"/>
  </r>
  <r>
    <x v="0"/>
    <x v="0"/>
    <x v="0"/>
    <x v="12"/>
    <n v="1299"/>
    <n v="4.5999999999999996"/>
    <n v="694"/>
    <n v="4.57"/>
    <n v="380"/>
    <n v="3"/>
    <x v="6"/>
  </r>
  <r>
    <x v="0"/>
    <x v="0"/>
    <x v="0"/>
    <x v="13"/>
    <n v="1339"/>
    <n v="4.74"/>
    <n v="952"/>
    <n v="6.26"/>
    <n v="336"/>
    <n v="2.65"/>
    <x v="7"/>
  </r>
  <r>
    <x v="0"/>
    <x v="0"/>
    <x v="0"/>
    <x v="14"/>
    <n v="1021"/>
    <n v="3.61"/>
    <n v="426"/>
    <n v="2.8"/>
    <n v="549"/>
    <n v="4.33"/>
    <x v="8"/>
  </r>
  <r>
    <x v="0"/>
    <x v="1"/>
    <x v="1"/>
    <x v="0"/>
    <n v="3"/>
    <n v="0.03"/>
    <n v="1"/>
    <n v="0.02"/>
    <n v="2"/>
    <n v="0.04"/>
    <x v="0"/>
  </r>
  <r>
    <x v="0"/>
    <x v="1"/>
    <x v="1"/>
    <x v="1"/>
    <n v="1598"/>
    <n v="14.92"/>
    <n v="503"/>
    <n v="9.89"/>
    <n v="1095"/>
    <n v="19.96"/>
    <x v="0"/>
  </r>
  <r>
    <x v="0"/>
    <x v="1"/>
    <x v="1"/>
    <x v="2"/>
    <n v="698"/>
    <n v="6.52"/>
    <n v="242"/>
    <n v="4.76"/>
    <n v="456"/>
    <n v="8.31"/>
    <x v="0"/>
  </r>
  <r>
    <x v="0"/>
    <x v="1"/>
    <x v="1"/>
    <x v="3"/>
    <n v="16"/>
    <n v="0.15"/>
    <n v="0"/>
    <n v="0"/>
    <n v="14"/>
    <n v="0.26"/>
    <x v="0"/>
  </r>
  <r>
    <x v="0"/>
    <x v="1"/>
    <x v="1"/>
    <x v="4"/>
    <n v="114"/>
    <n v="1.06"/>
    <n v="4"/>
    <n v="0.08"/>
    <n v="109"/>
    <n v="1.99"/>
    <x v="2"/>
  </r>
  <r>
    <x v="0"/>
    <x v="1"/>
    <x v="1"/>
    <x v="5"/>
    <n v="101"/>
    <n v="0.94"/>
    <n v="35"/>
    <n v="0.69"/>
    <n v="66"/>
    <n v="1.2"/>
    <x v="0"/>
  </r>
  <r>
    <x v="0"/>
    <x v="1"/>
    <x v="1"/>
    <x v="6"/>
    <n v="2614"/>
    <n v="24.41"/>
    <n v="1080"/>
    <n v="21.24"/>
    <n v="1533"/>
    <n v="27.94"/>
    <x v="2"/>
  </r>
  <r>
    <x v="0"/>
    <x v="1"/>
    <x v="1"/>
    <x v="7"/>
    <n v="106"/>
    <n v="0.99"/>
    <n v="19"/>
    <n v="0.37"/>
    <n v="87"/>
    <n v="1.59"/>
    <x v="0"/>
  </r>
  <r>
    <x v="0"/>
    <x v="1"/>
    <x v="1"/>
    <x v="8"/>
    <n v="893"/>
    <n v="8.34"/>
    <n v="267"/>
    <n v="5.25"/>
    <n v="624"/>
    <n v="11.37"/>
    <x v="1"/>
  </r>
  <r>
    <x v="0"/>
    <x v="1"/>
    <x v="1"/>
    <x v="9"/>
    <n v="658"/>
    <n v="6.14"/>
    <n v="326"/>
    <n v="6.41"/>
    <n v="327"/>
    <n v="5.96"/>
    <x v="2"/>
  </r>
  <r>
    <x v="0"/>
    <x v="1"/>
    <x v="1"/>
    <x v="10"/>
    <n v="1110"/>
    <n v="10.37"/>
    <n v="800"/>
    <n v="15.73"/>
    <n v="308"/>
    <n v="5.61"/>
    <x v="0"/>
  </r>
  <r>
    <x v="0"/>
    <x v="1"/>
    <x v="1"/>
    <x v="11"/>
    <n v="1319"/>
    <n v="12.32"/>
    <n v="1028"/>
    <n v="20.22"/>
    <n v="287"/>
    <n v="5.23"/>
    <x v="0"/>
  </r>
  <r>
    <x v="0"/>
    <x v="1"/>
    <x v="1"/>
    <x v="12"/>
    <n v="546"/>
    <n v="5.0999999999999996"/>
    <n v="280"/>
    <n v="5.51"/>
    <n v="159"/>
    <n v="2.9"/>
    <x v="1"/>
  </r>
  <r>
    <x v="0"/>
    <x v="1"/>
    <x v="1"/>
    <x v="13"/>
    <n v="513"/>
    <n v="4.79"/>
    <n v="351"/>
    <n v="6.9"/>
    <n v="158"/>
    <n v="2.88"/>
    <x v="3"/>
  </r>
  <r>
    <x v="0"/>
    <x v="1"/>
    <x v="1"/>
    <x v="14"/>
    <n v="420"/>
    <n v="3.92"/>
    <n v="149"/>
    <n v="2.93"/>
    <n v="262"/>
    <n v="4.7699999999999996"/>
    <x v="4"/>
  </r>
  <r>
    <x v="0"/>
    <x v="2"/>
    <x v="2"/>
    <x v="0"/>
    <n v="2"/>
    <n v="0.04"/>
    <n v="0"/>
    <n v="0"/>
    <n v="2"/>
    <n v="0.09"/>
    <x v="0"/>
  </r>
  <r>
    <x v="0"/>
    <x v="2"/>
    <x v="2"/>
    <x v="1"/>
    <n v="663"/>
    <n v="12.7"/>
    <n v="247"/>
    <n v="8.5500000000000007"/>
    <n v="416"/>
    <n v="18.28"/>
    <x v="0"/>
  </r>
  <r>
    <x v="0"/>
    <x v="2"/>
    <x v="2"/>
    <x v="2"/>
    <n v="683"/>
    <n v="13.08"/>
    <n v="340"/>
    <n v="11.77"/>
    <n v="343"/>
    <n v="15.07"/>
    <x v="0"/>
  </r>
  <r>
    <x v="0"/>
    <x v="2"/>
    <x v="2"/>
    <x v="3"/>
    <n v="9"/>
    <n v="0.17"/>
    <n v="0"/>
    <n v="0"/>
    <n v="9"/>
    <n v="0.4"/>
    <x v="0"/>
  </r>
  <r>
    <x v="0"/>
    <x v="2"/>
    <x v="2"/>
    <x v="4"/>
    <n v="39"/>
    <n v="0.75"/>
    <n v="2"/>
    <n v="7.0000000000000007E-2"/>
    <n v="37"/>
    <n v="1.63"/>
    <x v="0"/>
  </r>
  <r>
    <x v="0"/>
    <x v="2"/>
    <x v="2"/>
    <x v="5"/>
    <n v="33"/>
    <n v="0.63"/>
    <n v="2"/>
    <n v="7.0000000000000007E-2"/>
    <n v="30"/>
    <n v="1.32"/>
    <x v="2"/>
  </r>
  <r>
    <x v="0"/>
    <x v="2"/>
    <x v="2"/>
    <x v="6"/>
    <n v="1358"/>
    <n v="26.01"/>
    <n v="685"/>
    <n v="23.72"/>
    <n v="672"/>
    <n v="29.53"/>
    <x v="2"/>
  </r>
  <r>
    <x v="0"/>
    <x v="2"/>
    <x v="2"/>
    <x v="7"/>
    <n v="41"/>
    <n v="0.79"/>
    <n v="9"/>
    <n v="0.31"/>
    <n v="32"/>
    <n v="1.41"/>
    <x v="0"/>
  </r>
  <r>
    <x v="0"/>
    <x v="2"/>
    <x v="2"/>
    <x v="8"/>
    <n v="333"/>
    <n v="6.38"/>
    <n v="85"/>
    <n v="2.94"/>
    <n v="244"/>
    <n v="10.72"/>
    <x v="3"/>
  </r>
  <r>
    <x v="0"/>
    <x v="2"/>
    <x v="2"/>
    <x v="9"/>
    <n v="226"/>
    <n v="4.33"/>
    <n v="141"/>
    <n v="4.88"/>
    <n v="83"/>
    <n v="3.65"/>
    <x v="0"/>
  </r>
  <r>
    <x v="0"/>
    <x v="2"/>
    <x v="2"/>
    <x v="10"/>
    <n v="510"/>
    <n v="9.77"/>
    <n v="415"/>
    <n v="14.37"/>
    <n v="94"/>
    <n v="4.13"/>
    <x v="0"/>
  </r>
  <r>
    <x v="0"/>
    <x v="2"/>
    <x v="2"/>
    <x v="11"/>
    <n v="720"/>
    <n v="13.79"/>
    <n v="577"/>
    <n v="19.98"/>
    <n v="142"/>
    <n v="6.24"/>
    <x v="0"/>
  </r>
  <r>
    <x v="0"/>
    <x v="2"/>
    <x v="2"/>
    <x v="12"/>
    <n v="189"/>
    <n v="3.62"/>
    <n v="113"/>
    <n v="3.91"/>
    <n v="48"/>
    <n v="2.11"/>
    <x v="9"/>
  </r>
  <r>
    <x v="0"/>
    <x v="2"/>
    <x v="2"/>
    <x v="13"/>
    <n v="233"/>
    <n v="4.46"/>
    <n v="193"/>
    <n v="6.68"/>
    <n v="33"/>
    <n v="1.45"/>
    <x v="4"/>
  </r>
  <r>
    <x v="0"/>
    <x v="2"/>
    <x v="2"/>
    <x v="14"/>
    <n v="183"/>
    <n v="3.5"/>
    <n v="79"/>
    <n v="2.74"/>
    <n v="91"/>
    <n v="4"/>
    <x v="10"/>
  </r>
  <r>
    <x v="0"/>
    <x v="3"/>
    <x v="3"/>
    <x v="0"/>
    <n v="2"/>
    <n v="0.15"/>
    <n v="1"/>
    <n v="0.12"/>
    <n v="1"/>
    <n v="0.19"/>
    <x v="0"/>
  </r>
  <r>
    <x v="0"/>
    <x v="3"/>
    <x v="3"/>
    <x v="1"/>
    <n v="229"/>
    <n v="16.690000000000001"/>
    <n v="106"/>
    <n v="12.97"/>
    <n v="123"/>
    <n v="22.82"/>
    <x v="0"/>
  </r>
  <r>
    <x v="0"/>
    <x v="3"/>
    <x v="3"/>
    <x v="2"/>
    <n v="116"/>
    <n v="8.4499999999999993"/>
    <n v="53"/>
    <n v="6.49"/>
    <n v="63"/>
    <n v="11.69"/>
    <x v="0"/>
  </r>
  <r>
    <x v="0"/>
    <x v="3"/>
    <x v="3"/>
    <x v="3"/>
    <n v="0"/>
    <n v="0"/>
    <n v="0"/>
    <n v="0"/>
    <n v="0"/>
    <n v="0"/>
    <x v="0"/>
  </r>
  <r>
    <x v="0"/>
    <x v="3"/>
    <x v="3"/>
    <x v="4"/>
    <n v="12"/>
    <n v="0.87"/>
    <n v="1"/>
    <n v="0.12"/>
    <n v="11"/>
    <n v="2.04"/>
    <x v="0"/>
  </r>
  <r>
    <x v="0"/>
    <x v="3"/>
    <x v="3"/>
    <x v="5"/>
    <n v="6"/>
    <n v="0.44"/>
    <n v="0"/>
    <n v="0"/>
    <n v="6"/>
    <n v="1.1100000000000001"/>
    <x v="0"/>
  </r>
  <r>
    <x v="0"/>
    <x v="3"/>
    <x v="3"/>
    <x v="6"/>
    <n v="318"/>
    <n v="23.18"/>
    <n v="169"/>
    <n v="20.69"/>
    <n v="149"/>
    <n v="27.64"/>
    <x v="0"/>
  </r>
  <r>
    <x v="0"/>
    <x v="3"/>
    <x v="3"/>
    <x v="7"/>
    <n v="8"/>
    <n v="0.57999999999999996"/>
    <n v="3"/>
    <n v="0.37"/>
    <n v="5"/>
    <n v="0.93"/>
    <x v="0"/>
  </r>
  <r>
    <x v="0"/>
    <x v="3"/>
    <x v="3"/>
    <x v="8"/>
    <n v="86"/>
    <n v="6.27"/>
    <n v="48"/>
    <n v="5.88"/>
    <n v="37"/>
    <n v="6.86"/>
    <x v="0"/>
  </r>
  <r>
    <x v="0"/>
    <x v="3"/>
    <x v="3"/>
    <x v="9"/>
    <n v="57"/>
    <n v="4.1500000000000004"/>
    <n v="27"/>
    <n v="3.3"/>
    <n v="27"/>
    <n v="5.01"/>
    <x v="0"/>
  </r>
  <r>
    <x v="0"/>
    <x v="3"/>
    <x v="3"/>
    <x v="10"/>
    <n v="186"/>
    <n v="13.56"/>
    <n v="147"/>
    <n v="17.989999999999998"/>
    <n v="38"/>
    <n v="7.05"/>
    <x v="0"/>
  </r>
  <r>
    <x v="0"/>
    <x v="3"/>
    <x v="3"/>
    <x v="11"/>
    <n v="194"/>
    <n v="14.14"/>
    <n v="160"/>
    <n v="19.579999999999998"/>
    <n v="33"/>
    <n v="6.12"/>
    <x v="0"/>
  </r>
  <r>
    <x v="0"/>
    <x v="3"/>
    <x v="3"/>
    <x v="12"/>
    <n v="60"/>
    <n v="4.37"/>
    <n v="33"/>
    <n v="4.04"/>
    <n v="17"/>
    <n v="3.15"/>
    <x v="0"/>
  </r>
  <r>
    <x v="0"/>
    <x v="3"/>
    <x v="3"/>
    <x v="13"/>
    <n v="56"/>
    <n v="4.08"/>
    <n v="42"/>
    <n v="5.14"/>
    <n v="14"/>
    <n v="2.6"/>
    <x v="0"/>
  </r>
  <r>
    <x v="0"/>
    <x v="3"/>
    <x v="3"/>
    <x v="14"/>
    <n v="42"/>
    <n v="3.06"/>
    <n v="27"/>
    <n v="3.3"/>
    <n v="15"/>
    <n v="2.78"/>
    <x v="0"/>
  </r>
  <r>
    <x v="0"/>
    <x v="4"/>
    <x v="4"/>
    <x v="0"/>
    <n v="0"/>
    <n v="0"/>
    <n v="0"/>
    <n v="0"/>
    <n v="0"/>
    <n v="0"/>
    <x v="0"/>
  </r>
  <r>
    <x v="0"/>
    <x v="4"/>
    <x v="4"/>
    <x v="1"/>
    <n v="182"/>
    <n v="15.15"/>
    <n v="93"/>
    <n v="12.5"/>
    <n v="89"/>
    <n v="20.18"/>
    <x v="0"/>
  </r>
  <r>
    <x v="0"/>
    <x v="4"/>
    <x v="4"/>
    <x v="2"/>
    <n v="138"/>
    <n v="11.49"/>
    <n v="63"/>
    <n v="8.4700000000000006"/>
    <n v="75"/>
    <n v="17.010000000000002"/>
    <x v="0"/>
  </r>
  <r>
    <x v="0"/>
    <x v="4"/>
    <x v="4"/>
    <x v="3"/>
    <n v="1"/>
    <n v="0.08"/>
    <n v="0"/>
    <n v="0"/>
    <n v="1"/>
    <n v="0.23"/>
    <x v="0"/>
  </r>
  <r>
    <x v="0"/>
    <x v="4"/>
    <x v="4"/>
    <x v="4"/>
    <n v="2"/>
    <n v="0.17"/>
    <n v="0"/>
    <n v="0"/>
    <n v="2"/>
    <n v="0.45"/>
    <x v="0"/>
  </r>
  <r>
    <x v="0"/>
    <x v="4"/>
    <x v="4"/>
    <x v="5"/>
    <n v="8"/>
    <n v="0.67"/>
    <n v="2"/>
    <n v="0.27"/>
    <n v="6"/>
    <n v="1.36"/>
    <x v="0"/>
  </r>
  <r>
    <x v="0"/>
    <x v="4"/>
    <x v="4"/>
    <x v="6"/>
    <n v="335"/>
    <n v="27.89"/>
    <n v="221"/>
    <n v="29.7"/>
    <n v="114"/>
    <n v="25.85"/>
    <x v="0"/>
  </r>
  <r>
    <x v="0"/>
    <x v="4"/>
    <x v="4"/>
    <x v="7"/>
    <n v="3"/>
    <n v="0.25"/>
    <n v="0"/>
    <n v="0"/>
    <n v="3"/>
    <n v="0.68"/>
    <x v="0"/>
  </r>
  <r>
    <x v="0"/>
    <x v="4"/>
    <x v="4"/>
    <x v="8"/>
    <n v="37"/>
    <n v="3.08"/>
    <n v="8"/>
    <n v="1.08"/>
    <n v="29"/>
    <n v="6.58"/>
    <x v="0"/>
  </r>
  <r>
    <x v="0"/>
    <x v="4"/>
    <x v="4"/>
    <x v="9"/>
    <n v="36"/>
    <n v="3"/>
    <n v="18"/>
    <n v="2.42"/>
    <n v="18"/>
    <n v="4.08"/>
    <x v="0"/>
  </r>
  <r>
    <x v="0"/>
    <x v="4"/>
    <x v="4"/>
    <x v="10"/>
    <n v="136"/>
    <n v="11.32"/>
    <n v="101"/>
    <n v="13.58"/>
    <n v="34"/>
    <n v="7.71"/>
    <x v="0"/>
  </r>
  <r>
    <x v="0"/>
    <x v="4"/>
    <x v="4"/>
    <x v="11"/>
    <n v="168"/>
    <n v="13.99"/>
    <n v="145"/>
    <n v="19.489999999999998"/>
    <n v="23"/>
    <n v="5.22"/>
    <x v="0"/>
  </r>
  <r>
    <x v="0"/>
    <x v="4"/>
    <x v="4"/>
    <x v="12"/>
    <n v="66"/>
    <n v="5.5"/>
    <n v="36"/>
    <n v="4.84"/>
    <n v="19"/>
    <n v="4.3099999999999996"/>
    <x v="1"/>
  </r>
  <r>
    <x v="0"/>
    <x v="4"/>
    <x v="4"/>
    <x v="13"/>
    <n v="53"/>
    <n v="4.41"/>
    <n v="41"/>
    <n v="5.51"/>
    <n v="10"/>
    <n v="2.27"/>
    <x v="0"/>
  </r>
  <r>
    <x v="0"/>
    <x v="4"/>
    <x v="4"/>
    <x v="14"/>
    <n v="36"/>
    <n v="3"/>
    <n v="16"/>
    <n v="2.15"/>
    <n v="18"/>
    <n v="4.08"/>
    <x v="2"/>
  </r>
  <r>
    <x v="0"/>
    <x v="5"/>
    <x v="5"/>
    <x v="0"/>
    <n v="0"/>
    <n v="0"/>
    <n v="0"/>
    <n v="0"/>
    <n v="0"/>
    <n v="0"/>
    <x v="0"/>
  </r>
  <r>
    <x v="0"/>
    <x v="5"/>
    <x v="5"/>
    <x v="1"/>
    <n v="110"/>
    <n v="15.54"/>
    <n v="47"/>
    <n v="11.81"/>
    <n v="63"/>
    <n v="21.36"/>
    <x v="0"/>
  </r>
  <r>
    <x v="0"/>
    <x v="5"/>
    <x v="5"/>
    <x v="2"/>
    <n v="71"/>
    <n v="10.029999999999999"/>
    <n v="28"/>
    <n v="7.04"/>
    <n v="43"/>
    <n v="14.58"/>
    <x v="0"/>
  </r>
  <r>
    <x v="0"/>
    <x v="5"/>
    <x v="5"/>
    <x v="3"/>
    <n v="2"/>
    <n v="0.28000000000000003"/>
    <n v="0"/>
    <n v="0"/>
    <n v="2"/>
    <n v="0.68"/>
    <x v="0"/>
  </r>
  <r>
    <x v="0"/>
    <x v="5"/>
    <x v="5"/>
    <x v="4"/>
    <n v="5"/>
    <n v="0.71"/>
    <n v="0"/>
    <n v="0"/>
    <n v="4"/>
    <n v="1.36"/>
    <x v="0"/>
  </r>
  <r>
    <x v="0"/>
    <x v="5"/>
    <x v="5"/>
    <x v="5"/>
    <n v="8"/>
    <n v="1.1299999999999999"/>
    <n v="2"/>
    <n v="0.5"/>
    <n v="6"/>
    <n v="2.0299999999999998"/>
    <x v="0"/>
  </r>
  <r>
    <x v="0"/>
    <x v="5"/>
    <x v="5"/>
    <x v="6"/>
    <n v="189"/>
    <n v="26.69"/>
    <n v="107"/>
    <n v="26.88"/>
    <n v="82"/>
    <n v="27.8"/>
    <x v="0"/>
  </r>
  <r>
    <x v="0"/>
    <x v="5"/>
    <x v="5"/>
    <x v="7"/>
    <n v="6"/>
    <n v="0.85"/>
    <n v="2"/>
    <n v="0.5"/>
    <n v="4"/>
    <n v="1.36"/>
    <x v="0"/>
  </r>
  <r>
    <x v="0"/>
    <x v="5"/>
    <x v="5"/>
    <x v="8"/>
    <n v="24"/>
    <n v="3.39"/>
    <n v="10"/>
    <n v="2.5099999999999998"/>
    <n v="14"/>
    <n v="4.75"/>
    <x v="0"/>
  </r>
  <r>
    <x v="0"/>
    <x v="5"/>
    <x v="5"/>
    <x v="9"/>
    <n v="33"/>
    <n v="4.66"/>
    <n v="24"/>
    <n v="6.03"/>
    <n v="9"/>
    <n v="3.05"/>
    <x v="0"/>
  </r>
  <r>
    <x v="0"/>
    <x v="5"/>
    <x v="5"/>
    <x v="10"/>
    <n v="60"/>
    <n v="8.4700000000000006"/>
    <n v="47"/>
    <n v="11.81"/>
    <n v="13"/>
    <n v="4.41"/>
    <x v="0"/>
  </r>
  <r>
    <x v="0"/>
    <x v="5"/>
    <x v="5"/>
    <x v="11"/>
    <n v="103"/>
    <n v="14.55"/>
    <n v="81"/>
    <n v="20.350000000000001"/>
    <n v="22"/>
    <n v="7.46"/>
    <x v="0"/>
  </r>
  <r>
    <x v="0"/>
    <x v="5"/>
    <x v="5"/>
    <x v="12"/>
    <n v="43"/>
    <n v="6.07"/>
    <n v="17"/>
    <n v="4.2699999999999996"/>
    <n v="14"/>
    <n v="4.75"/>
    <x v="0"/>
  </r>
  <r>
    <x v="0"/>
    <x v="5"/>
    <x v="5"/>
    <x v="13"/>
    <n v="35"/>
    <n v="4.9400000000000004"/>
    <n v="23"/>
    <n v="5.78"/>
    <n v="10"/>
    <n v="3.39"/>
    <x v="0"/>
  </r>
  <r>
    <x v="0"/>
    <x v="5"/>
    <x v="5"/>
    <x v="14"/>
    <n v="19"/>
    <n v="2.68"/>
    <n v="10"/>
    <n v="2.5099999999999998"/>
    <n v="9"/>
    <n v="3.05"/>
    <x v="0"/>
  </r>
  <r>
    <x v="0"/>
    <x v="6"/>
    <x v="6"/>
    <x v="0"/>
    <n v="1"/>
    <n v="0.11"/>
    <n v="0"/>
    <n v="0"/>
    <n v="1"/>
    <n v="0.24"/>
    <x v="0"/>
  </r>
  <r>
    <x v="0"/>
    <x v="6"/>
    <x v="6"/>
    <x v="1"/>
    <n v="135"/>
    <n v="14.95"/>
    <n v="49"/>
    <n v="10.4"/>
    <n v="86"/>
    <n v="20.87"/>
    <x v="0"/>
  </r>
  <r>
    <x v="0"/>
    <x v="6"/>
    <x v="6"/>
    <x v="2"/>
    <n v="102"/>
    <n v="11.3"/>
    <n v="37"/>
    <n v="7.86"/>
    <n v="65"/>
    <n v="15.78"/>
    <x v="0"/>
  </r>
  <r>
    <x v="0"/>
    <x v="6"/>
    <x v="6"/>
    <x v="3"/>
    <n v="1"/>
    <n v="0.11"/>
    <n v="0"/>
    <n v="0"/>
    <n v="0"/>
    <n v="0"/>
    <x v="0"/>
  </r>
  <r>
    <x v="0"/>
    <x v="6"/>
    <x v="6"/>
    <x v="4"/>
    <n v="4"/>
    <n v="0.44"/>
    <n v="0"/>
    <n v="0"/>
    <n v="4"/>
    <n v="0.97"/>
    <x v="0"/>
  </r>
  <r>
    <x v="0"/>
    <x v="6"/>
    <x v="6"/>
    <x v="5"/>
    <n v="17"/>
    <n v="1.88"/>
    <n v="1"/>
    <n v="0.21"/>
    <n v="15"/>
    <n v="3.64"/>
    <x v="2"/>
  </r>
  <r>
    <x v="0"/>
    <x v="6"/>
    <x v="6"/>
    <x v="6"/>
    <n v="241"/>
    <n v="26.69"/>
    <n v="140"/>
    <n v="29.72"/>
    <n v="101"/>
    <n v="24.51"/>
    <x v="0"/>
  </r>
  <r>
    <x v="0"/>
    <x v="6"/>
    <x v="6"/>
    <x v="7"/>
    <n v="10"/>
    <n v="1.1100000000000001"/>
    <n v="1"/>
    <n v="0.21"/>
    <n v="9"/>
    <n v="2.1800000000000002"/>
    <x v="0"/>
  </r>
  <r>
    <x v="0"/>
    <x v="6"/>
    <x v="6"/>
    <x v="8"/>
    <n v="26"/>
    <n v="2.88"/>
    <n v="6"/>
    <n v="1.27"/>
    <n v="20"/>
    <n v="4.8499999999999996"/>
    <x v="0"/>
  </r>
  <r>
    <x v="0"/>
    <x v="6"/>
    <x v="6"/>
    <x v="9"/>
    <n v="28"/>
    <n v="3.1"/>
    <n v="11"/>
    <n v="2.34"/>
    <n v="15"/>
    <n v="3.64"/>
    <x v="0"/>
  </r>
  <r>
    <x v="0"/>
    <x v="6"/>
    <x v="6"/>
    <x v="10"/>
    <n v="108"/>
    <n v="11.96"/>
    <n v="74"/>
    <n v="15.71"/>
    <n v="34"/>
    <n v="8.25"/>
    <x v="0"/>
  </r>
  <r>
    <x v="0"/>
    <x v="6"/>
    <x v="6"/>
    <x v="11"/>
    <n v="119"/>
    <n v="13.18"/>
    <n v="95"/>
    <n v="20.170000000000002"/>
    <n v="24"/>
    <n v="5.83"/>
    <x v="0"/>
  </r>
  <r>
    <x v="0"/>
    <x v="6"/>
    <x v="6"/>
    <x v="12"/>
    <n v="40"/>
    <n v="4.43"/>
    <n v="11"/>
    <n v="2.34"/>
    <n v="15"/>
    <n v="3.64"/>
    <x v="0"/>
  </r>
  <r>
    <x v="0"/>
    <x v="6"/>
    <x v="6"/>
    <x v="13"/>
    <n v="40"/>
    <n v="4.43"/>
    <n v="31"/>
    <n v="6.58"/>
    <n v="8"/>
    <n v="1.94"/>
    <x v="0"/>
  </r>
  <r>
    <x v="0"/>
    <x v="6"/>
    <x v="6"/>
    <x v="14"/>
    <n v="31"/>
    <n v="3.43"/>
    <n v="15"/>
    <n v="3.18"/>
    <n v="15"/>
    <n v="3.64"/>
    <x v="0"/>
  </r>
  <r>
    <x v="0"/>
    <x v="7"/>
    <x v="7"/>
    <x v="0"/>
    <n v="1"/>
    <n v="0.08"/>
    <n v="0"/>
    <n v="0"/>
    <n v="1"/>
    <n v="0.19"/>
    <x v="0"/>
  </r>
  <r>
    <x v="0"/>
    <x v="7"/>
    <x v="7"/>
    <x v="1"/>
    <n v="221"/>
    <n v="17.47"/>
    <n v="113"/>
    <n v="15.76"/>
    <n v="108"/>
    <n v="20.420000000000002"/>
    <x v="0"/>
  </r>
  <r>
    <x v="0"/>
    <x v="7"/>
    <x v="7"/>
    <x v="2"/>
    <n v="146"/>
    <n v="11.54"/>
    <n v="62"/>
    <n v="8.65"/>
    <n v="83"/>
    <n v="15.69"/>
    <x v="2"/>
  </r>
  <r>
    <x v="0"/>
    <x v="7"/>
    <x v="7"/>
    <x v="3"/>
    <n v="1"/>
    <n v="0.08"/>
    <n v="0"/>
    <n v="0"/>
    <n v="0"/>
    <n v="0"/>
    <x v="0"/>
  </r>
  <r>
    <x v="0"/>
    <x v="7"/>
    <x v="7"/>
    <x v="4"/>
    <n v="10"/>
    <n v="0.79"/>
    <n v="1"/>
    <n v="0.14000000000000001"/>
    <n v="9"/>
    <n v="1.7"/>
    <x v="0"/>
  </r>
  <r>
    <x v="0"/>
    <x v="7"/>
    <x v="7"/>
    <x v="5"/>
    <n v="7"/>
    <n v="0.55000000000000004"/>
    <n v="2"/>
    <n v="0.28000000000000003"/>
    <n v="5"/>
    <n v="0.95"/>
    <x v="0"/>
  </r>
  <r>
    <x v="0"/>
    <x v="7"/>
    <x v="7"/>
    <x v="6"/>
    <n v="288"/>
    <n v="22.77"/>
    <n v="153"/>
    <n v="21.34"/>
    <n v="135"/>
    <n v="25.52"/>
    <x v="0"/>
  </r>
  <r>
    <x v="0"/>
    <x v="7"/>
    <x v="7"/>
    <x v="7"/>
    <n v="13"/>
    <n v="1.03"/>
    <n v="1"/>
    <n v="0.14000000000000001"/>
    <n v="12"/>
    <n v="2.27"/>
    <x v="0"/>
  </r>
  <r>
    <x v="0"/>
    <x v="7"/>
    <x v="7"/>
    <x v="8"/>
    <n v="61"/>
    <n v="4.82"/>
    <n v="19"/>
    <n v="2.65"/>
    <n v="41"/>
    <n v="7.75"/>
    <x v="0"/>
  </r>
  <r>
    <x v="0"/>
    <x v="7"/>
    <x v="7"/>
    <x v="9"/>
    <n v="65"/>
    <n v="5.14"/>
    <n v="40"/>
    <n v="5.58"/>
    <n v="24"/>
    <n v="4.54"/>
    <x v="0"/>
  </r>
  <r>
    <x v="0"/>
    <x v="7"/>
    <x v="7"/>
    <x v="10"/>
    <n v="128"/>
    <n v="10.119999999999999"/>
    <n v="106"/>
    <n v="14.78"/>
    <n v="22"/>
    <n v="4.16"/>
    <x v="0"/>
  </r>
  <r>
    <x v="0"/>
    <x v="7"/>
    <x v="7"/>
    <x v="11"/>
    <n v="165"/>
    <n v="13.04"/>
    <n v="127"/>
    <n v="17.71"/>
    <n v="38"/>
    <n v="7.18"/>
    <x v="0"/>
  </r>
  <r>
    <x v="0"/>
    <x v="7"/>
    <x v="7"/>
    <x v="12"/>
    <n v="56"/>
    <n v="4.43"/>
    <n v="31"/>
    <n v="4.32"/>
    <n v="21"/>
    <n v="3.97"/>
    <x v="2"/>
  </r>
  <r>
    <x v="0"/>
    <x v="7"/>
    <x v="7"/>
    <x v="13"/>
    <n v="69"/>
    <n v="5.45"/>
    <n v="43"/>
    <n v="6"/>
    <n v="15"/>
    <n v="2.84"/>
    <x v="0"/>
  </r>
  <r>
    <x v="0"/>
    <x v="7"/>
    <x v="7"/>
    <x v="14"/>
    <n v="34"/>
    <n v="2.69"/>
    <n v="19"/>
    <n v="2.65"/>
    <n v="15"/>
    <n v="2.84"/>
    <x v="0"/>
  </r>
  <r>
    <x v="0"/>
    <x v="8"/>
    <x v="8"/>
    <x v="0"/>
    <n v="2"/>
    <n v="0.23"/>
    <n v="0"/>
    <n v="0"/>
    <n v="2"/>
    <n v="0.53"/>
    <x v="0"/>
  </r>
  <r>
    <x v="0"/>
    <x v="8"/>
    <x v="8"/>
    <x v="1"/>
    <n v="142"/>
    <n v="16.03"/>
    <n v="71"/>
    <n v="14.2"/>
    <n v="71"/>
    <n v="18.73"/>
    <x v="0"/>
  </r>
  <r>
    <x v="0"/>
    <x v="8"/>
    <x v="8"/>
    <x v="2"/>
    <n v="109"/>
    <n v="12.3"/>
    <n v="42"/>
    <n v="8.4"/>
    <n v="67"/>
    <n v="17.68"/>
    <x v="0"/>
  </r>
  <r>
    <x v="0"/>
    <x v="8"/>
    <x v="8"/>
    <x v="3"/>
    <n v="2"/>
    <n v="0.23"/>
    <n v="0"/>
    <n v="0"/>
    <n v="2"/>
    <n v="0.53"/>
    <x v="0"/>
  </r>
  <r>
    <x v="0"/>
    <x v="8"/>
    <x v="8"/>
    <x v="4"/>
    <n v="9"/>
    <n v="1.02"/>
    <n v="0"/>
    <n v="0"/>
    <n v="9"/>
    <n v="2.37"/>
    <x v="0"/>
  </r>
  <r>
    <x v="0"/>
    <x v="8"/>
    <x v="8"/>
    <x v="5"/>
    <n v="9"/>
    <n v="1.02"/>
    <n v="3"/>
    <n v="0.6"/>
    <n v="6"/>
    <n v="1.58"/>
    <x v="0"/>
  </r>
  <r>
    <x v="0"/>
    <x v="8"/>
    <x v="8"/>
    <x v="6"/>
    <n v="271"/>
    <n v="30.59"/>
    <n v="149"/>
    <n v="29.8"/>
    <n v="121"/>
    <n v="31.93"/>
    <x v="2"/>
  </r>
  <r>
    <x v="0"/>
    <x v="8"/>
    <x v="8"/>
    <x v="7"/>
    <n v="3"/>
    <n v="0.34"/>
    <n v="1"/>
    <n v="0.2"/>
    <n v="2"/>
    <n v="0.53"/>
    <x v="0"/>
  </r>
  <r>
    <x v="0"/>
    <x v="8"/>
    <x v="8"/>
    <x v="8"/>
    <n v="38"/>
    <n v="4.29"/>
    <n v="11"/>
    <n v="2.2000000000000002"/>
    <n v="27"/>
    <n v="7.12"/>
    <x v="0"/>
  </r>
  <r>
    <x v="0"/>
    <x v="8"/>
    <x v="8"/>
    <x v="9"/>
    <n v="37"/>
    <n v="4.18"/>
    <n v="21"/>
    <n v="4.2"/>
    <n v="16"/>
    <n v="4.22"/>
    <x v="0"/>
  </r>
  <r>
    <x v="0"/>
    <x v="8"/>
    <x v="8"/>
    <x v="10"/>
    <n v="78"/>
    <n v="8.8000000000000007"/>
    <n v="66"/>
    <n v="13.2"/>
    <n v="12"/>
    <n v="3.17"/>
    <x v="0"/>
  </r>
  <r>
    <x v="0"/>
    <x v="8"/>
    <x v="8"/>
    <x v="11"/>
    <n v="96"/>
    <n v="10.84"/>
    <n v="82"/>
    <n v="16.399999999999999"/>
    <n v="14"/>
    <n v="3.69"/>
    <x v="0"/>
  </r>
  <r>
    <x v="0"/>
    <x v="8"/>
    <x v="8"/>
    <x v="12"/>
    <n v="28"/>
    <n v="3.16"/>
    <n v="18"/>
    <n v="3.6"/>
    <n v="7"/>
    <n v="1.85"/>
    <x v="0"/>
  </r>
  <r>
    <x v="0"/>
    <x v="8"/>
    <x v="8"/>
    <x v="13"/>
    <n v="39"/>
    <n v="4.4000000000000004"/>
    <n v="25"/>
    <n v="5"/>
    <n v="13"/>
    <n v="3.43"/>
    <x v="0"/>
  </r>
  <r>
    <x v="0"/>
    <x v="8"/>
    <x v="8"/>
    <x v="14"/>
    <n v="23"/>
    <n v="2.6"/>
    <n v="11"/>
    <n v="2.2000000000000002"/>
    <n v="10"/>
    <n v="2.64"/>
    <x v="0"/>
  </r>
  <r>
    <x v="0"/>
    <x v="9"/>
    <x v="9"/>
    <x v="0"/>
    <n v="1"/>
    <n v="0.06"/>
    <n v="0"/>
    <n v="0"/>
    <n v="1"/>
    <n v="0.18"/>
    <x v="0"/>
  </r>
  <r>
    <x v="0"/>
    <x v="9"/>
    <x v="9"/>
    <x v="1"/>
    <n v="260"/>
    <n v="14.98"/>
    <n v="163"/>
    <n v="14.19"/>
    <n v="97"/>
    <n v="17.41"/>
    <x v="0"/>
  </r>
  <r>
    <x v="0"/>
    <x v="9"/>
    <x v="9"/>
    <x v="2"/>
    <n v="240"/>
    <n v="13.82"/>
    <n v="120"/>
    <n v="10.44"/>
    <n v="119"/>
    <n v="21.36"/>
    <x v="2"/>
  </r>
  <r>
    <x v="0"/>
    <x v="9"/>
    <x v="9"/>
    <x v="3"/>
    <n v="3"/>
    <n v="0.17"/>
    <n v="0"/>
    <n v="0"/>
    <n v="3"/>
    <n v="0.54"/>
    <x v="0"/>
  </r>
  <r>
    <x v="0"/>
    <x v="9"/>
    <x v="9"/>
    <x v="4"/>
    <n v="13"/>
    <n v="0.75"/>
    <n v="2"/>
    <n v="0.17"/>
    <n v="11"/>
    <n v="1.97"/>
    <x v="0"/>
  </r>
  <r>
    <x v="0"/>
    <x v="9"/>
    <x v="9"/>
    <x v="5"/>
    <n v="9"/>
    <n v="0.52"/>
    <n v="0"/>
    <n v="0"/>
    <n v="9"/>
    <n v="1.62"/>
    <x v="0"/>
  </r>
  <r>
    <x v="0"/>
    <x v="9"/>
    <x v="9"/>
    <x v="6"/>
    <n v="481"/>
    <n v="27.71"/>
    <n v="355"/>
    <n v="30.9"/>
    <n v="125"/>
    <n v="22.44"/>
    <x v="2"/>
  </r>
  <r>
    <x v="0"/>
    <x v="9"/>
    <x v="9"/>
    <x v="7"/>
    <n v="7"/>
    <n v="0.4"/>
    <n v="5"/>
    <n v="0.44"/>
    <n v="2"/>
    <n v="0.36"/>
    <x v="0"/>
  </r>
  <r>
    <x v="0"/>
    <x v="9"/>
    <x v="9"/>
    <x v="8"/>
    <n v="36"/>
    <n v="2.0699999999999998"/>
    <n v="8"/>
    <n v="0.7"/>
    <n v="27"/>
    <n v="4.8499999999999996"/>
    <x v="0"/>
  </r>
  <r>
    <x v="0"/>
    <x v="9"/>
    <x v="9"/>
    <x v="9"/>
    <n v="60"/>
    <n v="3.46"/>
    <n v="42"/>
    <n v="3.66"/>
    <n v="18"/>
    <n v="3.23"/>
    <x v="0"/>
  </r>
  <r>
    <x v="0"/>
    <x v="9"/>
    <x v="9"/>
    <x v="10"/>
    <n v="220"/>
    <n v="12.67"/>
    <n v="184"/>
    <n v="16.010000000000002"/>
    <n v="34"/>
    <n v="6.1"/>
    <x v="2"/>
  </r>
  <r>
    <x v="0"/>
    <x v="9"/>
    <x v="9"/>
    <x v="11"/>
    <n v="181"/>
    <n v="10.43"/>
    <n v="149"/>
    <n v="12.97"/>
    <n v="31"/>
    <n v="5.57"/>
    <x v="2"/>
  </r>
  <r>
    <x v="0"/>
    <x v="9"/>
    <x v="9"/>
    <x v="12"/>
    <n v="68"/>
    <n v="3.92"/>
    <n v="44"/>
    <n v="3.83"/>
    <n v="15"/>
    <n v="2.69"/>
    <x v="1"/>
  </r>
  <r>
    <x v="0"/>
    <x v="9"/>
    <x v="9"/>
    <x v="13"/>
    <n v="86"/>
    <n v="4.95"/>
    <n v="49"/>
    <n v="4.26"/>
    <n v="26"/>
    <n v="4.67"/>
    <x v="1"/>
  </r>
  <r>
    <x v="0"/>
    <x v="9"/>
    <x v="9"/>
    <x v="14"/>
    <n v="71"/>
    <n v="4.09"/>
    <n v="28"/>
    <n v="2.44"/>
    <n v="39"/>
    <n v="7"/>
    <x v="3"/>
  </r>
  <r>
    <x v="0"/>
    <x v="10"/>
    <x v="10"/>
    <x v="0"/>
    <n v="1"/>
    <n v="0.05"/>
    <n v="0"/>
    <n v="0"/>
    <n v="1"/>
    <n v="0.1"/>
    <x v="0"/>
  </r>
  <r>
    <x v="0"/>
    <x v="10"/>
    <x v="10"/>
    <x v="1"/>
    <n v="380"/>
    <n v="17.14"/>
    <n v="162"/>
    <n v="13.46"/>
    <n v="218"/>
    <n v="21.8"/>
    <x v="0"/>
  </r>
  <r>
    <x v="0"/>
    <x v="10"/>
    <x v="10"/>
    <x v="2"/>
    <n v="224"/>
    <n v="10.1"/>
    <n v="65"/>
    <n v="5.4"/>
    <n v="159"/>
    <n v="15.9"/>
    <x v="0"/>
  </r>
  <r>
    <x v="0"/>
    <x v="10"/>
    <x v="10"/>
    <x v="3"/>
    <n v="1"/>
    <n v="0.05"/>
    <n v="0"/>
    <n v="0"/>
    <n v="1"/>
    <n v="0.1"/>
    <x v="0"/>
  </r>
  <r>
    <x v="0"/>
    <x v="10"/>
    <x v="10"/>
    <x v="4"/>
    <n v="14"/>
    <n v="0.63"/>
    <n v="0"/>
    <n v="0"/>
    <n v="14"/>
    <n v="1.4"/>
    <x v="0"/>
  </r>
  <r>
    <x v="0"/>
    <x v="10"/>
    <x v="10"/>
    <x v="5"/>
    <n v="30"/>
    <n v="1.35"/>
    <n v="2"/>
    <n v="0.17"/>
    <n v="28"/>
    <n v="2.8"/>
    <x v="0"/>
  </r>
  <r>
    <x v="0"/>
    <x v="10"/>
    <x v="10"/>
    <x v="6"/>
    <n v="590"/>
    <n v="26.61"/>
    <n v="319"/>
    <n v="26.5"/>
    <n v="271"/>
    <n v="27.1"/>
    <x v="0"/>
  </r>
  <r>
    <x v="0"/>
    <x v="10"/>
    <x v="10"/>
    <x v="7"/>
    <n v="21"/>
    <n v="0.95"/>
    <n v="12"/>
    <n v="1"/>
    <n v="9"/>
    <n v="0.9"/>
    <x v="0"/>
  </r>
  <r>
    <x v="0"/>
    <x v="10"/>
    <x v="10"/>
    <x v="8"/>
    <n v="89"/>
    <n v="4.01"/>
    <n v="18"/>
    <n v="1.5"/>
    <n v="71"/>
    <n v="7.1"/>
    <x v="0"/>
  </r>
  <r>
    <x v="0"/>
    <x v="10"/>
    <x v="10"/>
    <x v="9"/>
    <n v="105"/>
    <n v="4.74"/>
    <n v="61"/>
    <n v="5.07"/>
    <n v="41"/>
    <n v="4.0999999999999996"/>
    <x v="2"/>
  </r>
  <r>
    <x v="0"/>
    <x v="10"/>
    <x v="10"/>
    <x v="10"/>
    <n v="181"/>
    <n v="8.16"/>
    <n v="142"/>
    <n v="11.79"/>
    <n v="39"/>
    <n v="3.9"/>
    <x v="0"/>
  </r>
  <r>
    <x v="0"/>
    <x v="10"/>
    <x v="10"/>
    <x v="11"/>
    <n v="286"/>
    <n v="12.9"/>
    <n v="236"/>
    <n v="19.600000000000001"/>
    <n v="49"/>
    <n v="4.9000000000000004"/>
    <x v="0"/>
  </r>
  <r>
    <x v="0"/>
    <x v="10"/>
    <x v="10"/>
    <x v="12"/>
    <n v="97"/>
    <n v="4.38"/>
    <n v="64"/>
    <n v="5.32"/>
    <n v="33"/>
    <n v="3.3"/>
    <x v="0"/>
  </r>
  <r>
    <x v="0"/>
    <x v="10"/>
    <x v="10"/>
    <x v="13"/>
    <n v="114"/>
    <n v="5.14"/>
    <n v="91"/>
    <n v="7.56"/>
    <n v="18"/>
    <n v="1.8"/>
    <x v="0"/>
  </r>
  <r>
    <x v="0"/>
    <x v="10"/>
    <x v="10"/>
    <x v="14"/>
    <n v="84"/>
    <n v="3.79"/>
    <n v="32"/>
    <n v="2.66"/>
    <n v="48"/>
    <n v="4.8"/>
    <x v="3"/>
  </r>
  <r>
    <x v="0"/>
    <x v="11"/>
    <x v="11"/>
    <x v="0"/>
    <n v="0"/>
    <n v="0"/>
    <n v="0"/>
    <n v="0"/>
    <n v="0"/>
    <n v="0"/>
    <x v="0"/>
  </r>
  <r>
    <x v="0"/>
    <x v="11"/>
    <x v="11"/>
    <x v="1"/>
    <n v="14"/>
    <n v="35.9"/>
    <n v="10"/>
    <n v="40"/>
    <n v="4"/>
    <n v="28.57"/>
    <x v="0"/>
  </r>
  <r>
    <x v="0"/>
    <x v="11"/>
    <x v="11"/>
    <x v="2"/>
    <n v="2"/>
    <n v="5.13"/>
    <n v="0"/>
    <n v="0"/>
    <n v="2"/>
    <n v="14.29"/>
    <x v="0"/>
  </r>
  <r>
    <x v="0"/>
    <x v="11"/>
    <x v="11"/>
    <x v="3"/>
    <n v="0"/>
    <n v="0"/>
    <n v="0"/>
    <n v="0"/>
    <n v="0"/>
    <n v="0"/>
    <x v="0"/>
  </r>
  <r>
    <x v="0"/>
    <x v="11"/>
    <x v="11"/>
    <x v="4"/>
    <n v="0"/>
    <n v="0"/>
    <n v="0"/>
    <n v="0"/>
    <n v="0"/>
    <n v="0"/>
    <x v="0"/>
  </r>
  <r>
    <x v="0"/>
    <x v="11"/>
    <x v="11"/>
    <x v="5"/>
    <n v="0"/>
    <n v="0"/>
    <n v="0"/>
    <n v="0"/>
    <n v="0"/>
    <n v="0"/>
    <x v="0"/>
  </r>
  <r>
    <x v="0"/>
    <x v="11"/>
    <x v="11"/>
    <x v="6"/>
    <n v="8"/>
    <n v="20.51"/>
    <n v="6"/>
    <n v="24"/>
    <n v="2"/>
    <n v="14.29"/>
    <x v="0"/>
  </r>
  <r>
    <x v="0"/>
    <x v="11"/>
    <x v="11"/>
    <x v="7"/>
    <n v="0"/>
    <n v="0"/>
    <n v="0"/>
    <n v="0"/>
    <n v="0"/>
    <n v="0"/>
    <x v="0"/>
  </r>
  <r>
    <x v="0"/>
    <x v="11"/>
    <x v="11"/>
    <x v="8"/>
    <n v="0"/>
    <n v="0"/>
    <n v="0"/>
    <n v="0"/>
    <n v="0"/>
    <n v="0"/>
    <x v="0"/>
  </r>
  <r>
    <x v="0"/>
    <x v="11"/>
    <x v="11"/>
    <x v="9"/>
    <n v="2"/>
    <n v="5.13"/>
    <n v="1"/>
    <n v="4"/>
    <n v="1"/>
    <n v="7.14"/>
    <x v="0"/>
  </r>
  <r>
    <x v="0"/>
    <x v="11"/>
    <x v="11"/>
    <x v="10"/>
    <n v="3"/>
    <n v="7.69"/>
    <n v="1"/>
    <n v="4"/>
    <n v="2"/>
    <n v="14.29"/>
    <x v="0"/>
  </r>
  <r>
    <x v="0"/>
    <x v="11"/>
    <x v="11"/>
    <x v="11"/>
    <n v="4"/>
    <n v="10.26"/>
    <n v="4"/>
    <n v="16"/>
    <n v="0"/>
    <n v="0"/>
    <x v="0"/>
  </r>
  <r>
    <x v="0"/>
    <x v="11"/>
    <x v="11"/>
    <x v="12"/>
    <n v="5"/>
    <n v="12.82"/>
    <n v="2"/>
    <n v="8"/>
    <n v="3"/>
    <n v="21.43"/>
    <x v="0"/>
  </r>
  <r>
    <x v="0"/>
    <x v="11"/>
    <x v="11"/>
    <x v="13"/>
    <n v="1"/>
    <n v="2.56"/>
    <n v="1"/>
    <n v="4"/>
    <n v="0"/>
    <n v="0"/>
    <x v="0"/>
  </r>
  <r>
    <x v="0"/>
    <x v="11"/>
    <x v="11"/>
    <x v="14"/>
    <n v="0"/>
    <n v="0"/>
    <n v="0"/>
    <n v="0"/>
    <n v="0"/>
    <n v="0"/>
    <x v="0"/>
  </r>
  <r>
    <x v="0"/>
    <x v="12"/>
    <x v="12"/>
    <x v="0"/>
    <n v="2"/>
    <n v="0.43"/>
    <n v="0"/>
    <n v="0"/>
    <n v="2"/>
    <n v="1.1000000000000001"/>
    <x v="0"/>
  </r>
  <r>
    <x v="0"/>
    <x v="12"/>
    <x v="12"/>
    <x v="1"/>
    <n v="84"/>
    <n v="18.059999999999999"/>
    <n v="43"/>
    <n v="15.69"/>
    <n v="41"/>
    <n v="22.65"/>
    <x v="0"/>
  </r>
  <r>
    <x v="0"/>
    <x v="12"/>
    <x v="12"/>
    <x v="2"/>
    <n v="40"/>
    <n v="8.6"/>
    <n v="14"/>
    <n v="5.1100000000000003"/>
    <n v="26"/>
    <n v="14.36"/>
    <x v="0"/>
  </r>
  <r>
    <x v="0"/>
    <x v="12"/>
    <x v="12"/>
    <x v="3"/>
    <n v="0"/>
    <n v="0"/>
    <n v="0"/>
    <n v="0"/>
    <n v="0"/>
    <n v="0"/>
    <x v="0"/>
  </r>
  <r>
    <x v="0"/>
    <x v="12"/>
    <x v="12"/>
    <x v="4"/>
    <n v="5"/>
    <n v="1.08"/>
    <n v="1"/>
    <n v="0.36"/>
    <n v="4"/>
    <n v="2.21"/>
    <x v="0"/>
  </r>
  <r>
    <x v="0"/>
    <x v="12"/>
    <x v="12"/>
    <x v="5"/>
    <n v="2"/>
    <n v="0.43"/>
    <n v="0"/>
    <n v="0"/>
    <n v="1"/>
    <n v="0.55000000000000004"/>
    <x v="2"/>
  </r>
  <r>
    <x v="0"/>
    <x v="12"/>
    <x v="12"/>
    <x v="6"/>
    <n v="116"/>
    <n v="24.95"/>
    <n v="71"/>
    <n v="25.91"/>
    <n v="45"/>
    <n v="24.86"/>
    <x v="0"/>
  </r>
  <r>
    <x v="0"/>
    <x v="12"/>
    <x v="12"/>
    <x v="7"/>
    <n v="2"/>
    <n v="0.43"/>
    <n v="1"/>
    <n v="0.36"/>
    <n v="1"/>
    <n v="0.55000000000000004"/>
    <x v="0"/>
  </r>
  <r>
    <x v="0"/>
    <x v="12"/>
    <x v="12"/>
    <x v="8"/>
    <n v="12"/>
    <n v="2.58"/>
    <n v="6"/>
    <n v="2.19"/>
    <n v="6"/>
    <n v="3.31"/>
    <x v="0"/>
  </r>
  <r>
    <x v="0"/>
    <x v="12"/>
    <x v="12"/>
    <x v="9"/>
    <n v="25"/>
    <n v="5.38"/>
    <n v="15"/>
    <n v="5.47"/>
    <n v="10"/>
    <n v="5.52"/>
    <x v="0"/>
  </r>
  <r>
    <x v="0"/>
    <x v="12"/>
    <x v="12"/>
    <x v="10"/>
    <n v="46"/>
    <n v="9.89"/>
    <n v="34"/>
    <n v="12.41"/>
    <n v="12"/>
    <n v="6.63"/>
    <x v="0"/>
  </r>
  <r>
    <x v="0"/>
    <x v="12"/>
    <x v="12"/>
    <x v="11"/>
    <n v="71"/>
    <n v="15.27"/>
    <n v="54"/>
    <n v="19.71"/>
    <n v="13"/>
    <n v="7.18"/>
    <x v="0"/>
  </r>
  <r>
    <x v="0"/>
    <x v="12"/>
    <x v="12"/>
    <x v="12"/>
    <n v="27"/>
    <n v="5.81"/>
    <n v="16"/>
    <n v="5.84"/>
    <n v="9"/>
    <n v="4.97"/>
    <x v="0"/>
  </r>
  <r>
    <x v="0"/>
    <x v="12"/>
    <x v="12"/>
    <x v="13"/>
    <n v="20"/>
    <n v="4.3"/>
    <n v="14"/>
    <n v="5.1100000000000003"/>
    <n v="4"/>
    <n v="2.21"/>
    <x v="0"/>
  </r>
  <r>
    <x v="0"/>
    <x v="12"/>
    <x v="12"/>
    <x v="14"/>
    <n v="13"/>
    <n v="2.8"/>
    <n v="5"/>
    <n v="1.82"/>
    <n v="7"/>
    <n v="3.87"/>
    <x v="0"/>
  </r>
  <r>
    <x v="0"/>
    <x v="13"/>
    <x v="13"/>
    <x v="0"/>
    <n v="1"/>
    <n v="0.18"/>
    <n v="0"/>
    <n v="0"/>
    <n v="1"/>
    <n v="0.42"/>
    <x v="0"/>
  </r>
  <r>
    <x v="0"/>
    <x v="13"/>
    <x v="13"/>
    <x v="1"/>
    <n v="124"/>
    <n v="22.92"/>
    <n v="55"/>
    <n v="19.43"/>
    <n v="69"/>
    <n v="28.87"/>
    <x v="0"/>
  </r>
  <r>
    <x v="0"/>
    <x v="13"/>
    <x v="13"/>
    <x v="2"/>
    <n v="59"/>
    <n v="10.91"/>
    <n v="22"/>
    <n v="7.77"/>
    <n v="37"/>
    <n v="15.48"/>
    <x v="0"/>
  </r>
  <r>
    <x v="0"/>
    <x v="13"/>
    <x v="13"/>
    <x v="3"/>
    <n v="0"/>
    <n v="0"/>
    <n v="0"/>
    <n v="0"/>
    <n v="0"/>
    <n v="0"/>
    <x v="0"/>
  </r>
  <r>
    <x v="0"/>
    <x v="13"/>
    <x v="13"/>
    <x v="4"/>
    <n v="4"/>
    <n v="0.74"/>
    <n v="0"/>
    <n v="0"/>
    <n v="4"/>
    <n v="1.67"/>
    <x v="0"/>
  </r>
  <r>
    <x v="0"/>
    <x v="13"/>
    <x v="13"/>
    <x v="5"/>
    <n v="7"/>
    <n v="1.29"/>
    <n v="1"/>
    <n v="0.35"/>
    <n v="6"/>
    <n v="2.5099999999999998"/>
    <x v="0"/>
  </r>
  <r>
    <x v="0"/>
    <x v="13"/>
    <x v="13"/>
    <x v="6"/>
    <n v="127"/>
    <n v="23.48"/>
    <n v="82"/>
    <n v="28.98"/>
    <n v="45"/>
    <n v="18.829999999999998"/>
    <x v="0"/>
  </r>
  <r>
    <x v="0"/>
    <x v="13"/>
    <x v="13"/>
    <x v="7"/>
    <n v="2"/>
    <n v="0.37"/>
    <n v="1"/>
    <n v="0.35"/>
    <n v="1"/>
    <n v="0.42"/>
    <x v="0"/>
  </r>
  <r>
    <x v="0"/>
    <x v="13"/>
    <x v="13"/>
    <x v="8"/>
    <n v="16"/>
    <n v="2.96"/>
    <n v="3"/>
    <n v="1.06"/>
    <n v="13"/>
    <n v="5.44"/>
    <x v="0"/>
  </r>
  <r>
    <x v="0"/>
    <x v="13"/>
    <x v="13"/>
    <x v="9"/>
    <n v="27"/>
    <n v="4.99"/>
    <n v="14"/>
    <n v="4.95"/>
    <n v="11"/>
    <n v="4.5999999999999996"/>
    <x v="0"/>
  </r>
  <r>
    <x v="0"/>
    <x v="13"/>
    <x v="13"/>
    <x v="10"/>
    <n v="33"/>
    <n v="6.1"/>
    <n v="23"/>
    <n v="8.1300000000000008"/>
    <n v="9"/>
    <n v="3.77"/>
    <x v="0"/>
  </r>
  <r>
    <x v="0"/>
    <x v="13"/>
    <x v="13"/>
    <x v="11"/>
    <n v="58"/>
    <n v="10.72"/>
    <n v="49"/>
    <n v="17.309999999999999"/>
    <n v="8"/>
    <n v="3.35"/>
    <x v="0"/>
  </r>
  <r>
    <x v="0"/>
    <x v="13"/>
    <x v="13"/>
    <x v="12"/>
    <n v="29"/>
    <n v="5.36"/>
    <n v="6"/>
    <n v="2.12"/>
    <n v="9"/>
    <n v="3.77"/>
    <x v="0"/>
  </r>
  <r>
    <x v="0"/>
    <x v="13"/>
    <x v="13"/>
    <x v="13"/>
    <n v="30"/>
    <n v="5.55"/>
    <n v="17"/>
    <n v="6.01"/>
    <n v="13"/>
    <n v="5.44"/>
    <x v="0"/>
  </r>
  <r>
    <x v="0"/>
    <x v="13"/>
    <x v="13"/>
    <x v="14"/>
    <n v="24"/>
    <n v="4.4400000000000004"/>
    <n v="10"/>
    <n v="3.53"/>
    <n v="13"/>
    <n v="5.44"/>
    <x v="0"/>
  </r>
  <r>
    <x v="0"/>
    <x v="14"/>
    <x v="14"/>
    <x v="0"/>
    <n v="0"/>
    <n v="0"/>
    <n v="0"/>
    <n v="0"/>
    <n v="0"/>
    <n v="0"/>
    <x v="0"/>
  </r>
  <r>
    <x v="0"/>
    <x v="14"/>
    <x v="14"/>
    <x v="1"/>
    <n v="128"/>
    <n v="21.51"/>
    <n v="61"/>
    <n v="16.14"/>
    <n v="67"/>
    <n v="33.17"/>
    <x v="0"/>
  </r>
  <r>
    <x v="0"/>
    <x v="14"/>
    <x v="14"/>
    <x v="2"/>
    <n v="44"/>
    <n v="7.39"/>
    <n v="18"/>
    <n v="4.76"/>
    <n v="26"/>
    <n v="12.87"/>
    <x v="0"/>
  </r>
  <r>
    <x v="0"/>
    <x v="14"/>
    <x v="14"/>
    <x v="3"/>
    <n v="2"/>
    <n v="0.34"/>
    <n v="0"/>
    <n v="0"/>
    <n v="1"/>
    <n v="0.5"/>
    <x v="0"/>
  </r>
  <r>
    <x v="0"/>
    <x v="14"/>
    <x v="14"/>
    <x v="4"/>
    <n v="0"/>
    <n v="0"/>
    <n v="0"/>
    <n v="0"/>
    <n v="0"/>
    <n v="0"/>
    <x v="0"/>
  </r>
  <r>
    <x v="0"/>
    <x v="14"/>
    <x v="14"/>
    <x v="5"/>
    <n v="3"/>
    <n v="0.5"/>
    <n v="2"/>
    <n v="0.53"/>
    <n v="1"/>
    <n v="0.5"/>
    <x v="0"/>
  </r>
  <r>
    <x v="0"/>
    <x v="14"/>
    <x v="14"/>
    <x v="6"/>
    <n v="149"/>
    <n v="25.04"/>
    <n v="96"/>
    <n v="25.4"/>
    <n v="53"/>
    <n v="26.24"/>
    <x v="0"/>
  </r>
  <r>
    <x v="0"/>
    <x v="14"/>
    <x v="14"/>
    <x v="7"/>
    <n v="5"/>
    <n v="0.84"/>
    <n v="1"/>
    <n v="0.26"/>
    <n v="4"/>
    <n v="1.98"/>
    <x v="0"/>
  </r>
  <r>
    <x v="0"/>
    <x v="14"/>
    <x v="14"/>
    <x v="8"/>
    <n v="12"/>
    <n v="2.02"/>
    <n v="4"/>
    <n v="1.06"/>
    <n v="8"/>
    <n v="3.96"/>
    <x v="0"/>
  </r>
  <r>
    <x v="0"/>
    <x v="14"/>
    <x v="14"/>
    <x v="9"/>
    <n v="23"/>
    <n v="3.87"/>
    <n v="19"/>
    <n v="5.03"/>
    <n v="3"/>
    <n v="1.49"/>
    <x v="0"/>
  </r>
  <r>
    <x v="0"/>
    <x v="14"/>
    <x v="14"/>
    <x v="10"/>
    <n v="43"/>
    <n v="7.23"/>
    <n v="36"/>
    <n v="9.52"/>
    <n v="7"/>
    <n v="3.47"/>
    <x v="0"/>
  </r>
  <r>
    <x v="0"/>
    <x v="14"/>
    <x v="14"/>
    <x v="11"/>
    <n v="100"/>
    <n v="16.809999999999999"/>
    <n v="91"/>
    <n v="24.07"/>
    <n v="9"/>
    <n v="4.46"/>
    <x v="0"/>
  </r>
  <r>
    <x v="0"/>
    <x v="14"/>
    <x v="14"/>
    <x v="12"/>
    <n v="23"/>
    <n v="3.87"/>
    <n v="9"/>
    <n v="2.38"/>
    <n v="7"/>
    <n v="3.47"/>
    <x v="0"/>
  </r>
  <r>
    <x v="0"/>
    <x v="14"/>
    <x v="14"/>
    <x v="13"/>
    <n v="37"/>
    <n v="6.22"/>
    <n v="24"/>
    <n v="6.35"/>
    <n v="11"/>
    <n v="5.45"/>
    <x v="0"/>
  </r>
  <r>
    <x v="0"/>
    <x v="14"/>
    <x v="14"/>
    <x v="14"/>
    <n v="26"/>
    <n v="4.37"/>
    <n v="17"/>
    <n v="4.5"/>
    <n v="5"/>
    <n v="2.48"/>
    <x v="2"/>
  </r>
  <r>
    <x v="0"/>
    <x v="15"/>
    <x v="15"/>
    <x v="0"/>
    <n v="0"/>
    <n v="0"/>
    <n v="0"/>
    <n v="0"/>
    <n v="0"/>
    <n v="0"/>
    <x v="0"/>
  </r>
  <r>
    <x v="0"/>
    <x v="15"/>
    <x v="15"/>
    <x v="1"/>
    <n v="82"/>
    <n v="20.5"/>
    <n v="46"/>
    <n v="17.36"/>
    <n v="36"/>
    <n v="29.75"/>
    <x v="0"/>
  </r>
  <r>
    <x v="0"/>
    <x v="15"/>
    <x v="15"/>
    <x v="2"/>
    <n v="32"/>
    <n v="8"/>
    <n v="16"/>
    <n v="6.04"/>
    <n v="16"/>
    <n v="13.22"/>
    <x v="0"/>
  </r>
  <r>
    <x v="0"/>
    <x v="15"/>
    <x v="15"/>
    <x v="3"/>
    <n v="1"/>
    <n v="0.25"/>
    <n v="0"/>
    <n v="0"/>
    <n v="0"/>
    <n v="0"/>
    <x v="0"/>
  </r>
  <r>
    <x v="0"/>
    <x v="15"/>
    <x v="15"/>
    <x v="4"/>
    <n v="1"/>
    <n v="0.25"/>
    <n v="0"/>
    <n v="0"/>
    <n v="1"/>
    <n v="0.83"/>
    <x v="0"/>
  </r>
  <r>
    <x v="0"/>
    <x v="15"/>
    <x v="15"/>
    <x v="5"/>
    <n v="2"/>
    <n v="0.5"/>
    <n v="0"/>
    <n v="0"/>
    <n v="2"/>
    <n v="1.65"/>
    <x v="0"/>
  </r>
  <r>
    <x v="0"/>
    <x v="15"/>
    <x v="15"/>
    <x v="6"/>
    <n v="86"/>
    <n v="21.5"/>
    <n v="61"/>
    <n v="23.02"/>
    <n v="25"/>
    <n v="20.66"/>
    <x v="0"/>
  </r>
  <r>
    <x v="0"/>
    <x v="15"/>
    <x v="15"/>
    <x v="7"/>
    <n v="0"/>
    <n v="0"/>
    <n v="0"/>
    <n v="0"/>
    <n v="0"/>
    <n v="0"/>
    <x v="0"/>
  </r>
  <r>
    <x v="0"/>
    <x v="15"/>
    <x v="15"/>
    <x v="8"/>
    <n v="30"/>
    <n v="7.5"/>
    <n v="18"/>
    <n v="6.79"/>
    <n v="12"/>
    <n v="9.92"/>
    <x v="0"/>
  </r>
  <r>
    <x v="0"/>
    <x v="15"/>
    <x v="15"/>
    <x v="9"/>
    <n v="11"/>
    <n v="2.75"/>
    <n v="6"/>
    <n v="2.2599999999999998"/>
    <n v="5"/>
    <n v="4.13"/>
    <x v="0"/>
  </r>
  <r>
    <x v="0"/>
    <x v="15"/>
    <x v="15"/>
    <x v="10"/>
    <n v="42"/>
    <n v="10.5"/>
    <n v="34"/>
    <n v="12.83"/>
    <n v="8"/>
    <n v="6.61"/>
    <x v="0"/>
  </r>
  <r>
    <x v="0"/>
    <x v="15"/>
    <x v="15"/>
    <x v="11"/>
    <n v="63"/>
    <n v="15.75"/>
    <n v="55"/>
    <n v="20.75"/>
    <n v="7"/>
    <n v="5.79"/>
    <x v="0"/>
  </r>
  <r>
    <x v="0"/>
    <x v="15"/>
    <x v="15"/>
    <x v="12"/>
    <n v="22"/>
    <n v="5.5"/>
    <n v="14"/>
    <n v="5.28"/>
    <n v="4"/>
    <n v="3.31"/>
    <x v="2"/>
  </r>
  <r>
    <x v="0"/>
    <x v="15"/>
    <x v="15"/>
    <x v="13"/>
    <n v="13"/>
    <n v="3.25"/>
    <n v="7"/>
    <n v="2.64"/>
    <n v="3"/>
    <n v="2.48"/>
    <x v="0"/>
  </r>
  <r>
    <x v="0"/>
    <x v="15"/>
    <x v="15"/>
    <x v="14"/>
    <n v="15"/>
    <n v="3.75"/>
    <n v="8"/>
    <n v="3.02"/>
    <n v="2"/>
    <n v="1.65"/>
    <x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4">
  <r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1"/>
    <x v="1"/>
    <x v="1"/>
    <x v="1"/>
    <x v="1"/>
    <x v="1"/>
    <x v="1"/>
    <x v="1"/>
    <x v="1"/>
    <x v="1"/>
    <x v="1"/>
  </r>
  <r>
    <x v="0"/>
    <x v="0"/>
    <x v="0"/>
    <x v="2"/>
    <x v="2"/>
    <x v="2"/>
    <x v="2"/>
    <x v="2"/>
    <x v="2"/>
    <x v="2"/>
    <x v="2"/>
    <x v="2"/>
    <x v="2"/>
    <x v="1"/>
  </r>
  <r>
    <x v="0"/>
    <x v="0"/>
    <x v="0"/>
    <x v="3"/>
    <x v="3"/>
    <x v="3"/>
    <x v="3"/>
    <x v="3"/>
    <x v="3"/>
    <x v="3"/>
    <x v="3"/>
    <x v="3"/>
    <x v="3"/>
    <x v="0"/>
  </r>
  <r>
    <x v="0"/>
    <x v="0"/>
    <x v="0"/>
    <x v="4"/>
    <x v="4"/>
    <x v="4"/>
    <x v="4"/>
    <x v="4"/>
    <x v="4"/>
    <x v="4"/>
    <x v="4"/>
    <x v="4"/>
    <x v="4"/>
    <x v="0"/>
  </r>
  <r>
    <x v="0"/>
    <x v="0"/>
    <x v="0"/>
    <x v="5"/>
    <x v="5"/>
    <x v="5"/>
    <x v="5"/>
    <x v="5"/>
    <x v="5"/>
    <x v="5"/>
    <x v="5"/>
    <x v="5"/>
    <x v="5"/>
    <x v="0"/>
  </r>
  <r>
    <x v="0"/>
    <x v="0"/>
    <x v="0"/>
    <x v="6"/>
    <x v="6"/>
    <x v="6"/>
    <x v="6"/>
    <x v="6"/>
    <x v="6"/>
    <x v="6"/>
    <x v="6"/>
    <x v="6"/>
    <x v="6"/>
    <x v="2"/>
  </r>
  <r>
    <x v="0"/>
    <x v="0"/>
    <x v="0"/>
    <x v="7"/>
    <x v="7"/>
    <x v="7"/>
    <x v="7"/>
    <x v="7"/>
    <x v="7"/>
    <x v="7"/>
    <x v="7"/>
    <x v="7"/>
    <x v="7"/>
    <x v="3"/>
  </r>
  <r>
    <x v="0"/>
    <x v="0"/>
    <x v="0"/>
    <x v="8"/>
    <x v="8"/>
    <x v="8"/>
    <x v="8"/>
    <x v="8"/>
    <x v="8"/>
    <x v="8"/>
    <x v="8"/>
    <x v="8"/>
    <x v="8"/>
    <x v="0"/>
  </r>
  <r>
    <x v="0"/>
    <x v="0"/>
    <x v="0"/>
    <x v="9"/>
    <x v="9"/>
    <x v="9"/>
    <x v="9"/>
    <x v="9"/>
    <x v="9"/>
    <x v="9"/>
    <x v="9"/>
    <x v="9"/>
    <x v="9"/>
    <x v="1"/>
  </r>
  <r>
    <x v="0"/>
    <x v="0"/>
    <x v="0"/>
    <x v="10"/>
    <x v="10"/>
    <x v="10"/>
    <x v="10"/>
    <x v="10"/>
    <x v="10"/>
    <x v="10"/>
    <x v="10"/>
    <x v="10"/>
    <x v="10"/>
    <x v="0"/>
  </r>
  <r>
    <x v="0"/>
    <x v="0"/>
    <x v="0"/>
    <x v="11"/>
    <x v="11"/>
    <x v="11"/>
    <x v="11"/>
    <x v="11"/>
    <x v="11"/>
    <x v="11"/>
    <x v="11"/>
    <x v="11"/>
    <x v="11"/>
    <x v="0"/>
  </r>
  <r>
    <x v="0"/>
    <x v="0"/>
    <x v="0"/>
    <x v="12"/>
    <x v="12"/>
    <x v="12"/>
    <x v="12"/>
    <x v="12"/>
    <x v="12"/>
    <x v="12"/>
    <x v="12"/>
    <x v="12"/>
    <x v="12"/>
    <x v="0"/>
  </r>
  <r>
    <x v="0"/>
    <x v="0"/>
    <x v="0"/>
    <x v="13"/>
    <x v="13"/>
    <x v="13"/>
    <x v="13"/>
    <x v="13"/>
    <x v="13"/>
    <x v="13"/>
    <x v="13"/>
    <x v="13"/>
    <x v="13"/>
    <x v="1"/>
  </r>
  <r>
    <x v="0"/>
    <x v="0"/>
    <x v="0"/>
    <x v="14"/>
    <x v="14"/>
    <x v="14"/>
    <x v="14"/>
    <x v="14"/>
    <x v="14"/>
    <x v="14"/>
    <x v="14"/>
    <x v="14"/>
    <x v="14"/>
    <x v="0"/>
  </r>
  <r>
    <x v="0"/>
    <x v="0"/>
    <x v="0"/>
    <x v="15"/>
    <x v="15"/>
    <x v="15"/>
    <x v="15"/>
    <x v="15"/>
    <x v="15"/>
    <x v="15"/>
    <x v="15"/>
    <x v="15"/>
    <x v="15"/>
    <x v="1"/>
  </r>
  <r>
    <x v="0"/>
    <x v="0"/>
    <x v="0"/>
    <x v="16"/>
    <x v="16"/>
    <x v="16"/>
    <x v="16"/>
    <x v="16"/>
    <x v="16"/>
    <x v="16"/>
    <x v="16"/>
    <x v="16"/>
    <x v="16"/>
    <x v="0"/>
  </r>
  <r>
    <x v="0"/>
    <x v="0"/>
    <x v="0"/>
    <x v="17"/>
    <x v="17"/>
    <x v="17"/>
    <x v="17"/>
    <x v="17"/>
    <x v="17"/>
    <x v="17"/>
    <x v="17"/>
    <x v="17"/>
    <x v="17"/>
    <x v="0"/>
  </r>
  <r>
    <x v="0"/>
    <x v="0"/>
    <x v="0"/>
    <x v="18"/>
    <x v="18"/>
    <x v="18"/>
    <x v="18"/>
    <x v="18"/>
    <x v="18"/>
    <x v="18"/>
    <x v="18"/>
    <x v="18"/>
    <x v="18"/>
    <x v="0"/>
  </r>
  <r>
    <x v="0"/>
    <x v="0"/>
    <x v="0"/>
    <x v="19"/>
    <x v="19"/>
    <x v="19"/>
    <x v="19"/>
    <x v="19"/>
    <x v="19"/>
    <x v="19"/>
    <x v="19"/>
    <x v="19"/>
    <x v="19"/>
    <x v="4"/>
  </r>
  <r>
    <x v="0"/>
    <x v="1"/>
    <x v="1"/>
    <x v="0"/>
    <x v="0"/>
    <x v="0"/>
    <x v="0"/>
    <x v="20"/>
    <x v="20"/>
    <x v="20"/>
    <x v="20"/>
    <x v="20"/>
    <x v="20"/>
    <x v="0"/>
  </r>
  <r>
    <x v="0"/>
    <x v="1"/>
    <x v="1"/>
    <x v="1"/>
    <x v="1"/>
    <x v="1"/>
    <x v="1"/>
    <x v="21"/>
    <x v="21"/>
    <x v="21"/>
    <x v="21"/>
    <x v="21"/>
    <x v="21"/>
    <x v="0"/>
  </r>
  <r>
    <x v="0"/>
    <x v="1"/>
    <x v="1"/>
    <x v="2"/>
    <x v="2"/>
    <x v="2"/>
    <x v="2"/>
    <x v="22"/>
    <x v="22"/>
    <x v="22"/>
    <x v="22"/>
    <x v="22"/>
    <x v="22"/>
    <x v="1"/>
  </r>
  <r>
    <x v="0"/>
    <x v="1"/>
    <x v="1"/>
    <x v="7"/>
    <x v="7"/>
    <x v="7"/>
    <x v="3"/>
    <x v="23"/>
    <x v="23"/>
    <x v="23"/>
    <x v="23"/>
    <x v="23"/>
    <x v="23"/>
    <x v="5"/>
  </r>
  <r>
    <x v="0"/>
    <x v="1"/>
    <x v="1"/>
    <x v="3"/>
    <x v="3"/>
    <x v="3"/>
    <x v="4"/>
    <x v="24"/>
    <x v="24"/>
    <x v="24"/>
    <x v="24"/>
    <x v="24"/>
    <x v="24"/>
    <x v="0"/>
  </r>
  <r>
    <x v="0"/>
    <x v="1"/>
    <x v="1"/>
    <x v="6"/>
    <x v="6"/>
    <x v="6"/>
    <x v="5"/>
    <x v="25"/>
    <x v="25"/>
    <x v="25"/>
    <x v="25"/>
    <x v="25"/>
    <x v="25"/>
    <x v="5"/>
  </r>
  <r>
    <x v="0"/>
    <x v="1"/>
    <x v="1"/>
    <x v="4"/>
    <x v="4"/>
    <x v="4"/>
    <x v="6"/>
    <x v="26"/>
    <x v="26"/>
    <x v="26"/>
    <x v="26"/>
    <x v="26"/>
    <x v="26"/>
    <x v="0"/>
  </r>
  <r>
    <x v="0"/>
    <x v="1"/>
    <x v="1"/>
    <x v="8"/>
    <x v="8"/>
    <x v="8"/>
    <x v="7"/>
    <x v="27"/>
    <x v="27"/>
    <x v="16"/>
    <x v="27"/>
    <x v="27"/>
    <x v="27"/>
    <x v="0"/>
  </r>
  <r>
    <x v="0"/>
    <x v="1"/>
    <x v="1"/>
    <x v="5"/>
    <x v="5"/>
    <x v="5"/>
    <x v="8"/>
    <x v="17"/>
    <x v="28"/>
    <x v="27"/>
    <x v="28"/>
    <x v="28"/>
    <x v="28"/>
    <x v="0"/>
  </r>
  <r>
    <x v="0"/>
    <x v="1"/>
    <x v="1"/>
    <x v="12"/>
    <x v="12"/>
    <x v="12"/>
    <x v="9"/>
    <x v="28"/>
    <x v="29"/>
    <x v="13"/>
    <x v="29"/>
    <x v="29"/>
    <x v="29"/>
    <x v="0"/>
  </r>
  <r>
    <x v="0"/>
    <x v="1"/>
    <x v="1"/>
    <x v="9"/>
    <x v="9"/>
    <x v="9"/>
    <x v="10"/>
    <x v="29"/>
    <x v="30"/>
    <x v="28"/>
    <x v="30"/>
    <x v="30"/>
    <x v="30"/>
    <x v="1"/>
  </r>
  <r>
    <x v="0"/>
    <x v="1"/>
    <x v="1"/>
    <x v="11"/>
    <x v="11"/>
    <x v="11"/>
    <x v="11"/>
    <x v="30"/>
    <x v="31"/>
    <x v="29"/>
    <x v="31"/>
    <x v="31"/>
    <x v="5"/>
    <x v="0"/>
  </r>
  <r>
    <x v="0"/>
    <x v="1"/>
    <x v="1"/>
    <x v="10"/>
    <x v="10"/>
    <x v="10"/>
    <x v="12"/>
    <x v="31"/>
    <x v="32"/>
    <x v="30"/>
    <x v="32"/>
    <x v="32"/>
    <x v="31"/>
    <x v="0"/>
  </r>
  <r>
    <x v="0"/>
    <x v="1"/>
    <x v="1"/>
    <x v="15"/>
    <x v="15"/>
    <x v="15"/>
    <x v="13"/>
    <x v="32"/>
    <x v="33"/>
    <x v="31"/>
    <x v="33"/>
    <x v="33"/>
    <x v="32"/>
    <x v="0"/>
  </r>
  <r>
    <x v="0"/>
    <x v="1"/>
    <x v="1"/>
    <x v="13"/>
    <x v="13"/>
    <x v="13"/>
    <x v="14"/>
    <x v="33"/>
    <x v="34"/>
    <x v="32"/>
    <x v="34"/>
    <x v="34"/>
    <x v="33"/>
    <x v="0"/>
  </r>
  <r>
    <x v="0"/>
    <x v="1"/>
    <x v="1"/>
    <x v="16"/>
    <x v="16"/>
    <x v="16"/>
    <x v="15"/>
    <x v="34"/>
    <x v="35"/>
    <x v="33"/>
    <x v="35"/>
    <x v="35"/>
    <x v="34"/>
    <x v="0"/>
  </r>
  <r>
    <x v="0"/>
    <x v="1"/>
    <x v="1"/>
    <x v="17"/>
    <x v="17"/>
    <x v="17"/>
    <x v="16"/>
    <x v="35"/>
    <x v="36"/>
    <x v="34"/>
    <x v="36"/>
    <x v="36"/>
    <x v="35"/>
    <x v="0"/>
  </r>
  <r>
    <x v="0"/>
    <x v="1"/>
    <x v="1"/>
    <x v="20"/>
    <x v="20"/>
    <x v="20"/>
    <x v="17"/>
    <x v="36"/>
    <x v="37"/>
    <x v="35"/>
    <x v="16"/>
    <x v="37"/>
    <x v="36"/>
    <x v="0"/>
  </r>
  <r>
    <x v="0"/>
    <x v="1"/>
    <x v="1"/>
    <x v="18"/>
    <x v="18"/>
    <x v="18"/>
    <x v="18"/>
    <x v="37"/>
    <x v="38"/>
    <x v="36"/>
    <x v="37"/>
    <x v="38"/>
    <x v="37"/>
    <x v="0"/>
  </r>
  <r>
    <x v="0"/>
    <x v="1"/>
    <x v="1"/>
    <x v="19"/>
    <x v="19"/>
    <x v="19"/>
    <x v="19"/>
    <x v="38"/>
    <x v="39"/>
    <x v="19"/>
    <x v="38"/>
    <x v="39"/>
    <x v="38"/>
    <x v="5"/>
  </r>
  <r>
    <x v="0"/>
    <x v="2"/>
    <x v="2"/>
    <x v="0"/>
    <x v="0"/>
    <x v="0"/>
    <x v="0"/>
    <x v="39"/>
    <x v="40"/>
    <x v="37"/>
    <x v="39"/>
    <x v="40"/>
    <x v="39"/>
    <x v="0"/>
  </r>
  <r>
    <x v="0"/>
    <x v="2"/>
    <x v="2"/>
    <x v="1"/>
    <x v="1"/>
    <x v="1"/>
    <x v="1"/>
    <x v="40"/>
    <x v="41"/>
    <x v="38"/>
    <x v="40"/>
    <x v="41"/>
    <x v="17"/>
    <x v="0"/>
  </r>
  <r>
    <x v="0"/>
    <x v="2"/>
    <x v="2"/>
    <x v="2"/>
    <x v="2"/>
    <x v="2"/>
    <x v="2"/>
    <x v="41"/>
    <x v="42"/>
    <x v="39"/>
    <x v="41"/>
    <x v="42"/>
    <x v="40"/>
    <x v="0"/>
  </r>
  <r>
    <x v="0"/>
    <x v="2"/>
    <x v="2"/>
    <x v="3"/>
    <x v="3"/>
    <x v="3"/>
    <x v="3"/>
    <x v="42"/>
    <x v="43"/>
    <x v="40"/>
    <x v="42"/>
    <x v="43"/>
    <x v="41"/>
    <x v="0"/>
  </r>
  <r>
    <x v="0"/>
    <x v="2"/>
    <x v="2"/>
    <x v="5"/>
    <x v="5"/>
    <x v="5"/>
    <x v="4"/>
    <x v="43"/>
    <x v="44"/>
    <x v="41"/>
    <x v="43"/>
    <x v="44"/>
    <x v="36"/>
    <x v="0"/>
  </r>
  <r>
    <x v="0"/>
    <x v="2"/>
    <x v="2"/>
    <x v="7"/>
    <x v="7"/>
    <x v="7"/>
    <x v="5"/>
    <x v="44"/>
    <x v="45"/>
    <x v="42"/>
    <x v="44"/>
    <x v="45"/>
    <x v="42"/>
    <x v="6"/>
  </r>
  <r>
    <x v="0"/>
    <x v="2"/>
    <x v="2"/>
    <x v="4"/>
    <x v="4"/>
    <x v="4"/>
    <x v="6"/>
    <x v="45"/>
    <x v="46"/>
    <x v="43"/>
    <x v="45"/>
    <x v="46"/>
    <x v="43"/>
    <x v="0"/>
  </r>
  <r>
    <x v="0"/>
    <x v="2"/>
    <x v="2"/>
    <x v="9"/>
    <x v="9"/>
    <x v="9"/>
    <x v="7"/>
    <x v="46"/>
    <x v="47"/>
    <x v="44"/>
    <x v="46"/>
    <x v="47"/>
    <x v="44"/>
    <x v="0"/>
  </r>
  <r>
    <x v="0"/>
    <x v="2"/>
    <x v="2"/>
    <x v="6"/>
    <x v="6"/>
    <x v="6"/>
    <x v="8"/>
    <x v="47"/>
    <x v="48"/>
    <x v="45"/>
    <x v="47"/>
    <x v="48"/>
    <x v="45"/>
    <x v="7"/>
  </r>
  <r>
    <x v="0"/>
    <x v="2"/>
    <x v="2"/>
    <x v="10"/>
    <x v="10"/>
    <x v="10"/>
    <x v="9"/>
    <x v="48"/>
    <x v="49"/>
    <x v="46"/>
    <x v="48"/>
    <x v="49"/>
    <x v="46"/>
    <x v="0"/>
  </r>
  <r>
    <x v="0"/>
    <x v="2"/>
    <x v="2"/>
    <x v="8"/>
    <x v="8"/>
    <x v="8"/>
    <x v="10"/>
    <x v="49"/>
    <x v="50"/>
    <x v="47"/>
    <x v="49"/>
    <x v="50"/>
    <x v="47"/>
    <x v="0"/>
  </r>
  <r>
    <x v="0"/>
    <x v="2"/>
    <x v="2"/>
    <x v="14"/>
    <x v="14"/>
    <x v="14"/>
    <x v="11"/>
    <x v="50"/>
    <x v="51"/>
    <x v="48"/>
    <x v="50"/>
    <x v="51"/>
    <x v="48"/>
    <x v="0"/>
  </r>
  <r>
    <x v="0"/>
    <x v="2"/>
    <x v="2"/>
    <x v="11"/>
    <x v="11"/>
    <x v="11"/>
    <x v="12"/>
    <x v="51"/>
    <x v="52"/>
    <x v="49"/>
    <x v="51"/>
    <x v="49"/>
    <x v="46"/>
    <x v="0"/>
  </r>
  <r>
    <x v="0"/>
    <x v="2"/>
    <x v="2"/>
    <x v="12"/>
    <x v="12"/>
    <x v="12"/>
    <x v="13"/>
    <x v="52"/>
    <x v="53"/>
    <x v="50"/>
    <x v="31"/>
    <x v="52"/>
    <x v="49"/>
    <x v="0"/>
  </r>
  <r>
    <x v="0"/>
    <x v="2"/>
    <x v="2"/>
    <x v="16"/>
    <x v="16"/>
    <x v="16"/>
    <x v="14"/>
    <x v="53"/>
    <x v="54"/>
    <x v="51"/>
    <x v="52"/>
    <x v="53"/>
    <x v="1"/>
    <x v="0"/>
  </r>
  <r>
    <x v="0"/>
    <x v="2"/>
    <x v="2"/>
    <x v="17"/>
    <x v="17"/>
    <x v="17"/>
    <x v="15"/>
    <x v="54"/>
    <x v="55"/>
    <x v="34"/>
    <x v="53"/>
    <x v="54"/>
    <x v="50"/>
    <x v="0"/>
  </r>
  <r>
    <x v="0"/>
    <x v="2"/>
    <x v="2"/>
    <x v="13"/>
    <x v="13"/>
    <x v="13"/>
    <x v="16"/>
    <x v="55"/>
    <x v="56"/>
    <x v="51"/>
    <x v="52"/>
    <x v="55"/>
    <x v="51"/>
    <x v="0"/>
  </r>
  <r>
    <x v="0"/>
    <x v="2"/>
    <x v="2"/>
    <x v="21"/>
    <x v="21"/>
    <x v="21"/>
    <x v="17"/>
    <x v="56"/>
    <x v="57"/>
    <x v="52"/>
    <x v="54"/>
    <x v="56"/>
    <x v="30"/>
    <x v="0"/>
  </r>
  <r>
    <x v="0"/>
    <x v="2"/>
    <x v="2"/>
    <x v="22"/>
    <x v="22"/>
    <x v="22"/>
    <x v="18"/>
    <x v="57"/>
    <x v="58"/>
    <x v="53"/>
    <x v="55"/>
    <x v="57"/>
    <x v="52"/>
    <x v="0"/>
  </r>
  <r>
    <x v="0"/>
    <x v="2"/>
    <x v="2"/>
    <x v="15"/>
    <x v="15"/>
    <x v="15"/>
    <x v="19"/>
    <x v="58"/>
    <x v="59"/>
    <x v="54"/>
    <x v="56"/>
    <x v="58"/>
    <x v="53"/>
    <x v="1"/>
  </r>
  <r>
    <x v="0"/>
    <x v="3"/>
    <x v="3"/>
    <x v="0"/>
    <x v="0"/>
    <x v="0"/>
    <x v="0"/>
    <x v="59"/>
    <x v="60"/>
    <x v="55"/>
    <x v="57"/>
    <x v="59"/>
    <x v="54"/>
    <x v="0"/>
  </r>
  <r>
    <x v="0"/>
    <x v="3"/>
    <x v="3"/>
    <x v="1"/>
    <x v="1"/>
    <x v="1"/>
    <x v="1"/>
    <x v="60"/>
    <x v="61"/>
    <x v="30"/>
    <x v="58"/>
    <x v="60"/>
    <x v="55"/>
    <x v="0"/>
  </r>
  <r>
    <x v="0"/>
    <x v="3"/>
    <x v="3"/>
    <x v="2"/>
    <x v="2"/>
    <x v="2"/>
    <x v="2"/>
    <x v="61"/>
    <x v="62"/>
    <x v="56"/>
    <x v="59"/>
    <x v="61"/>
    <x v="56"/>
    <x v="0"/>
  </r>
  <r>
    <x v="0"/>
    <x v="3"/>
    <x v="3"/>
    <x v="3"/>
    <x v="3"/>
    <x v="3"/>
    <x v="3"/>
    <x v="62"/>
    <x v="63"/>
    <x v="57"/>
    <x v="60"/>
    <x v="62"/>
    <x v="57"/>
    <x v="0"/>
  </r>
  <r>
    <x v="0"/>
    <x v="3"/>
    <x v="3"/>
    <x v="4"/>
    <x v="4"/>
    <x v="4"/>
    <x v="4"/>
    <x v="63"/>
    <x v="64"/>
    <x v="58"/>
    <x v="61"/>
    <x v="63"/>
    <x v="58"/>
    <x v="0"/>
  </r>
  <r>
    <x v="0"/>
    <x v="3"/>
    <x v="3"/>
    <x v="5"/>
    <x v="5"/>
    <x v="5"/>
    <x v="5"/>
    <x v="64"/>
    <x v="65"/>
    <x v="59"/>
    <x v="62"/>
    <x v="59"/>
    <x v="54"/>
    <x v="0"/>
  </r>
  <r>
    <x v="0"/>
    <x v="3"/>
    <x v="3"/>
    <x v="7"/>
    <x v="7"/>
    <x v="7"/>
    <x v="6"/>
    <x v="65"/>
    <x v="66"/>
    <x v="33"/>
    <x v="63"/>
    <x v="64"/>
    <x v="59"/>
    <x v="0"/>
  </r>
  <r>
    <x v="0"/>
    <x v="3"/>
    <x v="3"/>
    <x v="6"/>
    <x v="6"/>
    <x v="6"/>
    <x v="7"/>
    <x v="66"/>
    <x v="7"/>
    <x v="60"/>
    <x v="64"/>
    <x v="65"/>
    <x v="60"/>
    <x v="0"/>
  </r>
  <r>
    <x v="0"/>
    <x v="3"/>
    <x v="3"/>
    <x v="8"/>
    <x v="8"/>
    <x v="8"/>
    <x v="8"/>
    <x v="67"/>
    <x v="67"/>
    <x v="61"/>
    <x v="65"/>
    <x v="66"/>
    <x v="61"/>
    <x v="0"/>
  </r>
  <r>
    <x v="0"/>
    <x v="3"/>
    <x v="3"/>
    <x v="10"/>
    <x v="10"/>
    <x v="10"/>
    <x v="9"/>
    <x v="68"/>
    <x v="68"/>
    <x v="34"/>
    <x v="66"/>
    <x v="57"/>
    <x v="62"/>
    <x v="0"/>
  </r>
  <r>
    <x v="0"/>
    <x v="3"/>
    <x v="3"/>
    <x v="9"/>
    <x v="9"/>
    <x v="9"/>
    <x v="9"/>
    <x v="68"/>
    <x v="68"/>
    <x v="62"/>
    <x v="67"/>
    <x v="67"/>
    <x v="63"/>
    <x v="0"/>
  </r>
  <r>
    <x v="0"/>
    <x v="3"/>
    <x v="3"/>
    <x v="11"/>
    <x v="11"/>
    <x v="11"/>
    <x v="11"/>
    <x v="69"/>
    <x v="69"/>
    <x v="31"/>
    <x v="68"/>
    <x v="68"/>
    <x v="64"/>
    <x v="0"/>
  </r>
  <r>
    <x v="0"/>
    <x v="3"/>
    <x v="3"/>
    <x v="12"/>
    <x v="12"/>
    <x v="12"/>
    <x v="12"/>
    <x v="70"/>
    <x v="70"/>
    <x v="63"/>
    <x v="69"/>
    <x v="47"/>
    <x v="65"/>
    <x v="0"/>
  </r>
  <r>
    <x v="0"/>
    <x v="3"/>
    <x v="3"/>
    <x v="13"/>
    <x v="13"/>
    <x v="13"/>
    <x v="13"/>
    <x v="71"/>
    <x v="71"/>
    <x v="64"/>
    <x v="70"/>
    <x v="69"/>
    <x v="66"/>
    <x v="0"/>
  </r>
  <r>
    <x v="0"/>
    <x v="3"/>
    <x v="3"/>
    <x v="23"/>
    <x v="23"/>
    <x v="23"/>
    <x v="14"/>
    <x v="72"/>
    <x v="72"/>
    <x v="65"/>
    <x v="71"/>
    <x v="70"/>
    <x v="67"/>
    <x v="0"/>
  </r>
  <r>
    <x v="0"/>
    <x v="3"/>
    <x v="3"/>
    <x v="18"/>
    <x v="18"/>
    <x v="18"/>
    <x v="14"/>
    <x v="72"/>
    <x v="72"/>
    <x v="66"/>
    <x v="72"/>
    <x v="47"/>
    <x v="65"/>
    <x v="0"/>
  </r>
  <r>
    <x v="0"/>
    <x v="3"/>
    <x v="3"/>
    <x v="24"/>
    <x v="24"/>
    <x v="24"/>
    <x v="16"/>
    <x v="73"/>
    <x v="73"/>
    <x v="67"/>
    <x v="14"/>
    <x v="71"/>
    <x v="68"/>
    <x v="0"/>
  </r>
  <r>
    <x v="0"/>
    <x v="3"/>
    <x v="3"/>
    <x v="14"/>
    <x v="14"/>
    <x v="14"/>
    <x v="17"/>
    <x v="74"/>
    <x v="74"/>
    <x v="64"/>
    <x v="70"/>
    <x v="71"/>
    <x v="68"/>
    <x v="0"/>
  </r>
  <r>
    <x v="0"/>
    <x v="3"/>
    <x v="3"/>
    <x v="25"/>
    <x v="25"/>
    <x v="25"/>
    <x v="18"/>
    <x v="75"/>
    <x v="75"/>
    <x v="68"/>
    <x v="73"/>
    <x v="72"/>
    <x v="69"/>
    <x v="0"/>
  </r>
  <r>
    <x v="0"/>
    <x v="3"/>
    <x v="3"/>
    <x v="20"/>
    <x v="20"/>
    <x v="20"/>
    <x v="18"/>
    <x v="75"/>
    <x v="75"/>
    <x v="68"/>
    <x v="73"/>
    <x v="72"/>
    <x v="69"/>
    <x v="0"/>
  </r>
  <r>
    <x v="0"/>
    <x v="4"/>
    <x v="4"/>
    <x v="0"/>
    <x v="0"/>
    <x v="0"/>
    <x v="0"/>
    <x v="76"/>
    <x v="76"/>
    <x v="69"/>
    <x v="74"/>
    <x v="56"/>
    <x v="29"/>
    <x v="0"/>
  </r>
  <r>
    <x v="0"/>
    <x v="4"/>
    <x v="4"/>
    <x v="1"/>
    <x v="1"/>
    <x v="1"/>
    <x v="1"/>
    <x v="77"/>
    <x v="77"/>
    <x v="70"/>
    <x v="75"/>
    <x v="69"/>
    <x v="70"/>
    <x v="0"/>
  </r>
  <r>
    <x v="0"/>
    <x v="4"/>
    <x v="4"/>
    <x v="5"/>
    <x v="5"/>
    <x v="5"/>
    <x v="2"/>
    <x v="54"/>
    <x v="78"/>
    <x v="71"/>
    <x v="76"/>
    <x v="57"/>
    <x v="71"/>
    <x v="0"/>
  </r>
  <r>
    <x v="0"/>
    <x v="4"/>
    <x v="4"/>
    <x v="2"/>
    <x v="2"/>
    <x v="2"/>
    <x v="3"/>
    <x v="78"/>
    <x v="79"/>
    <x v="72"/>
    <x v="77"/>
    <x v="73"/>
    <x v="72"/>
    <x v="0"/>
  </r>
  <r>
    <x v="0"/>
    <x v="4"/>
    <x v="4"/>
    <x v="3"/>
    <x v="3"/>
    <x v="3"/>
    <x v="4"/>
    <x v="79"/>
    <x v="80"/>
    <x v="73"/>
    <x v="78"/>
    <x v="62"/>
    <x v="73"/>
    <x v="0"/>
  </r>
  <r>
    <x v="0"/>
    <x v="4"/>
    <x v="4"/>
    <x v="4"/>
    <x v="4"/>
    <x v="4"/>
    <x v="5"/>
    <x v="65"/>
    <x v="81"/>
    <x v="74"/>
    <x v="79"/>
    <x v="59"/>
    <x v="74"/>
    <x v="0"/>
  </r>
  <r>
    <x v="0"/>
    <x v="4"/>
    <x v="4"/>
    <x v="6"/>
    <x v="6"/>
    <x v="6"/>
    <x v="6"/>
    <x v="80"/>
    <x v="82"/>
    <x v="75"/>
    <x v="80"/>
    <x v="59"/>
    <x v="74"/>
    <x v="5"/>
  </r>
  <r>
    <x v="0"/>
    <x v="4"/>
    <x v="4"/>
    <x v="10"/>
    <x v="10"/>
    <x v="10"/>
    <x v="7"/>
    <x v="81"/>
    <x v="47"/>
    <x v="76"/>
    <x v="81"/>
    <x v="69"/>
    <x v="70"/>
    <x v="0"/>
  </r>
  <r>
    <x v="0"/>
    <x v="4"/>
    <x v="4"/>
    <x v="9"/>
    <x v="9"/>
    <x v="9"/>
    <x v="8"/>
    <x v="69"/>
    <x v="83"/>
    <x v="58"/>
    <x v="25"/>
    <x v="74"/>
    <x v="75"/>
    <x v="0"/>
  </r>
  <r>
    <x v="0"/>
    <x v="4"/>
    <x v="4"/>
    <x v="8"/>
    <x v="8"/>
    <x v="8"/>
    <x v="9"/>
    <x v="82"/>
    <x v="84"/>
    <x v="77"/>
    <x v="82"/>
    <x v="75"/>
    <x v="76"/>
    <x v="0"/>
  </r>
  <r>
    <x v="0"/>
    <x v="4"/>
    <x v="4"/>
    <x v="11"/>
    <x v="11"/>
    <x v="11"/>
    <x v="10"/>
    <x v="83"/>
    <x v="85"/>
    <x v="78"/>
    <x v="83"/>
    <x v="47"/>
    <x v="77"/>
    <x v="0"/>
  </r>
  <r>
    <x v="0"/>
    <x v="4"/>
    <x v="4"/>
    <x v="25"/>
    <x v="25"/>
    <x v="25"/>
    <x v="11"/>
    <x v="70"/>
    <x v="86"/>
    <x v="64"/>
    <x v="84"/>
    <x v="76"/>
    <x v="78"/>
    <x v="0"/>
  </r>
  <r>
    <x v="0"/>
    <x v="4"/>
    <x v="4"/>
    <x v="24"/>
    <x v="24"/>
    <x v="24"/>
    <x v="12"/>
    <x v="84"/>
    <x v="87"/>
    <x v="79"/>
    <x v="85"/>
    <x v="77"/>
    <x v="11"/>
    <x v="0"/>
  </r>
  <r>
    <x v="0"/>
    <x v="4"/>
    <x v="4"/>
    <x v="7"/>
    <x v="7"/>
    <x v="7"/>
    <x v="13"/>
    <x v="71"/>
    <x v="13"/>
    <x v="80"/>
    <x v="86"/>
    <x v="68"/>
    <x v="79"/>
    <x v="0"/>
  </r>
  <r>
    <x v="0"/>
    <x v="4"/>
    <x v="4"/>
    <x v="13"/>
    <x v="13"/>
    <x v="13"/>
    <x v="13"/>
    <x v="71"/>
    <x v="13"/>
    <x v="64"/>
    <x v="84"/>
    <x v="65"/>
    <x v="80"/>
    <x v="0"/>
  </r>
  <r>
    <x v="0"/>
    <x v="4"/>
    <x v="4"/>
    <x v="26"/>
    <x v="26"/>
    <x v="26"/>
    <x v="15"/>
    <x v="85"/>
    <x v="71"/>
    <x v="81"/>
    <x v="87"/>
    <x v="78"/>
    <x v="81"/>
    <x v="0"/>
  </r>
  <r>
    <x v="0"/>
    <x v="4"/>
    <x v="4"/>
    <x v="14"/>
    <x v="14"/>
    <x v="14"/>
    <x v="16"/>
    <x v="73"/>
    <x v="37"/>
    <x v="65"/>
    <x v="88"/>
    <x v="56"/>
    <x v="29"/>
    <x v="0"/>
  </r>
  <r>
    <x v="0"/>
    <x v="4"/>
    <x v="4"/>
    <x v="18"/>
    <x v="18"/>
    <x v="18"/>
    <x v="17"/>
    <x v="86"/>
    <x v="74"/>
    <x v="67"/>
    <x v="89"/>
    <x v="79"/>
    <x v="82"/>
    <x v="0"/>
  </r>
  <r>
    <x v="0"/>
    <x v="4"/>
    <x v="4"/>
    <x v="23"/>
    <x v="23"/>
    <x v="23"/>
    <x v="18"/>
    <x v="87"/>
    <x v="88"/>
    <x v="64"/>
    <x v="84"/>
    <x v="80"/>
    <x v="83"/>
    <x v="0"/>
  </r>
  <r>
    <x v="0"/>
    <x v="4"/>
    <x v="4"/>
    <x v="12"/>
    <x v="12"/>
    <x v="12"/>
    <x v="19"/>
    <x v="88"/>
    <x v="89"/>
    <x v="82"/>
    <x v="90"/>
    <x v="74"/>
    <x v="75"/>
    <x v="0"/>
  </r>
  <r>
    <x v="0"/>
    <x v="4"/>
    <x v="4"/>
    <x v="27"/>
    <x v="27"/>
    <x v="27"/>
    <x v="19"/>
    <x v="88"/>
    <x v="89"/>
    <x v="80"/>
    <x v="86"/>
    <x v="71"/>
    <x v="84"/>
    <x v="0"/>
  </r>
  <r>
    <x v="0"/>
    <x v="4"/>
    <x v="4"/>
    <x v="28"/>
    <x v="28"/>
    <x v="28"/>
    <x v="19"/>
    <x v="88"/>
    <x v="89"/>
    <x v="83"/>
    <x v="91"/>
    <x v="81"/>
    <x v="13"/>
    <x v="0"/>
  </r>
  <r>
    <x v="0"/>
    <x v="5"/>
    <x v="5"/>
    <x v="0"/>
    <x v="0"/>
    <x v="0"/>
    <x v="0"/>
    <x v="89"/>
    <x v="90"/>
    <x v="84"/>
    <x v="92"/>
    <x v="56"/>
    <x v="85"/>
    <x v="0"/>
  </r>
  <r>
    <x v="0"/>
    <x v="5"/>
    <x v="5"/>
    <x v="2"/>
    <x v="2"/>
    <x v="2"/>
    <x v="1"/>
    <x v="90"/>
    <x v="91"/>
    <x v="85"/>
    <x v="93"/>
    <x v="60"/>
    <x v="86"/>
    <x v="0"/>
  </r>
  <r>
    <x v="0"/>
    <x v="5"/>
    <x v="5"/>
    <x v="1"/>
    <x v="1"/>
    <x v="1"/>
    <x v="2"/>
    <x v="91"/>
    <x v="92"/>
    <x v="53"/>
    <x v="94"/>
    <x v="47"/>
    <x v="28"/>
    <x v="0"/>
  </r>
  <r>
    <x v="0"/>
    <x v="5"/>
    <x v="5"/>
    <x v="3"/>
    <x v="3"/>
    <x v="3"/>
    <x v="3"/>
    <x v="81"/>
    <x v="93"/>
    <x v="86"/>
    <x v="95"/>
    <x v="30"/>
    <x v="87"/>
    <x v="0"/>
  </r>
  <r>
    <x v="0"/>
    <x v="5"/>
    <x v="5"/>
    <x v="6"/>
    <x v="6"/>
    <x v="6"/>
    <x v="4"/>
    <x v="92"/>
    <x v="94"/>
    <x v="86"/>
    <x v="95"/>
    <x v="69"/>
    <x v="88"/>
    <x v="0"/>
  </r>
  <r>
    <x v="0"/>
    <x v="5"/>
    <x v="5"/>
    <x v="5"/>
    <x v="5"/>
    <x v="5"/>
    <x v="5"/>
    <x v="93"/>
    <x v="95"/>
    <x v="87"/>
    <x v="96"/>
    <x v="72"/>
    <x v="89"/>
    <x v="0"/>
  </r>
  <r>
    <x v="0"/>
    <x v="5"/>
    <x v="5"/>
    <x v="4"/>
    <x v="4"/>
    <x v="4"/>
    <x v="6"/>
    <x v="94"/>
    <x v="96"/>
    <x v="34"/>
    <x v="97"/>
    <x v="77"/>
    <x v="90"/>
    <x v="0"/>
  </r>
  <r>
    <x v="0"/>
    <x v="5"/>
    <x v="5"/>
    <x v="8"/>
    <x v="8"/>
    <x v="8"/>
    <x v="7"/>
    <x v="95"/>
    <x v="97"/>
    <x v="64"/>
    <x v="98"/>
    <x v="68"/>
    <x v="91"/>
    <x v="0"/>
  </r>
  <r>
    <x v="0"/>
    <x v="5"/>
    <x v="5"/>
    <x v="9"/>
    <x v="9"/>
    <x v="9"/>
    <x v="8"/>
    <x v="84"/>
    <x v="98"/>
    <x v="34"/>
    <x v="97"/>
    <x v="82"/>
    <x v="92"/>
    <x v="0"/>
  </r>
  <r>
    <x v="0"/>
    <x v="5"/>
    <x v="5"/>
    <x v="11"/>
    <x v="11"/>
    <x v="11"/>
    <x v="9"/>
    <x v="71"/>
    <x v="99"/>
    <x v="79"/>
    <x v="99"/>
    <x v="56"/>
    <x v="85"/>
    <x v="0"/>
  </r>
  <r>
    <x v="0"/>
    <x v="5"/>
    <x v="5"/>
    <x v="29"/>
    <x v="29"/>
    <x v="29"/>
    <x v="10"/>
    <x v="96"/>
    <x v="100"/>
    <x v="81"/>
    <x v="100"/>
    <x v="72"/>
    <x v="89"/>
    <x v="0"/>
  </r>
  <r>
    <x v="0"/>
    <x v="5"/>
    <x v="5"/>
    <x v="12"/>
    <x v="12"/>
    <x v="12"/>
    <x v="11"/>
    <x v="85"/>
    <x v="101"/>
    <x v="88"/>
    <x v="101"/>
    <x v="79"/>
    <x v="93"/>
    <x v="0"/>
  </r>
  <r>
    <x v="0"/>
    <x v="5"/>
    <x v="5"/>
    <x v="7"/>
    <x v="7"/>
    <x v="7"/>
    <x v="12"/>
    <x v="97"/>
    <x v="102"/>
    <x v="67"/>
    <x v="102"/>
    <x v="72"/>
    <x v="89"/>
    <x v="0"/>
  </r>
  <r>
    <x v="0"/>
    <x v="5"/>
    <x v="5"/>
    <x v="10"/>
    <x v="10"/>
    <x v="10"/>
    <x v="13"/>
    <x v="98"/>
    <x v="103"/>
    <x v="79"/>
    <x v="99"/>
    <x v="79"/>
    <x v="93"/>
    <x v="0"/>
  </r>
  <r>
    <x v="0"/>
    <x v="5"/>
    <x v="5"/>
    <x v="23"/>
    <x v="23"/>
    <x v="23"/>
    <x v="14"/>
    <x v="88"/>
    <x v="104"/>
    <x v="80"/>
    <x v="16"/>
    <x v="71"/>
    <x v="94"/>
    <x v="0"/>
  </r>
  <r>
    <x v="0"/>
    <x v="5"/>
    <x v="5"/>
    <x v="22"/>
    <x v="22"/>
    <x v="22"/>
    <x v="15"/>
    <x v="99"/>
    <x v="15"/>
    <x v="65"/>
    <x v="103"/>
    <x v="79"/>
    <x v="93"/>
    <x v="0"/>
  </r>
  <r>
    <x v="0"/>
    <x v="5"/>
    <x v="5"/>
    <x v="13"/>
    <x v="13"/>
    <x v="13"/>
    <x v="15"/>
    <x v="99"/>
    <x v="15"/>
    <x v="89"/>
    <x v="104"/>
    <x v="67"/>
    <x v="95"/>
    <x v="0"/>
  </r>
  <r>
    <x v="0"/>
    <x v="5"/>
    <x v="5"/>
    <x v="19"/>
    <x v="19"/>
    <x v="19"/>
    <x v="17"/>
    <x v="100"/>
    <x v="105"/>
    <x v="83"/>
    <x v="91"/>
    <x v="78"/>
    <x v="96"/>
    <x v="0"/>
  </r>
  <r>
    <x v="0"/>
    <x v="5"/>
    <x v="5"/>
    <x v="14"/>
    <x v="14"/>
    <x v="14"/>
    <x v="18"/>
    <x v="101"/>
    <x v="106"/>
    <x v="80"/>
    <x v="16"/>
    <x v="80"/>
    <x v="97"/>
    <x v="0"/>
  </r>
  <r>
    <x v="0"/>
    <x v="5"/>
    <x v="5"/>
    <x v="30"/>
    <x v="30"/>
    <x v="30"/>
    <x v="18"/>
    <x v="101"/>
    <x v="106"/>
    <x v="68"/>
    <x v="105"/>
    <x v="83"/>
    <x v="83"/>
    <x v="0"/>
  </r>
  <r>
    <x v="0"/>
    <x v="6"/>
    <x v="6"/>
    <x v="0"/>
    <x v="0"/>
    <x v="0"/>
    <x v="0"/>
    <x v="102"/>
    <x v="107"/>
    <x v="90"/>
    <x v="106"/>
    <x v="70"/>
    <x v="98"/>
    <x v="0"/>
  </r>
  <r>
    <x v="0"/>
    <x v="6"/>
    <x v="6"/>
    <x v="1"/>
    <x v="1"/>
    <x v="1"/>
    <x v="1"/>
    <x v="103"/>
    <x v="108"/>
    <x v="91"/>
    <x v="107"/>
    <x v="84"/>
    <x v="99"/>
    <x v="0"/>
  </r>
  <r>
    <x v="0"/>
    <x v="6"/>
    <x v="6"/>
    <x v="2"/>
    <x v="2"/>
    <x v="2"/>
    <x v="2"/>
    <x v="104"/>
    <x v="109"/>
    <x v="35"/>
    <x v="108"/>
    <x v="85"/>
    <x v="100"/>
    <x v="0"/>
  </r>
  <r>
    <x v="0"/>
    <x v="6"/>
    <x v="6"/>
    <x v="3"/>
    <x v="3"/>
    <x v="3"/>
    <x v="3"/>
    <x v="57"/>
    <x v="110"/>
    <x v="31"/>
    <x v="109"/>
    <x v="86"/>
    <x v="101"/>
    <x v="0"/>
  </r>
  <r>
    <x v="0"/>
    <x v="6"/>
    <x v="6"/>
    <x v="5"/>
    <x v="5"/>
    <x v="5"/>
    <x v="4"/>
    <x v="105"/>
    <x v="111"/>
    <x v="92"/>
    <x v="110"/>
    <x v="69"/>
    <x v="76"/>
    <x v="0"/>
  </r>
  <r>
    <x v="0"/>
    <x v="6"/>
    <x v="6"/>
    <x v="6"/>
    <x v="6"/>
    <x v="6"/>
    <x v="5"/>
    <x v="93"/>
    <x v="112"/>
    <x v="82"/>
    <x v="111"/>
    <x v="75"/>
    <x v="102"/>
    <x v="0"/>
  </r>
  <r>
    <x v="0"/>
    <x v="6"/>
    <x v="6"/>
    <x v="4"/>
    <x v="4"/>
    <x v="4"/>
    <x v="6"/>
    <x v="106"/>
    <x v="28"/>
    <x v="66"/>
    <x v="112"/>
    <x v="59"/>
    <x v="47"/>
    <x v="0"/>
  </r>
  <r>
    <x v="0"/>
    <x v="6"/>
    <x v="6"/>
    <x v="8"/>
    <x v="8"/>
    <x v="8"/>
    <x v="6"/>
    <x v="106"/>
    <x v="28"/>
    <x v="81"/>
    <x v="113"/>
    <x v="68"/>
    <x v="43"/>
    <x v="0"/>
  </r>
  <r>
    <x v="0"/>
    <x v="6"/>
    <x v="6"/>
    <x v="10"/>
    <x v="10"/>
    <x v="10"/>
    <x v="8"/>
    <x v="82"/>
    <x v="113"/>
    <x v="34"/>
    <x v="114"/>
    <x v="72"/>
    <x v="103"/>
    <x v="0"/>
  </r>
  <r>
    <x v="0"/>
    <x v="6"/>
    <x v="6"/>
    <x v="11"/>
    <x v="11"/>
    <x v="11"/>
    <x v="9"/>
    <x v="107"/>
    <x v="30"/>
    <x v="63"/>
    <x v="115"/>
    <x v="56"/>
    <x v="104"/>
    <x v="0"/>
  </r>
  <r>
    <x v="0"/>
    <x v="6"/>
    <x v="6"/>
    <x v="9"/>
    <x v="9"/>
    <x v="9"/>
    <x v="9"/>
    <x v="107"/>
    <x v="30"/>
    <x v="93"/>
    <x v="116"/>
    <x v="74"/>
    <x v="105"/>
    <x v="0"/>
  </r>
  <r>
    <x v="0"/>
    <x v="6"/>
    <x v="6"/>
    <x v="27"/>
    <x v="27"/>
    <x v="27"/>
    <x v="11"/>
    <x v="85"/>
    <x v="33"/>
    <x v="64"/>
    <x v="117"/>
    <x v="69"/>
    <x v="76"/>
    <x v="0"/>
  </r>
  <r>
    <x v="0"/>
    <x v="6"/>
    <x v="6"/>
    <x v="24"/>
    <x v="24"/>
    <x v="24"/>
    <x v="12"/>
    <x v="73"/>
    <x v="114"/>
    <x v="67"/>
    <x v="118"/>
    <x v="71"/>
    <x v="106"/>
    <x v="0"/>
  </r>
  <r>
    <x v="0"/>
    <x v="6"/>
    <x v="6"/>
    <x v="14"/>
    <x v="14"/>
    <x v="14"/>
    <x v="13"/>
    <x v="98"/>
    <x v="115"/>
    <x v="94"/>
    <x v="119"/>
    <x v="70"/>
    <x v="98"/>
    <x v="0"/>
  </r>
  <r>
    <x v="0"/>
    <x v="6"/>
    <x v="6"/>
    <x v="23"/>
    <x v="23"/>
    <x v="23"/>
    <x v="14"/>
    <x v="75"/>
    <x v="14"/>
    <x v="65"/>
    <x v="120"/>
    <x v="71"/>
    <x v="106"/>
    <x v="0"/>
  </r>
  <r>
    <x v="0"/>
    <x v="6"/>
    <x v="6"/>
    <x v="13"/>
    <x v="13"/>
    <x v="13"/>
    <x v="14"/>
    <x v="75"/>
    <x v="14"/>
    <x v="80"/>
    <x v="121"/>
    <x v="72"/>
    <x v="103"/>
    <x v="0"/>
  </r>
  <r>
    <x v="0"/>
    <x v="6"/>
    <x v="6"/>
    <x v="18"/>
    <x v="18"/>
    <x v="18"/>
    <x v="14"/>
    <x v="75"/>
    <x v="14"/>
    <x v="82"/>
    <x v="111"/>
    <x v="83"/>
    <x v="52"/>
    <x v="0"/>
  </r>
  <r>
    <x v="0"/>
    <x v="6"/>
    <x v="6"/>
    <x v="31"/>
    <x v="31"/>
    <x v="31"/>
    <x v="17"/>
    <x v="88"/>
    <x v="18"/>
    <x v="83"/>
    <x v="91"/>
    <x v="81"/>
    <x v="107"/>
    <x v="1"/>
  </r>
  <r>
    <x v="0"/>
    <x v="6"/>
    <x v="6"/>
    <x v="17"/>
    <x v="17"/>
    <x v="17"/>
    <x v="17"/>
    <x v="88"/>
    <x v="18"/>
    <x v="80"/>
    <x v="121"/>
    <x v="71"/>
    <x v="106"/>
    <x v="0"/>
  </r>
  <r>
    <x v="0"/>
    <x v="6"/>
    <x v="6"/>
    <x v="32"/>
    <x v="32"/>
    <x v="32"/>
    <x v="19"/>
    <x v="99"/>
    <x v="116"/>
    <x v="95"/>
    <x v="35"/>
    <x v="47"/>
    <x v="108"/>
    <x v="0"/>
  </r>
  <r>
    <x v="0"/>
    <x v="6"/>
    <x v="6"/>
    <x v="22"/>
    <x v="22"/>
    <x v="22"/>
    <x v="19"/>
    <x v="99"/>
    <x v="116"/>
    <x v="67"/>
    <x v="118"/>
    <x v="82"/>
    <x v="109"/>
    <x v="0"/>
  </r>
  <r>
    <x v="0"/>
    <x v="6"/>
    <x v="6"/>
    <x v="20"/>
    <x v="20"/>
    <x v="20"/>
    <x v="19"/>
    <x v="99"/>
    <x v="116"/>
    <x v="68"/>
    <x v="122"/>
    <x v="80"/>
    <x v="110"/>
    <x v="0"/>
  </r>
  <r>
    <x v="0"/>
    <x v="6"/>
    <x v="6"/>
    <x v="7"/>
    <x v="7"/>
    <x v="7"/>
    <x v="19"/>
    <x v="99"/>
    <x v="116"/>
    <x v="83"/>
    <x v="91"/>
    <x v="81"/>
    <x v="107"/>
    <x v="0"/>
  </r>
  <r>
    <x v="0"/>
    <x v="6"/>
    <x v="6"/>
    <x v="12"/>
    <x v="12"/>
    <x v="12"/>
    <x v="19"/>
    <x v="99"/>
    <x v="116"/>
    <x v="89"/>
    <x v="123"/>
    <x v="67"/>
    <x v="111"/>
    <x v="0"/>
  </r>
  <r>
    <x v="0"/>
    <x v="7"/>
    <x v="7"/>
    <x v="0"/>
    <x v="0"/>
    <x v="0"/>
    <x v="0"/>
    <x v="108"/>
    <x v="117"/>
    <x v="96"/>
    <x v="124"/>
    <x v="84"/>
    <x v="76"/>
    <x v="0"/>
  </r>
  <r>
    <x v="0"/>
    <x v="7"/>
    <x v="7"/>
    <x v="1"/>
    <x v="1"/>
    <x v="1"/>
    <x v="1"/>
    <x v="109"/>
    <x v="118"/>
    <x v="97"/>
    <x v="125"/>
    <x v="69"/>
    <x v="112"/>
    <x v="0"/>
  </r>
  <r>
    <x v="0"/>
    <x v="7"/>
    <x v="7"/>
    <x v="4"/>
    <x v="4"/>
    <x v="4"/>
    <x v="2"/>
    <x v="62"/>
    <x v="119"/>
    <x v="98"/>
    <x v="126"/>
    <x v="87"/>
    <x v="113"/>
    <x v="0"/>
  </r>
  <r>
    <x v="0"/>
    <x v="7"/>
    <x v="7"/>
    <x v="2"/>
    <x v="2"/>
    <x v="2"/>
    <x v="3"/>
    <x v="110"/>
    <x v="120"/>
    <x v="92"/>
    <x v="127"/>
    <x v="88"/>
    <x v="114"/>
    <x v="0"/>
  </r>
  <r>
    <x v="0"/>
    <x v="7"/>
    <x v="7"/>
    <x v="3"/>
    <x v="3"/>
    <x v="3"/>
    <x v="4"/>
    <x v="79"/>
    <x v="121"/>
    <x v="99"/>
    <x v="64"/>
    <x v="89"/>
    <x v="87"/>
    <x v="0"/>
  </r>
  <r>
    <x v="0"/>
    <x v="7"/>
    <x v="7"/>
    <x v="5"/>
    <x v="5"/>
    <x v="5"/>
    <x v="5"/>
    <x v="111"/>
    <x v="122"/>
    <x v="33"/>
    <x v="128"/>
    <x v="69"/>
    <x v="112"/>
    <x v="0"/>
  </r>
  <r>
    <x v="0"/>
    <x v="7"/>
    <x v="7"/>
    <x v="6"/>
    <x v="6"/>
    <x v="6"/>
    <x v="6"/>
    <x v="112"/>
    <x v="112"/>
    <x v="93"/>
    <x v="129"/>
    <x v="68"/>
    <x v="115"/>
    <x v="1"/>
  </r>
  <r>
    <x v="0"/>
    <x v="7"/>
    <x v="7"/>
    <x v="10"/>
    <x v="10"/>
    <x v="10"/>
    <x v="7"/>
    <x v="113"/>
    <x v="123"/>
    <x v="93"/>
    <x v="129"/>
    <x v="57"/>
    <x v="116"/>
    <x v="0"/>
  </r>
  <r>
    <x v="0"/>
    <x v="7"/>
    <x v="7"/>
    <x v="9"/>
    <x v="9"/>
    <x v="9"/>
    <x v="8"/>
    <x v="81"/>
    <x v="124"/>
    <x v="33"/>
    <x v="128"/>
    <x v="67"/>
    <x v="117"/>
    <x v="0"/>
  </r>
  <r>
    <x v="0"/>
    <x v="7"/>
    <x v="7"/>
    <x v="8"/>
    <x v="8"/>
    <x v="8"/>
    <x v="9"/>
    <x v="68"/>
    <x v="125"/>
    <x v="86"/>
    <x v="130"/>
    <x v="87"/>
    <x v="113"/>
    <x v="0"/>
  </r>
  <r>
    <x v="0"/>
    <x v="7"/>
    <x v="7"/>
    <x v="7"/>
    <x v="7"/>
    <x v="7"/>
    <x v="10"/>
    <x v="114"/>
    <x v="126"/>
    <x v="86"/>
    <x v="130"/>
    <x v="90"/>
    <x v="118"/>
    <x v="0"/>
  </r>
  <r>
    <x v="0"/>
    <x v="7"/>
    <x v="7"/>
    <x v="12"/>
    <x v="12"/>
    <x v="12"/>
    <x v="11"/>
    <x v="115"/>
    <x v="127"/>
    <x v="93"/>
    <x v="129"/>
    <x v="80"/>
    <x v="82"/>
    <x v="0"/>
  </r>
  <r>
    <x v="0"/>
    <x v="7"/>
    <x v="7"/>
    <x v="11"/>
    <x v="11"/>
    <x v="11"/>
    <x v="12"/>
    <x v="82"/>
    <x v="128"/>
    <x v="31"/>
    <x v="131"/>
    <x v="56"/>
    <x v="119"/>
    <x v="0"/>
  </r>
  <r>
    <x v="0"/>
    <x v="7"/>
    <x v="7"/>
    <x v="14"/>
    <x v="14"/>
    <x v="14"/>
    <x v="13"/>
    <x v="71"/>
    <x v="129"/>
    <x v="68"/>
    <x v="132"/>
    <x v="59"/>
    <x v="120"/>
    <x v="0"/>
  </r>
  <r>
    <x v="0"/>
    <x v="7"/>
    <x v="7"/>
    <x v="13"/>
    <x v="13"/>
    <x v="13"/>
    <x v="13"/>
    <x v="71"/>
    <x v="129"/>
    <x v="89"/>
    <x v="133"/>
    <x v="70"/>
    <x v="15"/>
    <x v="0"/>
  </r>
  <r>
    <x v="0"/>
    <x v="7"/>
    <x v="7"/>
    <x v="19"/>
    <x v="19"/>
    <x v="19"/>
    <x v="15"/>
    <x v="96"/>
    <x v="130"/>
    <x v="83"/>
    <x v="91"/>
    <x v="56"/>
    <x v="119"/>
    <x v="0"/>
  </r>
  <r>
    <x v="0"/>
    <x v="7"/>
    <x v="7"/>
    <x v="33"/>
    <x v="33"/>
    <x v="33"/>
    <x v="16"/>
    <x v="72"/>
    <x v="131"/>
    <x v="67"/>
    <x v="105"/>
    <x v="77"/>
    <x v="121"/>
    <x v="0"/>
  </r>
  <r>
    <x v="0"/>
    <x v="7"/>
    <x v="7"/>
    <x v="24"/>
    <x v="24"/>
    <x v="24"/>
    <x v="17"/>
    <x v="116"/>
    <x v="132"/>
    <x v="81"/>
    <x v="134"/>
    <x v="80"/>
    <x v="82"/>
    <x v="1"/>
  </r>
  <r>
    <x v="0"/>
    <x v="7"/>
    <x v="7"/>
    <x v="21"/>
    <x v="21"/>
    <x v="21"/>
    <x v="18"/>
    <x v="97"/>
    <x v="37"/>
    <x v="79"/>
    <x v="135"/>
    <x v="47"/>
    <x v="122"/>
    <x v="0"/>
  </r>
  <r>
    <x v="0"/>
    <x v="7"/>
    <x v="7"/>
    <x v="34"/>
    <x v="34"/>
    <x v="34"/>
    <x v="19"/>
    <x v="73"/>
    <x v="133"/>
    <x v="82"/>
    <x v="136"/>
    <x v="47"/>
    <x v="122"/>
    <x v="0"/>
  </r>
  <r>
    <x v="0"/>
    <x v="8"/>
    <x v="8"/>
    <x v="0"/>
    <x v="0"/>
    <x v="0"/>
    <x v="0"/>
    <x v="117"/>
    <x v="134"/>
    <x v="49"/>
    <x v="137"/>
    <x v="47"/>
    <x v="123"/>
    <x v="0"/>
  </r>
  <r>
    <x v="0"/>
    <x v="8"/>
    <x v="8"/>
    <x v="2"/>
    <x v="2"/>
    <x v="2"/>
    <x v="1"/>
    <x v="118"/>
    <x v="135"/>
    <x v="74"/>
    <x v="138"/>
    <x v="66"/>
    <x v="124"/>
    <x v="0"/>
  </r>
  <r>
    <x v="0"/>
    <x v="8"/>
    <x v="8"/>
    <x v="1"/>
    <x v="1"/>
    <x v="1"/>
    <x v="2"/>
    <x v="65"/>
    <x v="136"/>
    <x v="52"/>
    <x v="139"/>
    <x v="78"/>
    <x v="45"/>
    <x v="0"/>
  </r>
  <r>
    <x v="0"/>
    <x v="8"/>
    <x v="8"/>
    <x v="4"/>
    <x v="4"/>
    <x v="4"/>
    <x v="3"/>
    <x v="105"/>
    <x v="137"/>
    <x v="100"/>
    <x v="140"/>
    <x v="57"/>
    <x v="125"/>
    <x v="0"/>
  </r>
  <r>
    <x v="0"/>
    <x v="8"/>
    <x v="8"/>
    <x v="5"/>
    <x v="5"/>
    <x v="5"/>
    <x v="3"/>
    <x v="105"/>
    <x v="137"/>
    <x v="51"/>
    <x v="141"/>
    <x v="65"/>
    <x v="126"/>
    <x v="0"/>
  </r>
  <r>
    <x v="0"/>
    <x v="8"/>
    <x v="8"/>
    <x v="10"/>
    <x v="10"/>
    <x v="10"/>
    <x v="5"/>
    <x v="119"/>
    <x v="138"/>
    <x v="86"/>
    <x v="142"/>
    <x v="55"/>
    <x v="127"/>
    <x v="0"/>
  </r>
  <r>
    <x v="0"/>
    <x v="8"/>
    <x v="8"/>
    <x v="3"/>
    <x v="3"/>
    <x v="3"/>
    <x v="6"/>
    <x v="120"/>
    <x v="139"/>
    <x v="101"/>
    <x v="143"/>
    <x v="91"/>
    <x v="128"/>
    <x v="0"/>
  </r>
  <r>
    <x v="0"/>
    <x v="8"/>
    <x v="8"/>
    <x v="8"/>
    <x v="8"/>
    <x v="8"/>
    <x v="7"/>
    <x v="121"/>
    <x v="83"/>
    <x v="81"/>
    <x v="144"/>
    <x v="84"/>
    <x v="88"/>
    <x v="0"/>
  </r>
  <r>
    <x v="0"/>
    <x v="8"/>
    <x v="8"/>
    <x v="11"/>
    <x v="11"/>
    <x v="11"/>
    <x v="8"/>
    <x v="122"/>
    <x v="99"/>
    <x v="34"/>
    <x v="29"/>
    <x v="47"/>
    <x v="123"/>
    <x v="0"/>
  </r>
  <r>
    <x v="0"/>
    <x v="8"/>
    <x v="8"/>
    <x v="6"/>
    <x v="6"/>
    <x v="6"/>
    <x v="9"/>
    <x v="95"/>
    <x v="140"/>
    <x v="77"/>
    <x v="145"/>
    <x v="47"/>
    <x v="123"/>
    <x v="0"/>
  </r>
  <r>
    <x v="0"/>
    <x v="8"/>
    <x v="8"/>
    <x v="7"/>
    <x v="7"/>
    <x v="7"/>
    <x v="10"/>
    <x v="123"/>
    <x v="141"/>
    <x v="64"/>
    <x v="146"/>
    <x v="59"/>
    <x v="129"/>
    <x v="0"/>
  </r>
  <r>
    <x v="0"/>
    <x v="8"/>
    <x v="8"/>
    <x v="9"/>
    <x v="9"/>
    <x v="9"/>
    <x v="11"/>
    <x v="84"/>
    <x v="142"/>
    <x v="61"/>
    <x v="147"/>
    <x v="92"/>
    <x v="130"/>
    <x v="0"/>
  </r>
  <r>
    <x v="0"/>
    <x v="8"/>
    <x v="8"/>
    <x v="14"/>
    <x v="14"/>
    <x v="14"/>
    <x v="12"/>
    <x v="97"/>
    <x v="143"/>
    <x v="65"/>
    <x v="148"/>
    <x v="77"/>
    <x v="131"/>
    <x v="0"/>
  </r>
  <r>
    <x v="0"/>
    <x v="8"/>
    <x v="8"/>
    <x v="13"/>
    <x v="13"/>
    <x v="13"/>
    <x v="12"/>
    <x v="97"/>
    <x v="143"/>
    <x v="64"/>
    <x v="146"/>
    <x v="56"/>
    <x v="70"/>
    <x v="0"/>
  </r>
  <r>
    <x v="0"/>
    <x v="8"/>
    <x v="8"/>
    <x v="12"/>
    <x v="12"/>
    <x v="12"/>
    <x v="14"/>
    <x v="73"/>
    <x v="55"/>
    <x v="54"/>
    <x v="149"/>
    <x v="83"/>
    <x v="132"/>
    <x v="0"/>
  </r>
  <r>
    <x v="0"/>
    <x v="8"/>
    <x v="8"/>
    <x v="19"/>
    <x v="19"/>
    <x v="19"/>
    <x v="15"/>
    <x v="86"/>
    <x v="132"/>
    <x v="83"/>
    <x v="91"/>
    <x v="77"/>
    <x v="131"/>
    <x v="0"/>
  </r>
  <r>
    <x v="0"/>
    <x v="8"/>
    <x v="8"/>
    <x v="17"/>
    <x v="17"/>
    <x v="17"/>
    <x v="16"/>
    <x v="87"/>
    <x v="144"/>
    <x v="80"/>
    <x v="150"/>
    <x v="72"/>
    <x v="133"/>
    <x v="0"/>
  </r>
  <r>
    <x v="0"/>
    <x v="8"/>
    <x v="8"/>
    <x v="24"/>
    <x v="24"/>
    <x v="24"/>
    <x v="17"/>
    <x v="99"/>
    <x v="59"/>
    <x v="64"/>
    <x v="146"/>
    <x v="83"/>
    <x v="132"/>
    <x v="0"/>
  </r>
  <r>
    <x v="0"/>
    <x v="8"/>
    <x v="8"/>
    <x v="26"/>
    <x v="26"/>
    <x v="26"/>
    <x v="17"/>
    <x v="99"/>
    <x v="59"/>
    <x v="95"/>
    <x v="53"/>
    <x v="47"/>
    <x v="123"/>
    <x v="0"/>
  </r>
  <r>
    <x v="0"/>
    <x v="8"/>
    <x v="8"/>
    <x v="16"/>
    <x v="16"/>
    <x v="16"/>
    <x v="17"/>
    <x v="99"/>
    <x v="59"/>
    <x v="68"/>
    <x v="151"/>
    <x v="80"/>
    <x v="134"/>
    <x v="0"/>
  </r>
  <r>
    <x v="0"/>
    <x v="9"/>
    <x v="9"/>
    <x v="2"/>
    <x v="2"/>
    <x v="2"/>
    <x v="0"/>
    <x v="124"/>
    <x v="145"/>
    <x v="102"/>
    <x v="1"/>
    <x v="44"/>
    <x v="135"/>
    <x v="0"/>
  </r>
  <r>
    <x v="0"/>
    <x v="9"/>
    <x v="9"/>
    <x v="1"/>
    <x v="1"/>
    <x v="1"/>
    <x v="1"/>
    <x v="125"/>
    <x v="146"/>
    <x v="103"/>
    <x v="152"/>
    <x v="69"/>
    <x v="136"/>
    <x v="1"/>
  </r>
  <r>
    <x v="0"/>
    <x v="9"/>
    <x v="9"/>
    <x v="0"/>
    <x v="0"/>
    <x v="0"/>
    <x v="2"/>
    <x v="126"/>
    <x v="147"/>
    <x v="104"/>
    <x v="153"/>
    <x v="69"/>
    <x v="136"/>
    <x v="0"/>
  </r>
  <r>
    <x v="0"/>
    <x v="9"/>
    <x v="9"/>
    <x v="4"/>
    <x v="4"/>
    <x v="4"/>
    <x v="3"/>
    <x v="127"/>
    <x v="148"/>
    <x v="105"/>
    <x v="154"/>
    <x v="63"/>
    <x v="137"/>
    <x v="0"/>
  </r>
  <r>
    <x v="0"/>
    <x v="9"/>
    <x v="9"/>
    <x v="5"/>
    <x v="5"/>
    <x v="5"/>
    <x v="4"/>
    <x v="128"/>
    <x v="80"/>
    <x v="70"/>
    <x v="155"/>
    <x v="59"/>
    <x v="138"/>
    <x v="0"/>
  </r>
  <r>
    <x v="0"/>
    <x v="9"/>
    <x v="9"/>
    <x v="3"/>
    <x v="3"/>
    <x v="3"/>
    <x v="5"/>
    <x v="129"/>
    <x v="149"/>
    <x v="74"/>
    <x v="156"/>
    <x v="93"/>
    <x v="139"/>
    <x v="0"/>
  </r>
  <r>
    <x v="0"/>
    <x v="9"/>
    <x v="9"/>
    <x v="6"/>
    <x v="6"/>
    <x v="6"/>
    <x v="6"/>
    <x v="65"/>
    <x v="150"/>
    <x v="51"/>
    <x v="157"/>
    <x v="75"/>
    <x v="140"/>
    <x v="5"/>
  </r>
  <r>
    <x v="0"/>
    <x v="9"/>
    <x v="9"/>
    <x v="10"/>
    <x v="10"/>
    <x v="10"/>
    <x v="7"/>
    <x v="112"/>
    <x v="151"/>
    <x v="106"/>
    <x v="158"/>
    <x v="78"/>
    <x v="141"/>
    <x v="0"/>
  </r>
  <r>
    <x v="0"/>
    <x v="9"/>
    <x v="9"/>
    <x v="9"/>
    <x v="9"/>
    <x v="9"/>
    <x v="8"/>
    <x v="113"/>
    <x v="152"/>
    <x v="74"/>
    <x v="156"/>
    <x v="83"/>
    <x v="142"/>
    <x v="0"/>
  </r>
  <r>
    <x v="0"/>
    <x v="9"/>
    <x v="9"/>
    <x v="11"/>
    <x v="11"/>
    <x v="11"/>
    <x v="9"/>
    <x v="68"/>
    <x v="153"/>
    <x v="107"/>
    <x v="159"/>
    <x v="84"/>
    <x v="20"/>
    <x v="0"/>
  </r>
  <r>
    <x v="0"/>
    <x v="9"/>
    <x v="9"/>
    <x v="27"/>
    <x v="27"/>
    <x v="27"/>
    <x v="10"/>
    <x v="69"/>
    <x v="154"/>
    <x v="60"/>
    <x v="160"/>
    <x v="71"/>
    <x v="143"/>
    <x v="0"/>
  </r>
  <r>
    <x v="0"/>
    <x v="9"/>
    <x v="9"/>
    <x v="34"/>
    <x v="34"/>
    <x v="34"/>
    <x v="11"/>
    <x v="130"/>
    <x v="155"/>
    <x v="108"/>
    <x v="161"/>
    <x v="81"/>
    <x v="144"/>
    <x v="0"/>
  </r>
  <r>
    <x v="0"/>
    <x v="9"/>
    <x v="9"/>
    <x v="19"/>
    <x v="19"/>
    <x v="19"/>
    <x v="12"/>
    <x v="82"/>
    <x v="129"/>
    <x v="83"/>
    <x v="91"/>
    <x v="57"/>
    <x v="145"/>
    <x v="5"/>
  </r>
  <r>
    <x v="0"/>
    <x v="9"/>
    <x v="9"/>
    <x v="8"/>
    <x v="8"/>
    <x v="8"/>
    <x v="13"/>
    <x v="107"/>
    <x v="156"/>
    <x v="86"/>
    <x v="90"/>
    <x v="75"/>
    <x v="140"/>
    <x v="0"/>
  </r>
  <r>
    <x v="0"/>
    <x v="9"/>
    <x v="9"/>
    <x v="23"/>
    <x v="23"/>
    <x v="23"/>
    <x v="14"/>
    <x v="121"/>
    <x v="157"/>
    <x v="79"/>
    <x v="162"/>
    <x v="59"/>
    <x v="138"/>
    <x v="0"/>
  </r>
  <r>
    <x v="0"/>
    <x v="9"/>
    <x v="9"/>
    <x v="13"/>
    <x v="13"/>
    <x v="13"/>
    <x v="14"/>
    <x v="121"/>
    <x v="157"/>
    <x v="86"/>
    <x v="90"/>
    <x v="69"/>
    <x v="136"/>
    <x v="0"/>
  </r>
  <r>
    <x v="0"/>
    <x v="9"/>
    <x v="9"/>
    <x v="24"/>
    <x v="24"/>
    <x v="24"/>
    <x v="16"/>
    <x v="122"/>
    <x v="158"/>
    <x v="81"/>
    <x v="163"/>
    <x v="70"/>
    <x v="146"/>
    <x v="1"/>
  </r>
  <r>
    <x v="0"/>
    <x v="9"/>
    <x v="9"/>
    <x v="12"/>
    <x v="12"/>
    <x v="12"/>
    <x v="17"/>
    <x v="83"/>
    <x v="159"/>
    <x v="61"/>
    <x v="164"/>
    <x v="83"/>
    <x v="142"/>
    <x v="0"/>
  </r>
  <r>
    <x v="0"/>
    <x v="9"/>
    <x v="9"/>
    <x v="21"/>
    <x v="21"/>
    <x v="21"/>
    <x v="18"/>
    <x v="71"/>
    <x v="57"/>
    <x v="88"/>
    <x v="165"/>
    <x v="78"/>
    <x v="141"/>
    <x v="0"/>
  </r>
  <r>
    <x v="0"/>
    <x v="9"/>
    <x v="9"/>
    <x v="22"/>
    <x v="22"/>
    <x v="22"/>
    <x v="19"/>
    <x v="72"/>
    <x v="106"/>
    <x v="88"/>
    <x v="165"/>
    <x v="80"/>
    <x v="147"/>
    <x v="0"/>
  </r>
  <r>
    <x v="0"/>
    <x v="10"/>
    <x v="10"/>
    <x v="0"/>
    <x v="0"/>
    <x v="0"/>
    <x v="0"/>
    <x v="131"/>
    <x v="160"/>
    <x v="109"/>
    <x v="166"/>
    <x v="60"/>
    <x v="148"/>
    <x v="0"/>
  </r>
  <r>
    <x v="0"/>
    <x v="10"/>
    <x v="10"/>
    <x v="1"/>
    <x v="1"/>
    <x v="1"/>
    <x v="1"/>
    <x v="35"/>
    <x v="161"/>
    <x v="110"/>
    <x v="167"/>
    <x v="60"/>
    <x v="148"/>
    <x v="0"/>
  </r>
  <r>
    <x v="0"/>
    <x v="10"/>
    <x v="10"/>
    <x v="2"/>
    <x v="2"/>
    <x v="2"/>
    <x v="2"/>
    <x v="37"/>
    <x v="162"/>
    <x v="105"/>
    <x v="168"/>
    <x v="94"/>
    <x v="149"/>
    <x v="0"/>
  </r>
  <r>
    <x v="0"/>
    <x v="10"/>
    <x v="10"/>
    <x v="3"/>
    <x v="3"/>
    <x v="3"/>
    <x v="3"/>
    <x v="132"/>
    <x v="163"/>
    <x v="58"/>
    <x v="10"/>
    <x v="95"/>
    <x v="150"/>
    <x v="0"/>
  </r>
  <r>
    <x v="0"/>
    <x v="10"/>
    <x v="10"/>
    <x v="4"/>
    <x v="4"/>
    <x v="4"/>
    <x v="4"/>
    <x v="108"/>
    <x v="164"/>
    <x v="111"/>
    <x v="169"/>
    <x v="96"/>
    <x v="151"/>
    <x v="0"/>
  </r>
  <r>
    <x v="0"/>
    <x v="10"/>
    <x v="10"/>
    <x v="5"/>
    <x v="5"/>
    <x v="5"/>
    <x v="5"/>
    <x v="133"/>
    <x v="165"/>
    <x v="112"/>
    <x v="170"/>
    <x v="90"/>
    <x v="66"/>
    <x v="0"/>
  </r>
  <r>
    <x v="0"/>
    <x v="10"/>
    <x v="10"/>
    <x v="8"/>
    <x v="8"/>
    <x v="8"/>
    <x v="6"/>
    <x v="54"/>
    <x v="166"/>
    <x v="58"/>
    <x v="10"/>
    <x v="97"/>
    <x v="7"/>
    <x v="0"/>
  </r>
  <r>
    <x v="0"/>
    <x v="10"/>
    <x v="10"/>
    <x v="6"/>
    <x v="6"/>
    <x v="6"/>
    <x v="7"/>
    <x v="78"/>
    <x v="167"/>
    <x v="113"/>
    <x v="171"/>
    <x v="66"/>
    <x v="152"/>
    <x v="0"/>
  </r>
  <r>
    <x v="0"/>
    <x v="10"/>
    <x v="10"/>
    <x v="9"/>
    <x v="9"/>
    <x v="9"/>
    <x v="7"/>
    <x v="78"/>
    <x v="167"/>
    <x v="114"/>
    <x v="172"/>
    <x v="80"/>
    <x v="153"/>
    <x v="0"/>
  </r>
  <r>
    <x v="0"/>
    <x v="10"/>
    <x v="10"/>
    <x v="11"/>
    <x v="11"/>
    <x v="11"/>
    <x v="9"/>
    <x v="103"/>
    <x v="168"/>
    <x v="62"/>
    <x v="78"/>
    <x v="98"/>
    <x v="154"/>
    <x v="0"/>
  </r>
  <r>
    <x v="0"/>
    <x v="10"/>
    <x v="10"/>
    <x v="12"/>
    <x v="12"/>
    <x v="12"/>
    <x v="10"/>
    <x v="105"/>
    <x v="84"/>
    <x v="115"/>
    <x v="173"/>
    <x v="75"/>
    <x v="155"/>
    <x v="0"/>
  </r>
  <r>
    <x v="0"/>
    <x v="10"/>
    <x v="10"/>
    <x v="10"/>
    <x v="10"/>
    <x v="10"/>
    <x v="11"/>
    <x v="134"/>
    <x v="169"/>
    <x v="58"/>
    <x v="10"/>
    <x v="84"/>
    <x v="49"/>
    <x v="0"/>
  </r>
  <r>
    <x v="0"/>
    <x v="10"/>
    <x v="10"/>
    <x v="7"/>
    <x v="7"/>
    <x v="7"/>
    <x v="12"/>
    <x v="67"/>
    <x v="53"/>
    <x v="67"/>
    <x v="16"/>
    <x v="99"/>
    <x v="156"/>
    <x v="0"/>
  </r>
  <r>
    <x v="0"/>
    <x v="10"/>
    <x v="10"/>
    <x v="14"/>
    <x v="14"/>
    <x v="14"/>
    <x v="13"/>
    <x v="113"/>
    <x v="170"/>
    <x v="81"/>
    <x v="174"/>
    <x v="100"/>
    <x v="157"/>
    <x v="0"/>
  </r>
  <r>
    <x v="0"/>
    <x v="10"/>
    <x v="10"/>
    <x v="15"/>
    <x v="15"/>
    <x v="15"/>
    <x v="14"/>
    <x v="92"/>
    <x v="171"/>
    <x v="19"/>
    <x v="175"/>
    <x v="52"/>
    <x v="158"/>
    <x v="0"/>
  </r>
  <r>
    <x v="0"/>
    <x v="10"/>
    <x v="10"/>
    <x v="29"/>
    <x v="29"/>
    <x v="29"/>
    <x v="14"/>
    <x v="92"/>
    <x v="171"/>
    <x v="73"/>
    <x v="176"/>
    <x v="65"/>
    <x v="108"/>
    <x v="0"/>
  </r>
  <r>
    <x v="0"/>
    <x v="10"/>
    <x v="10"/>
    <x v="13"/>
    <x v="13"/>
    <x v="13"/>
    <x v="16"/>
    <x v="135"/>
    <x v="172"/>
    <x v="54"/>
    <x v="177"/>
    <x v="57"/>
    <x v="53"/>
    <x v="1"/>
  </r>
  <r>
    <x v="0"/>
    <x v="10"/>
    <x v="10"/>
    <x v="17"/>
    <x v="17"/>
    <x v="17"/>
    <x v="17"/>
    <x v="136"/>
    <x v="173"/>
    <x v="64"/>
    <x v="178"/>
    <x v="91"/>
    <x v="159"/>
    <x v="0"/>
  </r>
  <r>
    <x v="0"/>
    <x v="10"/>
    <x v="10"/>
    <x v="18"/>
    <x v="18"/>
    <x v="18"/>
    <x v="18"/>
    <x v="82"/>
    <x v="174"/>
    <x v="31"/>
    <x v="179"/>
    <x v="56"/>
    <x v="160"/>
    <x v="0"/>
  </r>
  <r>
    <x v="0"/>
    <x v="10"/>
    <x v="10"/>
    <x v="33"/>
    <x v="33"/>
    <x v="33"/>
    <x v="19"/>
    <x v="95"/>
    <x v="175"/>
    <x v="82"/>
    <x v="180"/>
    <x v="70"/>
    <x v="161"/>
    <x v="0"/>
  </r>
  <r>
    <x v="0"/>
    <x v="11"/>
    <x v="11"/>
    <x v="4"/>
    <x v="4"/>
    <x v="4"/>
    <x v="0"/>
    <x v="137"/>
    <x v="176"/>
    <x v="68"/>
    <x v="181"/>
    <x v="74"/>
    <x v="162"/>
    <x v="0"/>
  </r>
  <r>
    <x v="0"/>
    <x v="11"/>
    <x v="11"/>
    <x v="6"/>
    <x v="6"/>
    <x v="6"/>
    <x v="1"/>
    <x v="138"/>
    <x v="177"/>
    <x v="19"/>
    <x v="182"/>
    <x v="67"/>
    <x v="163"/>
    <x v="0"/>
  </r>
  <r>
    <x v="0"/>
    <x v="11"/>
    <x v="11"/>
    <x v="3"/>
    <x v="3"/>
    <x v="3"/>
    <x v="2"/>
    <x v="139"/>
    <x v="178"/>
    <x v="19"/>
    <x v="182"/>
    <x v="82"/>
    <x v="164"/>
    <x v="0"/>
  </r>
  <r>
    <x v="0"/>
    <x v="11"/>
    <x v="11"/>
    <x v="8"/>
    <x v="8"/>
    <x v="8"/>
    <x v="2"/>
    <x v="139"/>
    <x v="178"/>
    <x v="80"/>
    <x v="139"/>
    <x v="74"/>
    <x v="162"/>
    <x v="0"/>
  </r>
  <r>
    <x v="0"/>
    <x v="11"/>
    <x v="11"/>
    <x v="0"/>
    <x v="0"/>
    <x v="0"/>
    <x v="2"/>
    <x v="139"/>
    <x v="178"/>
    <x v="95"/>
    <x v="183"/>
    <x v="92"/>
    <x v="130"/>
    <x v="0"/>
  </r>
  <r>
    <x v="0"/>
    <x v="11"/>
    <x v="11"/>
    <x v="2"/>
    <x v="2"/>
    <x v="2"/>
    <x v="5"/>
    <x v="140"/>
    <x v="179"/>
    <x v="80"/>
    <x v="139"/>
    <x v="92"/>
    <x v="130"/>
    <x v="0"/>
  </r>
  <r>
    <x v="0"/>
    <x v="11"/>
    <x v="11"/>
    <x v="1"/>
    <x v="1"/>
    <x v="1"/>
    <x v="5"/>
    <x v="140"/>
    <x v="179"/>
    <x v="94"/>
    <x v="184"/>
    <x v="82"/>
    <x v="164"/>
    <x v="0"/>
  </r>
  <r>
    <x v="0"/>
    <x v="11"/>
    <x v="11"/>
    <x v="32"/>
    <x v="32"/>
    <x v="32"/>
    <x v="7"/>
    <x v="141"/>
    <x v="180"/>
    <x v="83"/>
    <x v="91"/>
    <x v="82"/>
    <x v="164"/>
    <x v="0"/>
  </r>
  <r>
    <x v="0"/>
    <x v="11"/>
    <x v="11"/>
    <x v="17"/>
    <x v="17"/>
    <x v="17"/>
    <x v="7"/>
    <x v="141"/>
    <x v="180"/>
    <x v="94"/>
    <x v="184"/>
    <x v="74"/>
    <x v="162"/>
    <x v="0"/>
  </r>
  <r>
    <x v="0"/>
    <x v="11"/>
    <x v="11"/>
    <x v="15"/>
    <x v="15"/>
    <x v="15"/>
    <x v="9"/>
    <x v="142"/>
    <x v="181"/>
    <x v="83"/>
    <x v="91"/>
    <x v="74"/>
    <x v="162"/>
    <x v="0"/>
  </r>
  <r>
    <x v="0"/>
    <x v="11"/>
    <x v="11"/>
    <x v="5"/>
    <x v="5"/>
    <x v="5"/>
    <x v="9"/>
    <x v="142"/>
    <x v="181"/>
    <x v="94"/>
    <x v="184"/>
    <x v="92"/>
    <x v="130"/>
    <x v="0"/>
  </r>
  <r>
    <x v="0"/>
    <x v="11"/>
    <x v="11"/>
    <x v="11"/>
    <x v="11"/>
    <x v="11"/>
    <x v="9"/>
    <x v="142"/>
    <x v="181"/>
    <x v="94"/>
    <x v="184"/>
    <x v="92"/>
    <x v="130"/>
    <x v="0"/>
  </r>
  <r>
    <x v="0"/>
    <x v="11"/>
    <x v="11"/>
    <x v="12"/>
    <x v="12"/>
    <x v="12"/>
    <x v="9"/>
    <x v="142"/>
    <x v="181"/>
    <x v="94"/>
    <x v="184"/>
    <x v="92"/>
    <x v="130"/>
    <x v="0"/>
  </r>
  <r>
    <x v="0"/>
    <x v="11"/>
    <x v="11"/>
    <x v="13"/>
    <x v="13"/>
    <x v="13"/>
    <x v="9"/>
    <x v="142"/>
    <x v="181"/>
    <x v="83"/>
    <x v="91"/>
    <x v="74"/>
    <x v="162"/>
    <x v="0"/>
  </r>
  <r>
    <x v="0"/>
    <x v="11"/>
    <x v="11"/>
    <x v="9"/>
    <x v="9"/>
    <x v="9"/>
    <x v="9"/>
    <x v="142"/>
    <x v="181"/>
    <x v="94"/>
    <x v="184"/>
    <x v="92"/>
    <x v="130"/>
    <x v="0"/>
  </r>
  <r>
    <x v="0"/>
    <x v="12"/>
    <x v="12"/>
    <x v="0"/>
    <x v="0"/>
    <x v="0"/>
    <x v="0"/>
    <x v="111"/>
    <x v="182"/>
    <x v="116"/>
    <x v="185"/>
    <x v="80"/>
    <x v="165"/>
    <x v="0"/>
  </r>
  <r>
    <x v="0"/>
    <x v="12"/>
    <x v="12"/>
    <x v="1"/>
    <x v="1"/>
    <x v="1"/>
    <x v="1"/>
    <x v="115"/>
    <x v="183"/>
    <x v="93"/>
    <x v="94"/>
    <x v="80"/>
    <x v="165"/>
    <x v="0"/>
  </r>
  <r>
    <x v="0"/>
    <x v="12"/>
    <x v="12"/>
    <x v="2"/>
    <x v="2"/>
    <x v="2"/>
    <x v="2"/>
    <x v="130"/>
    <x v="184"/>
    <x v="31"/>
    <x v="186"/>
    <x v="69"/>
    <x v="166"/>
    <x v="0"/>
  </r>
  <r>
    <x v="0"/>
    <x v="12"/>
    <x v="12"/>
    <x v="4"/>
    <x v="4"/>
    <x v="4"/>
    <x v="3"/>
    <x v="106"/>
    <x v="185"/>
    <x v="31"/>
    <x v="186"/>
    <x v="77"/>
    <x v="167"/>
    <x v="0"/>
  </r>
  <r>
    <x v="0"/>
    <x v="12"/>
    <x v="12"/>
    <x v="3"/>
    <x v="3"/>
    <x v="3"/>
    <x v="4"/>
    <x v="83"/>
    <x v="186"/>
    <x v="117"/>
    <x v="187"/>
    <x v="59"/>
    <x v="168"/>
    <x v="0"/>
  </r>
  <r>
    <x v="0"/>
    <x v="12"/>
    <x v="12"/>
    <x v="6"/>
    <x v="6"/>
    <x v="6"/>
    <x v="5"/>
    <x v="70"/>
    <x v="187"/>
    <x v="88"/>
    <x v="188"/>
    <x v="71"/>
    <x v="169"/>
    <x v="0"/>
  </r>
  <r>
    <x v="0"/>
    <x v="12"/>
    <x v="12"/>
    <x v="5"/>
    <x v="5"/>
    <x v="5"/>
    <x v="6"/>
    <x v="123"/>
    <x v="188"/>
    <x v="101"/>
    <x v="189"/>
    <x v="47"/>
    <x v="170"/>
    <x v="0"/>
  </r>
  <r>
    <x v="0"/>
    <x v="12"/>
    <x v="12"/>
    <x v="8"/>
    <x v="8"/>
    <x v="8"/>
    <x v="7"/>
    <x v="85"/>
    <x v="189"/>
    <x v="79"/>
    <x v="190"/>
    <x v="71"/>
    <x v="169"/>
    <x v="0"/>
  </r>
  <r>
    <x v="0"/>
    <x v="12"/>
    <x v="12"/>
    <x v="11"/>
    <x v="11"/>
    <x v="11"/>
    <x v="8"/>
    <x v="98"/>
    <x v="190"/>
    <x v="117"/>
    <x v="187"/>
    <x v="47"/>
    <x v="170"/>
    <x v="0"/>
  </r>
  <r>
    <x v="0"/>
    <x v="12"/>
    <x v="12"/>
    <x v="9"/>
    <x v="9"/>
    <x v="9"/>
    <x v="9"/>
    <x v="75"/>
    <x v="151"/>
    <x v="54"/>
    <x v="191"/>
    <x v="74"/>
    <x v="171"/>
    <x v="0"/>
  </r>
  <r>
    <x v="0"/>
    <x v="12"/>
    <x v="12"/>
    <x v="10"/>
    <x v="10"/>
    <x v="10"/>
    <x v="10"/>
    <x v="87"/>
    <x v="191"/>
    <x v="67"/>
    <x v="192"/>
    <x v="83"/>
    <x v="172"/>
    <x v="0"/>
  </r>
  <r>
    <x v="0"/>
    <x v="12"/>
    <x v="12"/>
    <x v="12"/>
    <x v="12"/>
    <x v="12"/>
    <x v="10"/>
    <x v="87"/>
    <x v="191"/>
    <x v="117"/>
    <x v="187"/>
    <x v="67"/>
    <x v="173"/>
    <x v="0"/>
  </r>
  <r>
    <x v="0"/>
    <x v="12"/>
    <x v="12"/>
    <x v="29"/>
    <x v="29"/>
    <x v="29"/>
    <x v="12"/>
    <x v="88"/>
    <x v="192"/>
    <x v="89"/>
    <x v="193"/>
    <x v="83"/>
    <x v="172"/>
    <x v="0"/>
  </r>
  <r>
    <x v="0"/>
    <x v="12"/>
    <x v="12"/>
    <x v="13"/>
    <x v="13"/>
    <x v="13"/>
    <x v="12"/>
    <x v="88"/>
    <x v="192"/>
    <x v="68"/>
    <x v="194"/>
    <x v="47"/>
    <x v="170"/>
    <x v="0"/>
  </r>
  <r>
    <x v="0"/>
    <x v="12"/>
    <x v="12"/>
    <x v="7"/>
    <x v="7"/>
    <x v="7"/>
    <x v="14"/>
    <x v="143"/>
    <x v="193"/>
    <x v="68"/>
    <x v="194"/>
    <x v="67"/>
    <x v="173"/>
    <x v="0"/>
  </r>
  <r>
    <x v="0"/>
    <x v="12"/>
    <x v="12"/>
    <x v="28"/>
    <x v="28"/>
    <x v="28"/>
    <x v="15"/>
    <x v="144"/>
    <x v="194"/>
    <x v="19"/>
    <x v="71"/>
    <x v="79"/>
    <x v="174"/>
    <x v="0"/>
  </r>
  <r>
    <x v="0"/>
    <x v="12"/>
    <x v="12"/>
    <x v="33"/>
    <x v="33"/>
    <x v="33"/>
    <x v="15"/>
    <x v="144"/>
    <x v="194"/>
    <x v="80"/>
    <x v="195"/>
    <x v="67"/>
    <x v="173"/>
    <x v="0"/>
  </r>
  <r>
    <x v="0"/>
    <x v="12"/>
    <x v="12"/>
    <x v="35"/>
    <x v="35"/>
    <x v="35"/>
    <x v="15"/>
    <x v="144"/>
    <x v="194"/>
    <x v="83"/>
    <x v="91"/>
    <x v="83"/>
    <x v="172"/>
    <x v="0"/>
  </r>
  <r>
    <x v="0"/>
    <x v="12"/>
    <x v="12"/>
    <x v="24"/>
    <x v="24"/>
    <x v="24"/>
    <x v="18"/>
    <x v="137"/>
    <x v="195"/>
    <x v="19"/>
    <x v="71"/>
    <x v="83"/>
    <x v="172"/>
    <x v="0"/>
  </r>
  <r>
    <x v="0"/>
    <x v="12"/>
    <x v="12"/>
    <x v="16"/>
    <x v="16"/>
    <x v="16"/>
    <x v="19"/>
    <x v="138"/>
    <x v="88"/>
    <x v="94"/>
    <x v="15"/>
    <x v="83"/>
    <x v="172"/>
    <x v="0"/>
  </r>
  <r>
    <x v="0"/>
    <x v="12"/>
    <x v="12"/>
    <x v="19"/>
    <x v="19"/>
    <x v="19"/>
    <x v="19"/>
    <x v="138"/>
    <x v="88"/>
    <x v="83"/>
    <x v="91"/>
    <x v="67"/>
    <x v="173"/>
    <x v="0"/>
  </r>
  <r>
    <x v="0"/>
    <x v="13"/>
    <x v="13"/>
    <x v="4"/>
    <x v="4"/>
    <x v="4"/>
    <x v="0"/>
    <x v="119"/>
    <x v="196"/>
    <x v="60"/>
    <x v="196"/>
    <x v="68"/>
    <x v="175"/>
    <x v="0"/>
  </r>
  <r>
    <x v="0"/>
    <x v="13"/>
    <x v="13"/>
    <x v="0"/>
    <x v="0"/>
    <x v="0"/>
    <x v="1"/>
    <x v="145"/>
    <x v="197"/>
    <x v="115"/>
    <x v="197"/>
    <x v="67"/>
    <x v="176"/>
    <x v="0"/>
  </r>
  <r>
    <x v="0"/>
    <x v="13"/>
    <x v="13"/>
    <x v="3"/>
    <x v="3"/>
    <x v="3"/>
    <x v="2"/>
    <x v="114"/>
    <x v="198"/>
    <x v="66"/>
    <x v="198"/>
    <x v="30"/>
    <x v="177"/>
    <x v="0"/>
  </r>
  <r>
    <x v="0"/>
    <x v="13"/>
    <x v="13"/>
    <x v="2"/>
    <x v="2"/>
    <x v="2"/>
    <x v="3"/>
    <x v="93"/>
    <x v="199"/>
    <x v="73"/>
    <x v="199"/>
    <x v="69"/>
    <x v="178"/>
    <x v="0"/>
  </r>
  <r>
    <x v="0"/>
    <x v="13"/>
    <x v="13"/>
    <x v="6"/>
    <x v="6"/>
    <x v="6"/>
    <x v="4"/>
    <x v="83"/>
    <x v="200"/>
    <x v="65"/>
    <x v="200"/>
    <x v="71"/>
    <x v="179"/>
    <x v="0"/>
  </r>
  <r>
    <x v="0"/>
    <x v="13"/>
    <x v="13"/>
    <x v="8"/>
    <x v="8"/>
    <x v="8"/>
    <x v="5"/>
    <x v="123"/>
    <x v="201"/>
    <x v="64"/>
    <x v="201"/>
    <x v="59"/>
    <x v="180"/>
    <x v="0"/>
  </r>
  <r>
    <x v="0"/>
    <x v="13"/>
    <x v="13"/>
    <x v="5"/>
    <x v="5"/>
    <x v="5"/>
    <x v="6"/>
    <x v="71"/>
    <x v="202"/>
    <x v="34"/>
    <x v="202"/>
    <x v="74"/>
    <x v="181"/>
    <x v="0"/>
  </r>
  <r>
    <x v="0"/>
    <x v="13"/>
    <x v="13"/>
    <x v="11"/>
    <x v="11"/>
    <x v="11"/>
    <x v="7"/>
    <x v="96"/>
    <x v="203"/>
    <x v="82"/>
    <x v="203"/>
    <x v="56"/>
    <x v="182"/>
    <x v="0"/>
  </r>
  <r>
    <x v="0"/>
    <x v="13"/>
    <x v="13"/>
    <x v="1"/>
    <x v="1"/>
    <x v="1"/>
    <x v="8"/>
    <x v="72"/>
    <x v="204"/>
    <x v="77"/>
    <x v="62"/>
    <x v="83"/>
    <x v="68"/>
    <x v="0"/>
  </r>
  <r>
    <x v="0"/>
    <x v="13"/>
    <x v="13"/>
    <x v="9"/>
    <x v="9"/>
    <x v="9"/>
    <x v="9"/>
    <x v="73"/>
    <x v="51"/>
    <x v="86"/>
    <x v="204"/>
    <x v="74"/>
    <x v="181"/>
    <x v="0"/>
  </r>
  <r>
    <x v="0"/>
    <x v="13"/>
    <x v="13"/>
    <x v="13"/>
    <x v="13"/>
    <x v="13"/>
    <x v="10"/>
    <x v="74"/>
    <x v="205"/>
    <x v="67"/>
    <x v="112"/>
    <x v="79"/>
    <x v="183"/>
    <x v="0"/>
  </r>
  <r>
    <x v="0"/>
    <x v="13"/>
    <x v="13"/>
    <x v="7"/>
    <x v="7"/>
    <x v="7"/>
    <x v="11"/>
    <x v="87"/>
    <x v="103"/>
    <x v="80"/>
    <x v="122"/>
    <x v="72"/>
    <x v="184"/>
    <x v="0"/>
  </r>
  <r>
    <x v="0"/>
    <x v="13"/>
    <x v="13"/>
    <x v="19"/>
    <x v="19"/>
    <x v="19"/>
    <x v="12"/>
    <x v="88"/>
    <x v="206"/>
    <x v="83"/>
    <x v="91"/>
    <x v="56"/>
    <x v="182"/>
    <x v="0"/>
  </r>
  <r>
    <x v="0"/>
    <x v="13"/>
    <x v="13"/>
    <x v="12"/>
    <x v="12"/>
    <x v="12"/>
    <x v="13"/>
    <x v="99"/>
    <x v="55"/>
    <x v="68"/>
    <x v="34"/>
    <x v="80"/>
    <x v="136"/>
    <x v="0"/>
  </r>
  <r>
    <x v="0"/>
    <x v="13"/>
    <x v="13"/>
    <x v="15"/>
    <x v="15"/>
    <x v="15"/>
    <x v="14"/>
    <x v="100"/>
    <x v="207"/>
    <x v="65"/>
    <x v="200"/>
    <x v="83"/>
    <x v="68"/>
    <x v="0"/>
  </r>
  <r>
    <x v="0"/>
    <x v="13"/>
    <x v="13"/>
    <x v="10"/>
    <x v="10"/>
    <x v="10"/>
    <x v="14"/>
    <x v="100"/>
    <x v="207"/>
    <x v="67"/>
    <x v="112"/>
    <x v="74"/>
    <x v="181"/>
    <x v="0"/>
  </r>
  <r>
    <x v="0"/>
    <x v="13"/>
    <x v="13"/>
    <x v="23"/>
    <x v="23"/>
    <x v="23"/>
    <x v="16"/>
    <x v="101"/>
    <x v="14"/>
    <x v="94"/>
    <x v="205"/>
    <x v="78"/>
    <x v="185"/>
    <x v="0"/>
  </r>
  <r>
    <x v="0"/>
    <x v="13"/>
    <x v="13"/>
    <x v="17"/>
    <x v="17"/>
    <x v="17"/>
    <x v="16"/>
    <x v="101"/>
    <x v="14"/>
    <x v="19"/>
    <x v="206"/>
    <x v="47"/>
    <x v="186"/>
    <x v="0"/>
  </r>
  <r>
    <x v="0"/>
    <x v="13"/>
    <x v="13"/>
    <x v="27"/>
    <x v="27"/>
    <x v="27"/>
    <x v="16"/>
    <x v="101"/>
    <x v="14"/>
    <x v="95"/>
    <x v="207"/>
    <x v="79"/>
    <x v="183"/>
    <x v="0"/>
  </r>
  <r>
    <x v="0"/>
    <x v="13"/>
    <x v="13"/>
    <x v="14"/>
    <x v="14"/>
    <x v="14"/>
    <x v="19"/>
    <x v="143"/>
    <x v="38"/>
    <x v="80"/>
    <x v="122"/>
    <x v="79"/>
    <x v="183"/>
    <x v="0"/>
  </r>
  <r>
    <x v="0"/>
    <x v="13"/>
    <x v="13"/>
    <x v="36"/>
    <x v="36"/>
    <x v="36"/>
    <x v="19"/>
    <x v="143"/>
    <x v="38"/>
    <x v="94"/>
    <x v="205"/>
    <x v="47"/>
    <x v="186"/>
    <x v="0"/>
  </r>
  <r>
    <x v="0"/>
    <x v="14"/>
    <x v="14"/>
    <x v="0"/>
    <x v="0"/>
    <x v="0"/>
    <x v="0"/>
    <x v="110"/>
    <x v="208"/>
    <x v="71"/>
    <x v="208"/>
    <x v="47"/>
    <x v="187"/>
    <x v="0"/>
  </r>
  <r>
    <x v="0"/>
    <x v="14"/>
    <x v="14"/>
    <x v="4"/>
    <x v="4"/>
    <x v="4"/>
    <x v="1"/>
    <x v="113"/>
    <x v="209"/>
    <x v="118"/>
    <x v="209"/>
    <x v="84"/>
    <x v="188"/>
    <x v="0"/>
  </r>
  <r>
    <x v="0"/>
    <x v="14"/>
    <x v="14"/>
    <x v="2"/>
    <x v="2"/>
    <x v="2"/>
    <x v="1"/>
    <x v="113"/>
    <x v="209"/>
    <x v="119"/>
    <x v="210"/>
    <x v="59"/>
    <x v="189"/>
    <x v="0"/>
  </r>
  <r>
    <x v="0"/>
    <x v="14"/>
    <x v="14"/>
    <x v="3"/>
    <x v="3"/>
    <x v="3"/>
    <x v="3"/>
    <x v="145"/>
    <x v="210"/>
    <x v="66"/>
    <x v="211"/>
    <x v="101"/>
    <x v="190"/>
    <x v="0"/>
  </r>
  <r>
    <x v="0"/>
    <x v="14"/>
    <x v="14"/>
    <x v="1"/>
    <x v="1"/>
    <x v="1"/>
    <x v="4"/>
    <x v="135"/>
    <x v="211"/>
    <x v="60"/>
    <x v="212"/>
    <x v="80"/>
    <x v="67"/>
    <x v="0"/>
  </r>
  <r>
    <x v="0"/>
    <x v="14"/>
    <x v="14"/>
    <x v="5"/>
    <x v="5"/>
    <x v="5"/>
    <x v="5"/>
    <x v="82"/>
    <x v="212"/>
    <x v="99"/>
    <x v="213"/>
    <x v="83"/>
    <x v="191"/>
    <x v="0"/>
  </r>
  <r>
    <x v="0"/>
    <x v="14"/>
    <x v="14"/>
    <x v="8"/>
    <x v="8"/>
    <x v="8"/>
    <x v="6"/>
    <x v="123"/>
    <x v="7"/>
    <x v="82"/>
    <x v="214"/>
    <x v="75"/>
    <x v="42"/>
    <x v="0"/>
  </r>
  <r>
    <x v="0"/>
    <x v="14"/>
    <x v="14"/>
    <x v="10"/>
    <x v="10"/>
    <x v="10"/>
    <x v="7"/>
    <x v="71"/>
    <x v="213"/>
    <x v="88"/>
    <x v="215"/>
    <x v="78"/>
    <x v="192"/>
    <x v="0"/>
  </r>
  <r>
    <x v="0"/>
    <x v="14"/>
    <x v="14"/>
    <x v="9"/>
    <x v="9"/>
    <x v="9"/>
    <x v="7"/>
    <x v="71"/>
    <x v="213"/>
    <x v="108"/>
    <x v="216"/>
    <x v="92"/>
    <x v="130"/>
    <x v="0"/>
  </r>
  <r>
    <x v="0"/>
    <x v="14"/>
    <x v="14"/>
    <x v="6"/>
    <x v="6"/>
    <x v="6"/>
    <x v="9"/>
    <x v="96"/>
    <x v="214"/>
    <x v="67"/>
    <x v="217"/>
    <x v="47"/>
    <x v="187"/>
    <x v="0"/>
  </r>
  <r>
    <x v="0"/>
    <x v="14"/>
    <x v="14"/>
    <x v="11"/>
    <x v="11"/>
    <x v="11"/>
    <x v="10"/>
    <x v="116"/>
    <x v="215"/>
    <x v="54"/>
    <x v="218"/>
    <x v="80"/>
    <x v="67"/>
    <x v="0"/>
  </r>
  <r>
    <x v="0"/>
    <x v="14"/>
    <x v="14"/>
    <x v="18"/>
    <x v="18"/>
    <x v="18"/>
    <x v="11"/>
    <x v="74"/>
    <x v="216"/>
    <x v="54"/>
    <x v="218"/>
    <x v="82"/>
    <x v="193"/>
    <x v="0"/>
  </r>
  <r>
    <x v="0"/>
    <x v="14"/>
    <x v="14"/>
    <x v="13"/>
    <x v="13"/>
    <x v="13"/>
    <x v="12"/>
    <x v="86"/>
    <x v="217"/>
    <x v="82"/>
    <x v="214"/>
    <x v="82"/>
    <x v="193"/>
    <x v="0"/>
  </r>
  <r>
    <x v="0"/>
    <x v="14"/>
    <x v="14"/>
    <x v="19"/>
    <x v="19"/>
    <x v="19"/>
    <x v="13"/>
    <x v="87"/>
    <x v="218"/>
    <x v="83"/>
    <x v="91"/>
    <x v="81"/>
    <x v="26"/>
    <x v="0"/>
  </r>
  <r>
    <x v="0"/>
    <x v="14"/>
    <x v="14"/>
    <x v="14"/>
    <x v="14"/>
    <x v="14"/>
    <x v="14"/>
    <x v="143"/>
    <x v="219"/>
    <x v="68"/>
    <x v="219"/>
    <x v="67"/>
    <x v="194"/>
    <x v="0"/>
  </r>
  <r>
    <x v="0"/>
    <x v="14"/>
    <x v="14"/>
    <x v="17"/>
    <x v="17"/>
    <x v="17"/>
    <x v="14"/>
    <x v="143"/>
    <x v="219"/>
    <x v="19"/>
    <x v="17"/>
    <x v="80"/>
    <x v="67"/>
    <x v="0"/>
  </r>
  <r>
    <x v="0"/>
    <x v="14"/>
    <x v="14"/>
    <x v="7"/>
    <x v="7"/>
    <x v="7"/>
    <x v="14"/>
    <x v="143"/>
    <x v="219"/>
    <x v="80"/>
    <x v="220"/>
    <x v="79"/>
    <x v="195"/>
    <x v="0"/>
  </r>
  <r>
    <x v="0"/>
    <x v="14"/>
    <x v="14"/>
    <x v="12"/>
    <x v="12"/>
    <x v="12"/>
    <x v="14"/>
    <x v="143"/>
    <x v="219"/>
    <x v="89"/>
    <x v="200"/>
    <x v="92"/>
    <x v="130"/>
    <x v="0"/>
  </r>
  <r>
    <x v="0"/>
    <x v="14"/>
    <x v="14"/>
    <x v="33"/>
    <x v="33"/>
    <x v="33"/>
    <x v="14"/>
    <x v="143"/>
    <x v="219"/>
    <x v="64"/>
    <x v="221"/>
    <x v="74"/>
    <x v="196"/>
    <x v="0"/>
  </r>
  <r>
    <x v="0"/>
    <x v="14"/>
    <x v="14"/>
    <x v="23"/>
    <x v="23"/>
    <x v="23"/>
    <x v="19"/>
    <x v="144"/>
    <x v="220"/>
    <x v="94"/>
    <x v="222"/>
    <x v="80"/>
    <x v="67"/>
    <x v="0"/>
  </r>
  <r>
    <x v="0"/>
    <x v="15"/>
    <x v="15"/>
    <x v="0"/>
    <x v="0"/>
    <x v="0"/>
    <x v="0"/>
    <x v="146"/>
    <x v="221"/>
    <x v="120"/>
    <x v="181"/>
    <x v="82"/>
    <x v="197"/>
    <x v="0"/>
  </r>
  <r>
    <x v="0"/>
    <x v="15"/>
    <x v="15"/>
    <x v="1"/>
    <x v="1"/>
    <x v="1"/>
    <x v="1"/>
    <x v="93"/>
    <x v="222"/>
    <x v="76"/>
    <x v="223"/>
    <x v="78"/>
    <x v="198"/>
    <x v="0"/>
  </r>
  <r>
    <x v="0"/>
    <x v="15"/>
    <x v="15"/>
    <x v="2"/>
    <x v="2"/>
    <x v="2"/>
    <x v="2"/>
    <x v="135"/>
    <x v="223"/>
    <x v="73"/>
    <x v="224"/>
    <x v="77"/>
    <x v="199"/>
    <x v="0"/>
  </r>
  <r>
    <x v="0"/>
    <x v="15"/>
    <x v="15"/>
    <x v="3"/>
    <x v="3"/>
    <x v="3"/>
    <x v="3"/>
    <x v="82"/>
    <x v="224"/>
    <x v="81"/>
    <x v="225"/>
    <x v="76"/>
    <x v="200"/>
    <x v="0"/>
  </r>
  <r>
    <x v="0"/>
    <x v="15"/>
    <x v="15"/>
    <x v="4"/>
    <x v="4"/>
    <x v="4"/>
    <x v="3"/>
    <x v="82"/>
    <x v="224"/>
    <x v="108"/>
    <x v="226"/>
    <x v="71"/>
    <x v="201"/>
    <x v="0"/>
  </r>
  <r>
    <x v="0"/>
    <x v="15"/>
    <x v="15"/>
    <x v="7"/>
    <x v="7"/>
    <x v="7"/>
    <x v="5"/>
    <x v="83"/>
    <x v="225"/>
    <x v="77"/>
    <x v="43"/>
    <x v="81"/>
    <x v="202"/>
    <x v="0"/>
  </r>
  <r>
    <x v="0"/>
    <x v="15"/>
    <x v="15"/>
    <x v="5"/>
    <x v="5"/>
    <x v="5"/>
    <x v="6"/>
    <x v="71"/>
    <x v="164"/>
    <x v="101"/>
    <x v="227"/>
    <x v="79"/>
    <x v="203"/>
    <x v="0"/>
  </r>
  <r>
    <x v="0"/>
    <x v="15"/>
    <x v="15"/>
    <x v="6"/>
    <x v="6"/>
    <x v="6"/>
    <x v="7"/>
    <x v="72"/>
    <x v="82"/>
    <x v="54"/>
    <x v="228"/>
    <x v="83"/>
    <x v="165"/>
    <x v="1"/>
  </r>
  <r>
    <x v="0"/>
    <x v="15"/>
    <x v="15"/>
    <x v="8"/>
    <x v="8"/>
    <x v="8"/>
    <x v="8"/>
    <x v="74"/>
    <x v="226"/>
    <x v="67"/>
    <x v="142"/>
    <x v="47"/>
    <x v="204"/>
    <x v="0"/>
  </r>
  <r>
    <x v="0"/>
    <x v="15"/>
    <x v="15"/>
    <x v="13"/>
    <x v="13"/>
    <x v="13"/>
    <x v="9"/>
    <x v="101"/>
    <x v="86"/>
    <x v="95"/>
    <x v="103"/>
    <x v="79"/>
    <x v="203"/>
    <x v="0"/>
  </r>
  <r>
    <x v="0"/>
    <x v="15"/>
    <x v="15"/>
    <x v="9"/>
    <x v="9"/>
    <x v="9"/>
    <x v="10"/>
    <x v="143"/>
    <x v="13"/>
    <x v="64"/>
    <x v="229"/>
    <x v="74"/>
    <x v="205"/>
    <x v="0"/>
  </r>
  <r>
    <x v="0"/>
    <x v="15"/>
    <x v="15"/>
    <x v="10"/>
    <x v="10"/>
    <x v="10"/>
    <x v="11"/>
    <x v="144"/>
    <x v="71"/>
    <x v="68"/>
    <x v="230"/>
    <x v="82"/>
    <x v="197"/>
    <x v="0"/>
  </r>
  <r>
    <x v="0"/>
    <x v="15"/>
    <x v="15"/>
    <x v="11"/>
    <x v="11"/>
    <x v="11"/>
    <x v="11"/>
    <x v="144"/>
    <x v="71"/>
    <x v="65"/>
    <x v="102"/>
    <x v="74"/>
    <x v="205"/>
    <x v="0"/>
  </r>
  <r>
    <x v="0"/>
    <x v="15"/>
    <x v="15"/>
    <x v="33"/>
    <x v="33"/>
    <x v="33"/>
    <x v="13"/>
    <x v="137"/>
    <x v="37"/>
    <x v="19"/>
    <x v="16"/>
    <x v="67"/>
    <x v="195"/>
    <x v="0"/>
  </r>
  <r>
    <x v="0"/>
    <x v="15"/>
    <x v="15"/>
    <x v="18"/>
    <x v="18"/>
    <x v="18"/>
    <x v="13"/>
    <x v="137"/>
    <x v="37"/>
    <x v="68"/>
    <x v="230"/>
    <x v="74"/>
    <x v="205"/>
    <x v="0"/>
  </r>
  <r>
    <x v="0"/>
    <x v="15"/>
    <x v="15"/>
    <x v="19"/>
    <x v="19"/>
    <x v="19"/>
    <x v="15"/>
    <x v="138"/>
    <x v="39"/>
    <x v="83"/>
    <x v="91"/>
    <x v="82"/>
    <x v="197"/>
    <x v="0"/>
  </r>
  <r>
    <x v="0"/>
    <x v="15"/>
    <x v="15"/>
    <x v="37"/>
    <x v="37"/>
    <x v="37"/>
    <x v="15"/>
    <x v="138"/>
    <x v="39"/>
    <x v="83"/>
    <x v="91"/>
    <x v="92"/>
    <x v="130"/>
    <x v="8"/>
  </r>
  <r>
    <x v="0"/>
    <x v="15"/>
    <x v="15"/>
    <x v="24"/>
    <x v="24"/>
    <x v="24"/>
    <x v="17"/>
    <x v="139"/>
    <x v="89"/>
    <x v="80"/>
    <x v="163"/>
    <x v="74"/>
    <x v="205"/>
    <x v="0"/>
  </r>
  <r>
    <x v="0"/>
    <x v="15"/>
    <x v="15"/>
    <x v="23"/>
    <x v="23"/>
    <x v="23"/>
    <x v="17"/>
    <x v="139"/>
    <x v="89"/>
    <x v="94"/>
    <x v="231"/>
    <x v="67"/>
    <x v="195"/>
    <x v="0"/>
  </r>
  <r>
    <x v="0"/>
    <x v="15"/>
    <x v="15"/>
    <x v="22"/>
    <x v="22"/>
    <x v="22"/>
    <x v="17"/>
    <x v="139"/>
    <x v="89"/>
    <x v="95"/>
    <x v="103"/>
    <x v="92"/>
    <x v="130"/>
    <x v="0"/>
  </r>
  <r>
    <x v="0"/>
    <x v="15"/>
    <x v="15"/>
    <x v="25"/>
    <x v="25"/>
    <x v="25"/>
    <x v="17"/>
    <x v="139"/>
    <x v="89"/>
    <x v="19"/>
    <x v="16"/>
    <x v="82"/>
    <x v="197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9">
  <r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1"/>
    <x v="1"/>
    <x v="1"/>
    <x v="1"/>
    <x v="1"/>
    <x v="1"/>
    <x v="1"/>
    <x v="1"/>
    <x v="1"/>
    <x v="1"/>
    <x v="0"/>
  </r>
  <r>
    <x v="0"/>
    <x v="0"/>
    <x v="0"/>
    <x v="2"/>
    <x v="2"/>
    <x v="2"/>
    <x v="2"/>
    <x v="2"/>
    <x v="2"/>
    <x v="2"/>
    <x v="2"/>
    <x v="2"/>
    <x v="2"/>
    <x v="1"/>
  </r>
  <r>
    <x v="0"/>
    <x v="0"/>
    <x v="0"/>
    <x v="3"/>
    <x v="3"/>
    <x v="3"/>
    <x v="3"/>
    <x v="3"/>
    <x v="3"/>
    <x v="3"/>
    <x v="3"/>
    <x v="3"/>
    <x v="3"/>
    <x v="2"/>
  </r>
  <r>
    <x v="0"/>
    <x v="0"/>
    <x v="0"/>
    <x v="4"/>
    <x v="4"/>
    <x v="4"/>
    <x v="4"/>
    <x v="4"/>
    <x v="4"/>
    <x v="4"/>
    <x v="4"/>
    <x v="4"/>
    <x v="4"/>
    <x v="0"/>
  </r>
  <r>
    <x v="0"/>
    <x v="0"/>
    <x v="0"/>
    <x v="5"/>
    <x v="5"/>
    <x v="5"/>
    <x v="5"/>
    <x v="5"/>
    <x v="5"/>
    <x v="5"/>
    <x v="5"/>
    <x v="5"/>
    <x v="5"/>
    <x v="0"/>
  </r>
  <r>
    <x v="0"/>
    <x v="0"/>
    <x v="0"/>
    <x v="6"/>
    <x v="6"/>
    <x v="6"/>
    <x v="5"/>
    <x v="5"/>
    <x v="5"/>
    <x v="6"/>
    <x v="6"/>
    <x v="6"/>
    <x v="6"/>
    <x v="0"/>
  </r>
  <r>
    <x v="0"/>
    <x v="0"/>
    <x v="0"/>
    <x v="7"/>
    <x v="7"/>
    <x v="7"/>
    <x v="6"/>
    <x v="6"/>
    <x v="6"/>
    <x v="7"/>
    <x v="7"/>
    <x v="7"/>
    <x v="7"/>
    <x v="0"/>
  </r>
  <r>
    <x v="0"/>
    <x v="0"/>
    <x v="0"/>
    <x v="8"/>
    <x v="8"/>
    <x v="8"/>
    <x v="7"/>
    <x v="7"/>
    <x v="7"/>
    <x v="8"/>
    <x v="8"/>
    <x v="8"/>
    <x v="8"/>
    <x v="0"/>
  </r>
  <r>
    <x v="0"/>
    <x v="0"/>
    <x v="0"/>
    <x v="9"/>
    <x v="9"/>
    <x v="9"/>
    <x v="8"/>
    <x v="8"/>
    <x v="8"/>
    <x v="9"/>
    <x v="9"/>
    <x v="9"/>
    <x v="9"/>
    <x v="0"/>
  </r>
  <r>
    <x v="0"/>
    <x v="0"/>
    <x v="0"/>
    <x v="10"/>
    <x v="10"/>
    <x v="10"/>
    <x v="9"/>
    <x v="9"/>
    <x v="9"/>
    <x v="10"/>
    <x v="10"/>
    <x v="10"/>
    <x v="10"/>
    <x v="0"/>
  </r>
  <r>
    <x v="0"/>
    <x v="0"/>
    <x v="0"/>
    <x v="11"/>
    <x v="11"/>
    <x v="11"/>
    <x v="10"/>
    <x v="10"/>
    <x v="10"/>
    <x v="11"/>
    <x v="11"/>
    <x v="11"/>
    <x v="11"/>
    <x v="0"/>
  </r>
  <r>
    <x v="0"/>
    <x v="0"/>
    <x v="0"/>
    <x v="12"/>
    <x v="12"/>
    <x v="12"/>
    <x v="11"/>
    <x v="11"/>
    <x v="11"/>
    <x v="12"/>
    <x v="12"/>
    <x v="12"/>
    <x v="12"/>
    <x v="0"/>
  </r>
  <r>
    <x v="0"/>
    <x v="0"/>
    <x v="0"/>
    <x v="13"/>
    <x v="13"/>
    <x v="13"/>
    <x v="12"/>
    <x v="12"/>
    <x v="12"/>
    <x v="13"/>
    <x v="13"/>
    <x v="13"/>
    <x v="13"/>
    <x v="0"/>
  </r>
  <r>
    <x v="0"/>
    <x v="0"/>
    <x v="0"/>
    <x v="14"/>
    <x v="14"/>
    <x v="14"/>
    <x v="13"/>
    <x v="13"/>
    <x v="13"/>
    <x v="14"/>
    <x v="14"/>
    <x v="14"/>
    <x v="14"/>
    <x v="0"/>
  </r>
  <r>
    <x v="0"/>
    <x v="0"/>
    <x v="0"/>
    <x v="15"/>
    <x v="15"/>
    <x v="15"/>
    <x v="13"/>
    <x v="13"/>
    <x v="13"/>
    <x v="15"/>
    <x v="15"/>
    <x v="15"/>
    <x v="15"/>
    <x v="0"/>
  </r>
  <r>
    <x v="0"/>
    <x v="0"/>
    <x v="0"/>
    <x v="16"/>
    <x v="16"/>
    <x v="16"/>
    <x v="14"/>
    <x v="14"/>
    <x v="14"/>
    <x v="16"/>
    <x v="16"/>
    <x v="16"/>
    <x v="16"/>
    <x v="0"/>
  </r>
  <r>
    <x v="0"/>
    <x v="0"/>
    <x v="0"/>
    <x v="17"/>
    <x v="17"/>
    <x v="17"/>
    <x v="15"/>
    <x v="15"/>
    <x v="15"/>
    <x v="17"/>
    <x v="17"/>
    <x v="17"/>
    <x v="17"/>
    <x v="0"/>
  </r>
  <r>
    <x v="0"/>
    <x v="0"/>
    <x v="0"/>
    <x v="18"/>
    <x v="18"/>
    <x v="18"/>
    <x v="16"/>
    <x v="16"/>
    <x v="16"/>
    <x v="18"/>
    <x v="18"/>
    <x v="18"/>
    <x v="18"/>
    <x v="0"/>
  </r>
  <r>
    <x v="0"/>
    <x v="0"/>
    <x v="0"/>
    <x v="19"/>
    <x v="19"/>
    <x v="19"/>
    <x v="17"/>
    <x v="17"/>
    <x v="16"/>
    <x v="19"/>
    <x v="19"/>
    <x v="19"/>
    <x v="19"/>
    <x v="3"/>
  </r>
  <r>
    <x v="0"/>
    <x v="1"/>
    <x v="1"/>
    <x v="0"/>
    <x v="0"/>
    <x v="0"/>
    <x v="0"/>
    <x v="18"/>
    <x v="17"/>
    <x v="20"/>
    <x v="20"/>
    <x v="20"/>
    <x v="7"/>
    <x v="0"/>
  </r>
  <r>
    <x v="0"/>
    <x v="1"/>
    <x v="1"/>
    <x v="6"/>
    <x v="6"/>
    <x v="6"/>
    <x v="1"/>
    <x v="19"/>
    <x v="18"/>
    <x v="21"/>
    <x v="21"/>
    <x v="21"/>
    <x v="20"/>
    <x v="0"/>
  </r>
  <r>
    <x v="0"/>
    <x v="1"/>
    <x v="1"/>
    <x v="1"/>
    <x v="1"/>
    <x v="1"/>
    <x v="2"/>
    <x v="20"/>
    <x v="19"/>
    <x v="22"/>
    <x v="22"/>
    <x v="22"/>
    <x v="21"/>
    <x v="0"/>
  </r>
  <r>
    <x v="0"/>
    <x v="1"/>
    <x v="1"/>
    <x v="2"/>
    <x v="2"/>
    <x v="2"/>
    <x v="3"/>
    <x v="21"/>
    <x v="20"/>
    <x v="23"/>
    <x v="1"/>
    <x v="23"/>
    <x v="1"/>
    <x v="1"/>
  </r>
  <r>
    <x v="0"/>
    <x v="1"/>
    <x v="1"/>
    <x v="3"/>
    <x v="3"/>
    <x v="3"/>
    <x v="4"/>
    <x v="22"/>
    <x v="21"/>
    <x v="24"/>
    <x v="23"/>
    <x v="24"/>
    <x v="22"/>
    <x v="3"/>
  </r>
  <r>
    <x v="0"/>
    <x v="1"/>
    <x v="1"/>
    <x v="7"/>
    <x v="7"/>
    <x v="7"/>
    <x v="5"/>
    <x v="23"/>
    <x v="22"/>
    <x v="25"/>
    <x v="24"/>
    <x v="25"/>
    <x v="23"/>
    <x v="0"/>
  </r>
  <r>
    <x v="0"/>
    <x v="1"/>
    <x v="1"/>
    <x v="5"/>
    <x v="5"/>
    <x v="5"/>
    <x v="18"/>
    <x v="24"/>
    <x v="23"/>
    <x v="26"/>
    <x v="25"/>
    <x v="26"/>
    <x v="24"/>
    <x v="0"/>
  </r>
  <r>
    <x v="0"/>
    <x v="1"/>
    <x v="1"/>
    <x v="4"/>
    <x v="4"/>
    <x v="4"/>
    <x v="6"/>
    <x v="25"/>
    <x v="24"/>
    <x v="27"/>
    <x v="26"/>
    <x v="27"/>
    <x v="25"/>
    <x v="0"/>
  </r>
  <r>
    <x v="0"/>
    <x v="1"/>
    <x v="1"/>
    <x v="8"/>
    <x v="8"/>
    <x v="8"/>
    <x v="7"/>
    <x v="26"/>
    <x v="25"/>
    <x v="28"/>
    <x v="27"/>
    <x v="28"/>
    <x v="26"/>
    <x v="0"/>
  </r>
  <r>
    <x v="0"/>
    <x v="1"/>
    <x v="1"/>
    <x v="11"/>
    <x v="11"/>
    <x v="11"/>
    <x v="8"/>
    <x v="27"/>
    <x v="26"/>
    <x v="29"/>
    <x v="6"/>
    <x v="29"/>
    <x v="27"/>
    <x v="0"/>
  </r>
  <r>
    <x v="0"/>
    <x v="1"/>
    <x v="1"/>
    <x v="9"/>
    <x v="9"/>
    <x v="9"/>
    <x v="9"/>
    <x v="28"/>
    <x v="27"/>
    <x v="30"/>
    <x v="28"/>
    <x v="30"/>
    <x v="28"/>
    <x v="0"/>
  </r>
  <r>
    <x v="0"/>
    <x v="1"/>
    <x v="1"/>
    <x v="10"/>
    <x v="10"/>
    <x v="10"/>
    <x v="10"/>
    <x v="29"/>
    <x v="28"/>
    <x v="31"/>
    <x v="29"/>
    <x v="7"/>
    <x v="29"/>
    <x v="0"/>
  </r>
  <r>
    <x v="0"/>
    <x v="1"/>
    <x v="1"/>
    <x v="19"/>
    <x v="19"/>
    <x v="19"/>
    <x v="11"/>
    <x v="30"/>
    <x v="29"/>
    <x v="32"/>
    <x v="30"/>
    <x v="31"/>
    <x v="30"/>
    <x v="0"/>
  </r>
  <r>
    <x v="0"/>
    <x v="1"/>
    <x v="1"/>
    <x v="14"/>
    <x v="14"/>
    <x v="14"/>
    <x v="12"/>
    <x v="31"/>
    <x v="30"/>
    <x v="33"/>
    <x v="31"/>
    <x v="32"/>
    <x v="31"/>
    <x v="0"/>
  </r>
  <r>
    <x v="0"/>
    <x v="1"/>
    <x v="1"/>
    <x v="15"/>
    <x v="15"/>
    <x v="15"/>
    <x v="13"/>
    <x v="32"/>
    <x v="31"/>
    <x v="34"/>
    <x v="32"/>
    <x v="33"/>
    <x v="32"/>
    <x v="0"/>
  </r>
  <r>
    <x v="0"/>
    <x v="1"/>
    <x v="1"/>
    <x v="17"/>
    <x v="17"/>
    <x v="17"/>
    <x v="19"/>
    <x v="33"/>
    <x v="32"/>
    <x v="35"/>
    <x v="33"/>
    <x v="34"/>
    <x v="33"/>
    <x v="0"/>
  </r>
  <r>
    <x v="0"/>
    <x v="1"/>
    <x v="1"/>
    <x v="12"/>
    <x v="12"/>
    <x v="12"/>
    <x v="14"/>
    <x v="34"/>
    <x v="33"/>
    <x v="29"/>
    <x v="6"/>
    <x v="35"/>
    <x v="0"/>
    <x v="0"/>
  </r>
  <r>
    <x v="0"/>
    <x v="1"/>
    <x v="1"/>
    <x v="20"/>
    <x v="20"/>
    <x v="20"/>
    <x v="15"/>
    <x v="35"/>
    <x v="34"/>
    <x v="36"/>
    <x v="34"/>
    <x v="26"/>
    <x v="24"/>
    <x v="0"/>
  </r>
  <r>
    <x v="0"/>
    <x v="1"/>
    <x v="1"/>
    <x v="13"/>
    <x v="13"/>
    <x v="13"/>
    <x v="16"/>
    <x v="36"/>
    <x v="16"/>
    <x v="37"/>
    <x v="10"/>
    <x v="25"/>
    <x v="23"/>
    <x v="0"/>
  </r>
  <r>
    <x v="0"/>
    <x v="1"/>
    <x v="1"/>
    <x v="21"/>
    <x v="21"/>
    <x v="21"/>
    <x v="17"/>
    <x v="37"/>
    <x v="35"/>
    <x v="38"/>
    <x v="35"/>
    <x v="36"/>
    <x v="34"/>
    <x v="0"/>
  </r>
  <r>
    <x v="0"/>
    <x v="2"/>
    <x v="2"/>
    <x v="0"/>
    <x v="0"/>
    <x v="0"/>
    <x v="0"/>
    <x v="38"/>
    <x v="36"/>
    <x v="39"/>
    <x v="36"/>
    <x v="9"/>
    <x v="35"/>
    <x v="0"/>
  </r>
  <r>
    <x v="0"/>
    <x v="2"/>
    <x v="2"/>
    <x v="2"/>
    <x v="2"/>
    <x v="2"/>
    <x v="1"/>
    <x v="39"/>
    <x v="37"/>
    <x v="40"/>
    <x v="37"/>
    <x v="37"/>
    <x v="28"/>
    <x v="0"/>
  </r>
  <r>
    <x v="0"/>
    <x v="2"/>
    <x v="2"/>
    <x v="1"/>
    <x v="1"/>
    <x v="1"/>
    <x v="2"/>
    <x v="40"/>
    <x v="38"/>
    <x v="41"/>
    <x v="38"/>
    <x v="37"/>
    <x v="28"/>
    <x v="0"/>
  </r>
  <r>
    <x v="0"/>
    <x v="2"/>
    <x v="2"/>
    <x v="3"/>
    <x v="3"/>
    <x v="3"/>
    <x v="3"/>
    <x v="41"/>
    <x v="39"/>
    <x v="42"/>
    <x v="39"/>
    <x v="9"/>
    <x v="35"/>
    <x v="0"/>
  </r>
  <r>
    <x v="0"/>
    <x v="2"/>
    <x v="2"/>
    <x v="5"/>
    <x v="5"/>
    <x v="5"/>
    <x v="4"/>
    <x v="42"/>
    <x v="40"/>
    <x v="43"/>
    <x v="18"/>
    <x v="38"/>
    <x v="36"/>
    <x v="0"/>
  </r>
  <r>
    <x v="0"/>
    <x v="2"/>
    <x v="2"/>
    <x v="4"/>
    <x v="4"/>
    <x v="4"/>
    <x v="5"/>
    <x v="43"/>
    <x v="41"/>
    <x v="44"/>
    <x v="40"/>
    <x v="39"/>
    <x v="37"/>
    <x v="0"/>
  </r>
  <r>
    <x v="0"/>
    <x v="2"/>
    <x v="2"/>
    <x v="8"/>
    <x v="8"/>
    <x v="8"/>
    <x v="18"/>
    <x v="44"/>
    <x v="42"/>
    <x v="45"/>
    <x v="41"/>
    <x v="23"/>
    <x v="38"/>
    <x v="0"/>
  </r>
  <r>
    <x v="0"/>
    <x v="2"/>
    <x v="2"/>
    <x v="9"/>
    <x v="9"/>
    <x v="9"/>
    <x v="6"/>
    <x v="45"/>
    <x v="43"/>
    <x v="46"/>
    <x v="7"/>
    <x v="40"/>
    <x v="39"/>
    <x v="0"/>
  </r>
  <r>
    <x v="0"/>
    <x v="2"/>
    <x v="2"/>
    <x v="13"/>
    <x v="13"/>
    <x v="13"/>
    <x v="7"/>
    <x v="46"/>
    <x v="26"/>
    <x v="47"/>
    <x v="42"/>
    <x v="41"/>
    <x v="40"/>
    <x v="0"/>
  </r>
  <r>
    <x v="0"/>
    <x v="2"/>
    <x v="2"/>
    <x v="6"/>
    <x v="6"/>
    <x v="6"/>
    <x v="7"/>
    <x v="46"/>
    <x v="26"/>
    <x v="48"/>
    <x v="43"/>
    <x v="42"/>
    <x v="41"/>
    <x v="0"/>
  </r>
  <r>
    <x v="0"/>
    <x v="2"/>
    <x v="2"/>
    <x v="7"/>
    <x v="7"/>
    <x v="7"/>
    <x v="9"/>
    <x v="47"/>
    <x v="44"/>
    <x v="42"/>
    <x v="39"/>
    <x v="22"/>
    <x v="42"/>
    <x v="0"/>
  </r>
  <r>
    <x v="0"/>
    <x v="2"/>
    <x v="2"/>
    <x v="19"/>
    <x v="19"/>
    <x v="19"/>
    <x v="10"/>
    <x v="48"/>
    <x v="9"/>
    <x v="49"/>
    <x v="44"/>
    <x v="25"/>
    <x v="43"/>
    <x v="3"/>
  </r>
  <r>
    <x v="0"/>
    <x v="2"/>
    <x v="2"/>
    <x v="12"/>
    <x v="12"/>
    <x v="12"/>
    <x v="11"/>
    <x v="49"/>
    <x v="45"/>
    <x v="47"/>
    <x v="42"/>
    <x v="43"/>
    <x v="44"/>
    <x v="0"/>
  </r>
  <r>
    <x v="0"/>
    <x v="2"/>
    <x v="2"/>
    <x v="10"/>
    <x v="10"/>
    <x v="10"/>
    <x v="12"/>
    <x v="50"/>
    <x v="11"/>
    <x v="36"/>
    <x v="45"/>
    <x v="38"/>
    <x v="36"/>
    <x v="0"/>
  </r>
  <r>
    <x v="0"/>
    <x v="2"/>
    <x v="2"/>
    <x v="15"/>
    <x v="15"/>
    <x v="15"/>
    <x v="13"/>
    <x v="51"/>
    <x v="30"/>
    <x v="50"/>
    <x v="10"/>
    <x v="38"/>
    <x v="36"/>
    <x v="0"/>
  </r>
  <r>
    <x v="0"/>
    <x v="2"/>
    <x v="2"/>
    <x v="18"/>
    <x v="18"/>
    <x v="18"/>
    <x v="19"/>
    <x v="52"/>
    <x v="46"/>
    <x v="51"/>
    <x v="46"/>
    <x v="44"/>
    <x v="45"/>
    <x v="0"/>
  </r>
  <r>
    <x v="0"/>
    <x v="2"/>
    <x v="2"/>
    <x v="22"/>
    <x v="22"/>
    <x v="22"/>
    <x v="14"/>
    <x v="53"/>
    <x v="47"/>
    <x v="52"/>
    <x v="47"/>
    <x v="2"/>
    <x v="46"/>
    <x v="0"/>
  </r>
  <r>
    <x v="0"/>
    <x v="2"/>
    <x v="2"/>
    <x v="23"/>
    <x v="23"/>
    <x v="23"/>
    <x v="15"/>
    <x v="54"/>
    <x v="48"/>
    <x v="53"/>
    <x v="48"/>
    <x v="38"/>
    <x v="36"/>
    <x v="0"/>
  </r>
  <r>
    <x v="0"/>
    <x v="2"/>
    <x v="2"/>
    <x v="11"/>
    <x v="11"/>
    <x v="11"/>
    <x v="16"/>
    <x v="55"/>
    <x v="49"/>
    <x v="54"/>
    <x v="49"/>
    <x v="45"/>
    <x v="47"/>
    <x v="0"/>
  </r>
  <r>
    <x v="0"/>
    <x v="2"/>
    <x v="2"/>
    <x v="20"/>
    <x v="20"/>
    <x v="20"/>
    <x v="17"/>
    <x v="56"/>
    <x v="50"/>
    <x v="55"/>
    <x v="50"/>
    <x v="34"/>
    <x v="48"/>
    <x v="0"/>
  </r>
  <r>
    <x v="0"/>
    <x v="2"/>
    <x v="2"/>
    <x v="14"/>
    <x v="14"/>
    <x v="14"/>
    <x v="17"/>
    <x v="56"/>
    <x v="50"/>
    <x v="44"/>
    <x v="40"/>
    <x v="46"/>
    <x v="49"/>
    <x v="0"/>
  </r>
  <r>
    <x v="0"/>
    <x v="3"/>
    <x v="3"/>
    <x v="0"/>
    <x v="0"/>
    <x v="0"/>
    <x v="0"/>
    <x v="46"/>
    <x v="51"/>
    <x v="46"/>
    <x v="51"/>
    <x v="37"/>
    <x v="50"/>
    <x v="0"/>
  </r>
  <r>
    <x v="0"/>
    <x v="3"/>
    <x v="3"/>
    <x v="6"/>
    <x v="6"/>
    <x v="6"/>
    <x v="1"/>
    <x v="57"/>
    <x v="52"/>
    <x v="48"/>
    <x v="52"/>
    <x v="47"/>
    <x v="51"/>
    <x v="0"/>
  </r>
  <r>
    <x v="0"/>
    <x v="3"/>
    <x v="3"/>
    <x v="1"/>
    <x v="1"/>
    <x v="1"/>
    <x v="2"/>
    <x v="58"/>
    <x v="53"/>
    <x v="52"/>
    <x v="53"/>
    <x v="48"/>
    <x v="52"/>
    <x v="0"/>
  </r>
  <r>
    <x v="0"/>
    <x v="3"/>
    <x v="3"/>
    <x v="9"/>
    <x v="9"/>
    <x v="9"/>
    <x v="3"/>
    <x v="59"/>
    <x v="54"/>
    <x v="56"/>
    <x v="54"/>
    <x v="49"/>
    <x v="53"/>
    <x v="0"/>
  </r>
  <r>
    <x v="0"/>
    <x v="3"/>
    <x v="3"/>
    <x v="7"/>
    <x v="7"/>
    <x v="7"/>
    <x v="4"/>
    <x v="60"/>
    <x v="55"/>
    <x v="57"/>
    <x v="55"/>
    <x v="50"/>
    <x v="0"/>
    <x v="0"/>
  </r>
  <r>
    <x v="0"/>
    <x v="3"/>
    <x v="3"/>
    <x v="8"/>
    <x v="8"/>
    <x v="8"/>
    <x v="5"/>
    <x v="61"/>
    <x v="56"/>
    <x v="57"/>
    <x v="55"/>
    <x v="51"/>
    <x v="54"/>
    <x v="0"/>
  </r>
  <r>
    <x v="0"/>
    <x v="3"/>
    <x v="3"/>
    <x v="3"/>
    <x v="3"/>
    <x v="3"/>
    <x v="5"/>
    <x v="61"/>
    <x v="56"/>
    <x v="58"/>
    <x v="56"/>
    <x v="44"/>
    <x v="35"/>
    <x v="0"/>
  </r>
  <r>
    <x v="0"/>
    <x v="3"/>
    <x v="3"/>
    <x v="4"/>
    <x v="4"/>
    <x v="4"/>
    <x v="6"/>
    <x v="62"/>
    <x v="57"/>
    <x v="59"/>
    <x v="57"/>
    <x v="52"/>
    <x v="55"/>
    <x v="0"/>
  </r>
  <r>
    <x v="0"/>
    <x v="3"/>
    <x v="3"/>
    <x v="2"/>
    <x v="2"/>
    <x v="2"/>
    <x v="7"/>
    <x v="63"/>
    <x v="58"/>
    <x v="60"/>
    <x v="58"/>
    <x v="48"/>
    <x v="52"/>
    <x v="0"/>
  </r>
  <r>
    <x v="0"/>
    <x v="3"/>
    <x v="3"/>
    <x v="16"/>
    <x v="16"/>
    <x v="16"/>
    <x v="8"/>
    <x v="64"/>
    <x v="59"/>
    <x v="61"/>
    <x v="59"/>
    <x v="53"/>
    <x v="56"/>
    <x v="0"/>
  </r>
  <r>
    <x v="0"/>
    <x v="3"/>
    <x v="3"/>
    <x v="13"/>
    <x v="13"/>
    <x v="13"/>
    <x v="9"/>
    <x v="65"/>
    <x v="60"/>
    <x v="59"/>
    <x v="57"/>
    <x v="54"/>
    <x v="57"/>
    <x v="0"/>
  </r>
  <r>
    <x v="0"/>
    <x v="3"/>
    <x v="3"/>
    <x v="5"/>
    <x v="5"/>
    <x v="5"/>
    <x v="9"/>
    <x v="65"/>
    <x v="60"/>
    <x v="62"/>
    <x v="60"/>
    <x v="47"/>
    <x v="51"/>
    <x v="0"/>
  </r>
  <r>
    <x v="0"/>
    <x v="3"/>
    <x v="3"/>
    <x v="10"/>
    <x v="10"/>
    <x v="10"/>
    <x v="11"/>
    <x v="66"/>
    <x v="42"/>
    <x v="59"/>
    <x v="57"/>
    <x v="47"/>
    <x v="51"/>
    <x v="0"/>
  </r>
  <r>
    <x v="0"/>
    <x v="3"/>
    <x v="3"/>
    <x v="11"/>
    <x v="11"/>
    <x v="11"/>
    <x v="12"/>
    <x v="67"/>
    <x v="61"/>
    <x v="49"/>
    <x v="45"/>
    <x v="55"/>
    <x v="58"/>
    <x v="0"/>
  </r>
  <r>
    <x v="0"/>
    <x v="3"/>
    <x v="3"/>
    <x v="12"/>
    <x v="12"/>
    <x v="12"/>
    <x v="13"/>
    <x v="68"/>
    <x v="27"/>
    <x v="63"/>
    <x v="61"/>
    <x v="37"/>
    <x v="50"/>
    <x v="0"/>
  </r>
  <r>
    <x v="0"/>
    <x v="3"/>
    <x v="3"/>
    <x v="14"/>
    <x v="14"/>
    <x v="14"/>
    <x v="19"/>
    <x v="69"/>
    <x v="62"/>
    <x v="64"/>
    <x v="62"/>
    <x v="55"/>
    <x v="58"/>
    <x v="0"/>
  </r>
  <r>
    <x v="0"/>
    <x v="3"/>
    <x v="3"/>
    <x v="17"/>
    <x v="17"/>
    <x v="17"/>
    <x v="14"/>
    <x v="70"/>
    <x v="63"/>
    <x v="65"/>
    <x v="63"/>
    <x v="37"/>
    <x v="50"/>
    <x v="0"/>
  </r>
  <r>
    <x v="0"/>
    <x v="3"/>
    <x v="3"/>
    <x v="15"/>
    <x v="15"/>
    <x v="15"/>
    <x v="15"/>
    <x v="71"/>
    <x v="46"/>
    <x v="66"/>
    <x v="64"/>
    <x v="40"/>
    <x v="59"/>
    <x v="0"/>
  </r>
  <r>
    <x v="0"/>
    <x v="3"/>
    <x v="3"/>
    <x v="20"/>
    <x v="20"/>
    <x v="20"/>
    <x v="16"/>
    <x v="72"/>
    <x v="64"/>
    <x v="67"/>
    <x v="65"/>
    <x v="22"/>
    <x v="60"/>
    <x v="0"/>
  </r>
  <r>
    <x v="0"/>
    <x v="3"/>
    <x v="3"/>
    <x v="18"/>
    <x v="18"/>
    <x v="18"/>
    <x v="16"/>
    <x v="72"/>
    <x v="64"/>
    <x v="68"/>
    <x v="66"/>
    <x v="49"/>
    <x v="53"/>
    <x v="0"/>
  </r>
  <r>
    <x v="0"/>
    <x v="4"/>
    <x v="4"/>
    <x v="0"/>
    <x v="0"/>
    <x v="0"/>
    <x v="0"/>
    <x v="51"/>
    <x v="65"/>
    <x v="69"/>
    <x v="67"/>
    <x v="37"/>
    <x v="16"/>
    <x v="0"/>
  </r>
  <r>
    <x v="0"/>
    <x v="4"/>
    <x v="4"/>
    <x v="1"/>
    <x v="1"/>
    <x v="1"/>
    <x v="1"/>
    <x v="73"/>
    <x v="66"/>
    <x v="19"/>
    <x v="68"/>
    <x v="56"/>
    <x v="61"/>
    <x v="0"/>
  </r>
  <r>
    <x v="0"/>
    <x v="4"/>
    <x v="4"/>
    <x v="2"/>
    <x v="2"/>
    <x v="2"/>
    <x v="2"/>
    <x v="74"/>
    <x v="67"/>
    <x v="56"/>
    <x v="69"/>
    <x v="48"/>
    <x v="62"/>
    <x v="0"/>
  </r>
  <r>
    <x v="0"/>
    <x v="4"/>
    <x v="4"/>
    <x v="3"/>
    <x v="3"/>
    <x v="3"/>
    <x v="3"/>
    <x v="75"/>
    <x v="68"/>
    <x v="70"/>
    <x v="70"/>
    <x v="47"/>
    <x v="63"/>
    <x v="1"/>
  </r>
  <r>
    <x v="0"/>
    <x v="4"/>
    <x v="4"/>
    <x v="4"/>
    <x v="4"/>
    <x v="4"/>
    <x v="4"/>
    <x v="76"/>
    <x v="69"/>
    <x v="71"/>
    <x v="71"/>
    <x v="43"/>
    <x v="64"/>
    <x v="0"/>
  </r>
  <r>
    <x v="0"/>
    <x v="4"/>
    <x v="4"/>
    <x v="5"/>
    <x v="5"/>
    <x v="5"/>
    <x v="5"/>
    <x v="65"/>
    <x v="70"/>
    <x v="62"/>
    <x v="72"/>
    <x v="47"/>
    <x v="63"/>
    <x v="0"/>
  </r>
  <r>
    <x v="0"/>
    <x v="4"/>
    <x v="4"/>
    <x v="24"/>
    <x v="24"/>
    <x v="24"/>
    <x v="18"/>
    <x v="66"/>
    <x v="71"/>
    <x v="32"/>
    <x v="73"/>
    <x v="51"/>
    <x v="65"/>
    <x v="0"/>
  </r>
  <r>
    <x v="0"/>
    <x v="4"/>
    <x v="4"/>
    <x v="12"/>
    <x v="12"/>
    <x v="12"/>
    <x v="6"/>
    <x v="67"/>
    <x v="72"/>
    <x v="65"/>
    <x v="74"/>
    <x v="23"/>
    <x v="66"/>
    <x v="0"/>
  </r>
  <r>
    <x v="0"/>
    <x v="4"/>
    <x v="4"/>
    <x v="7"/>
    <x v="7"/>
    <x v="7"/>
    <x v="6"/>
    <x v="67"/>
    <x v="72"/>
    <x v="72"/>
    <x v="75"/>
    <x v="37"/>
    <x v="16"/>
    <x v="0"/>
  </r>
  <r>
    <x v="0"/>
    <x v="4"/>
    <x v="4"/>
    <x v="13"/>
    <x v="13"/>
    <x v="13"/>
    <x v="8"/>
    <x v="68"/>
    <x v="73"/>
    <x v="61"/>
    <x v="76"/>
    <x v="57"/>
    <x v="67"/>
    <x v="0"/>
  </r>
  <r>
    <x v="0"/>
    <x v="4"/>
    <x v="4"/>
    <x v="25"/>
    <x v="25"/>
    <x v="25"/>
    <x v="8"/>
    <x v="68"/>
    <x v="73"/>
    <x v="70"/>
    <x v="70"/>
    <x v="58"/>
    <x v="68"/>
    <x v="0"/>
  </r>
  <r>
    <x v="0"/>
    <x v="4"/>
    <x v="4"/>
    <x v="8"/>
    <x v="8"/>
    <x v="8"/>
    <x v="8"/>
    <x v="68"/>
    <x v="73"/>
    <x v="73"/>
    <x v="77"/>
    <x v="56"/>
    <x v="61"/>
    <x v="0"/>
  </r>
  <r>
    <x v="0"/>
    <x v="4"/>
    <x v="4"/>
    <x v="16"/>
    <x v="16"/>
    <x v="16"/>
    <x v="11"/>
    <x v="71"/>
    <x v="29"/>
    <x v="64"/>
    <x v="78"/>
    <x v="22"/>
    <x v="69"/>
    <x v="0"/>
  </r>
  <r>
    <x v="0"/>
    <x v="4"/>
    <x v="4"/>
    <x v="9"/>
    <x v="9"/>
    <x v="9"/>
    <x v="11"/>
    <x v="71"/>
    <x v="29"/>
    <x v="72"/>
    <x v="75"/>
    <x v="58"/>
    <x v="68"/>
    <x v="0"/>
  </r>
  <r>
    <x v="0"/>
    <x v="4"/>
    <x v="4"/>
    <x v="18"/>
    <x v="18"/>
    <x v="18"/>
    <x v="11"/>
    <x v="71"/>
    <x v="29"/>
    <x v="74"/>
    <x v="79"/>
    <x v="56"/>
    <x v="61"/>
    <x v="0"/>
  </r>
  <r>
    <x v="0"/>
    <x v="4"/>
    <x v="4"/>
    <x v="26"/>
    <x v="26"/>
    <x v="26"/>
    <x v="19"/>
    <x v="77"/>
    <x v="74"/>
    <x v="63"/>
    <x v="80"/>
    <x v="58"/>
    <x v="68"/>
    <x v="0"/>
  </r>
  <r>
    <x v="0"/>
    <x v="4"/>
    <x v="4"/>
    <x v="27"/>
    <x v="27"/>
    <x v="27"/>
    <x v="14"/>
    <x v="72"/>
    <x v="75"/>
    <x v="68"/>
    <x v="81"/>
    <x v="49"/>
    <x v="70"/>
    <x v="0"/>
  </r>
  <r>
    <x v="0"/>
    <x v="4"/>
    <x v="4"/>
    <x v="21"/>
    <x v="21"/>
    <x v="21"/>
    <x v="15"/>
    <x v="78"/>
    <x v="76"/>
    <x v="75"/>
    <x v="82"/>
    <x v="54"/>
    <x v="71"/>
    <x v="0"/>
  </r>
  <r>
    <x v="0"/>
    <x v="4"/>
    <x v="4"/>
    <x v="28"/>
    <x v="28"/>
    <x v="28"/>
    <x v="15"/>
    <x v="78"/>
    <x v="76"/>
    <x v="59"/>
    <x v="83"/>
    <x v="49"/>
    <x v="70"/>
    <x v="0"/>
  </r>
  <r>
    <x v="0"/>
    <x v="4"/>
    <x v="4"/>
    <x v="14"/>
    <x v="14"/>
    <x v="14"/>
    <x v="17"/>
    <x v="79"/>
    <x v="15"/>
    <x v="76"/>
    <x v="84"/>
    <x v="23"/>
    <x v="66"/>
    <x v="0"/>
  </r>
  <r>
    <x v="0"/>
    <x v="5"/>
    <x v="5"/>
    <x v="0"/>
    <x v="0"/>
    <x v="0"/>
    <x v="0"/>
    <x v="61"/>
    <x v="77"/>
    <x v="57"/>
    <x v="85"/>
    <x v="51"/>
    <x v="72"/>
    <x v="0"/>
  </r>
  <r>
    <x v="0"/>
    <x v="5"/>
    <x v="5"/>
    <x v="1"/>
    <x v="1"/>
    <x v="1"/>
    <x v="1"/>
    <x v="80"/>
    <x v="78"/>
    <x v="77"/>
    <x v="86"/>
    <x v="56"/>
    <x v="61"/>
    <x v="0"/>
  </r>
  <r>
    <x v="0"/>
    <x v="5"/>
    <x v="5"/>
    <x v="4"/>
    <x v="4"/>
    <x v="4"/>
    <x v="2"/>
    <x v="68"/>
    <x v="79"/>
    <x v="67"/>
    <x v="87"/>
    <x v="30"/>
    <x v="73"/>
    <x v="0"/>
  </r>
  <r>
    <x v="0"/>
    <x v="5"/>
    <x v="5"/>
    <x v="3"/>
    <x v="3"/>
    <x v="3"/>
    <x v="3"/>
    <x v="69"/>
    <x v="67"/>
    <x v="65"/>
    <x v="88"/>
    <x v="40"/>
    <x v="74"/>
    <x v="0"/>
  </r>
  <r>
    <x v="0"/>
    <x v="5"/>
    <x v="5"/>
    <x v="2"/>
    <x v="2"/>
    <x v="2"/>
    <x v="4"/>
    <x v="70"/>
    <x v="80"/>
    <x v="74"/>
    <x v="89"/>
    <x v="58"/>
    <x v="65"/>
    <x v="0"/>
  </r>
  <r>
    <x v="0"/>
    <x v="5"/>
    <x v="5"/>
    <x v="29"/>
    <x v="29"/>
    <x v="29"/>
    <x v="5"/>
    <x v="81"/>
    <x v="81"/>
    <x v="59"/>
    <x v="90"/>
    <x v="40"/>
    <x v="74"/>
    <x v="0"/>
  </r>
  <r>
    <x v="0"/>
    <x v="5"/>
    <x v="5"/>
    <x v="5"/>
    <x v="5"/>
    <x v="5"/>
    <x v="18"/>
    <x v="71"/>
    <x v="82"/>
    <x v="62"/>
    <x v="91"/>
    <x v="49"/>
    <x v="46"/>
    <x v="0"/>
  </r>
  <r>
    <x v="0"/>
    <x v="5"/>
    <x v="5"/>
    <x v="10"/>
    <x v="10"/>
    <x v="10"/>
    <x v="6"/>
    <x v="79"/>
    <x v="83"/>
    <x v="78"/>
    <x v="92"/>
    <x v="59"/>
    <x v="75"/>
    <x v="0"/>
  </r>
  <r>
    <x v="0"/>
    <x v="5"/>
    <x v="5"/>
    <x v="11"/>
    <x v="11"/>
    <x v="11"/>
    <x v="7"/>
    <x v="82"/>
    <x v="84"/>
    <x v="76"/>
    <x v="93"/>
    <x v="40"/>
    <x v="74"/>
    <x v="0"/>
  </r>
  <r>
    <x v="0"/>
    <x v="5"/>
    <x v="5"/>
    <x v="22"/>
    <x v="22"/>
    <x v="22"/>
    <x v="8"/>
    <x v="83"/>
    <x v="85"/>
    <x v="55"/>
    <x v="42"/>
    <x v="57"/>
    <x v="76"/>
    <x v="0"/>
  </r>
  <r>
    <x v="0"/>
    <x v="5"/>
    <x v="5"/>
    <x v="30"/>
    <x v="30"/>
    <x v="30"/>
    <x v="8"/>
    <x v="83"/>
    <x v="85"/>
    <x v="79"/>
    <x v="94"/>
    <x v="48"/>
    <x v="77"/>
    <x v="0"/>
  </r>
  <r>
    <x v="0"/>
    <x v="5"/>
    <x v="5"/>
    <x v="15"/>
    <x v="15"/>
    <x v="15"/>
    <x v="10"/>
    <x v="84"/>
    <x v="9"/>
    <x v="71"/>
    <x v="95"/>
    <x v="37"/>
    <x v="78"/>
    <x v="0"/>
  </r>
  <r>
    <x v="0"/>
    <x v="5"/>
    <x v="5"/>
    <x v="6"/>
    <x v="6"/>
    <x v="6"/>
    <x v="10"/>
    <x v="84"/>
    <x v="9"/>
    <x v="67"/>
    <x v="87"/>
    <x v="57"/>
    <x v="76"/>
    <x v="0"/>
  </r>
  <r>
    <x v="0"/>
    <x v="5"/>
    <x v="5"/>
    <x v="24"/>
    <x v="24"/>
    <x v="24"/>
    <x v="12"/>
    <x v="85"/>
    <x v="86"/>
    <x v="64"/>
    <x v="96"/>
    <x v="58"/>
    <x v="65"/>
    <x v="0"/>
  </r>
  <r>
    <x v="0"/>
    <x v="5"/>
    <x v="5"/>
    <x v="8"/>
    <x v="8"/>
    <x v="8"/>
    <x v="12"/>
    <x v="85"/>
    <x v="86"/>
    <x v="49"/>
    <x v="97"/>
    <x v="56"/>
    <x v="61"/>
    <x v="0"/>
  </r>
  <r>
    <x v="0"/>
    <x v="5"/>
    <x v="5"/>
    <x v="9"/>
    <x v="9"/>
    <x v="9"/>
    <x v="12"/>
    <x v="85"/>
    <x v="86"/>
    <x v="49"/>
    <x v="97"/>
    <x v="56"/>
    <x v="61"/>
    <x v="0"/>
  </r>
  <r>
    <x v="0"/>
    <x v="5"/>
    <x v="5"/>
    <x v="20"/>
    <x v="20"/>
    <x v="20"/>
    <x v="14"/>
    <x v="86"/>
    <x v="87"/>
    <x v="78"/>
    <x v="92"/>
    <x v="50"/>
    <x v="79"/>
    <x v="0"/>
  </r>
  <r>
    <x v="0"/>
    <x v="5"/>
    <x v="5"/>
    <x v="14"/>
    <x v="14"/>
    <x v="14"/>
    <x v="14"/>
    <x v="86"/>
    <x v="87"/>
    <x v="80"/>
    <x v="98"/>
    <x v="37"/>
    <x v="78"/>
    <x v="0"/>
  </r>
  <r>
    <x v="0"/>
    <x v="5"/>
    <x v="5"/>
    <x v="25"/>
    <x v="25"/>
    <x v="25"/>
    <x v="14"/>
    <x v="86"/>
    <x v="87"/>
    <x v="81"/>
    <x v="99"/>
    <x v="56"/>
    <x v="61"/>
    <x v="0"/>
  </r>
  <r>
    <x v="0"/>
    <x v="5"/>
    <x v="5"/>
    <x v="12"/>
    <x v="12"/>
    <x v="12"/>
    <x v="17"/>
    <x v="87"/>
    <x v="35"/>
    <x v="80"/>
    <x v="98"/>
    <x v="50"/>
    <x v="79"/>
    <x v="0"/>
  </r>
  <r>
    <x v="0"/>
    <x v="5"/>
    <x v="5"/>
    <x v="31"/>
    <x v="31"/>
    <x v="31"/>
    <x v="17"/>
    <x v="87"/>
    <x v="35"/>
    <x v="82"/>
    <x v="100"/>
    <x v="37"/>
    <x v="78"/>
    <x v="0"/>
  </r>
  <r>
    <x v="0"/>
    <x v="5"/>
    <x v="5"/>
    <x v="7"/>
    <x v="7"/>
    <x v="7"/>
    <x v="17"/>
    <x v="87"/>
    <x v="35"/>
    <x v="67"/>
    <x v="87"/>
    <x v="58"/>
    <x v="65"/>
    <x v="0"/>
  </r>
  <r>
    <x v="0"/>
    <x v="5"/>
    <x v="5"/>
    <x v="32"/>
    <x v="32"/>
    <x v="32"/>
    <x v="17"/>
    <x v="87"/>
    <x v="35"/>
    <x v="71"/>
    <x v="95"/>
    <x v="49"/>
    <x v="46"/>
    <x v="0"/>
  </r>
  <r>
    <x v="0"/>
    <x v="6"/>
    <x v="6"/>
    <x v="0"/>
    <x v="0"/>
    <x v="0"/>
    <x v="0"/>
    <x v="56"/>
    <x v="88"/>
    <x v="83"/>
    <x v="101"/>
    <x v="57"/>
    <x v="80"/>
    <x v="0"/>
  </r>
  <r>
    <x v="0"/>
    <x v="6"/>
    <x v="6"/>
    <x v="4"/>
    <x v="4"/>
    <x v="4"/>
    <x v="1"/>
    <x v="75"/>
    <x v="89"/>
    <x v="81"/>
    <x v="102"/>
    <x v="28"/>
    <x v="81"/>
    <x v="0"/>
  </r>
  <r>
    <x v="0"/>
    <x v="6"/>
    <x v="6"/>
    <x v="8"/>
    <x v="8"/>
    <x v="8"/>
    <x v="2"/>
    <x v="80"/>
    <x v="38"/>
    <x v="27"/>
    <x v="103"/>
    <x v="51"/>
    <x v="82"/>
    <x v="0"/>
  </r>
  <r>
    <x v="0"/>
    <x v="6"/>
    <x v="6"/>
    <x v="1"/>
    <x v="1"/>
    <x v="1"/>
    <x v="3"/>
    <x v="88"/>
    <x v="55"/>
    <x v="53"/>
    <x v="104"/>
    <x v="56"/>
    <x v="61"/>
    <x v="0"/>
  </r>
  <r>
    <x v="0"/>
    <x v="6"/>
    <x v="6"/>
    <x v="2"/>
    <x v="2"/>
    <x v="2"/>
    <x v="4"/>
    <x v="67"/>
    <x v="56"/>
    <x v="73"/>
    <x v="105"/>
    <x v="48"/>
    <x v="2"/>
    <x v="0"/>
  </r>
  <r>
    <x v="0"/>
    <x v="6"/>
    <x v="6"/>
    <x v="10"/>
    <x v="10"/>
    <x v="10"/>
    <x v="5"/>
    <x v="77"/>
    <x v="90"/>
    <x v="67"/>
    <x v="106"/>
    <x v="59"/>
    <x v="83"/>
    <x v="0"/>
  </r>
  <r>
    <x v="0"/>
    <x v="6"/>
    <x v="6"/>
    <x v="5"/>
    <x v="5"/>
    <x v="5"/>
    <x v="18"/>
    <x v="78"/>
    <x v="25"/>
    <x v="55"/>
    <x v="107"/>
    <x v="44"/>
    <x v="84"/>
    <x v="0"/>
  </r>
  <r>
    <x v="0"/>
    <x v="6"/>
    <x v="6"/>
    <x v="3"/>
    <x v="3"/>
    <x v="3"/>
    <x v="18"/>
    <x v="78"/>
    <x v="25"/>
    <x v="55"/>
    <x v="107"/>
    <x v="44"/>
    <x v="84"/>
    <x v="0"/>
  </r>
  <r>
    <x v="0"/>
    <x v="6"/>
    <x v="6"/>
    <x v="23"/>
    <x v="23"/>
    <x v="23"/>
    <x v="7"/>
    <x v="79"/>
    <x v="91"/>
    <x v="79"/>
    <x v="94"/>
    <x v="54"/>
    <x v="85"/>
    <x v="0"/>
  </r>
  <r>
    <x v="0"/>
    <x v="6"/>
    <x v="6"/>
    <x v="13"/>
    <x v="13"/>
    <x v="13"/>
    <x v="7"/>
    <x v="79"/>
    <x v="91"/>
    <x v="59"/>
    <x v="97"/>
    <x v="51"/>
    <x v="82"/>
    <x v="0"/>
  </r>
  <r>
    <x v="0"/>
    <x v="6"/>
    <x v="6"/>
    <x v="25"/>
    <x v="25"/>
    <x v="25"/>
    <x v="7"/>
    <x v="79"/>
    <x v="91"/>
    <x v="65"/>
    <x v="108"/>
    <x v="48"/>
    <x v="2"/>
    <x v="0"/>
  </r>
  <r>
    <x v="0"/>
    <x v="6"/>
    <x v="6"/>
    <x v="15"/>
    <x v="15"/>
    <x v="15"/>
    <x v="7"/>
    <x v="79"/>
    <x v="91"/>
    <x v="76"/>
    <x v="109"/>
    <x v="23"/>
    <x v="19"/>
    <x v="0"/>
  </r>
  <r>
    <x v="0"/>
    <x v="6"/>
    <x v="6"/>
    <x v="16"/>
    <x v="16"/>
    <x v="16"/>
    <x v="11"/>
    <x v="89"/>
    <x v="92"/>
    <x v="71"/>
    <x v="110"/>
    <x v="23"/>
    <x v="19"/>
    <x v="0"/>
  </r>
  <r>
    <x v="0"/>
    <x v="6"/>
    <x v="6"/>
    <x v="12"/>
    <x v="12"/>
    <x v="12"/>
    <x v="11"/>
    <x v="89"/>
    <x v="92"/>
    <x v="49"/>
    <x v="111"/>
    <x v="49"/>
    <x v="86"/>
    <x v="0"/>
  </r>
  <r>
    <x v="0"/>
    <x v="6"/>
    <x v="6"/>
    <x v="33"/>
    <x v="33"/>
    <x v="33"/>
    <x v="11"/>
    <x v="89"/>
    <x v="92"/>
    <x v="81"/>
    <x v="102"/>
    <x v="57"/>
    <x v="80"/>
    <x v="0"/>
  </r>
  <r>
    <x v="0"/>
    <x v="6"/>
    <x v="6"/>
    <x v="9"/>
    <x v="9"/>
    <x v="9"/>
    <x v="11"/>
    <x v="89"/>
    <x v="92"/>
    <x v="68"/>
    <x v="9"/>
    <x v="48"/>
    <x v="2"/>
    <x v="0"/>
  </r>
  <r>
    <x v="0"/>
    <x v="6"/>
    <x v="6"/>
    <x v="30"/>
    <x v="30"/>
    <x v="30"/>
    <x v="11"/>
    <x v="89"/>
    <x v="92"/>
    <x v="79"/>
    <x v="94"/>
    <x v="48"/>
    <x v="2"/>
    <x v="0"/>
  </r>
  <r>
    <x v="0"/>
    <x v="6"/>
    <x v="6"/>
    <x v="17"/>
    <x v="17"/>
    <x v="17"/>
    <x v="11"/>
    <x v="89"/>
    <x v="92"/>
    <x v="49"/>
    <x v="111"/>
    <x v="49"/>
    <x v="86"/>
    <x v="0"/>
  </r>
  <r>
    <x v="0"/>
    <x v="6"/>
    <x v="6"/>
    <x v="24"/>
    <x v="24"/>
    <x v="24"/>
    <x v="16"/>
    <x v="82"/>
    <x v="86"/>
    <x v="49"/>
    <x v="111"/>
    <x v="51"/>
    <x v="82"/>
    <x v="0"/>
  </r>
  <r>
    <x v="0"/>
    <x v="6"/>
    <x v="6"/>
    <x v="7"/>
    <x v="7"/>
    <x v="7"/>
    <x v="16"/>
    <x v="82"/>
    <x v="86"/>
    <x v="81"/>
    <x v="102"/>
    <x v="49"/>
    <x v="86"/>
    <x v="0"/>
  </r>
  <r>
    <x v="0"/>
    <x v="7"/>
    <x v="7"/>
    <x v="0"/>
    <x v="0"/>
    <x v="0"/>
    <x v="0"/>
    <x v="53"/>
    <x v="93"/>
    <x v="51"/>
    <x v="112"/>
    <x v="40"/>
    <x v="87"/>
    <x v="0"/>
  </r>
  <r>
    <x v="0"/>
    <x v="7"/>
    <x v="7"/>
    <x v="2"/>
    <x v="2"/>
    <x v="2"/>
    <x v="1"/>
    <x v="74"/>
    <x v="94"/>
    <x v="56"/>
    <x v="2"/>
    <x v="48"/>
    <x v="52"/>
    <x v="0"/>
  </r>
  <r>
    <x v="0"/>
    <x v="7"/>
    <x v="7"/>
    <x v="13"/>
    <x v="13"/>
    <x v="13"/>
    <x v="2"/>
    <x v="90"/>
    <x v="95"/>
    <x v="74"/>
    <x v="113"/>
    <x v="59"/>
    <x v="66"/>
    <x v="0"/>
  </r>
  <r>
    <x v="0"/>
    <x v="7"/>
    <x v="7"/>
    <x v="1"/>
    <x v="1"/>
    <x v="1"/>
    <x v="2"/>
    <x v="90"/>
    <x v="95"/>
    <x v="54"/>
    <x v="114"/>
    <x v="48"/>
    <x v="52"/>
    <x v="0"/>
  </r>
  <r>
    <x v="0"/>
    <x v="7"/>
    <x v="7"/>
    <x v="4"/>
    <x v="4"/>
    <x v="4"/>
    <x v="4"/>
    <x v="91"/>
    <x v="96"/>
    <x v="81"/>
    <x v="115"/>
    <x v="60"/>
    <x v="88"/>
    <x v="0"/>
  </r>
  <r>
    <x v="0"/>
    <x v="7"/>
    <x v="7"/>
    <x v="9"/>
    <x v="9"/>
    <x v="9"/>
    <x v="5"/>
    <x v="92"/>
    <x v="97"/>
    <x v="84"/>
    <x v="116"/>
    <x v="56"/>
    <x v="61"/>
    <x v="0"/>
  </r>
  <r>
    <x v="0"/>
    <x v="7"/>
    <x v="7"/>
    <x v="3"/>
    <x v="3"/>
    <x v="3"/>
    <x v="5"/>
    <x v="92"/>
    <x v="97"/>
    <x v="62"/>
    <x v="117"/>
    <x v="55"/>
    <x v="89"/>
    <x v="0"/>
  </r>
  <r>
    <x v="0"/>
    <x v="7"/>
    <x v="7"/>
    <x v="5"/>
    <x v="5"/>
    <x v="5"/>
    <x v="6"/>
    <x v="65"/>
    <x v="98"/>
    <x v="49"/>
    <x v="118"/>
    <x v="61"/>
    <x v="90"/>
    <x v="0"/>
  </r>
  <r>
    <x v="0"/>
    <x v="7"/>
    <x v="7"/>
    <x v="8"/>
    <x v="8"/>
    <x v="8"/>
    <x v="6"/>
    <x v="65"/>
    <x v="98"/>
    <x v="44"/>
    <x v="119"/>
    <x v="51"/>
    <x v="91"/>
    <x v="0"/>
  </r>
  <r>
    <x v="0"/>
    <x v="7"/>
    <x v="7"/>
    <x v="10"/>
    <x v="10"/>
    <x v="10"/>
    <x v="8"/>
    <x v="66"/>
    <x v="99"/>
    <x v="66"/>
    <x v="120"/>
    <x v="55"/>
    <x v="89"/>
    <x v="0"/>
  </r>
  <r>
    <x v="0"/>
    <x v="7"/>
    <x v="7"/>
    <x v="6"/>
    <x v="6"/>
    <x v="6"/>
    <x v="8"/>
    <x v="66"/>
    <x v="99"/>
    <x v="59"/>
    <x v="121"/>
    <x v="59"/>
    <x v="66"/>
    <x v="0"/>
  </r>
  <r>
    <x v="0"/>
    <x v="7"/>
    <x v="7"/>
    <x v="16"/>
    <x v="16"/>
    <x v="16"/>
    <x v="10"/>
    <x v="69"/>
    <x v="61"/>
    <x v="66"/>
    <x v="120"/>
    <x v="22"/>
    <x v="92"/>
    <x v="0"/>
  </r>
  <r>
    <x v="0"/>
    <x v="7"/>
    <x v="7"/>
    <x v="26"/>
    <x v="26"/>
    <x v="26"/>
    <x v="11"/>
    <x v="81"/>
    <x v="92"/>
    <x v="62"/>
    <x v="117"/>
    <x v="57"/>
    <x v="93"/>
    <x v="0"/>
  </r>
  <r>
    <x v="0"/>
    <x v="7"/>
    <x v="7"/>
    <x v="7"/>
    <x v="7"/>
    <x v="7"/>
    <x v="12"/>
    <x v="71"/>
    <x v="74"/>
    <x v="61"/>
    <x v="122"/>
    <x v="48"/>
    <x v="52"/>
    <x v="0"/>
  </r>
  <r>
    <x v="0"/>
    <x v="7"/>
    <x v="7"/>
    <x v="24"/>
    <x v="24"/>
    <x v="24"/>
    <x v="13"/>
    <x v="77"/>
    <x v="75"/>
    <x v="68"/>
    <x v="12"/>
    <x v="57"/>
    <x v="93"/>
    <x v="0"/>
  </r>
  <r>
    <x v="0"/>
    <x v="7"/>
    <x v="7"/>
    <x v="34"/>
    <x v="34"/>
    <x v="34"/>
    <x v="19"/>
    <x v="72"/>
    <x v="76"/>
    <x v="59"/>
    <x v="121"/>
    <x v="57"/>
    <x v="93"/>
    <x v="0"/>
  </r>
  <r>
    <x v="0"/>
    <x v="7"/>
    <x v="7"/>
    <x v="15"/>
    <x v="15"/>
    <x v="15"/>
    <x v="19"/>
    <x v="72"/>
    <x v="76"/>
    <x v="67"/>
    <x v="123"/>
    <x v="22"/>
    <x v="92"/>
    <x v="0"/>
  </r>
  <r>
    <x v="0"/>
    <x v="7"/>
    <x v="7"/>
    <x v="28"/>
    <x v="28"/>
    <x v="28"/>
    <x v="19"/>
    <x v="72"/>
    <x v="76"/>
    <x v="65"/>
    <x v="124"/>
    <x v="51"/>
    <x v="91"/>
    <x v="0"/>
  </r>
  <r>
    <x v="0"/>
    <x v="7"/>
    <x v="7"/>
    <x v="12"/>
    <x v="12"/>
    <x v="12"/>
    <x v="16"/>
    <x v="78"/>
    <x v="34"/>
    <x v="66"/>
    <x v="120"/>
    <x v="57"/>
    <x v="93"/>
    <x v="0"/>
  </r>
  <r>
    <x v="0"/>
    <x v="7"/>
    <x v="7"/>
    <x v="35"/>
    <x v="35"/>
    <x v="35"/>
    <x v="17"/>
    <x v="79"/>
    <x v="100"/>
    <x v="81"/>
    <x v="115"/>
    <x v="50"/>
    <x v="67"/>
    <x v="0"/>
  </r>
  <r>
    <x v="0"/>
    <x v="7"/>
    <x v="7"/>
    <x v="14"/>
    <x v="14"/>
    <x v="14"/>
    <x v="17"/>
    <x v="79"/>
    <x v="100"/>
    <x v="71"/>
    <x v="125"/>
    <x v="22"/>
    <x v="92"/>
    <x v="0"/>
  </r>
  <r>
    <x v="0"/>
    <x v="8"/>
    <x v="8"/>
    <x v="0"/>
    <x v="0"/>
    <x v="0"/>
    <x v="0"/>
    <x v="93"/>
    <x v="101"/>
    <x v="85"/>
    <x v="126"/>
    <x v="48"/>
    <x v="94"/>
    <x v="0"/>
  </r>
  <r>
    <x v="0"/>
    <x v="8"/>
    <x v="8"/>
    <x v="12"/>
    <x v="12"/>
    <x v="12"/>
    <x v="1"/>
    <x v="67"/>
    <x v="82"/>
    <x v="72"/>
    <x v="127"/>
    <x v="37"/>
    <x v="95"/>
    <x v="0"/>
  </r>
  <r>
    <x v="0"/>
    <x v="8"/>
    <x v="8"/>
    <x v="1"/>
    <x v="1"/>
    <x v="1"/>
    <x v="1"/>
    <x v="67"/>
    <x v="82"/>
    <x v="73"/>
    <x v="128"/>
    <x v="48"/>
    <x v="94"/>
    <x v="0"/>
  </r>
  <r>
    <x v="0"/>
    <x v="8"/>
    <x v="8"/>
    <x v="13"/>
    <x v="13"/>
    <x v="13"/>
    <x v="3"/>
    <x v="81"/>
    <x v="97"/>
    <x v="55"/>
    <x v="129"/>
    <x v="47"/>
    <x v="96"/>
    <x v="0"/>
  </r>
  <r>
    <x v="0"/>
    <x v="8"/>
    <x v="8"/>
    <x v="5"/>
    <x v="5"/>
    <x v="5"/>
    <x v="4"/>
    <x v="71"/>
    <x v="83"/>
    <x v="68"/>
    <x v="130"/>
    <x v="50"/>
    <x v="97"/>
    <x v="0"/>
  </r>
  <r>
    <x v="0"/>
    <x v="8"/>
    <x v="8"/>
    <x v="14"/>
    <x v="14"/>
    <x v="14"/>
    <x v="5"/>
    <x v="77"/>
    <x v="102"/>
    <x v="64"/>
    <x v="131"/>
    <x v="23"/>
    <x v="41"/>
    <x v="0"/>
  </r>
  <r>
    <x v="0"/>
    <x v="8"/>
    <x v="8"/>
    <x v="7"/>
    <x v="7"/>
    <x v="7"/>
    <x v="5"/>
    <x v="77"/>
    <x v="102"/>
    <x v="63"/>
    <x v="132"/>
    <x v="58"/>
    <x v="98"/>
    <x v="0"/>
  </r>
  <r>
    <x v="0"/>
    <x v="8"/>
    <x v="8"/>
    <x v="2"/>
    <x v="2"/>
    <x v="2"/>
    <x v="5"/>
    <x v="77"/>
    <x v="102"/>
    <x v="61"/>
    <x v="133"/>
    <x v="56"/>
    <x v="61"/>
    <x v="0"/>
  </r>
  <r>
    <x v="0"/>
    <x v="8"/>
    <x v="8"/>
    <x v="16"/>
    <x v="16"/>
    <x v="16"/>
    <x v="7"/>
    <x v="72"/>
    <x v="40"/>
    <x v="49"/>
    <x v="134"/>
    <x v="37"/>
    <x v="95"/>
    <x v="0"/>
  </r>
  <r>
    <x v="0"/>
    <x v="8"/>
    <x v="8"/>
    <x v="3"/>
    <x v="3"/>
    <x v="3"/>
    <x v="8"/>
    <x v="78"/>
    <x v="103"/>
    <x v="66"/>
    <x v="135"/>
    <x v="57"/>
    <x v="99"/>
    <x v="0"/>
  </r>
  <r>
    <x v="0"/>
    <x v="8"/>
    <x v="8"/>
    <x v="4"/>
    <x v="4"/>
    <x v="4"/>
    <x v="9"/>
    <x v="79"/>
    <x v="104"/>
    <x v="80"/>
    <x v="136"/>
    <x v="47"/>
    <x v="96"/>
    <x v="0"/>
  </r>
  <r>
    <x v="0"/>
    <x v="8"/>
    <x v="8"/>
    <x v="11"/>
    <x v="11"/>
    <x v="11"/>
    <x v="9"/>
    <x v="79"/>
    <x v="104"/>
    <x v="49"/>
    <x v="134"/>
    <x v="57"/>
    <x v="99"/>
    <x v="0"/>
  </r>
  <r>
    <x v="0"/>
    <x v="8"/>
    <x v="8"/>
    <x v="21"/>
    <x v="21"/>
    <x v="21"/>
    <x v="11"/>
    <x v="89"/>
    <x v="9"/>
    <x v="78"/>
    <x v="137"/>
    <x v="22"/>
    <x v="100"/>
    <x v="0"/>
  </r>
  <r>
    <x v="0"/>
    <x v="8"/>
    <x v="8"/>
    <x v="36"/>
    <x v="36"/>
    <x v="36"/>
    <x v="12"/>
    <x v="82"/>
    <x v="74"/>
    <x v="82"/>
    <x v="138"/>
    <x v="59"/>
    <x v="101"/>
    <x v="0"/>
  </r>
  <r>
    <x v="0"/>
    <x v="8"/>
    <x v="8"/>
    <x v="8"/>
    <x v="8"/>
    <x v="8"/>
    <x v="13"/>
    <x v="83"/>
    <x v="105"/>
    <x v="59"/>
    <x v="139"/>
    <x v="56"/>
    <x v="61"/>
    <x v="0"/>
  </r>
  <r>
    <x v="0"/>
    <x v="8"/>
    <x v="8"/>
    <x v="22"/>
    <x v="22"/>
    <x v="22"/>
    <x v="13"/>
    <x v="83"/>
    <x v="105"/>
    <x v="64"/>
    <x v="131"/>
    <x v="49"/>
    <x v="102"/>
    <x v="0"/>
  </r>
  <r>
    <x v="0"/>
    <x v="8"/>
    <x v="8"/>
    <x v="35"/>
    <x v="35"/>
    <x v="35"/>
    <x v="14"/>
    <x v="84"/>
    <x v="106"/>
    <x v="64"/>
    <x v="131"/>
    <x v="51"/>
    <x v="103"/>
    <x v="0"/>
  </r>
  <r>
    <x v="0"/>
    <x v="8"/>
    <x v="8"/>
    <x v="9"/>
    <x v="9"/>
    <x v="9"/>
    <x v="14"/>
    <x v="84"/>
    <x v="106"/>
    <x v="64"/>
    <x v="131"/>
    <x v="51"/>
    <x v="103"/>
    <x v="0"/>
  </r>
  <r>
    <x v="0"/>
    <x v="8"/>
    <x v="8"/>
    <x v="27"/>
    <x v="27"/>
    <x v="27"/>
    <x v="16"/>
    <x v="85"/>
    <x v="50"/>
    <x v="55"/>
    <x v="129"/>
    <x v="51"/>
    <x v="103"/>
    <x v="0"/>
  </r>
  <r>
    <x v="0"/>
    <x v="8"/>
    <x v="8"/>
    <x v="25"/>
    <x v="25"/>
    <x v="25"/>
    <x v="16"/>
    <x v="85"/>
    <x v="50"/>
    <x v="55"/>
    <x v="129"/>
    <x v="51"/>
    <x v="103"/>
    <x v="0"/>
  </r>
  <r>
    <x v="0"/>
    <x v="8"/>
    <x v="8"/>
    <x v="15"/>
    <x v="15"/>
    <x v="15"/>
    <x v="16"/>
    <x v="85"/>
    <x v="50"/>
    <x v="67"/>
    <x v="140"/>
    <x v="49"/>
    <x v="102"/>
    <x v="0"/>
  </r>
  <r>
    <x v="0"/>
    <x v="8"/>
    <x v="8"/>
    <x v="6"/>
    <x v="6"/>
    <x v="6"/>
    <x v="16"/>
    <x v="85"/>
    <x v="50"/>
    <x v="78"/>
    <x v="137"/>
    <x v="37"/>
    <x v="95"/>
    <x v="0"/>
  </r>
  <r>
    <x v="0"/>
    <x v="9"/>
    <x v="9"/>
    <x v="5"/>
    <x v="5"/>
    <x v="5"/>
    <x v="0"/>
    <x v="94"/>
    <x v="107"/>
    <x v="86"/>
    <x v="141"/>
    <x v="57"/>
    <x v="17"/>
    <x v="0"/>
  </r>
  <r>
    <x v="0"/>
    <x v="9"/>
    <x v="9"/>
    <x v="0"/>
    <x v="0"/>
    <x v="0"/>
    <x v="1"/>
    <x v="51"/>
    <x v="108"/>
    <x v="42"/>
    <x v="142"/>
    <x v="51"/>
    <x v="104"/>
    <x v="0"/>
  </r>
  <r>
    <x v="0"/>
    <x v="9"/>
    <x v="9"/>
    <x v="1"/>
    <x v="1"/>
    <x v="1"/>
    <x v="2"/>
    <x v="95"/>
    <x v="19"/>
    <x v="87"/>
    <x v="143"/>
    <x v="56"/>
    <x v="61"/>
    <x v="0"/>
  </r>
  <r>
    <x v="0"/>
    <x v="9"/>
    <x v="9"/>
    <x v="2"/>
    <x v="2"/>
    <x v="2"/>
    <x v="3"/>
    <x v="58"/>
    <x v="109"/>
    <x v="85"/>
    <x v="144"/>
    <x v="51"/>
    <x v="104"/>
    <x v="0"/>
  </r>
  <r>
    <x v="0"/>
    <x v="9"/>
    <x v="9"/>
    <x v="3"/>
    <x v="3"/>
    <x v="3"/>
    <x v="4"/>
    <x v="59"/>
    <x v="22"/>
    <x v="48"/>
    <x v="145"/>
    <x v="40"/>
    <x v="105"/>
    <x v="1"/>
  </r>
  <r>
    <x v="0"/>
    <x v="9"/>
    <x v="9"/>
    <x v="4"/>
    <x v="4"/>
    <x v="4"/>
    <x v="5"/>
    <x v="62"/>
    <x v="110"/>
    <x v="59"/>
    <x v="146"/>
    <x v="52"/>
    <x v="106"/>
    <x v="0"/>
  </r>
  <r>
    <x v="0"/>
    <x v="9"/>
    <x v="9"/>
    <x v="24"/>
    <x v="24"/>
    <x v="24"/>
    <x v="5"/>
    <x v="62"/>
    <x v="110"/>
    <x v="88"/>
    <x v="113"/>
    <x v="57"/>
    <x v="17"/>
    <x v="0"/>
  </r>
  <r>
    <x v="0"/>
    <x v="9"/>
    <x v="9"/>
    <x v="37"/>
    <x v="37"/>
    <x v="37"/>
    <x v="6"/>
    <x v="63"/>
    <x v="111"/>
    <x v="84"/>
    <x v="147"/>
    <x v="57"/>
    <x v="17"/>
    <x v="0"/>
  </r>
  <r>
    <x v="0"/>
    <x v="9"/>
    <x v="9"/>
    <x v="9"/>
    <x v="9"/>
    <x v="9"/>
    <x v="7"/>
    <x v="91"/>
    <x v="112"/>
    <x v="84"/>
    <x v="147"/>
    <x v="48"/>
    <x v="1"/>
    <x v="0"/>
  </r>
  <r>
    <x v="0"/>
    <x v="9"/>
    <x v="9"/>
    <x v="7"/>
    <x v="7"/>
    <x v="7"/>
    <x v="8"/>
    <x v="92"/>
    <x v="8"/>
    <x v="53"/>
    <x v="148"/>
    <x v="51"/>
    <x v="104"/>
    <x v="0"/>
  </r>
  <r>
    <x v="0"/>
    <x v="9"/>
    <x v="9"/>
    <x v="16"/>
    <x v="16"/>
    <x v="16"/>
    <x v="9"/>
    <x v="65"/>
    <x v="29"/>
    <x v="32"/>
    <x v="149"/>
    <x v="50"/>
    <x v="107"/>
    <x v="0"/>
  </r>
  <r>
    <x v="0"/>
    <x v="9"/>
    <x v="9"/>
    <x v="26"/>
    <x v="26"/>
    <x v="26"/>
    <x v="10"/>
    <x v="80"/>
    <x v="11"/>
    <x v="32"/>
    <x v="149"/>
    <x v="57"/>
    <x v="17"/>
    <x v="0"/>
  </r>
  <r>
    <x v="0"/>
    <x v="9"/>
    <x v="9"/>
    <x v="34"/>
    <x v="34"/>
    <x v="34"/>
    <x v="10"/>
    <x v="80"/>
    <x v="11"/>
    <x v="70"/>
    <x v="150"/>
    <x v="50"/>
    <x v="107"/>
    <x v="0"/>
  </r>
  <r>
    <x v="0"/>
    <x v="9"/>
    <x v="9"/>
    <x v="31"/>
    <x v="31"/>
    <x v="31"/>
    <x v="10"/>
    <x v="80"/>
    <x v="11"/>
    <x v="59"/>
    <x v="146"/>
    <x v="53"/>
    <x v="108"/>
    <x v="0"/>
  </r>
  <r>
    <x v="0"/>
    <x v="9"/>
    <x v="9"/>
    <x v="13"/>
    <x v="13"/>
    <x v="13"/>
    <x v="13"/>
    <x v="66"/>
    <x v="75"/>
    <x v="70"/>
    <x v="150"/>
    <x v="49"/>
    <x v="109"/>
    <x v="0"/>
  </r>
  <r>
    <x v="0"/>
    <x v="9"/>
    <x v="9"/>
    <x v="12"/>
    <x v="12"/>
    <x v="12"/>
    <x v="13"/>
    <x v="66"/>
    <x v="75"/>
    <x v="72"/>
    <x v="151"/>
    <x v="40"/>
    <x v="105"/>
    <x v="0"/>
  </r>
  <r>
    <x v="0"/>
    <x v="9"/>
    <x v="9"/>
    <x v="38"/>
    <x v="38"/>
    <x v="38"/>
    <x v="13"/>
    <x v="66"/>
    <x v="75"/>
    <x v="89"/>
    <x v="152"/>
    <x v="57"/>
    <x v="17"/>
    <x v="0"/>
  </r>
  <r>
    <x v="0"/>
    <x v="9"/>
    <x v="9"/>
    <x v="18"/>
    <x v="18"/>
    <x v="18"/>
    <x v="13"/>
    <x v="66"/>
    <x v="75"/>
    <x v="32"/>
    <x v="149"/>
    <x v="51"/>
    <x v="104"/>
    <x v="0"/>
  </r>
  <r>
    <x v="0"/>
    <x v="9"/>
    <x v="9"/>
    <x v="25"/>
    <x v="25"/>
    <x v="25"/>
    <x v="16"/>
    <x v="67"/>
    <x v="47"/>
    <x v="32"/>
    <x v="149"/>
    <x v="58"/>
    <x v="110"/>
    <x v="0"/>
  </r>
  <r>
    <x v="0"/>
    <x v="9"/>
    <x v="9"/>
    <x v="39"/>
    <x v="39"/>
    <x v="39"/>
    <x v="17"/>
    <x v="68"/>
    <x v="48"/>
    <x v="61"/>
    <x v="153"/>
    <x v="57"/>
    <x v="17"/>
    <x v="0"/>
  </r>
  <r>
    <x v="0"/>
    <x v="9"/>
    <x v="9"/>
    <x v="15"/>
    <x v="15"/>
    <x v="15"/>
    <x v="17"/>
    <x v="68"/>
    <x v="48"/>
    <x v="62"/>
    <x v="115"/>
    <x v="40"/>
    <x v="105"/>
    <x v="0"/>
  </r>
  <r>
    <x v="0"/>
    <x v="9"/>
    <x v="9"/>
    <x v="8"/>
    <x v="8"/>
    <x v="8"/>
    <x v="17"/>
    <x v="68"/>
    <x v="48"/>
    <x v="32"/>
    <x v="149"/>
    <x v="48"/>
    <x v="1"/>
    <x v="0"/>
  </r>
  <r>
    <x v="0"/>
    <x v="10"/>
    <x v="10"/>
    <x v="0"/>
    <x v="0"/>
    <x v="0"/>
    <x v="0"/>
    <x v="96"/>
    <x v="113"/>
    <x v="90"/>
    <x v="154"/>
    <x v="44"/>
    <x v="17"/>
    <x v="0"/>
  </r>
  <r>
    <x v="0"/>
    <x v="10"/>
    <x v="10"/>
    <x v="2"/>
    <x v="2"/>
    <x v="2"/>
    <x v="1"/>
    <x v="50"/>
    <x v="114"/>
    <x v="86"/>
    <x v="155"/>
    <x v="49"/>
    <x v="45"/>
    <x v="0"/>
  </r>
  <r>
    <x v="0"/>
    <x v="10"/>
    <x v="10"/>
    <x v="3"/>
    <x v="3"/>
    <x v="3"/>
    <x v="2"/>
    <x v="97"/>
    <x v="115"/>
    <x v="91"/>
    <x v="156"/>
    <x v="62"/>
    <x v="100"/>
    <x v="0"/>
  </r>
  <r>
    <x v="0"/>
    <x v="10"/>
    <x v="10"/>
    <x v="1"/>
    <x v="1"/>
    <x v="1"/>
    <x v="3"/>
    <x v="53"/>
    <x v="116"/>
    <x v="69"/>
    <x v="157"/>
    <x v="56"/>
    <x v="61"/>
    <x v="0"/>
  </r>
  <r>
    <x v="0"/>
    <x v="10"/>
    <x v="10"/>
    <x v="4"/>
    <x v="4"/>
    <x v="4"/>
    <x v="4"/>
    <x v="98"/>
    <x v="117"/>
    <x v="64"/>
    <x v="98"/>
    <x v="63"/>
    <x v="111"/>
    <x v="0"/>
  </r>
  <r>
    <x v="0"/>
    <x v="10"/>
    <x v="10"/>
    <x v="11"/>
    <x v="11"/>
    <x v="11"/>
    <x v="5"/>
    <x v="99"/>
    <x v="118"/>
    <x v="70"/>
    <x v="152"/>
    <x v="64"/>
    <x v="112"/>
    <x v="0"/>
  </r>
  <r>
    <x v="0"/>
    <x v="10"/>
    <x v="10"/>
    <x v="5"/>
    <x v="5"/>
    <x v="5"/>
    <x v="18"/>
    <x v="57"/>
    <x v="119"/>
    <x v="84"/>
    <x v="158"/>
    <x v="30"/>
    <x v="113"/>
    <x v="0"/>
  </r>
  <r>
    <x v="0"/>
    <x v="10"/>
    <x v="10"/>
    <x v="7"/>
    <x v="7"/>
    <x v="7"/>
    <x v="6"/>
    <x v="58"/>
    <x v="40"/>
    <x v="56"/>
    <x v="159"/>
    <x v="37"/>
    <x v="114"/>
    <x v="0"/>
  </r>
  <r>
    <x v="0"/>
    <x v="10"/>
    <x v="10"/>
    <x v="10"/>
    <x v="10"/>
    <x v="10"/>
    <x v="7"/>
    <x v="93"/>
    <x v="120"/>
    <x v="61"/>
    <x v="160"/>
    <x v="52"/>
    <x v="115"/>
    <x v="0"/>
  </r>
  <r>
    <x v="0"/>
    <x v="10"/>
    <x v="10"/>
    <x v="14"/>
    <x v="14"/>
    <x v="14"/>
    <x v="7"/>
    <x v="93"/>
    <x v="120"/>
    <x v="61"/>
    <x v="160"/>
    <x v="52"/>
    <x v="115"/>
    <x v="0"/>
  </r>
  <r>
    <x v="0"/>
    <x v="10"/>
    <x v="10"/>
    <x v="12"/>
    <x v="12"/>
    <x v="12"/>
    <x v="9"/>
    <x v="61"/>
    <x v="28"/>
    <x v="44"/>
    <x v="161"/>
    <x v="59"/>
    <x v="116"/>
    <x v="0"/>
  </r>
  <r>
    <x v="0"/>
    <x v="10"/>
    <x v="10"/>
    <x v="15"/>
    <x v="15"/>
    <x v="15"/>
    <x v="9"/>
    <x v="61"/>
    <x v="28"/>
    <x v="70"/>
    <x v="152"/>
    <x v="54"/>
    <x v="117"/>
    <x v="0"/>
  </r>
  <r>
    <x v="0"/>
    <x v="10"/>
    <x v="10"/>
    <x v="16"/>
    <x v="16"/>
    <x v="16"/>
    <x v="11"/>
    <x v="63"/>
    <x v="74"/>
    <x v="65"/>
    <x v="162"/>
    <x v="65"/>
    <x v="3"/>
    <x v="0"/>
  </r>
  <r>
    <x v="0"/>
    <x v="10"/>
    <x v="10"/>
    <x v="29"/>
    <x v="29"/>
    <x v="29"/>
    <x v="11"/>
    <x v="63"/>
    <x v="74"/>
    <x v="27"/>
    <x v="61"/>
    <x v="23"/>
    <x v="118"/>
    <x v="0"/>
  </r>
  <r>
    <x v="0"/>
    <x v="10"/>
    <x v="10"/>
    <x v="17"/>
    <x v="17"/>
    <x v="17"/>
    <x v="13"/>
    <x v="76"/>
    <x v="31"/>
    <x v="89"/>
    <x v="163"/>
    <x v="59"/>
    <x v="116"/>
    <x v="0"/>
  </r>
  <r>
    <x v="0"/>
    <x v="10"/>
    <x v="10"/>
    <x v="40"/>
    <x v="40"/>
    <x v="40"/>
    <x v="19"/>
    <x v="90"/>
    <x v="47"/>
    <x v="79"/>
    <x v="94"/>
    <x v="66"/>
    <x v="119"/>
    <x v="0"/>
  </r>
  <r>
    <x v="0"/>
    <x v="10"/>
    <x v="10"/>
    <x v="23"/>
    <x v="23"/>
    <x v="23"/>
    <x v="14"/>
    <x v="91"/>
    <x v="121"/>
    <x v="67"/>
    <x v="164"/>
    <x v="52"/>
    <x v="115"/>
    <x v="0"/>
  </r>
  <r>
    <x v="0"/>
    <x v="10"/>
    <x v="10"/>
    <x v="24"/>
    <x v="24"/>
    <x v="24"/>
    <x v="14"/>
    <x v="91"/>
    <x v="121"/>
    <x v="73"/>
    <x v="33"/>
    <x v="37"/>
    <x v="114"/>
    <x v="0"/>
  </r>
  <r>
    <x v="0"/>
    <x v="10"/>
    <x v="10"/>
    <x v="13"/>
    <x v="13"/>
    <x v="13"/>
    <x v="16"/>
    <x v="65"/>
    <x v="64"/>
    <x v="70"/>
    <x v="152"/>
    <x v="37"/>
    <x v="114"/>
    <x v="0"/>
  </r>
  <r>
    <x v="0"/>
    <x v="10"/>
    <x v="10"/>
    <x v="18"/>
    <x v="18"/>
    <x v="18"/>
    <x v="16"/>
    <x v="65"/>
    <x v="64"/>
    <x v="44"/>
    <x v="161"/>
    <x v="51"/>
    <x v="9"/>
    <x v="0"/>
  </r>
  <r>
    <x v="0"/>
    <x v="11"/>
    <x v="11"/>
    <x v="16"/>
    <x v="16"/>
    <x v="16"/>
    <x v="0"/>
    <x v="100"/>
    <x v="122"/>
    <x v="82"/>
    <x v="165"/>
    <x v="56"/>
    <x v="61"/>
    <x v="0"/>
  </r>
  <r>
    <x v="0"/>
    <x v="11"/>
    <x v="11"/>
    <x v="41"/>
    <x v="41"/>
    <x v="41"/>
    <x v="0"/>
    <x v="100"/>
    <x v="122"/>
    <x v="75"/>
    <x v="166"/>
    <x v="48"/>
    <x v="120"/>
    <x v="0"/>
  </r>
  <r>
    <x v="0"/>
    <x v="11"/>
    <x v="11"/>
    <x v="35"/>
    <x v="35"/>
    <x v="35"/>
    <x v="0"/>
    <x v="100"/>
    <x v="122"/>
    <x v="82"/>
    <x v="165"/>
    <x v="56"/>
    <x v="61"/>
    <x v="0"/>
  </r>
  <r>
    <x v="0"/>
    <x v="11"/>
    <x v="11"/>
    <x v="10"/>
    <x v="10"/>
    <x v="10"/>
    <x v="0"/>
    <x v="100"/>
    <x v="122"/>
    <x v="75"/>
    <x v="166"/>
    <x v="48"/>
    <x v="120"/>
    <x v="0"/>
  </r>
  <r>
    <x v="0"/>
    <x v="11"/>
    <x v="11"/>
    <x v="14"/>
    <x v="14"/>
    <x v="14"/>
    <x v="0"/>
    <x v="100"/>
    <x v="122"/>
    <x v="82"/>
    <x v="165"/>
    <x v="56"/>
    <x v="61"/>
    <x v="0"/>
  </r>
  <r>
    <x v="0"/>
    <x v="11"/>
    <x v="11"/>
    <x v="42"/>
    <x v="42"/>
    <x v="42"/>
    <x v="0"/>
    <x v="100"/>
    <x v="122"/>
    <x v="79"/>
    <x v="94"/>
    <x v="58"/>
    <x v="121"/>
    <x v="0"/>
  </r>
  <r>
    <x v="0"/>
    <x v="11"/>
    <x v="11"/>
    <x v="15"/>
    <x v="15"/>
    <x v="15"/>
    <x v="0"/>
    <x v="100"/>
    <x v="122"/>
    <x v="82"/>
    <x v="165"/>
    <x v="56"/>
    <x v="61"/>
    <x v="0"/>
  </r>
  <r>
    <x v="0"/>
    <x v="11"/>
    <x v="11"/>
    <x v="38"/>
    <x v="38"/>
    <x v="38"/>
    <x v="0"/>
    <x v="100"/>
    <x v="122"/>
    <x v="79"/>
    <x v="94"/>
    <x v="58"/>
    <x v="121"/>
    <x v="0"/>
  </r>
  <r>
    <x v="0"/>
    <x v="11"/>
    <x v="11"/>
    <x v="0"/>
    <x v="0"/>
    <x v="0"/>
    <x v="0"/>
    <x v="100"/>
    <x v="122"/>
    <x v="82"/>
    <x v="165"/>
    <x v="56"/>
    <x v="61"/>
    <x v="0"/>
  </r>
  <r>
    <x v="0"/>
    <x v="11"/>
    <x v="11"/>
    <x v="28"/>
    <x v="28"/>
    <x v="28"/>
    <x v="0"/>
    <x v="100"/>
    <x v="122"/>
    <x v="75"/>
    <x v="166"/>
    <x v="48"/>
    <x v="120"/>
    <x v="0"/>
  </r>
  <r>
    <x v="0"/>
    <x v="11"/>
    <x v="11"/>
    <x v="3"/>
    <x v="3"/>
    <x v="3"/>
    <x v="0"/>
    <x v="100"/>
    <x v="122"/>
    <x v="75"/>
    <x v="166"/>
    <x v="48"/>
    <x v="120"/>
    <x v="0"/>
  </r>
  <r>
    <x v="0"/>
    <x v="11"/>
    <x v="11"/>
    <x v="4"/>
    <x v="4"/>
    <x v="4"/>
    <x v="10"/>
    <x v="101"/>
    <x v="123"/>
    <x v="79"/>
    <x v="94"/>
    <x v="48"/>
    <x v="120"/>
    <x v="0"/>
  </r>
  <r>
    <x v="0"/>
    <x v="11"/>
    <x v="11"/>
    <x v="43"/>
    <x v="43"/>
    <x v="43"/>
    <x v="10"/>
    <x v="101"/>
    <x v="123"/>
    <x v="79"/>
    <x v="94"/>
    <x v="48"/>
    <x v="120"/>
    <x v="0"/>
  </r>
  <r>
    <x v="0"/>
    <x v="11"/>
    <x v="11"/>
    <x v="26"/>
    <x v="26"/>
    <x v="26"/>
    <x v="10"/>
    <x v="101"/>
    <x v="123"/>
    <x v="75"/>
    <x v="166"/>
    <x v="56"/>
    <x v="61"/>
    <x v="0"/>
  </r>
  <r>
    <x v="0"/>
    <x v="11"/>
    <x v="11"/>
    <x v="44"/>
    <x v="44"/>
    <x v="44"/>
    <x v="10"/>
    <x v="101"/>
    <x v="123"/>
    <x v="75"/>
    <x v="166"/>
    <x v="56"/>
    <x v="61"/>
    <x v="0"/>
  </r>
  <r>
    <x v="0"/>
    <x v="11"/>
    <x v="11"/>
    <x v="45"/>
    <x v="45"/>
    <x v="45"/>
    <x v="10"/>
    <x v="101"/>
    <x v="123"/>
    <x v="79"/>
    <x v="94"/>
    <x v="48"/>
    <x v="120"/>
    <x v="0"/>
  </r>
  <r>
    <x v="0"/>
    <x v="11"/>
    <x v="11"/>
    <x v="46"/>
    <x v="46"/>
    <x v="46"/>
    <x v="10"/>
    <x v="101"/>
    <x v="123"/>
    <x v="75"/>
    <x v="166"/>
    <x v="56"/>
    <x v="61"/>
    <x v="0"/>
  </r>
  <r>
    <x v="0"/>
    <x v="11"/>
    <x v="11"/>
    <x v="47"/>
    <x v="47"/>
    <x v="47"/>
    <x v="10"/>
    <x v="101"/>
    <x v="123"/>
    <x v="79"/>
    <x v="94"/>
    <x v="48"/>
    <x v="120"/>
    <x v="0"/>
  </r>
  <r>
    <x v="0"/>
    <x v="11"/>
    <x v="11"/>
    <x v="27"/>
    <x v="27"/>
    <x v="27"/>
    <x v="10"/>
    <x v="101"/>
    <x v="123"/>
    <x v="75"/>
    <x v="166"/>
    <x v="56"/>
    <x v="61"/>
    <x v="0"/>
  </r>
  <r>
    <x v="0"/>
    <x v="11"/>
    <x v="11"/>
    <x v="11"/>
    <x v="11"/>
    <x v="11"/>
    <x v="10"/>
    <x v="101"/>
    <x v="123"/>
    <x v="75"/>
    <x v="166"/>
    <x v="56"/>
    <x v="61"/>
    <x v="0"/>
  </r>
  <r>
    <x v="0"/>
    <x v="11"/>
    <x v="11"/>
    <x v="5"/>
    <x v="5"/>
    <x v="5"/>
    <x v="10"/>
    <x v="101"/>
    <x v="123"/>
    <x v="75"/>
    <x v="166"/>
    <x v="56"/>
    <x v="61"/>
    <x v="0"/>
  </r>
  <r>
    <x v="0"/>
    <x v="11"/>
    <x v="11"/>
    <x v="48"/>
    <x v="48"/>
    <x v="48"/>
    <x v="10"/>
    <x v="101"/>
    <x v="123"/>
    <x v="75"/>
    <x v="166"/>
    <x v="56"/>
    <x v="61"/>
    <x v="0"/>
  </r>
  <r>
    <x v="0"/>
    <x v="11"/>
    <x v="11"/>
    <x v="49"/>
    <x v="49"/>
    <x v="49"/>
    <x v="10"/>
    <x v="101"/>
    <x v="123"/>
    <x v="79"/>
    <x v="94"/>
    <x v="48"/>
    <x v="120"/>
    <x v="0"/>
  </r>
  <r>
    <x v="0"/>
    <x v="11"/>
    <x v="11"/>
    <x v="50"/>
    <x v="50"/>
    <x v="50"/>
    <x v="10"/>
    <x v="101"/>
    <x v="123"/>
    <x v="75"/>
    <x v="166"/>
    <x v="56"/>
    <x v="61"/>
    <x v="0"/>
  </r>
  <r>
    <x v="0"/>
    <x v="11"/>
    <x v="11"/>
    <x v="1"/>
    <x v="1"/>
    <x v="1"/>
    <x v="10"/>
    <x v="101"/>
    <x v="123"/>
    <x v="75"/>
    <x v="166"/>
    <x v="56"/>
    <x v="61"/>
    <x v="0"/>
  </r>
  <r>
    <x v="0"/>
    <x v="11"/>
    <x v="11"/>
    <x v="32"/>
    <x v="32"/>
    <x v="32"/>
    <x v="10"/>
    <x v="101"/>
    <x v="123"/>
    <x v="75"/>
    <x v="166"/>
    <x v="56"/>
    <x v="61"/>
    <x v="0"/>
  </r>
  <r>
    <x v="0"/>
    <x v="11"/>
    <x v="11"/>
    <x v="51"/>
    <x v="51"/>
    <x v="51"/>
    <x v="10"/>
    <x v="101"/>
    <x v="123"/>
    <x v="79"/>
    <x v="94"/>
    <x v="48"/>
    <x v="120"/>
    <x v="0"/>
  </r>
  <r>
    <x v="0"/>
    <x v="11"/>
    <x v="11"/>
    <x v="2"/>
    <x v="2"/>
    <x v="2"/>
    <x v="10"/>
    <x v="101"/>
    <x v="123"/>
    <x v="75"/>
    <x v="166"/>
    <x v="56"/>
    <x v="61"/>
    <x v="0"/>
  </r>
  <r>
    <x v="0"/>
    <x v="12"/>
    <x v="12"/>
    <x v="0"/>
    <x v="0"/>
    <x v="0"/>
    <x v="0"/>
    <x v="88"/>
    <x v="124"/>
    <x v="73"/>
    <x v="167"/>
    <x v="51"/>
    <x v="32"/>
    <x v="0"/>
  </r>
  <r>
    <x v="0"/>
    <x v="12"/>
    <x v="12"/>
    <x v="1"/>
    <x v="1"/>
    <x v="1"/>
    <x v="1"/>
    <x v="69"/>
    <x v="125"/>
    <x v="32"/>
    <x v="168"/>
    <x v="56"/>
    <x v="61"/>
    <x v="0"/>
  </r>
  <r>
    <x v="0"/>
    <x v="12"/>
    <x v="12"/>
    <x v="3"/>
    <x v="3"/>
    <x v="3"/>
    <x v="2"/>
    <x v="77"/>
    <x v="126"/>
    <x v="59"/>
    <x v="169"/>
    <x v="50"/>
    <x v="122"/>
    <x v="0"/>
  </r>
  <r>
    <x v="0"/>
    <x v="12"/>
    <x v="12"/>
    <x v="2"/>
    <x v="2"/>
    <x v="2"/>
    <x v="3"/>
    <x v="83"/>
    <x v="127"/>
    <x v="59"/>
    <x v="169"/>
    <x v="56"/>
    <x v="61"/>
    <x v="0"/>
  </r>
  <r>
    <x v="0"/>
    <x v="12"/>
    <x v="12"/>
    <x v="4"/>
    <x v="4"/>
    <x v="4"/>
    <x v="4"/>
    <x v="84"/>
    <x v="128"/>
    <x v="79"/>
    <x v="94"/>
    <x v="59"/>
    <x v="123"/>
    <x v="0"/>
  </r>
  <r>
    <x v="0"/>
    <x v="12"/>
    <x v="12"/>
    <x v="29"/>
    <x v="29"/>
    <x v="29"/>
    <x v="4"/>
    <x v="84"/>
    <x v="128"/>
    <x v="55"/>
    <x v="170"/>
    <x v="49"/>
    <x v="124"/>
    <x v="0"/>
  </r>
  <r>
    <x v="0"/>
    <x v="12"/>
    <x v="12"/>
    <x v="14"/>
    <x v="14"/>
    <x v="14"/>
    <x v="18"/>
    <x v="85"/>
    <x v="97"/>
    <x v="71"/>
    <x v="171"/>
    <x v="50"/>
    <x v="122"/>
    <x v="0"/>
  </r>
  <r>
    <x v="0"/>
    <x v="12"/>
    <x v="12"/>
    <x v="12"/>
    <x v="12"/>
    <x v="12"/>
    <x v="18"/>
    <x v="85"/>
    <x v="97"/>
    <x v="76"/>
    <x v="172"/>
    <x v="57"/>
    <x v="125"/>
    <x v="0"/>
  </r>
  <r>
    <x v="0"/>
    <x v="12"/>
    <x v="12"/>
    <x v="16"/>
    <x v="16"/>
    <x v="16"/>
    <x v="7"/>
    <x v="87"/>
    <x v="120"/>
    <x v="76"/>
    <x v="172"/>
    <x v="51"/>
    <x v="32"/>
    <x v="0"/>
  </r>
  <r>
    <x v="0"/>
    <x v="12"/>
    <x v="12"/>
    <x v="13"/>
    <x v="13"/>
    <x v="13"/>
    <x v="7"/>
    <x v="87"/>
    <x v="120"/>
    <x v="71"/>
    <x v="171"/>
    <x v="49"/>
    <x v="124"/>
    <x v="0"/>
  </r>
  <r>
    <x v="0"/>
    <x v="12"/>
    <x v="12"/>
    <x v="11"/>
    <x v="11"/>
    <x v="11"/>
    <x v="7"/>
    <x v="87"/>
    <x v="120"/>
    <x v="78"/>
    <x v="173"/>
    <x v="57"/>
    <x v="125"/>
    <x v="0"/>
  </r>
  <r>
    <x v="0"/>
    <x v="12"/>
    <x v="12"/>
    <x v="15"/>
    <x v="15"/>
    <x v="15"/>
    <x v="7"/>
    <x v="87"/>
    <x v="120"/>
    <x v="78"/>
    <x v="173"/>
    <x v="57"/>
    <x v="125"/>
    <x v="0"/>
  </r>
  <r>
    <x v="0"/>
    <x v="12"/>
    <x v="12"/>
    <x v="39"/>
    <x v="39"/>
    <x v="39"/>
    <x v="11"/>
    <x v="102"/>
    <x v="44"/>
    <x v="78"/>
    <x v="173"/>
    <x v="49"/>
    <x v="124"/>
    <x v="0"/>
  </r>
  <r>
    <x v="0"/>
    <x v="12"/>
    <x v="12"/>
    <x v="10"/>
    <x v="10"/>
    <x v="10"/>
    <x v="11"/>
    <x v="102"/>
    <x v="44"/>
    <x v="76"/>
    <x v="172"/>
    <x v="58"/>
    <x v="126"/>
    <x v="0"/>
  </r>
  <r>
    <x v="0"/>
    <x v="12"/>
    <x v="12"/>
    <x v="9"/>
    <x v="9"/>
    <x v="9"/>
    <x v="11"/>
    <x v="102"/>
    <x v="44"/>
    <x v="55"/>
    <x v="170"/>
    <x v="56"/>
    <x v="61"/>
    <x v="0"/>
  </r>
  <r>
    <x v="0"/>
    <x v="12"/>
    <x v="12"/>
    <x v="33"/>
    <x v="33"/>
    <x v="33"/>
    <x v="19"/>
    <x v="103"/>
    <x v="13"/>
    <x v="71"/>
    <x v="171"/>
    <x v="58"/>
    <x v="126"/>
    <x v="0"/>
  </r>
  <r>
    <x v="0"/>
    <x v="12"/>
    <x v="12"/>
    <x v="5"/>
    <x v="5"/>
    <x v="5"/>
    <x v="19"/>
    <x v="103"/>
    <x v="13"/>
    <x v="78"/>
    <x v="173"/>
    <x v="51"/>
    <x v="32"/>
    <x v="0"/>
  </r>
  <r>
    <x v="0"/>
    <x v="12"/>
    <x v="12"/>
    <x v="7"/>
    <x v="7"/>
    <x v="7"/>
    <x v="19"/>
    <x v="103"/>
    <x v="13"/>
    <x v="76"/>
    <x v="172"/>
    <x v="48"/>
    <x v="127"/>
    <x v="0"/>
  </r>
  <r>
    <x v="0"/>
    <x v="12"/>
    <x v="12"/>
    <x v="18"/>
    <x v="18"/>
    <x v="18"/>
    <x v="19"/>
    <x v="103"/>
    <x v="13"/>
    <x v="67"/>
    <x v="76"/>
    <x v="56"/>
    <x v="61"/>
    <x v="0"/>
  </r>
  <r>
    <x v="0"/>
    <x v="12"/>
    <x v="12"/>
    <x v="22"/>
    <x v="22"/>
    <x v="22"/>
    <x v="19"/>
    <x v="103"/>
    <x v="13"/>
    <x v="78"/>
    <x v="173"/>
    <x v="51"/>
    <x v="32"/>
    <x v="0"/>
  </r>
  <r>
    <x v="0"/>
    <x v="13"/>
    <x v="13"/>
    <x v="0"/>
    <x v="0"/>
    <x v="0"/>
    <x v="0"/>
    <x v="65"/>
    <x v="129"/>
    <x v="58"/>
    <x v="174"/>
    <x v="56"/>
    <x v="61"/>
    <x v="0"/>
  </r>
  <r>
    <x v="0"/>
    <x v="13"/>
    <x v="13"/>
    <x v="4"/>
    <x v="4"/>
    <x v="4"/>
    <x v="1"/>
    <x v="70"/>
    <x v="130"/>
    <x v="78"/>
    <x v="175"/>
    <x v="61"/>
    <x v="128"/>
    <x v="0"/>
  </r>
  <r>
    <x v="0"/>
    <x v="13"/>
    <x v="13"/>
    <x v="11"/>
    <x v="11"/>
    <x v="11"/>
    <x v="2"/>
    <x v="78"/>
    <x v="131"/>
    <x v="67"/>
    <x v="176"/>
    <x v="23"/>
    <x v="129"/>
    <x v="0"/>
  </r>
  <r>
    <x v="0"/>
    <x v="13"/>
    <x v="13"/>
    <x v="14"/>
    <x v="14"/>
    <x v="14"/>
    <x v="3"/>
    <x v="79"/>
    <x v="2"/>
    <x v="78"/>
    <x v="175"/>
    <x v="59"/>
    <x v="130"/>
    <x v="0"/>
  </r>
  <r>
    <x v="0"/>
    <x v="13"/>
    <x v="13"/>
    <x v="1"/>
    <x v="1"/>
    <x v="1"/>
    <x v="4"/>
    <x v="82"/>
    <x v="109"/>
    <x v="59"/>
    <x v="177"/>
    <x v="48"/>
    <x v="131"/>
    <x v="0"/>
  </r>
  <r>
    <x v="0"/>
    <x v="13"/>
    <x v="13"/>
    <x v="30"/>
    <x v="30"/>
    <x v="30"/>
    <x v="4"/>
    <x v="82"/>
    <x v="109"/>
    <x v="79"/>
    <x v="94"/>
    <x v="56"/>
    <x v="61"/>
    <x v="0"/>
  </r>
  <r>
    <x v="0"/>
    <x v="13"/>
    <x v="13"/>
    <x v="2"/>
    <x v="2"/>
    <x v="2"/>
    <x v="4"/>
    <x v="82"/>
    <x v="109"/>
    <x v="59"/>
    <x v="177"/>
    <x v="48"/>
    <x v="131"/>
    <x v="0"/>
  </r>
  <r>
    <x v="0"/>
    <x v="13"/>
    <x v="13"/>
    <x v="52"/>
    <x v="52"/>
    <x v="52"/>
    <x v="6"/>
    <x v="83"/>
    <x v="132"/>
    <x v="55"/>
    <x v="178"/>
    <x v="57"/>
    <x v="132"/>
    <x v="0"/>
  </r>
  <r>
    <x v="0"/>
    <x v="13"/>
    <x v="13"/>
    <x v="35"/>
    <x v="35"/>
    <x v="35"/>
    <x v="7"/>
    <x v="84"/>
    <x v="133"/>
    <x v="76"/>
    <x v="102"/>
    <x v="50"/>
    <x v="133"/>
    <x v="0"/>
  </r>
  <r>
    <x v="0"/>
    <x v="13"/>
    <x v="13"/>
    <x v="16"/>
    <x v="16"/>
    <x v="16"/>
    <x v="8"/>
    <x v="85"/>
    <x v="40"/>
    <x v="76"/>
    <x v="102"/>
    <x v="57"/>
    <x v="132"/>
    <x v="0"/>
  </r>
  <r>
    <x v="0"/>
    <x v="13"/>
    <x v="13"/>
    <x v="26"/>
    <x v="26"/>
    <x v="26"/>
    <x v="8"/>
    <x v="85"/>
    <x v="40"/>
    <x v="55"/>
    <x v="178"/>
    <x v="51"/>
    <x v="12"/>
    <x v="0"/>
  </r>
  <r>
    <x v="0"/>
    <x v="13"/>
    <x v="13"/>
    <x v="21"/>
    <x v="21"/>
    <x v="21"/>
    <x v="8"/>
    <x v="85"/>
    <x v="40"/>
    <x v="76"/>
    <x v="102"/>
    <x v="51"/>
    <x v="12"/>
    <x v="0"/>
  </r>
  <r>
    <x v="0"/>
    <x v="13"/>
    <x v="13"/>
    <x v="3"/>
    <x v="3"/>
    <x v="3"/>
    <x v="8"/>
    <x v="85"/>
    <x v="40"/>
    <x v="78"/>
    <x v="175"/>
    <x v="37"/>
    <x v="134"/>
    <x v="0"/>
  </r>
  <r>
    <x v="0"/>
    <x v="13"/>
    <x v="13"/>
    <x v="12"/>
    <x v="12"/>
    <x v="12"/>
    <x v="12"/>
    <x v="86"/>
    <x v="7"/>
    <x v="81"/>
    <x v="179"/>
    <x v="56"/>
    <x v="61"/>
    <x v="0"/>
  </r>
  <r>
    <x v="0"/>
    <x v="13"/>
    <x v="13"/>
    <x v="20"/>
    <x v="20"/>
    <x v="20"/>
    <x v="13"/>
    <x v="87"/>
    <x v="92"/>
    <x v="78"/>
    <x v="175"/>
    <x v="57"/>
    <x v="132"/>
    <x v="0"/>
  </r>
  <r>
    <x v="0"/>
    <x v="13"/>
    <x v="13"/>
    <x v="10"/>
    <x v="10"/>
    <x v="10"/>
    <x v="13"/>
    <x v="87"/>
    <x v="92"/>
    <x v="82"/>
    <x v="180"/>
    <x v="37"/>
    <x v="134"/>
    <x v="0"/>
  </r>
  <r>
    <x v="0"/>
    <x v="13"/>
    <x v="13"/>
    <x v="6"/>
    <x v="6"/>
    <x v="6"/>
    <x v="13"/>
    <x v="87"/>
    <x v="92"/>
    <x v="79"/>
    <x v="94"/>
    <x v="44"/>
    <x v="135"/>
    <x v="0"/>
  </r>
  <r>
    <x v="0"/>
    <x v="13"/>
    <x v="13"/>
    <x v="13"/>
    <x v="13"/>
    <x v="13"/>
    <x v="15"/>
    <x v="102"/>
    <x v="32"/>
    <x v="67"/>
    <x v="176"/>
    <x v="48"/>
    <x v="131"/>
    <x v="0"/>
  </r>
  <r>
    <x v="0"/>
    <x v="13"/>
    <x v="13"/>
    <x v="24"/>
    <x v="24"/>
    <x v="24"/>
    <x v="15"/>
    <x v="102"/>
    <x v="32"/>
    <x v="55"/>
    <x v="178"/>
    <x v="56"/>
    <x v="61"/>
    <x v="0"/>
  </r>
  <r>
    <x v="0"/>
    <x v="13"/>
    <x v="13"/>
    <x v="34"/>
    <x v="34"/>
    <x v="34"/>
    <x v="15"/>
    <x v="102"/>
    <x v="32"/>
    <x v="67"/>
    <x v="176"/>
    <x v="48"/>
    <x v="131"/>
    <x v="0"/>
  </r>
  <r>
    <x v="0"/>
    <x v="13"/>
    <x v="13"/>
    <x v="15"/>
    <x v="15"/>
    <x v="15"/>
    <x v="15"/>
    <x v="102"/>
    <x v="32"/>
    <x v="71"/>
    <x v="13"/>
    <x v="51"/>
    <x v="12"/>
    <x v="0"/>
  </r>
  <r>
    <x v="0"/>
    <x v="13"/>
    <x v="13"/>
    <x v="31"/>
    <x v="31"/>
    <x v="31"/>
    <x v="15"/>
    <x v="102"/>
    <x v="32"/>
    <x v="78"/>
    <x v="175"/>
    <x v="49"/>
    <x v="35"/>
    <x v="0"/>
  </r>
  <r>
    <x v="0"/>
    <x v="14"/>
    <x v="14"/>
    <x v="0"/>
    <x v="0"/>
    <x v="0"/>
    <x v="0"/>
    <x v="95"/>
    <x v="134"/>
    <x v="92"/>
    <x v="181"/>
    <x v="51"/>
    <x v="136"/>
    <x v="0"/>
  </r>
  <r>
    <x v="0"/>
    <x v="14"/>
    <x v="14"/>
    <x v="4"/>
    <x v="4"/>
    <x v="4"/>
    <x v="1"/>
    <x v="88"/>
    <x v="135"/>
    <x v="80"/>
    <x v="182"/>
    <x v="52"/>
    <x v="137"/>
    <x v="0"/>
  </r>
  <r>
    <x v="0"/>
    <x v="14"/>
    <x v="14"/>
    <x v="1"/>
    <x v="1"/>
    <x v="1"/>
    <x v="1"/>
    <x v="88"/>
    <x v="135"/>
    <x v="44"/>
    <x v="142"/>
    <x v="48"/>
    <x v="138"/>
    <x v="0"/>
  </r>
  <r>
    <x v="0"/>
    <x v="14"/>
    <x v="14"/>
    <x v="2"/>
    <x v="2"/>
    <x v="2"/>
    <x v="3"/>
    <x v="69"/>
    <x v="136"/>
    <x v="32"/>
    <x v="183"/>
    <x v="56"/>
    <x v="61"/>
    <x v="0"/>
  </r>
  <r>
    <x v="0"/>
    <x v="14"/>
    <x v="14"/>
    <x v="17"/>
    <x v="17"/>
    <x v="17"/>
    <x v="4"/>
    <x v="79"/>
    <x v="137"/>
    <x v="68"/>
    <x v="184"/>
    <x v="58"/>
    <x v="139"/>
    <x v="0"/>
  </r>
  <r>
    <x v="0"/>
    <x v="14"/>
    <x v="14"/>
    <x v="5"/>
    <x v="5"/>
    <x v="5"/>
    <x v="5"/>
    <x v="89"/>
    <x v="138"/>
    <x v="81"/>
    <x v="122"/>
    <x v="57"/>
    <x v="140"/>
    <x v="0"/>
  </r>
  <r>
    <x v="0"/>
    <x v="14"/>
    <x v="14"/>
    <x v="10"/>
    <x v="10"/>
    <x v="10"/>
    <x v="18"/>
    <x v="83"/>
    <x v="23"/>
    <x v="71"/>
    <x v="185"/>
    <x v="40"/>
    <x v="141"/>
    <x v="0"/>
  </r>
  <r>
    <x v="0"/>
    <x v="14"/>
    <x v="14"/>
    <x v="13"/>
    <x v="13"/>
    <x v="13"/>
    <x v="18"/>
    <x v="83"/>
    <x v="23"/>
    <x v="81"/>
    <x v="122"/>
    <x v="51"/>
    <x v="136"/>
    <x v="0"/>
  </r>
  <r>
    <x v="0"/>
    <x v="14"/>
    <x v="14"/>
    <x v="3"/>
    <x v="3"/>
    <x v="3"/>
    <x v="18"/>
    <x v="83"/>
    <x v="23"/>
    <x v="67"/>
    <x v="186"/>
    <x v="50"/>
    <x v="57"/>
    <x v="0"/>
  </r>
  <r>
    <x v="0"/>
    <x v="14"/>
    <x v="14"/>
    <x v="14"/>
    <x v="14"/>
    <x v="14"/>
    <x v="8"/>
    <x v="84"/>
    <x v="111"/>
    <x v="76"/>
    <x v="57"/>
    <x v="50"/>
    <x v="57"/>
    <x v="0"/>
  </r>
  <r>
    <x v="0"/>
    <x v="14"/>
    <x v="14"/>
    <x v="8"/>
    <x v="8"/>
    <x v="8"/>
    <x v="8"/>
    <x v="84"/>
    <x v="111"/>
    <x v="49"/>
    <x v="187"/>
    <x v="48"/>
    <x v="138"/>
    <x v="0"/>
  </r>
  <r>
    <x v="0"/>
    <x v="14"/>
    <x v="14"/>
    <x v="22"/>
    <x v="22"/>
    <x v="22"/>
    <x v="8"/>
    <x v="84"/>
    <x v="111"/>
    <x v="64"/>
    <x v="188"/>
    <x v="51"/>
    <x v="136"/>
    <x v="0"/>
  </r>
  <r>
    <x v="0"/>
    <x v="14"/>
    <x v="14"/>
    <x v="15"/>
    <x v="15"/>
    <x v="15"/>
    <x v="11"/>
    <x v="85"/>
    <x v="7"/>
    <x v="76"/>
    <x v="57"/>
    <x v="57"/>
    <x v="140"/>
    <x v="0"/>
  </r>
  <r>
    <x v="0"/>
    <x v="14"/>
    <x v="14"/>
    <x v="16"/>
    <x v="16"/>
    <x v="16"/>
    <x v="12"/>
    <x v="86"/>
    <x v="62"/>
    <x v="67"/>
    <x v="186"/>
    <x v="51"/>
    <x v="136"/>
    <x v="0"/>
  </r>
  <r>
    <x v="0"/>
    <x v="14"/>
    <x v="14"/>
    <x v="12"/>
    <x v="12"/>
    <x v="12"/>
    <x v="12"/>
    <x v="86"/>
    <x v="62"/>
    <x v="76"/>
    <x v="57"/>
    <x v="49"/>
    <x v="36"/>
    <x v="0"/>
  </r>
  <r>
    <x v="0"/>
    <x v="14"/>
    <x v="14"/>
    <x v="33"/>
    <x v="33"/>
    <x v="33"/>
    <x v="12"/>
    <x v="86"/>
    <x v="62"/>
    <x v="64"/>
    <x v="188"/>
    <x v="48"/>
    <x v="138"/>
    <x v="0"/>
  </r>
  <r>
    <x v="0"/>
    <x v="14"/>
    <x v="14"/>
    <x v="26"/>
    <x v="26"/>
    <x v="26"/>
    <x v="14"/>
    <x v="87"/>
    <x v="13"/>
    <x v="71"/>
    <x v="185"/>
    <x v="49"/>
    <x v="36"/>
    <x v="0"/>
  </r>
  <r>
    <x v="0"/>
    <x v="14"/>
    <x v="14"/>
    <x v="52"/>
    <x v="52"/>
    <x v="52"/>
    <x v="14"/>
    <x v="87"/>
    <x v="13"/>
    <x v="67"/>
    <x v="186"/>
    <x v="58"/>
    <x v="139"/>
    <x v="0"/>
  </r>
  <r>
    <x v="0"/>
    <x v="14"/>
    <x v="14"/>
    <x v="25"/>
    <x v="25"/>
    <x v="25"/>
    <x v="14"/>
    <x v="87"/>
    <x v="13"/>
    <x v="64"/>
    <x v="188"/>
    <x v="56"/>
    <x v="61"/>
    <x v="0"/>
  </r>
  <r>
    <x v="0"/>
    <x v="14"/>
    <x v="14"/>
    <x v="11"/>
    <x v="11"/>
    <x v="11"/>
    <x v="14"/>
    <x v="87"/>
    <x v="13"/>
    <x v="78"/>
    <x v="110"/>
    <x v="57"/>
    <x v="140"/>
    <x v="0"/>
  </r>
  <r>
    <x v="0"/>
    <x v="15"/>
    <x v="15"/>
    <x v="0"/>
    <x v="0"/>
    <x v="0"/>
    <x v="0"/>
    <x v="66"/>
    <x v="139"/>
    <x v="44"/>
    <x v="189"/>
    <x v="56"/>
    <x v="61"/>
    <x v="0"/>
  </r>
  <r>
    <x v="0"/>
    <x v="15"/>
    <x v="15"/>
    <x v="4"/>
    <x v="4"/>
    <x v="4"/>
    <x v="1"/>
    <x v="70"/>
    <x v="140"/>
    <x v="78"/>
    <x v="93"/>
    <x v="61"/>
    <x v="142"/>
    <x v="0"/>
  </r>
  <r>
    <x v="0"/>
    <x v="15"/>
    <x v="15"/>
    <x v="1"/>
    <x v="1"/>
    <x v="1"/>
    <x v="2"/>
    <x v="79"/>
    <x v="141"/>
    <x v="62"/>
    <x v="190"/>
    <x v="56"/>
    <x v="61"/>
    <x v="0"/>
  </r>
  <r>
    <x v="0"/>
    <x v="15"/>
    <x v="15"/>
    <x v="3"/>
    <x v="3"/>
    <x v="3"/>
    <x v="3"/>
    <x v="82"/>
    <x v="142"/>
    <x v="66"/>
    <x v="191"/>
    <x v="58"/>
    <x v="143"/>
    <x v="0"/>
  </r>
  <r>
    <x v="0"/>
    <x v="15"/>
    <x v="15"/>
    <x v="19"/>
    <x v="19"/>
    <x v="19"/>
    <x v="4"/>
    <x v="84"/>
    <x v="68"/>
    <x v="55"/>
    <x v="192"/>
    <x v="49"/>
    <x v="122"/>
    <x v="0"/>
  </r>
  <r>
    <x v="0"/>
    <x v="15"/>
    <x v="15"/>
    <x v="12"/>
    <x v="12"/>
    <x v="12"/>
    <x v="5"/>
    <x v="85"/>
    <x v="69"/>
    <x v="55"/>
    <x v="192"/>
    <x v="51"/>
    <x v="140"/>
    <x v="0"/>
  </r>
  <r>
    <x v="0"/>
    <x v="15"/>
    <x v="15"/>
    <x v="5"/>
    <x v="5"/>
    <x v="5"/>
    <x v="18"/>
    <x v="86"/>
    <x v="143"/>
    <x v="67"/>
    <x v="193"/>
    <x v="51"/>
    <x v="140"/>
    <x v="0"/>
  </r>
  <r>
    <x v="0"/>
    <x v="15"/>
    <x v="15"/>
    <x v="26"/>
    <x v="26"/>
    <x v="26"/>
    <x v="6"/>
    <x v="87"/>
    <x v="144"/>
    <x v="67"/>
    <x v="193"/>
    <x v="58"/>
    <x v="143"/>
    <x v="0"/>
  </r>
  <r>
    <x v="0"/>
    <x v="15"/>
    <x v="15"/>
    <x v="10"/>
    <x v="10"/>
    <x v="10"/>
    <x v="6"/>
    <x v="87"/>
    <x v="144"/>
    <x v="71"/>
    <x v="194"/>
    <x v="49"/>
    <x v="122"/>
    <x v="0"/>
  </r>
  <r>
    <x v="0"/>
    <x v="15"/>
    <x v="15"/>
    <x v="31"/>
    <x v="31"/>
    <x v="31"/>
    <x v="6"/>
    <x v="87"/>
    <x v="144"/>
    <x v="78"/>
    <x v="93"/>
    <x v="57"/>
    <x v="144"/>
    <x v="0"/>
  </r>
  <r>
    <x v="0"/>
    <x v="15"/>
    <x v="15"/>
    <x v="53"/>
    <x v="53"/>
    <x v="53"/>
    <x v="6"/>
    <x v="87"/>
    <x v="144"/>
    <x v="64"/>
    <x v="132"/>
    <x v="56"/>
    <x v="61"/>
    <x v="0"/>
  </r>
  <r>
    <x v="0"/>
    <x v="15"/>
    <x v="15"/>
    <x v="8"/>
    <x v="8"/>
    <x v="8"/>
    <x v="6"/>
    <x v="87"/>
    <x v="144"/>
    <x v="64"/>
    <x v="132"/>
    <x v="56"/>
    <x v="61"/>
    <x v="0"/>
  </r>
  <r>
    <x v="0"/>
    <x v="15"/>
    <x v="15"/>
    <x v="9"/>
    <x v="9"/>
    <x v="9"/>
    <x v="6"/>
    <x v="87"/>
    <x v="144"/>
    <x v="64"/>
    <x v="132"/>
    <x v="56"/>
    <x v="61"/>
    <x v="0"/>
  </r>
  <r>
    <x v="0"/>
    <x v="15"/>
    <x v="15"/>
    <x v="22"/>
    <x v="22"/>
    <x v="22"/>
    <x v="6"/>
    <x v="87"/>
    <x v="144"/>
    <x v="67"/>
    <x v="193"/>
    <x v="58"/>
    <x v="143"/>
    <x v="0"/>
  </r>
  <r>
    <x v="0"/>
    <x v="15"/>
    <x v="15"/>
    <x v="16"/>
    <x v="16"/>
    <x v="16"/>
    <x v="13"/>
    <x v="102"/>
    <x v="73"/>
    <x v="67"/>
    <x v="193"/>
    <x v="48"/>
    <x v="145"/>
    <x v="0"/>
  </r>
  <r>
    <x v="0"/>
    <x v="15"/>
    <x v="15"/>
    <x v="44"/>
    <x v="44"/>
    <x v="44"/>
    <x v="19"/>
    <x v="103"/>
    <x v="27"/>
    <x v="71"/>
    <x v="194"/>
    <x v="58"/>
    <x v="143"/>
    <x v="0"/>
  </r>
  <r>
    <x v="0"/>
    <x v="15"/>
    <x v="15"/>
    <x v="14"/>
    <x v="14"/>
    <x v="14"/>
    <x v="19"/>
    <x v="103"/>
    <x v="27"/>
    <x v="78"/>
    <x v="93"/>
    <x v="51"/>
    <x v="140"/>
    <x v="0"/>
  </r>
  <r>
    <x v="0"/>
    <x v="15"/>
    <x v="15"/>
    <x v="24"/>
    <x v="24"/>
    <x v="24"/>
    <x v="19"/>
    <x v="103"/>
    <x v="27"/>
    <x v="67"/>
    <x v="193"/>
    <x v="56"/>
    <x v="61"/>
    <x v="0"/>
  </r>
  <r>
    <x v="0"/>
    <x v="15"/>
    <x v="15"/>
    <x v="6"/>
    <x v="6"/>
    <x v="6"/>
    <x v="19"/>
    <x v="103"/>
    <x v="27"/>
    <x v="75"/>
    <x v="44"/>
    <x v="50"/>
    <x v="146"/>
    <x v="0"/>
  </r>
  <r>
    <x v="0"/>
    <x v="15"/>
    <x v="15"/>
    <x v="7"/>
    <x v="7"/>
    <x v="7"/>
    <x v="19"/>
    <x v="103"/>
    <x v="27"/>
    <x v="80"/>
    <x v="146"/>
    <x v="49"/>
    <x v="12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16CC1E-A803-487C-8B46-351040F19CB4}" name="pvt_L" cacheId="2173" applyNumberFormats="0" applyBorderFormats="0" applyFontFormats="0" applyPatternFormats="0" applyAlignmentFormats="0" applyWidthHeightFormats="1" dataCaption="値" updatedVersion="8" minRefreshableVersion="3" useAutoFormatting="1" rowGrandTotals="0" colGrandTotals="0" itemPrintTitles="1" createdVersion="5" indent="0" outline="1" outlineData="1" multipleFieldFilters="0" rowHeaderCaption="自治体／産業大分類" fieldListSortAscending="1">
  <location ref="A1:H257" firstHeaderRow="0" firstDataRow="1" firstDataCol="1"/>
  <pivotFields count="11">
    <pivotField showAll="0"/>
    <pivotField showAll="0"/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2"/>
    <field x="3"/>
  </rowFields>
  <rowItems count="25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>
      <x v="1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>
      <x v="1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>
      <x v="1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総数／事業所数" fld="4" baseField="0" baseItem="0" numFmtId="176"/>
    <dataField name="総数／構成比" fld="5" baseField="0" baseItem="0" numFmtId="177"/>
    <dataField name="個人／事業所数" fld="6" baseField="0" baseItem="0" numFmtId="176"/>
    <dataField name="個人／構成比" fld="7" baseField="0" baseItem="0" numFmtId="177"/>
    <dataField name="法人／事業所数" fld="8" baseField="0" baseItem="0" numFmtId="176"/>
    <dataField name="法人／構成比" fld="9" baseField="0" baseItem="0" numFmtId="177"/>
    <dataField name="法人以外の団体／事業所数" fld="10" baseField="0" baseItem="0" numFmtId="176"/>
  </dataFields>
  <formats count="16">
    <format dxfId="273">
      <pivotArea field="2" type="button" dataOnly="0" labelOnly="1" outline="0" axis="axisRow" fieldPosition="0"/>
    </format>
    <format dxfId="272">
      <pivotArea outline="0" fieldPosition="0">
        <references count="1">
          <reference field="4294967294" count="1">
            <x v="0"/>
          </reference>
        </references>
      </pivotArea>
    </format>
    <format dxfId="271">
      <pivotArea outline="0" fieldPosition="0">
        <references count="1">
          <reference field="4294967294" count="1">
            <x v="1"/>
          </reference>
        </references>
      </pivotArea>
    </format>
    <format dxfId="270">
      <pivotArea outline="0" fieldPosition="0">
        <references count="1">
          <reference field="4294967294" count="1">
            <x v="2"/>
          </reference>
        </references>
      </pivotArea>
    </format>
    <format dxfId="269">
      <pivotArea outline="0" fieldPosition="0">
        <references count="1">
          <reference field="4294967294" count="1">
            <x v="3"/>
          </reference>
        </references>
      </pivotArea>
    </format>
    <format dxfId="268">
      <pivotArea outline="0" fieldPosition="0">
        <references count="1">
          <reference field="4294967294" count="1">
            <x v="4"/>
          </reference>
        </references>
      </pivotArea>
    </format>
    <format dxfId="267">
      <pivotArea outline="0" fieldPosition="0">
        <references count="1">
          <reference field="4294967294" count="1">
            <x v="5"/>
          </reference>
        </references>
      </pivotArea>
    </format>
    <format dxfId="266">
      <pivotArea outline="0" fieldPosition="0">
        <references count="1">
          <reference field="4294967294" count="1">
            <x v="6"/>
          </reference>
        </references>
      </pivotArea>
    </format>
    <format dxfId="265">
      <pivotArea field="2" type="button" dataOnly="0" labelOnly="1" outline="0" axis="axisRow" fieldPosition="0"/>
    </format>
    <format dxfId="264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63">
      <pivotArea field="2" type="button" dataOnly="0" labelOnly="1" outline="0" axis="axisRow" fieldPosition="0"/>
    </format>
    <format dxfId="262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61">
      <pivotArea field="2" type="button" dataOnly="0" labelOnly="1" outline="0" axis="axisRow" fieldPosition="0"/>
    </format>
    <format dxfId="260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59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58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Dark2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CABD92-117E-40BF-B4AF-80FAE6F75427}" name="pvt_M" cacheId="2174" applyNumberFormats="0" applyBorderFormats="0" applyFontFormats="0" applyPatternFormats="0" applyAlignmentFormats="0" applyWidthHeightFormats="1" dataCaption="値" updatedVersion="8" minRefreshableVersion="3" showDrill="0" enableDrill="0" useAutoFormatting="1" rowGrandTotals="0" colGrandTotals="0" itemPrintTitles="1" createdVersion="5" indent="0" outline="1" outlineData="1" multipleFieldFilters="0" rowHeaderCaption="自治体" fieldListSortAscending="1">
  <location ref="A1:I357" firstHeaderRow="0" firstDataRow="1" firstDataCol="2"/>
  <pivotFields count="14">
    <pivotField showAll="0" defaultSubtotal="0">
      <items count="1">
        <item x="0"/>
      </items>
    </pivotField>
    <pivotField showAll="0" defaultSubtotal="0">
      <items count="16">
        <item x="15"/>
        <item x="14"/>
        <item x="5"/>
        <item x="3"/>
        <item x="2"/>
        <item x="6"/>
        <item x="10"/>
        <item x="8"/>
        <item x="11"/>
        <item x="12"/>
        <item x="13"/>
        <item x="7"/>
        <item x="9"/>
        <item x="4"/>
        <item x="0"/>
        <item x="1"/>
      </items>
    </pivotField>
    <pivotField axis="axisRow" showAll="0" insertBlankRow="1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 defaultSubtotal="0">
      <items count="38">
        <item x="3"/>
        <item x="4"/>
        <item x="8"/>
        <item x="24"/>
        <item x="26"/>
        <item x="34"/>
        <item x="21"/>
        <item x="32"/>
        <item x="14"/>
        <item x="30"/>
        <item x="23"/>
        <item x="22"/>
        <item x="31"/>
        <item x="25"/>
        <item x="17"/>
        <item x="15"/>
        <item x="16"/>
        <item x="10"/>
        <item x="5"/>
        <item x="11"/>
        <item x="2"/>
        <item x="29"/>
        <item x="20"/>
        <item x="7"/>
        <item x="12"/>
        <item x="13"/>
        <item x="27"/>
        <item x="1"/>
        <item x="28"/>
        <item x="0"/>
        <item x="33"/>
        <item x="35"/>
        <item x="6"/>
        <item x="9"/>
        <item x="19"/>
        <item x="18"/>
        <item x="36"/>
        <item x="37"/>
      </items>
    </pivotField>
    <pivotField showAll="0" defaultSubtotal="0">
      <items count="38">
        <item x="37"/>
        <item x="16"/>
        <item x="6"/>
        <item x="36"/>
        <item x="2"/>
        <item x="33"/>
        <item x="22"/>
        <item x="30"/>
        <item x="9"/>
        <item x="1"/>
        <item x="25"/>
        <item x="5"/>
        <item x="21"/>
        <item x="15"/>
        <item x="11"/>
        <item x="13"/>
        <item x="14"/>
        <item x="17"/>
        <item x="35"/>
        <item x="28"/>
        <item x="18"/>
        <item x="19"/>
        <item x="27"/>
        <item x="10"/>
        <item x="4"/>
        <item x="24"/>
        <item x="23"/>
        <item x="8"/>
        <item x="12"/>
        <item x="0"/>
        <item x="26"/>
        <item x="3"/>
        <item x="31"/>
        <item x="20"/>
        <item x="7"/>
        <item x="29"/>
        <item x="34"/>
        <item x="32"/>
      </items>
    </pivotField>
    <pivotField axis="axisRow" showAll="0" defaultSubtotal="0">
      <items count="38">
        <item x="3"/>
        <item x="4"/>
        <item x="8"/>
        <item x="24"/>
        <item x="26"/>
        <item x="34"/>
        <item x="21"/>
        <item x="32"/>
        <item x="14"/>
        <item x="30"/>
        <item x="23"/>
        <item x="22"/>
        <item x="31"/>
        <item x="25"/>
        <item x="17"/>
        <item x="15"/>
        <item x="16"/>
        <item x="10"/>
        <item x="5"/>
        <item x="11"/>
        <item x="2"/>
        <item x="29"/>
        <item x="20"/>
        <item x="7"/>
        <item x="12"/>
        <item x="13"/>
        <item x="27"/>
        <item x="1"/>
        <item x="28"/>
        <item x="0"/>
        <item x="33"/>
        <item x="35"/>
        <item x="6"/>
        <item x="9"/>
        <item x="19"/>
        <item x="18"/>
        <item x="36"/>
        <item x="37"/>
      </items>
    </pivotField>
    <pivotField axis="axisRow" outline="0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 defaultSubtotal="0">
      <items count="147">
        <item x="142"/>
        <item x="141"/>
        <item x="140"/>
        <item x="139"/>
        <item x="138"/>
        <item x="137"/>
        <item x="144"/>
        <item x="143"/>
        <item x="101"/>
        <item x="100"/>
        <item x="99"/>
        <item x="88"/>
        <item x="87"/>
        <item x="86"/>
        <item x="75"/>
        <item x="74"/>
        <item x="98"/>
        <item x="73"/>
        <item x="97"/>
        <item x="116"/>
        <item x="85"/>
        <item x="72"/>
        <item x="96"/>
        <item x="71"/>
        <item x="84"/>
        <item x="123"/>
        <item x="70"/>
        <item x="95"/>
        <item x="83"/>
        <item x="122"/>
        <item x="121"/>
        <item x="107"/>
        <item x="82"/>
        <item x="106"/>
        <item x="130"/>
        <item x="94"/>
        <item x="115"/>
        <item x="136"/>
        <item x="135"/>
        <item x="93"/>
        <item x="69"/>
        <item x="92"/>
        <item x="114"/>
        <item x="68"/>
        <item x="81"/>
        <item x="145"/>
        <item x="120"/>
        <item x="91"/>
        <item x="113"/>
        <item x="119"/>
        <item x="146"/>
        <item x="112"/>
        <item x="111"/>
        <item x="67"/>
        <item x="134"/>
        <item x="66"/>
        <item x="105"/>
        <item x="90"/>
        <item x="58"/>
        <item x="80"/>
        <item x="57"/>
        <item x="65"/>
        <item x="64"/>
        <item x="56"/>
        <item x="104"/>
        <item x="63"/>
        <item x="79"/>
        <item x="118"/>
        <item x="55"/>
        <item x="103"/>
        <item x="117"/>
        <item x="89"/>
        <item x="110"/>
        <item x="62"/>
        <item x="129"/>
        <item x="78"/>
        <item x="61"/>
        <item x="54"/>
        <item x="102"/>
        <item x="77"/>
        <item x="109"/>
        <item x="128"/>
        <item x="53"/>
        <item x="133"/>
        <item x="127"/>
        <item x="108"/>
        <item x="38"/>
        <item x="52"/>
        <item x="132"/>
        <item x="51"/>
        <item x="126"/>
        <item x="76"/>
        <item x="37"/>
        <item x="36"/>
        <item x="125"/>
        <item x="35"/>
        <item x="60"/>
        <item x="59"/>
        <item x="50"/>
        <item x="49"/>
        <item x="48"/>
        <item x="47"/>
        <item x="34"/>
        <item x="46"/>
        <item x="124"/>
        <item x="45"/>
        <item x="44"/>
        <item x="33"/>
        <item x="131"/>
        <item x="43"/>
        <item x="32"/>
        <item x="42"/>
        <item x="31"/>
        <item x="30"/>
        <item x="19"/>
        <item x="18"/>
        <item x="29"/>
        <item x="41"/>
        <item x="28"/>
        <item x="17"/>
        <item x="16"/>
        <item x="15"/>
        <item x="27"/>
        <item x="40"/>
        <item x="14"/>
        <item x="26"/>
        <item x="25"/>
        <item x="13"/>
        <item x="24"/>
        <item x="39"/>
        <item x="23"/>
        <item x="22"/>
        <item x="12"/>
        <item x="11"/>
        <item x="10"/>
        <item x="21"/>
        <item x="9"/>
        <item x="8"/>
        <item x="20"/>
        <item x="7"/>
        <item x="6"/>
        <item x="5"/>
        <item x="4"/>
        <item x="3"/>
        <item x="2"/>
        <item x="1"/>
        <item x="0"/>
      </items>
    </pivotField>
    <pivotField dataField="1" showAll="0" defaultSubtotal="0">
      <items count="227">
        <item x="89"/>
        <item x="88"/>
        <item x="75"/>
        <item x="19"/>
        <item x="74"/>
        <item x="220"/>
        <item x="116"/>
        <item x="59"/>
        <item x="39"/>
        <item x="175"/>
        <item x="106"/>
        <item x="58"/>
        <item x="195"/>
        <item x="73"/>
        <item x="18"/>
        <item x="219"/>
        <item x="57"/>
        <item x="105"/>
        <item x="133"/>
        <item x="17"/>
        <item x="16"/>
        <item x="144"/>
        <item x="38"/>
        <item x="174"/>
        <item x="37"/>
        <item x="194"/>
        <item x="36"/>
        <item x="15"/>
        <item x="132"/>
        <item x="56"/>
        <item x="72"/>
        <item x="14"/>
        <item x="159"/>
        <item x="104"/>
        <item x="173"/>
        <item x="193"/>
        <item x="158"/>
        <item x="131"/>
        <item x="71"/>
        <item x="172"/>
        <item x="157"/>
        <item x="35"/>
        <item x="130"/>
        <item x="156"/>
        <item x="207"/>
        <item x="115"/>
        <item x="129"/>
        <item x="171"/>
        <item x="70"/>
        <item x="114"/>
        <item x="13"/>
        <item x="155"/>
        <item x="55"/>
        <item x="87"/>
        <item x="143"/>
        <item x="218"/>
        <item x="206"/>
        <item x="86"/>
        <item x="54"/>
        <item x="34"/>
        <item x="33"/>
        <item x="217"/>
        <item x="170"/>
        <item x="103"/>
        <item x="85"/>
        <item x="154"/>
        <item x="181"/>
        <item x="192"/>
        <item x="153"/>
        <item x="128"/>
        <item x="53"/>
        <item x="169"/>
        <item x="102"/>
        <item x="216"/>
        <item x="12"/>
        <item x="84"/>
        <item x="191"/>
        <item x="142"/>
        <item x="52"/>
        <item x="32"/>
        <item x="127"/>
        <item x="141"/>
        <item x="31"/>
        <item x="205"/>
        <item x="101"/>
        <item x="11"/>
        <item x="152"/>
        <item x="69"/>
        <item x="140"/>
        <item x="10"/>
        <item x="151"/>
        <item x="100"/>
        <item x="68"/>
        <item x="51"/>
        <item x="215"/>
        <item x="50"/>
        <item x="99"/>
        <item x="126"/>
        <item x="49"/>
        <item x="83"/>
        <item x="98"/>
        <item x="30"/>
        <item x="125"/>
        <item x="9"/>
        <item x="29"/>
        <item x="48"/>
        <item x="124"/>
        <item x="113"/>
        <item x="190"/>
        <item x="28"/>
        <item x="168"/>
        <item x="47"/>
        <item x="8"/>
        <item x="214"/>
        <item x="150"/>
        <item x="97"/>
        <item x="226"/>
        <item x="213"/>
        <item x="204"/>
        <item x="46"/>
        <item x="123"/>
        <item x="67"/>
        <item x="27"/>
        <item x="203"/>
        <item x="7"/>
        <item x="167"/>
        <item x="112"/>
        <item x="202"/>
        <item x="45"/>
        <item x="122"/>
        <item x="189"/>
        <item x="6"/>
        <item x="44"/>
        <item x="166"/>
        <item x="201"/>
        <item x="5"/>
        <item x="66"/>
        <item x="26"/>
        <item x="96"/>
        <item x="25"/>
        <item x="180"/>
        <item x="65"/>
        <item x="43"/>
        <item x="200"/>
        <item x="165"/>
        <item x="82"/>
        <item x="149"/>
        <item x="64"/>
        <item x="212"/>
        <item x="4"/>
        <item x="188"/>
        <item x="24"/>
        <item x="139"/>
        <item x="95"/>
        <item x="81"/>
        <item x="187"/>
        <item x="3"/>
        <item x="164"/>
        <item x="94"/>
        <item x="138"/>
        <item x="186"/>
        <item x="23"/>
        <item x="163"/>
        <item x="121"/>
        <item x="93"/>
        <item x="211"/>
        <item x="22"/>
        <item x="80"/>
        <item x="111"/>
        <item x="137"/>
        <item x="63"/>
        <item x="162"/>
        <item x="120"/>
        <item x="62"/>
        <item x="225"/>
        <item x="42"/>
        <item x="185"/>
        <item x="92"/>
        <item x="199"/>
        <item x="110"/>
        <item x="161"/>
        <item x="119"/>
        <item x="184"/>
        <item x="2"/>
        <item x="148"/>
        <item x="136"/>
        <item x="179"/>
        <item x="183"/>
        <item x="79"/>
        <item x="198"/>
        <item x="109"/>
        <item x="210"/>
        <item x="224"/>
        <item x="91"/>
        <item x="41"/>
        <item x="78"/>
        <item x="1"/>
        <item x="209"/>
        <item x="118"/>
        <item x="147"/>
        <item x="197"/>
        <item x="21"/>
        <item x="135"/>
        <item x="108"/>
        <item x="77"/>
        <item x="146"/>
        <item x="134"/>
        <item x="223"/>
        <item x="196"/>
        <item x="222"/>
        <item x="178"/>
        <item x="117"/>
        <item x="20"/>
        <item x="160"/>
        <item x="0"/>
        <item x="107"/>
        <item x="145"/>
        <item x="61"/>
        <item x="182"/>
        <item x="40"/>
        <item x="60"/>
        <item x="90"/>
        <item x="177"/>
        <item x="76"/>
        <item x="221"/>
        <item x="208"/>
        <item x="176"/>
      </items>
    </pivotField>
    <pivotField dataField="1" showAll="0" defaultSubtotal="0">
      <items count="121">
        <item x="83"/>
        <item x="94"/>
        <item x="19"/>
        <item x="80"/>
        <item x="95"/>
        <item x="68"/>
        <item x="65"/>
        <item x="64"/>
        <item x="89"/>
        <item x="67"/>
        <item x="117"/>
        <item x="82"/>
        <item x="79"/>
        <item x="81"/>
        <item x="54"/>
        <item x="66"/>
        <item x="88"/>
        <item x="86"/>
        <item x="77"/>
        <item x="101"/>
        <item x="63"/>
        <item x="31"/>
        <item x="78"/>
        <item x="34"/>
        <item x="108"/>
        <item x="61"/>
        <item x="73"/>
        <item x="107"/>
        <item x="99"/>
        <item x="87"/>
        <item x="93"/>
        <item x="76"/>
        <item x="60"/>
        <item x="119"/>
        <item x="118"/>
        <item x="75"/>
        <item x="85"/>
        <item x="35"/>
        <item x="100"/>
        <item x="57"/>
        <item x="58"/>
        <item x="62"/>
        <item x="33"/>
        <item x="51"/>
        <item x="53"/>
        <item x="115"/>
        <item x="92"/>
        <item x="106"/>
        <item x="74"/>
        <item x="116"/>
        <item x="59"/>
        <item x="120"/>
        <item x="56"/>
        <item x="15"/>
        <item x="52"/>
        <item x="42"/>
        <item x="113"/>
        <item x="72"/>
        <item x="91"/>
        <item x="98"/>
        <item x="47"/>
        <item x="40"/>
        <item x="84"/>
        <item x="49"/>
        <item x="111"/>
        <item x="17"/>
        <item x="71"/>
        <item x="48"/>
        <item x="32"/>
        <item x="114"/>
        <item x="90"/>
        <item x="112"/>
        <item x="50"/>
        <item x="105"/>
        <item x="70"/>
        <item x="97"/>
        <item x="43"/>
        <item x="36"/>
        <item x="46"/>
        <item x="45"/>
        <item x="16"/>
        <item x="96"/>
        <item x="110"/>
        <item x="30"/>
        <item x="104"/>
        <item x="69"/>
        <item x="24"/>
        <item x="103"/>
        <item x="55"/>
        <item x="102"/>
        <item x="14"/>
        <item x="29"/>
        <item x="39"/>
        <item x="44"/>
        <item x="41"/>
        <item x="109"/>
        <item x="23"/>
        <item x="13"/>
        <item x="26"/>
        <item x="18"/>
        <item x="27"/>
        <item x="25"/>
        <item x="22"/>
        <item x="28"/>
        <item x="8"/>
        <item x="38"/>
        <item x="7"/>
        <item x="11"/>
        <item x="10"/>
        <item x="3"/>
        <item x="12"/>
        <item x="37"/>
        <item x="6"/>
        <item x="21"/>
        <item x="4"/>
        <item x="9"/>
        <item x="20"/>
        <item x="5"/>
        <item x="2"/>
        <item x="1"/>
        <item x="0"/>
      </items>
    </pivotField>
    <pivotField dataField="1" showAll="0" defaultSubtotal="0">
      <items count="232">
        <item x="91"/>
        <item x="19"/>
        <item x="38"/>
        <item x="175"/>
        <item x="119"/>
        <item x="222"/>
        <item x="205"/>
        <item x="15"/>
        <item x="231"/>
        <item x="86"/>
        <item x="33"/>
        <item x="36"/>
        <item x="56"/>
        <item x="17"/>
        <item x="178"/>
        <item x="150"/>
        <item x="73"/>
        <item x="121"/>
        <item x="132"/>
        <item x="206"/>
        <item x="71"/>
        <item x="16"/>
        <item x="220"/>
        <item x="53"/>
        <item x="88"/>
        <item x="35"/>
        <item x="70"/>
        <item x="180"/>
        <item x="84"/>
        <item x="151"/>
        <item x="162"/>
        <item x="122"/>
        <item x="174"/>
        <item x="195"/>
        <item x="14"/>
        <item x="133"/>
        <item x="163"/>
        <item x="177"/>
        <item x="148"/>
        <item x="89"/>
        <item x="105"/>
        <item x="120"/>
        <item x="219"/>
        <item x="165"/>
        <item x="146"/>
        <item x="207"/>
        <item x="90"/>
        <item x="117"/>
        <item x="103"/>
        <item x="52"/>
        <item x="136"/>
        <item x="13"/>
        <item x="55"/>
        <item x="85"/>
        <item x="135"/>
        <item x="123"/>
        <item x="18"/>
        <item x="179"/>
        <item x="87"/>
        <item x="98"/>
        <item x="34"/>
        <item x="134"/>
        <item x="194"/>
        <item x="72"/>
        <item x="221"/>
        <item x="230"/>
        <item x="118"/>
        <item x="37"/>
        <item x="104"/>
        <item x="54"/>
        <item x="161"/>
        <item x="44"/>
        <item x="200"/>
        <item x="176"/>
        <item x="164"/>
        <item x="27"/>
        <item x="102"/>
        <item x="111"/>
        <item x="159"/>
        <item x="130"/>
        <item x="217"/>
        <item x="82"/>
        <item x="69"/>
        <item x="49"/>
        <item x="201"/>
        <item x="8"/>
        <item x="68"/>
        <item x="144"/>
        <item x="42"/>
        <item x="229"/>
        <item x="7"/>
        <item x="51"/>
        <item x="113"/>
        <item x="32"/>
        <item x="149"/>
        <item x="66"/>
        <item x="160"/>
        <item x="24"/>
        <item x="214"/>
        <item x="193"/>
        <item x="131"/>
        <item x="50"/>
        <item x="83"/>
        <item x="99"/>
        <item x="65"/>
        <item x="11"/>
        <item x="112"/>
        <item x="100"/>
        <item x="192"/>
        <item x="31"/>
        <item x="142"/>
        <item x="10"/>
        <item x="3"/>
        <item x="45"/>
        <item x="12"/>
        <item x="78"/>
        <item x="145"/>
        <item x="187"/>
        <item x="218"/>
        <item x="143"/>
        <item x="173"/>
        <item x="157"/>
        <item x="48"/>
        <item x="203"/>
        <item x="47"/>
        <item x="211"/>
        <item x="184"/>
        <item x="101"/>
        <item x="64"/>
        <item x="158"/>
        <item x="215"/>
        <item x="115"/>
        <item x="156"/>
        <item x="95"/>
        <item x="81"/>
        <item x="129"/>
        <item x="190"/>
        <item x="23"/>
        <item x="109"/>
        <item x="6"/>
        <item x="29"/>
        <item x="26"/>
        <item x="80"/>
        <item x="114"/>
        <item x="60"/>
        <item x="225"/>
        <item x="147"/>
        <item x="61"/>
        <item x="191"/>
        <item x="67"/>
        <item x="63"/>
        <item x="228"/>
        <item x="198"/>
        <item x="171"/>
        <item x="28"/>
        <item x="25"/>
        <item x="4"/>
        <item x="97"/>
        <item x="188"/>
        <item x="128"/>
        <item x="204"/>
        <item x="9"/>
        <item x="216"/>
        <item x="62"/>
        <item x="41"/>
        <item x="22"/>
        <item x="127"/>
        <item x="116"/>
        <item x="79"/>
        <item x="59"/>
        <item x="169"/>
        <item x="46"/>
        <item x="43"/>
        <item x="30"/>
        <item x="5"/>
        <item x="189"/>
        <item x="227"/>
        <item x="96"/>
        <item x="172"/>
        <item x="186"/>
        <item x="213"/>
        <item x="170"/>
        <item x="2"/>
        <item x="140"/>
        <item x="182"/>
        <item x="168"/>
        <item x="108"/>
        <item x="202"/>
        <item x="154"/>
        <item x="155"/>
        <item x="212"/>
        <item x="77"/>
        <item x="141"/>
        <item x="210"/>
        <item x="226"/>
        <item x="199"/>
        <item x="209"/>
        <item x="93"/>
        <item x="126"/>
        <item x="138"/>
        <item x="224"/>
        <item x="110"/>
        <item x="76"/>
        <item x="94"/>
        <item x="167"/>
        <item x="196"/>
        <item x="139"/>
        <item x="223"/>
        <item x="153"/>
        <item x="152"/>
        <item x="75"/>
        <item x="1"/>
        <item x="125"/>
        <item x="40"/>
        <item x="107"/>
        <item x="21"/>
        <item x="137"/>
        <item x="183"/>
        <item x="124"/>
        <item x="197"/>
        <item x="58"/>
        <item x="0"/>
        <item x="166"/>
        <item x="185"/>
        <item x="39"/>
        <item x="57"/>
        <item x="20"/>
        <item x="92"/>
        <item x="74"/>
        <item x="106"/>
        <item x="181"/>
        <item x="208"/>
      </items>
    </pivotField>
    <pivotField dataField="1" showAll="0" defaultSubtotal="0">
      <items count="102">
        <item x="92"/>
        <item x="74"/>
        <item x="82"/>
        <item x="67"/>
        <item x="83"/>
        <item x="79"/>
        <item x="80"/>
        <item x="47"/>
        <item x="78"/>
        <item x="71"/>
        <item x="72"/>
        <item x="81"/>
        <item x="56"/>
        <item x="77"/>
        <item x="69"/>
        <item x="75"/>
        <item x="70"/>
        <item x="65"/>
        <item x="84"/>
        <item x="59"/>
        <item x="76"/>
        <item x="68"/>
        <item x="57"/>
        <item x="64"/>
        <item x="60"/>
        <item x="90"/>
        <item x="87"/>
        <item x="30"/>
        <item x="91"/>
        <item x="73"/>
        <item x="66"/>
        <item x="101"/>
        <item x="63"/>
        <item x="85"/>
        <item x="55"/>
        <item x="100"/>
        <item x="52"/>
        <item x="98"/>
        <item x="88"/>
        <item x="61"/>
        <item x="86"/>
        <item x="93"/>
        <item x="48"/>
        <item x="99"/>
        <item x="58"/>
        <item x="44"/>
        <item x="89"/>
        <item x="96"/>
        <item x="62"/>
        <item x="38"/>
        <item x="41"/>
        <item x="9"/>
        <item x="94"/>
        <item x="97"/>
        <item x="49"/>
        <item x="53"/>
        <item x="54"/>
        <item x="51"/>
        <item x="95"/>
        <item x="40"/>
        <item x="50"/>
        <item x="18"/>
        <item x="46"/>
        <item x="37"/>
        <item x="39"/>
        <item x="28"/>
        <item x="36"/>
        <item x="31"/>
        <item x="29"/>
        <item x="34"/>
        <item x="35"/>
        <item x="25"/>
        <item x="32"/>
        <item x="45"/>
        <item x="20"/>
        <item x="42"/>
        <item x="43"/>
        <item x="21"/>
        <item x="33"/>
        <item x="12"/>
        <item x="19"/>
        <item x="16"/>
        <item x="26"/>
        <item x="14"/>
        <item x="13"/>
        <item x="17"/>
        <item x="5"/>
        <item x="27"/>
        <item x="11"/>
        <item x="6"/>
        <item x="22"/>
        <item x="15"/>
        <item x="10"/>
        <item x="1"/>
        <item x="0"/>
        <item x="23"/>
        <item x="24"/>
        <item x="4"/>
        <item x="8"/>
        <item x="7"/>
        <item x="2"/>
        <item x="3"/>
      </items>
    </pivotField>
    <pivotField dataField="1" showAll="0" defaultSubtotal="0">
      <items count="206">
        <item x="130"/>
        <item x="75"/>
        <item x="105"/>
        <item x="44"/>
        <item x="181"/>
        <item x="9"/>
        <item x="109"/>
        <item x="196"/>
        <item x="30"/>
        <item x="171"/>
        <item x="63"/>
        <item x="117"/>
        <item x="153"/>
        <item x="92"/>
        <item x="142"/>
        <item x="111"/>
        <item x="205"/>
        <item x="18"/>
        <item x="52"/>
        <item x="193"/>
        <item x="95"/>
        <item x="37"/>
        <item x="132"/>
        <item x="147"/>
        <item x="82"/>
        <item x="160"/>
        <item x="176"/>
        <item x="65"/>
        <item x="122"/>
        <item x="83"/>
        <item x="141"/>
        <item x="110"/>
        <item x="194"/>
        <item x="155"/>
        <item x="134"/>
        <item x="77"/>
        <item x="161"/>
        <item x="143"/>
        <item x="51"/>
        <item x="197"/>
        <item x="173"/>
        <item x="68"/>
        <item x="93"/>
        <item x="108"/>
        <item x="49"/>
        <item x="81"/>
        <item x="123"/>
        <item x="69"/>
        <item x="12"/>
        <item x="144"/>
        <item x="191"/>
        <item x="97"/>
        <item x="84"/>
        <item x="183"/>
        <item x="45"/>
        <item x="106"/>
        <item x="19"/>
        <item x="53"/>
        <item x="172"/>
        <item x="36"/>
        <item x="119"/>
        <item x="16"/>
        <item x="38"/>
        <item x="28"/>
        <item x="14"/>
        <item x="103"/>
        <item x="121"/>
        <item x="195"/>
        <item x="13"/>
        <item x="148"/>
        <item x="136"/>
        <item x="17"/>
        <item x="35"/>
        <item x="66"/>
        <item x="133"/>
        <item x="112"/>
        <item x="107"/>
        <item x="5"/>
        <item x="140"/>
        <item x="96"/>
        <item x="29"/>
        <item x="33"/>
        <item x="34"/>
        <item x="174"/>
        <item x="146"/>
        <item x="25"/>
        <item x="104"/>
        <item x="186"/>
        <item x="11"/>
        <item x="67"/>
        <item x="31"/>
        <item x="6"/>
        <item x="15"/>
        <item x="10"/>
        <item x="94"/>
        <item x="46"/>
        <item x="159"/>
        <item x="60"/>
        <item x="70"/>
        <item x="20"/>
        <item x="1"/>
        <item x="152"/>
        <item x="165"/>
        <item x="0"/>
        <item x="185"/>
        <item x="89"/>
        <item x="76"/>
        <item x="138"/>
        <item x="131"/>
        <item x="187"/>
        <item x="54"/>
        <item x="120"/>
        <item x="102"/>
        <item x="50"/>
        <item x="21"/>
        <item x="179"/>
        <item x="80"/>
        <item x="170"/>
        <item x="98"/>
        <item x="64"/>
        <item x="48"/>
        <item x="145"/>
        <item x="192"/>
        <item x="115"/>
        <item x="157"/>
        <item x="85"/>
        <item x="62"/>
        <item x="158"/>
        <item x="203"/>
        <item x="116"/>
        <item x="32"/>
        <item x="184"/>
        <item x="154"/>
        <item x="74"/>
        <item x="99"/>
        <item x="90"/>
        <item x="59"/>
        <item x="126"/>
        <item x="39"/>
        <item x="78"/>
        <item x="47"/>
        <item x="55"/>
        <item x="88"/>
        <item x="79"/>
        <item x="156"/>
        <item x="118"/>
        <item x="169"/>
        <item x="71"/>
        <item x="129"/>
        <item x="182"/>
        <item x="43"/>
        <item x="113"/>
        <item x="151"/>
        <item x="26"/>
        <item x="4"/>
        <item x="8"/>
        <item x="204"/>
        <item x="125"/>
        <item x="178"/>
        <item x="149"/>
        <item x="61"/>
        <item x="27"/>
        <item x="137"/>
        <item x="58"/>
        <item x="7"/>
        <item x="198"/>
        <item x="22"/>
        <item x="91"/>
        <item x="162"/>
        <item x="167"/>
        <item x="72"/>
        <item x="42"/>
        <item x="201"/>
        <item x="2"/>
        <item x="166"/>
        <item x="180"/>
        <item x="23"/>
        <item x="128"/>
        <item x="24"/>
        <item x="114"/>
        <item x="56"/>
        <item x="139"/>
        <item x="86"/>
        <item x="40"/>
        <item x="41"/>
        <item x="124"/>
        <item x="100"/>
        <item x="175"/>
        <item x="188"/>
        <item x="202"/>
        <item x="135"/>
        <item x="3"/>
        <item x="189"/>
        <item x="127"/>
        <item x="87"/>
        <item x="150"/>
        <item x="57"/>
        <item x="168"/>
        <item x="199"/>
        <item x="101"/>
        <item x="177"/>
        <item x="73"/>
        <item x="164"/>
        <item x="200"/>
        <item x="190"/>
        <item x="163"/>
      </items>
    </pivotField>
    <pivotField dataField="1" showAll="0" defaultSubtotal="0">
      <items count="9">
        <item x="0"/>
        <item x="1"/>
        <item x="5"/>
        <item x="6"/>
        <item x="8"/>
        <item x="3"/>
        <item x="4"/>
        <item x="7"/>
        <item x="2"/>
      </items>
    </pivotField>
  </pivotFields>
  <rowFields count="3">
    <field x="2"/>
    <field x="6"/>
    <field x="5"/>
  </rowFields>
  <rowItems count="356">
    <i>
      <x/>
    </i>
    <i r="1">
      <x/>
      <x v="29"/>
    </i>
    <i r="1">
      <x v="1"/>
      <x v="27"/>
    </i>
    <i r="1">
      <x v="2"/>
      <x v="20"/>
    </i>
    <i r="1">
      <x v="3"/>
      <x/>
    </i>
    <i r="1">
      <x v="4"/>
      <x v="1"/>
    </i>
    <i r="1">
      <x v="5"/>
      <x v="18"/>
    </i>
    <i r="1">
      <x v="6"/>
      <x v="32"/>
    </i>
    <i r="1">
      <x v="7"/>
      <x v="23"/>
    </i>
    <i r="1">
      <x v="8"/>
      <x v="2"/>
    </i>
    <i r="1">
      <x v="9"/>
      <x v="33"/>
    </i>
    <i r="1">
      <x v="10"/>
      <x v="17"/>
    </i>
    <i r="1">
      <x v="11"/>
      <x v="19"/>
    </i>
    <i r="1">
      <x v="12"/>
      <x v="24"/>
    </i>
    <i r="1">
      <x v="13"/>
      <x v="25"/>
    </i>
    <i r="1">
      <x v="14"/>
      <x v="8"/>
    </i>
    <i r="1">
      <x v="15"/>
      <x v="15"/>
    </i>
    <i r="1">
      <x v="16"/>
      <x v="16"/>
    </i>
    <i r="1">
      <x v="17"/>
      <x v="14"/>
    </i>
    <i r="1">
      <x v="18"/>
      <x v="35"/>
    </i>
    <i r="1">
      <x v="19"/>
      <x v="34"/>
    </i>
    <i t="blank">
      <x/>
    </i>
    <i>
      <x v="1"/>
    </i>
    <i r="1">
      <x/>
      <x v="29"/>
    </i>
    <i r="1">
      <x v="1"/>
      <x v="27"/>
    </i>
    <i r="1">
      <x v="2"/>
      <x v="20"/>
    </i>
    <i r="1">
      <x v="3"/>
      <x v="23"/>
    </i>
    <i r="1">
      <x v="4"/>
      <x/>
    </i>
    <i r="1">
      <x v="5"/>
      <x v="32"/>
    </i>
    <i r="1">
      <x v="6"/>
      <x v="1"/>
    </i>
    <i r="1">
      <x v="7"/>
      <x v="2"/>
    </i>
    <i r="1">
      <x v="8"/>
      <x v="18"/>
    </i>
    <i r="1">
      <x v="9"/>
      <x v="24"/>
    </i>
    <i r="1">
      <x v="10"/>
      <x v="33"/>
    </i>
    <i r="1">
      <x v="11"/>
      <x v="19"/>
    </i>
    <i r="1">
      <x v="12"/>
      <x v="17"/>
    </i>
    <i r="1">
      <x v="13"/>
      <x v="15"/>
    </i>
    <i r="1">
      <x v="14"/>
      <x v="25"/>
    </i>
    <i r="1">
      <x v="15"/>
      <x v="16"/>
    </i>
    <i r="1">
      <x v="16"/>
      <x v="14"/>
    </i>
    <i r="1">
      <x v="17"/>
      <x v="22"/>
    </i>
    <i r="1">
      <x v="18"/>
      <x v="35"/>
    </i>
    <i r="1">
      <x v="19"/>
      <x v="34"/>
    </i>
    <i t="blank">
      <x v="1"/>
    </i>
    <i>
      <x v="2"/>
    </i>
    <i r="1">
      <x/>
      <x v="29"/>
    </i>
    <i r="1">
      <x v="1"/>
      <x v="27"/>
    </i>
    <i r="1">
      <x v="2"/>
      <x v="20"/>
    </i>
    <i r="1">
      <x v="3"/>
      <x/>
    </i>
    <i r="1">
      <x v="4"/>
      <x v="18"/>
    </i>
    <i r="1">
      <x v="5"/>
      <x v="23"/>
    </i>
    <i r="1">
      <x v="6"/>
      <x v="1"/>
    </i>
    <i r="1">
      <x v="7"/>
      <x v="33"/>
    </i>
    <i r="1">
      <x v="8"/>
      <x v="32"/>
    </i>
    <i r="1">
      <x v="9"/>
      <x v="17"/>
    </i>
    <i r="1">
      <x v="10"/>
      <x v="2"/>
    </i>
    <i r="1">
      <x v="11"/>
      <x v="8"/>
    </i>
    <i r="1">
      <x v="12"/>
      <x v="19"/>
    </i>
    <i r="1">
      <x v="13"/>
      <x v="24"/>
    </i>
    <i r="1">
      <x v="14"/>
      <x v="16"/>
    </i>
    <i r="1">
      <x v="15"/>
      <x v="14"/>
    </i>
    <i r="1">
      <x v="16"/>
      <x v="25"/>
    </i>
    <i r="1">
      <x v="17"/>
      <x v="6"/>
    </i>
    <i r="1">
      <x v="18"/>
      <x v="11"/>
    </i>
    <i r="1">
      <x v="19"/>
      <x v="15"/>
    </i>
    <i t="blank">
      <x v="2"/>
    </i>
    <i>
      <x v="3"/>
    </i>
    <i r="1">
      <x/>
      <x v="29"/>
    </i>
    <i r="1">
      <x v="1"/>
      <x v="27"/>
    </i>
    <i r="1">
      <x v="2"/>
      <x v="20"/>
    </i>
    <i r="1">
      <x v="3"/>
      <x/>
    </i>
    <i r="1">
      <x v="4"/>
      <x v="1"/>
    </i>
    <i r="1">
      <x v="5"/>
      <x v="18"/>
    </i>
    <i r="1">
      <x v="6"/>
      <x v="23"/>
    </i>
    <i r="1">
      <x v="7"/>
      <x v="32"/>
    </i>
    <i r="1">
      <x v="8"/>
      <x v="2"/>
    </i>
    <i r="1">
      <x v="9"/>
      <x v="17"/>
    </i>
    <i r="2">
      <x v="33"/>
    </i>
    <i r="1">
      <x v="11"/>
      <x v="19"/>
    </i>
    <i r="1">
      <x v="12"/>
      <x v="24"/>
    </i>
    <i r="1">
      <x v="13"/>
      <x v="25"/>
    </i>
    <i r="1">
      <x v="14"/>
      <x v="10"/>
    </i>
    <i r="2">
      <x v="35"/>
    </i>
    <i r="1">
      <x v="16"/>
      <x v="3"/>
    </i>
    <i r="1">
      <x v="17"/>
      <x v="8"/>
    </i>
    <i r="1">
      <x v="18"/>
      <x v="13"/>
    </i>
    <i r="2">
      <x v="22"/>
    </i>
    <i t="blank">
      <x v="3"/>
    </i>
    <i>
      <x v="4"/>
    </i>
    <i r="1">
      <x/>
      <x v="29"/>
    </i>
    <i r="1">
      <x v="1"/>
      <x v="27"/>
    </i>
    <i r="1">
      <x v="2"/>
      <x v="18"/>
    </i>
    <i r="1">
      <x v="3"/>
      <x v="20"/>
    </i>
    <i r="1">
      <x v="4"/>
      <x/>
    </i>
    <i r="1">
      <x v="5"/>
      <x v="1"/>
    </i>
    <i r="1">
      <x v="6"/>
      <x v="32"/>
    </i>
    <i r="1">
      <x v="7"/>
      <x v="17"/>
    </i>
    <i r="1">
      <x v="8"/>
      <x v="33"/>
    </i>
    <i r="1">
      <x v="9"/>
      <x v="2"/>
    </i>
    <i r="1">
      <x v="10"/>
      <x v="19"/>
    </i>
    <i r="1">
      <x v="11"/>
      <x v="13"/>
    </i>
    <i r="1">
      <x v="12"/>
      <x v="3"/>
    </i>
    <i r="1">
      <x v="13"/>
      <x v="23"/>
    </i>
    <i r="2">
      <x v="25"/>
    </i>
    <i r="1">
      <x v="15"/>
      <x v="4"/>
    </i>
    <i r="1">
      <x v="16"/>
      <x v="8"/>
    </i>
    <i r="1">
      <x v="17"/>
      <x v="35"/>
    </i>
    <i r="1">
      <x v="18"/>
      <x v="10"/>
    </i>
    <i r="1">
      <x v="19"/>
      <x v="24"/>
    </i>
    <i r="2">
      <x v="26"/>
    </i>
    <i r="2">
      <x v="28"/>
    </i>
    <i t="blank">
      <x v="4"/>
    </i>
    <i>
      <x v="5"/>
    </i>
    <i r="1">
      <x/>
      <x v="29"/>
    </i>
    <i r="1">
      <x v="1"/>
      <x v="20"/>
    </i>
    <i r="1">
      <x v="2"/>
      <x v="27"/>
    </i>
    <i r="1">
      <x v="3"/>
      <x/>
    </i>
    <i r="1">
      <x v="4"/>
      <x v="32"/>
    </i>
    <i r="1">
      <x v="5"/>
      <x v="18"/>
    </i>
    <i r="1">
      <x v="6"/>
      <x v="1"/>
    </i>
    <i r="1">
      <x v="7"/>
      <x v="2"/>
    </i>
    <i r="1">
      <x v="8"/>
      <x v="33"/>
    </i>
    <i r="1">
      <x v="9"/>
      <x v="19"/>
    </i>
    <i r="1">
      <x v="10"/>
      <x v="21"/>
    </i>
    <i r="1">
      <x v="11"/>
      <x v="24"/>
    </i>
    <i r="1">
      <x v="12"/>
      <x v="23"/>
    </i>
    <i r="1">
      <x v="13"/>
      <x v="17"/>
    </i>
    <i r="1">
      <x v="14"/>
      <x v="10"/>
    </i>
    <i r="1">
      <x v="15"/>
      <x v="11"/>
    </i>
    <i r="2">
      <x v="25"/>
    </i>
    <i r="1">
      <x v="17"/>
      <x v="34"/>
    </i>
    <i r="1">
      <x v="18"/>
      <x v="8"/>
    </i>
    <i r="2">
      <x v="9"/>
    </i>
    <i t="blank">
      <x v="5"/>
    </i>
    <i>
      <x v="6"/>
    </i>
    <i r="1">
      <x/>
      <x v="29"/>
    </i>
    <i r="1">
      <x v="1"/>
      <x v="27"/>
    </i>
    <i r="1">
      <x v="2"/>
      <x v="20"/>
    </i>
    <i r="1">
      <x v="3"/>
      <x/>
    </i>
    <i r="1">
      <x v="4"/>
      <x v="18"/>
    </i>
    <i r="1">
      <x v="5"/>
      <x v="32"/>
    </i>
    <i r="1">
      <x v="6"/>
      <x v="1"/>
    </i>
    <i r="2">
      <x v="2"/>
    </i>
    <i r="1">
      <x v="8"/>
      <x v="17"/>
    </i>
    <i r="1">
      <x v="9"/>
      <x v="19"/>
    </i>
    <i r="2">
      <x v="33"/>
    </i>
    <i r="1">
      <x v="11"/>
      <x v="26"/>
    </i>
    <i r="1">
      <x v="12"/>
      <x v="3"/>
    </i>
    <i r="1">
      <x v="13"/>
      <x v="8"/>
    </i>
    <i r="1">
      <x v="14"/>
      <x v="10"/>
    </i>
    <i r="2">
      <x v="25"/>
    </i>
    <i r="2">
      <x v="35"/>
    </i>
    <i r="1">
      <x v="17"/>
      <x v="12"/>
    </i>
    <i r="2">
      <x v="14"/>
    </i>
    <i r="1">
      <x v="19"/>
      <x v="7"/>
    </i>
    <i r="2">
      <x v="11"/>
    </i>
    <i r="2">
      <x v="22"/>
    </i>
    <i r="2">
      <x v="23"/>
    </i>
    <i r="2">
      <x v="24"/>
    </i>
    <i t="blank">
      <x v="6"/>
    </i>
    <i>
      <x v="7"/>
    </i>
    <i r="1">
      <x/>
      <x v="29"/>
    </i>
    <i r="1">
      <x v="1"/>
      <x v="27"/>
    </i>
    <i r="1">
      <x v="2"/>
      <x v="1"/>
    </i>
    <i r="1">
      <x v="3"/>
      <x v="20"/>
    </i>
    <i r="1">
      <x v="4"/>
      <x/>
    </i>
    <i r="1">
      <x v="5"/>
      <x v="18"/>
    </i>
    <i r="1">
      <x v="6"/>
      <x v="32"/>
    </i>
    <i r="1">
      <x v="7"/>
      <x v="17"/>
    </i>
    <i r="1">
      <x v="8"/>
      <x v="33"/>
    </i>
    <i r="1">
      <x v="9"/>
      <x v="2"/>
    </i>
    <i r="1">
      <x v="10"/>
      <x v="23"/>
    </i>
    <i r="1">
      <x v="11"/>
      <x v="24"/>
    </i>
    <i r="1">
      <x v="12"/>
      <x v="19"/>
    </i>
    <i r="1">
      <x v="13"/>
      <x v="8"/>
    </i>
    <i r="2">
      <x v="25"/>
    </i>
    <i r="1">
      <x v="15"/>
      <x v="34"/>
    </i>
    <i r="1">
      <x v="16"/>
      <x v="30"/>
    </i>
    <i r="1">
      <x v="17"/>
      <x v="3"/>
    </i>
    <i r="1">
      <x v="18"/>
      <x v="6"/>
    </i>
    <i r="1">
      <x v="19"/>
      <x v="5"/>
    </i>
    <i t="blank">
      <x v="7"/>
    </i>
    <i>
      <x v="8"/>
    </i>
    <i r="1">
      <x/>
      <x v="29"/>
    </i>
    <i r="1">
      <x v="1"/>
      <x v="20"/>
    </i>
    <i r="1">
      <x v="2"/>
      <x v="27"/>
    </i>
    <i r="1">
      <x v="3"/>
      <x v="1"/>
    </i>
    <i r="2">
      <x v="18"/>
    </i>
    <i r="1">
      <x v="5"/>
      <x v="17"/>
    </i>
    <i r="1">
      <x v="6"/>
      <x/>
    </i>
    <i r="1">
      <x v="7"/>
      <x v="2"/>
    </i>
    <i r="1">
      <x v="8"/>
      <x v="19"/>
    </i>
    <i r="1">
      <x v="9"/>
      <x v="32"/>
    </i>
    <i r="1">
      <x v="10"/>
      <x v="23"/>
    </i>
    <i r="1">
      <x v="11"/>
      <x v="33"/>
    </i>
    <i r="1">
      <x v="12"/>
      <x v="8"/>
    </i>
    <i r="2">
      <x v="25"/>
    </i>
    <i r="1">
      <x v="14"/>
      <x v="24"/>
    </i>
    <i r="1">
      <x v="15"/>
      <x v="34"/>
    </i>
    <i r="1">
      <x v="16"/>
      <x v="14"/>
    </i>
    <i r="1">
      <x v="17"/>
      <x v="3"/>
    </i>
    <i r="2">
      <x v="4"/>
    </i>
    <i r="2">
      <x v="16"/>
    </i>
    <i t="blank">
      <x v="8"/>
    </i>
    <i>
      <x v="9"/>
    </i>
    <i r="1">
      <x/>
      <x v="20"/>
    </i>
    <i r="1">
      <x v="1"/>
      <x v="27"/>
    </i>
    <i r="1">
      <x v="2"/>
      <x v="29"/>
    </i>
    <i r="1">
      <x v="3"/>
      <x v="1"/>
    </i>
    <i r="1">
      <x v="4"/>
      <x v="18"/>
    </i>
    <i r="1">
      <x v="5"/>
      <x/>
    </i>
    <i r="1">
      <x v="6"/>
      <x v="32"/>
    </i>
    <i r="1">
      <x v="7"/>
      <x v="17"/>
    </i>
    <i r="1">
      <x v="8"/>
      <x v="33"/>
    </i>
    <i r="1">
      <x v="9"/>
      <x v="19"/>
    </i>
    <i r="1">
      <x v="10"/>
      <x v="26"/>
    </i>
    <i r="1">
      <x v="11"/>
      <x v="5"/>
    </i>
    <i r="1">
      <x v="12"/>
      <x v="34"/>
    </i>
    <i r="1">
      <x v="13"/>
      <x v="2"/>
    </i>
    <i r="1">
      <x v="14"/>
      <x v="10"/>
    </i>
    <i r="2">
      <x v="25"/>
    </i>
    <i r="1">
      <x v="16"/>
      <x v="3"/>
    </i>
    <i r="1">
      <x v="17"/>
      <x v="24"/>
    </i>
    <i r="1">
      <x v="18"/>
      <x v="6"/>
    </i>
    <i r="1">
      <x v="19"/>
      <x v="11"/>
    </i>
    <i t="blank">
      <x v="9"/>
    </i>
    <i>
      <x v="10"/>
    </i>
    <i r="1">
      <x/>
      <x v="29"/>
    </i>
    <i r="1">
      <x v="1"/>
      <x v="27"/>
    </i>
    <i r="1">
      <x v="2"/>
      <x v="20"/>
    </i>
    <i r="1">
      <x v="3"/>
      <x/>
    </i>
    <i r="1">
      <x v="4"/>
      <x v="1"/>
    </i>
    <i r="1">
      <x v="5"/>
      <x v="18"/>
    </i>
    <i r="1">
      <x v="6"/>
      <x v="2"/>
    </i>
    <i r="1">
      <x v="7"/>
      <x v="32"/>
    </i>
    <i r="2">
      <x v="33"/>
    </i>
    <i r="1">
      <x v="9"/>
      <x v="19"/>
    </i>
    <i r="1">
      <x v="10"/>
      <x v="24"/>
    </i>
    <i r="1">
      <x v="11"/>
      <x v="17"/>
    </i>
    <i r="1">
      <x v="12"/>
      <x v="23"/>
    </i>
    <i r="1">
      <x v="13"/>
      <x v="8"/>
    </i>
    <i r="1">
      <x v="14"/>
      <x v="15"/>
    </i>
    <i r="2">
      <x v="21"/>
    </i>
    <i r="1">
      <x v="16"/>
      <x v="25"/>
    </i>
    <i r="1">
      <x v="17"/>
      <x v="14"/>
    </i>
    <i r="1">
      <x v="18"/>
      <x v="35"/>
    </i>
    <i r="1">
      <x v="19"/>
      <x v="30"/>
    </i>
    <i t="blank">
      <x v="10"/>
    </i>
    <i>
      <x v="11"/>
    </i>
    <i r="1">
      <x/>
      <x v="1"/>
    </i>
    <i r="1">
      <x v="1"/>
      <x v="32"/>
    </i>
    <i r="1">
      <x v="2"/>
      <x/>
    </i>
    <i r="2">
      <x v="2"/>
    </i>
    <i r="2">
      <x v="29"/>
    </i>
    <i r="1">
      <x v="5"/>
      <x v="20"/>
    </i>
    <i r="2">
      <x v="27"/>
    </i>
    <i r="1">
      <x v="7"/>
      <x v="7"/>
    </i>
    <i r="2">
      <x v="14"/>
    </i>
    <i r="1">
      <x v="9"/>
      <x v="15"/>
    </i>
    <i r="2">
      <x v="18"/>
    </i>
    <i r="2">
      <x v="19"/>
    </i>
    <i r="2">
      <x v="24"/>
    </i>
    <i r="2">
      <x v="25"/>
    </i>
    <i r="2">
      <x v="33"/>
    </i>
    <i t="blank">
      <x v="11"/>
    </i>
    <i>
      <x v="12"/>
    </i>
    <i r="1">
      <x/>
      <x v="29"/>
    </i>
    <i r="1">
      <x v="1"/>
      <x v="27"/>
    </i>
    <i r="1">
      <x v="2"/>
      <x v="20"/>
    </i>
    <i r="1">
      <x v="3"/>
      <x v="1"/>
    </i>
    <i r="1">
      <x v="4"/>
      <x/>
    </i>
    <i r="1">
      <x v="5"/>
      <x v="32"/>
    </i>
    <i r="1">
      <x v="6"/>
      <x v="18"/>
    </i>
    <i r="1">
      <x v="7"/>
      <x v="2"/>
    </i>
    <i r="1">
      <x v="8"/>
      <x v="19"/>
    </i>
    <i r="1">
      <x v="9"/>
      <x v="33"/>
    </i>
    <i r="1">
      <x v="10"/>
      <x v="17"/>
    </i>
    <i r="2">
      <x v="24"/>
    </i>
    <i r="1">
      <x v="12"/>
      <x v="21"/>
    </i>
    <i r="2">
      <x v="25"/>
    </i>
    <i r="1">
      <x v="14"/>
      <x v="23"/>
    </i>
    <i r="1">
      <x v="15"/>
      <x v="28"/>
    </i>
    <i r="2">
      <x v="30"/>
    </i>
    <i r="2">
      <x v="31"/>
    </i>
    <i r="1">
      <x v="18"/>
      <x v="3"/>
    </i>
    <i r="1">
      <x v="19"/>
      <x v="16"/>
    </i>
    <i r="2">
      <x v="34"/>
    </i>
    <i t="blank">
      <x v="12"/>
    </i>
    <i>
      <x v="13"/>
    </i>
    <i r="1">
      <x/>
      <x v="1"/>
    </i>
    <i r="1">
      <x v="1"/>
      <x v="29"/>
    </i>
    <i r="1">
      <x v="2"/>
      <x/>
    </i>
    <i r="1">
      <x v="3"/>
      <x v="20"/>
    </i>
    <i r="1">
      <x v="4"/>
      <x v="32"/>
    </i>
    <i r="1">
      <x v="5"/>
      <x v="2"/>
    </i>
    <i r="1">
      <x v="6"/>
      <x v="18"/>
    </i>
    <i r="1">
      <x v="7"/>
      <x v="19"/>
    </i>
    <i r="1">
      <x v="8"/>
      <x v="27"/>
    </i>
    <i r="1">
      <x v="9"/>
      <x v="33"/>
    </i>
    <i r="1">
      <x v="10"/>
      <x v="25"/>
    </i>
    <i r="1">
      <x v="11"/>
      <x v="23"/>
    </i>
    <i r="1">
      <x v="12"/>
      <x v="34"/>
    </i>
    <i r="1">
      <x v="13"/>
      <x v="24"/>
    </i>
    <i r="1">
      <x v="14"/>
      <x v="15"/>
    </i>
    <i r="2">
      <x v="17"/>
    </i>
    <i r="1">
      <x v="16"/>
      <x v="10"/>
    </i>
    <i r="2">
      <x v="14"/>
    </i>
    <i r="2">
      <x v="26"/>
    </i>
    <i r="1">
      <x v="19"/>
      <x v="8"/>
    </i>
    <i r="2">
      <x v="36"/>
    </i>
    <i t="blank">
      <x v="13"/>
    </i>
    <i>
      <x v="14"/>
    </i>
    <i r="1">
      <x/>
      <x v="29"/>
    </i>
    <i r="1">
      <x v="1"/>
      <x v="1"/>
    </i>
    <i r="2">
      <x v="20"/>
    </i>
    <i r="1">
      <x v="3"/>
      <x/>
    </i>
    <i r="1">
      <x v="4"/>
      <x v="27"/>
    </i>
    <i r="1">
      <x v="5"/>
      <x v="18"/>
    </i>
    <i r="1">
      <x v="6"/>
      <x v="2"/>
    </i>
    <i r="1">
      <x v="7"/>
      <x v="17"/>
    </i>
    <i r="2">
      <x v="33"/>
    </i>
    <i r="1">
      <x v="9"/>
      <x v="32"/>
    </i>
    <i r="1">
      <x v="10"/>
      <x v="19"/>
    </i>
    <i r="1">
      <x v="11"/>
      <x v="35"/>
    </i>
    <i r="1">
      <x v="12"/>
      <x v="25"/>
    </i>
    <i r="1">
      <x v="13"/>
      <x v="34"/>
    </i>
    <i r="1">
      <x v="14"/>
      <x v="8"/>
    </i>
    <i r="2">
      <x v="14"/>
    </i>
    <i r="2">
      <x v="23"/>
    </i>
    <i r="2">
      <x v="24"/>
    </i>
    <i r="2">
      <x v="30"/>
    </i>
    <i r="1">
      <x v="19"/>
      <x v="10"/>
    </i>
    <i t="blank">
      <x v="14"/>
    </i>
    <i>
      <x v="15"/>
    </i>
    <i r="1">
      <x/>
      <x v="29"/>
    </i>
    <i r="1">
      <x v="1"/>
      <x v="27"/>
    </i>
    <i r="1">
      <x v="2"/>
      <x v="20"/>
    </i>
    <i r="1">
      <x v="3"/>
      <x/>
    </i>
    <i r="2">
      <x v="1"/>
    </i>
    <i r="1">
      <x v="5"/>
      <x v="23"/>
    </i>
    <i r="1">
      <x v="6"/>
      <x v="18"/>
    </i>
    <i r="1">
      <x v="7"/>
      <x v="32"/>
    </i>
    <i r="1">
      <x v="8"/>
      <x v="2"/>
    </i>
    <i r="1">
      <x v="9"/>
      <x v="25"/>
    </i>
    <i r="1">
      <x v="10"/>
      <x v="33"/>
    </i>
    <i r="1">
      <x v="11"/>
      <x v="17"/>
    </i>
    <i r="2">
      <x v="19"/>
    </i>
    <i r="1">
      <x v="13"/>
      <x v="30"/>
    </i>
    <i r="2">
      <x v="35"/>
    </i>
    <i r="1">
      <x v="15"/>
      <x v="34"/>
    </i>
    <i r="2">
      <x v="37"/>
    </i>
    <i r="1">
      <x v="17"/>
      <x v="3"/>
    </i>
    <i r="2">
      <x v="10"/>
    </i>
    <i r="2">
      <x v="11"/>
    </i>
    <i r="2">
      <x v="13"/>
    </i>
    <i t="blank">
      <x v="15"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総数／事業所数" fld="7" baseField="0" baseItem="0" numFmtId="176"/>
    <dataField name="総数／構成比" fld="8" baseField="0" baseItem="0" numFmtId="178"/>
    <dataField name="個人／事業所数" fld="9" baseField="0" baseItem="0" numFmtId="176"/>
    <dataField name="個人／構成比" fld="10" baseField="0" baseItem="0" numFmtId="178"/>
    <dataField name="法人／事業所数" fld="11" baseField="0" baseItem="0" numFmtId="176"/>
    <dataField name="法人／構成比" fld="12" baseField="0" baseItem="0" numFmtId="178"/>
    <dataField name="法人以外の団体／事業所数" fld="13" baseField="0" baseItem="0" numFmtId="176"/>
  </dataFields>
  <formats count="17">
    <format dxfId="257">
      <pivotArea field="2" type="button" dataOnly="0" labelOnly="1" outline="0" axis="axisRow" fieldPosition="0"/>
    </format>
    <format dxfId="256">
      <pivotArea outline="0" fieldPosition="0">
        <references count="1">
          <reference field="4294967294" count="1">
            <x v="0"/>
          </reference>
        </references>
      </pivotArea>
    </format>
    <format dxfId="255">
      <pivotArea outline="0" fieldPosition="0">
        <references count="1">
          <reference field="4294967294" count="1">
            <x v="1"/>
          </reference>
        </references>
      </pivotArea>
    </format>
    <format dxfId="254">
      <pivotArea outline="0" fieldPosition="0">
        <references count="1">
          <reference field="4294967294" count="1">
            <x v="2"/>
          </reference>
        </references>
      </pivotArea>
    </format>
    <format dxfId="253">
      <pivotArea outline="0" fieldPosition="0">
        <references count="1">
          <reference field="4294967294" count="1">
            <x v="3"/>
          </reference>
        </references>
      </pivotArea>
    </format>
    <format dxfId="252">
      <pivotArea outline="0" fieldPosition="0">
        <references count="1">
          <reference field="4294967294" count="1">
            <x v="4"/>
          </reference>
        </references>
      </pivotArea>
    </format>
    <format dxfId="251">
      <pivotArea outline="0" fieldPosition="0">
        <references count="1">
          <reference field="4294967294" count="1">
            <x v="5"/>
          </reference>
        </references>
      </pivotArea>
    </format>
    <format dxfId="250">
      <pivotArea outline="0" fieldPosition="0">
        <references count="1">
          <reference field="4294967294" count="1">
            <x v="6"/>
          </reference>
        </references>
      </pivotArea>
    </format>
    <format dxfId="249">
      <pivotArea field="2" type="button" dataOnly="0" labelOnly="1" outline="0" axis="axisRow" fieldPosition="0"/>
    </format>
    <format dxfId="248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47">
      <pivotArea field="2" type="button" dataOnly="0" labelOnly="1" outline="0" axis="axisRow" fieldPosition="0"/>
    </format>
    <format dxfId="246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45">
      <pivotArea field="2" type="button" dataOnly="0" labelOnly="1" outline="0" axis="axisRow" fieldPosition="0"/>
    </format>
    <format dxfId="244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43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42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41">
      <pivotArea field="5" type="button" dataOnly="0" labelOnly="1" outline="0" axis="axisRow" fieldPosition="2"/>
    </format>
  </formats>
  <pivotTableStyleInfo name="PivotStyleLight22" showRowHeaders="0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8EE9E4-05B6-459C-BCE6-86FC58A35486}" name="pvt_S" cacheId="2175" applyNumberFormats="0" applyBorderFormats="0" applyFontFormats="0" applyPatternFormats="0" applyAlignmentFormats="0" applyWidthHeightFormats="1" dataCaption="値" updatedVersion="8" minRefreshableVersion="3" showDrill="0" enableDrill="0" useAutoFormatting="1" rowGrandTotals="0" colGrandTotals="0" itemPrintTitles="1" createdVersion="5" indent="0" outline="1" outlineData="1" multipleFieldFilters="0" rowHeaderCaption="自治体" fieldListSortAscending="1">
  <location ref="A1:I372" firstHeaderRow="0" firstDataRow="1" firstDataCol="2"/>
  <pivotFields count="14">
    <pivotField showAll="0" defaultSubtotal="0">
      <items count="1">
        <item x="0"/>
      </items>
    </pivotField>
    <pivotField showAll="0" defaultSubtotal="0">
      <items count="16">
        <item x="15"/>
        <item x="14"/>
        <item x="5"/>
        <item x="3"/>
        <item x="2"/>
        <item x="6"/>
        <item x="10"/>
        <item x="8"/>
        <item x="11"/>
        <item x="12"/>
        <item x="13"/>
        <item x="7"/>
        <item x="9"/>
        <item x="4"/>
        <item x="0"/>
        <item x="1"/>
      </items>
    </pivotField>
    <pivotField axis="axisRow" showAll="0" insertBlankRow="1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 defaultSubtotal="0">
      <items count="54">
        <item x="4"/>
        <item x="20"/>
        <item x="16"/>
        <item x="43"/>
        <item x="26"/>
        <item x="41"/>
        <item x="39"/>
        <item x="44"/>
        <item x="52"/>
        <item x="35"/>
        <item x="10"/>
        <item x="14"/>
        <item x="42"/>
        <item x="23"/>
        <item x="45"/>
        <item x="46"/>
        <item x="47"/>
        <item x="40"/>
        <item x="13"/>
        <item x="36"/>
        <item x="27"/>
        <item x="25"/>
        <item x="24"/>
        <item x="12"/>
        <item x="11"/>
        <item x="33"/>
        <item x="34"/>
        <item x="15"/>
        <item x="31"/>
        <item x="5"/>
        <item x="29"/>
        <item x="19"/>
        <item x="6"/>
        <item x="53"/>
        <item x="48"/>
        <item x="21"/>
        <item x="49"/>
        <item x="37"/>
        <item x="38"/>
        <item x="7"/>
        <item x="50"/>
        <item x="8"/>
        <item x="9"/>
        <item x="18"/>
        <item x="22"/>
        <item x="1"/>
        <item x="0"/>
        <item x="32"/>
        <item x="30"/>
        <item x="28"/>
        <item x="3"/>
        <item x="51"/>
        <item x="2"/>
        <item x="17"/>
      </items>
    </pivotField>
    <pivotField showAll="0" defaultSubtotal="0">
      <items count="54">
        <item x="42"/>
        <item x="12"/>
        <item x="49"/>
        <item x="36"/>
        <item x="35"/>
        <item x="32"/>
        <item x="50"/>
        <item x="41"/>
        <item x="9"/>
        <item x="15"/>
        <item x="45"/>
        <item x="34"/>
        <item x="24"/>
        <item x="28"/>
        <item x="14"/>
        <item x="33"/>
        <item x="18"/>
        <item x="3"/>
        <item x="23"/>
        <item x="43"/>
        <item x="20"/>
        <item x="46"/>
        <item x="47"/>
        <item x="40"/>
        <item x="11"/>
        <item x="17"/>
        <item x="30"/>
        <item x="48"/>
        <item x="25"/>
        <item x="8"/>
        <item x="52"/>
        <item x="38"/>
        <item x="7"/>
        <item x="22"/>
        <item x="27"/>
        <item x="51"/>
        <item x="5"/>
        <item x="6"/>
        <item x="26"/>
        <item x="53"/>
        <item x="29"/>
        <item x="10"/>
        <item x="44"/>
        <item x="21"/>
        <item x="4"/>
        <item x="31"/>
        <item x="39"/>
        <item x="0"/>
        <item x="19"/>
        <item x="13"/>
        <item x="16"/>
        <item x="1"/>
        <item x="37"/>
        <item x="2"/>
      </items>
    </pivotField>
    <pivotField axis="axisRow" showAll="0" defaultSubtotal="0">
      <items count="54">
        <item x="4"/>
        <item x="20"/>
        <item x="16"/>
        <item x="43"/>
        <item x="26"/>
        <item x="41"/>
        <item x="39"/>
        <item x="44"/>
        <item x="52"/>
        <item x="35"/>
        <item x="10"/>
        <item x="14"/>
        <item x="42"/>
        <item x="23"/>
        <item x="45"/>
        <item x="46"/>
        <item x="47"/>
        <item x="40"/>
        <item x="13"/>
        <item x="36"/>
        <item x="27"/>
        <item x="25"/>
        <item x="24"/>
        <item x="12"/>
        <item x="11"/>
        <item x="33"/>
        <item x="34"/>
        <item x="15"/>
        <item x="31"/>
        <item x="5"/>
        <item x="29"/>
        <item x="19"/>
        <item x="6"/>
        <item x="53"/>
        <item x="48"/>
        <item x="21"/>
        <item x="49"/>
        <item x="37"/>
        <item x="38"/>
        <item x="7"/>
        <item x="50"/>
        <item x="8"/>
        <item x="9"/>
        <item x="18"/>
        <item x="22"/>
        <item x="1"/>
        <item x="0"/>
        <item x="32"/>
        <item x="30"/>
        <item x="28"/>
        <item x="3"/>
        <item x="51"/>
        <item x="2"/>
        <item x="17"/>
      </items>
    </pivotField>
    <pivotField axis="axisRow" outline="0" showAll="0" defaultSubtotal="0">
      <items count="20">
        <item x="0"/>
        <item x="1"/>
        <item x="2"/>
        <item x="3"/>
        <item x="4"/>
        <item x="5"/>
        <item x="18"/>
        <item x="6"/>
        <item x="7"/>
        <item x="8"/>
        <item x="9"/>
        <item x="10"/>
        <item x="11"/>
        <item x="12"/>
        <item x="13"/>
        <item x="19"/>
        <item x="14"/>
        <item x="15"/>
        <item x="16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 defaultSubtotal="0">
      <items count="104">
        <item x="101"/>
        <item x="100"/>
        <item x="103"/>
        <item x="102"/>
        <item x="87"/>
        <item x="86"/>
        <item x="85"/>
        <item x="84"/>
        <item x="83"/>
        <item x="82"/>
        <item x="89"/>
        <item x="79"/>
        <item x="78"/>
        <item x="72"/>
        <item x="77"/>
        <item x="71"/>
        <item x="81"/>
        <item x="70"/>
        <item x="69"/>
        <item x="68"/>
        <item x="67"/>
        <item x="66"/>
        <item x="88"/>
        <item x="80"/>
        <item x="65"/>
        <item x="92"/>
        <item x="91"/>
        <item x="90"/>
        <item x="76"/>
        <item x="64"/>
        <item x="63"/>
        <item x="75"/>
        <item x="62"/>
        <item x="61"/>
        <item x="74"/>
        <item x="60"/>
        <item x="59"/>
        <item x="93"/>
        <item x="58"/>
        <item x="57"/>
        <item x="95"/>
        <item x="99"/>
        <item x="73"/>
        <item x="98"/>
        <item x="56"/>
        <item x="55"/>
        <item x="54"/>
        <item x="53"/>
        <item x="52"/>
        <item x="97"/>
        <item x="51"/>
        <item x="50"/>
        <item x="94"/>
        <item x="49"/>
        <item x="48"/>
        <item x="47"/>
        <item x="46"/>
        <item x="45"/>
        <item x="44"/>
        <item x="43"/>
        <item x="42"/>
        <item x="41"/>
        <item x="96"/>
        <item x="37"/>
        <item x="36"/>
        <item x="35"/>
        <item x="34"/>
        <item x="33"/>
        <item x="32"/>
        <item x="40"/>
        <item x="31"/>
        <item x="39"/>
        <item x="30"/>
        <item x="29"/>
        <item x="28"/>
        <item x="27"/>
        <item x="26"/>
        <item x="25"/>
        <item x="24"/>
        <item x="23"/>
        <item x="22"/>
        <item x="21"/>
        <item x="20"/>
        <item x="38"/>
        <item x="17"/>
        <item x="16"/>
        <item x="15"/>
        <item x="19"/>
        <item x="14"/>
        <item x="13"/>
        <item x="12"/>
        <item x="11"/>
        <item x="10"/>
        <item x="9"/>
        <item x="8"/>
        <item x="7"/>
        <item x="18"/>
        <item x="6"/>
        <item x="5"/>
        <item x="4"/>
        <item x="3"/>
        <item x="2"/>
        <item x="1"/>
        <item x="0"/>
      </items>
    </pivotField>
    <pivotField dataField="1" showAll="0" defaultSubtotal="0">
      <items count="145">
        <item x="50"/>
        <item x="100"/>
        <item x="35"/>
        <item x="16"/>
        <item x="64"/>
        <item x="15"/>
        <item x="34"/>
        <item x="106"/>
        <item x="49"/>
        <item x="48"/>
        <item x="33"/>
        <item x="121"/>
        <item x="87"/>
        <item x="76"/>
        <item x="47"/>
        <item x="14"/>
        <item x="46"/>
        <item x="105"/>
        <item x="32"/>
        <item x="31"/>
        <item x="75"/>
        <item x="13"/>
        <item x="86"/>
        <item x="30"/>
        <item x="74"/>
        <item x="12"/>
        <item x="63"/>
        <item x="11"/>
        <item x="10"/>
        <item x="45"/>
        <item x="92"/>
        <item x="29"/>
        <item x="62"/>
        <item x="9"/>
        <item x="28"/>
        <item x="44"/>
        <item x="8"/>
        <item x="27"/>
        <item x="91"/>
        <item x="26"/>
        <item x="112"/>
        <item x="43"/>
        <item x="104"/>
        <item x="61"/>
        <item x="85"/>
        <item x="7"/>
        <item x="25"/>
        <item x="24"/>
        <item x="42"/>
        <item x="103"/>
        <item x="120"/>
        <item x="41"/>
        <item x="84"/>
        <item x="73"/>
        <item x="111"/>
        <item x="40"/>
        <item x="6"/>
        <item x="99"/>
        <item x="72"/>
        <item x="90"/>
        <item x="60"/>
        <item x="119"/>
        <item x="110"/>
        <item x="102"/>
        <item x="71"/>
        <item x="23"/>
        <item x="133"/>
        <item x="39"/>
        <item x="144"/>
        <item x="83"/>
        <item x="98"/>
        <item x="5"/>
        <item x="4"/>
        <item x="118"/>
        <item x="97"/>
        <item x="132"/>
        <item x="70"/>
        <item x="22"/>
        <item x="96"/>
        <item x="59"/>
        <item x="143"/>
        <item x="138"/>
        <item x="95"/>
        <item x="58"/>
        <item x="123"/>
        <item x="117"/>
        <item x="128"/>
        <item x="109"/>
        <item x="3"/>
        <item x="137"/>
        <item x="57"/>
        <item x="69"/>
        <item x="56"/>
        <item x="21"/>
        <item x="127"/>
        <item x="20"/>
        <item x="82"/>
        <item x="19"/>
        <item x="2"/>
        <item x="81"/>
        <item x="55"/>
        <item x="68"/>
        <item x="54"/>
        <item x="94"/>
        <item x="38"/>
        <item x="80"/>
        <item x="131"/>
        <item x="1"/>
        <item x="67"/>
        <item x="53"/>
        <item x="37"/>
        <item x="116"/>
        <item x="79"/>
        <item x="52"/>
        <item x="115"/>
        <item x="142"/>
        <item x="18"/>
        <item x="114"/>
        <item x="136"/>
        <item x="78"/>
        <item x="89"/>
        <item x="141"/>
        <item x="130"/>
        <item x="126"/>
        <item x="135"/>
        <item x="66"/>
        <item x="108"/>
        <item x="101"/>
        <item x="107"/>
        <item x="125"/>
        <item x="122"/>
        <item x="17"/>
        <item x="129"/>
        <item x="77"/>
        <item x="140"/>
        <item x="124"/>
        <item x="0"/>
        <item x="93"/>
        <item x="113"/>
        <item x="139"/>
        <item x="36"/>
        <item x="51"/>
        <item x="65"/>
        <item x="88"/>
        <item x="134"/>
      </items>
    </pivotField>
    <pivotField dataField="1" showAll="0" defaultSubtotal="0">
      <items count="93">
        <item x="79"/>
        <item x="75"/>
        <item x="82"/>
        <item x="80"/>
        <item x="78"/>
        <item x="71"/>
        <item x="76"/>
        <item x="67"/>
        <item x="55"/>
        <item x="64"/>
        <item x="81"/>
        <item x="49"/>
        <item x="66"/>
        <item x="59"/>
        <item x="68"/>
        <item x="65"/>
        <item x="62"/>
        <item x="63"/>
        <item x="72"/>
        <item x="61"/>
        <item x="74"/>
        <item x="89"/>
        <item x="70"/>
        <item x="32"/>
        <item x="73"/>
        <item x="27"/>
        <item x="44"/>
        <item x="53"/>
        <item x="77"/>
        <item x="58"/>
        <item x="84"/>
        <item x="54"/>
        <item x="88"/>
        <item x="48"/>
        <item x="60"/>
        <item x="57"/>
        <item x="50"/>
        <item x="56"/>
        <item x="36"/>
        <item x="85"/>
        <item x="38"/>
        <item x="52"/>
        <item x="92"/>
        <item x="91"/>
        <item x="33"/>
        <item x="87"/>
        <item x="19"/>
        <item x="47"/>
        <item x="31"/>
        <item x="83"/>
        <item x="43"/>
        <item x="37"/>
        <item x="51"/>
        <item x="34"/>
        <item x="69"/>
        <item x="42"/>
        <item x="86"/>
        <item x="46"/>
        <item x="29"/>
        <item x="45"/>
        <item x="35"/>
        <item x="90"/>
        <item x="26"/>
        <item x="4"/>
        <item x="41"/>
        <item x="14"/>
        <item x="21"/>
        <item x="40"/>
        <item x="30"/>
        <item x="28"/>
        <item x="25"/>
        <item x="10"/>
        <item x="24"/>
        <item x="15"/>
        <item x="16"/>
        <item x="11"/>
        <item x="17"/>
        <item x="6"/>
        <item x="13"/>
        <item x="23"/>
        <item x="12"/>
        <item x="22"/>
        <item x="39"/>
        <item x="18"/>
        <item x="5"/>
        <item x="9"/>
        <item x="7"/>
        <item x="8"/>
        <item x="3"/>
        <item x="20"/>
        <item x="2"/>
        <item x="1"/>
        <item x="0"/>
      </items>
    </pivotField>
    <pivotField dataField="1" showAll="0" defaultSubtotal="0">
      <items count="195">
        <item x="94"/>
        <item x="82"/>
        <item x="50"/>
        <item x="19"/>
        <item x="44"/>
        <item x="138"/>
        <item x="30"/>
        <item x="26"/>
        <item x="100"/>
        <item x="164"/>
        <item x="136"/>
        <item x="71"/>
        <item x="125"/>
        <item x="180"/>
        <item x="98"/>
        <item x="34"/>
        <item x="182"/>
        <item x="137"/>
        <item x="84"/>
        <item x="35"/>
        <item x="65"/>
        <item x="4"/>
        <item x="40"/>
        <item x="48"/>
        <item x="31"/>
        <item x="123"/>
        <item x="92"/>
        <item x="14"/>
        <item x="110"/>
        <item x="49"/>
        <item x="62"/>
        <item x="146"/>
        <item x="43"/>
        <item x="29"/>
        <item x="78"/>
        <item x="162"/>
        <item x="95"/>
        <item x="109"/>
        <item x="10"/>
        <item x="185"/>
        <item x="45"/>
        <item x="32"/>
        <item x="15"/>
        <item x="16"/>
        <item x="115"/>
        <item x="140"/>
        <item x="175"/>
        <item x="11"/>
        <item x="173"/>
        <item x="64"/>
        <item x="106"/>
        <item x="93"/>
        <item x="47"/>
        <item x="118"/>
        <item x="151"/>
        <item x="160"/>
        <item x="57"/>
        <item x="129"/>
        <item x="153"/>
        <item x="120"/>
        <item x="107"/>
        <item x="66"/>
        <item x="17"/>
        <item x="6"/>
        <item x="163"/>
        <item x="83"/>
        <item x="87"/>
        <item x="13"/>
        <item x="131"/>
        <item x="121"/>
        <item x="171"/>
        <item x="152"/>
        <item x="63"/>
        <item x="186"/>
        <item x="81"/>
        <item x="194"/>
        <item x="150"/>
        <item x="12"/>
        <item x="60"/>
        <item x="33"/>
        <item x="149"/>
        <item x="42"/>
        <item x="74"/>
        <item x="61"/>
        <item x="124"/>
        <item x="18"/>
        <item x="102"/>
        <item x="72"/>
        <item x="161"/>
        <item x="172"/>
        <item x="134"/>
        <item x="117"/>
        <item x="96"/>
        <item x="80"/>
        <item x="46"/>
        <item x="59"/>
        <item x="111"/>
        <item x="148"/>
        <item x="188"/>
        <item x="135"/>
        <item x="75"/>
        <item x="176"/>
        <item x="158"/>
        <item x="99"/>
        <item x="25"/>
        <item x="76"/>
        <item x="139"/>
        <item x="147"/>
        <item x="193"/>
        <item x="122"/>
        <item x="5"/>
        <item x="79"/>
        <item x="39"/>
        <item x="97"/>
        <item x="113"/>
        <item x="130"/>
        <item x="178"/>
        <item x="145"/>
        <item x="187"/>
        <item x="170"/>
        <item x="70"/>
        <item x="9"/>
        <item x="7"/>
        <item x="192"/>
        <item x="41"/>
        <item x="73"/>
        <item x="8"/>
        <item x="159"/>
        <item x="108"/>
        <item x="21"/>
        <item x="77"/>
        <item x="3"/>
        <item x="90"/>
        <item x="28"/>
        <item x="132"/>
        <item x="27"/>
        <item x="179"/>
        <item x="56"/>
        <item x="127"/>
        <item x="119"/>
        <item x="24"/>
        <item x="144"/>
        <item x="184"/>
        <item x="88"/>
        <item x="133"/>
        <item x="23"/>
        <item x="156"/>
        <item x="166"/>
        <item x="91"/>
        <item x="52"/>
        <item x="58"/>
        <item x="116"/>
        <item x="55"/>
        <item x="114"/>
        <item x="143"/>
        <item x="191"/>
        <item x="177"/>
        <item x="54"/>
        <item x="169"/>
        <item x="128"/>
        <item x="89"/>
        <item x="105"/>
        <item x="69"/>
        <item x="2"/>
        <item x="103"/>
        <item x="38"/>
        <item x="53"/>
        <item x="1"/>
        <item x="37"/>
        <item x="104"/>
        <item x="22"/>
        <item x="190"/>
        <item x="183"/>
        <item x="157"/>
        <item x="155"/>
        <item x="142"/>
        <item x="141"/>
        <item x="86"/>
        <item x="68"/>
        <item x="165"/>
        <item x="168"/>
        <item x="126"/>
        <item x="167"/>
        <item x="85"/>
        <item x="112"/>
        <item x="189"/>
        <item x="0"/>
        <item x="67"/>
        <item x="20"/>
        <item x="154"/>
        <item x="174"/>
        <item x="51"/>
        <item x="36"/>
        <item x="181"/>
        <item x="101"/>
      </items>
    </pivotField>
    <pivotField dataField="1" showAll="0" defaultSubtotal="0">
      <items count="67">
        <item x="56"/>
        <item x="48"/>
        <item x="58"/>
        <item x="51"/>
        <item x="49"/>
        <item x="57"/>
        <item x="50"/>
        <item x="37"/>
        <item x="40"/>
        <item x="44"/>
        <item x="23"/>
        <item x="22"/>
        <item x="59"/>
        <item x="47"/>
        <item x="55"/>
        <item x="53"/>
        <item x="54"/>
        <item x="30"/>
        <item x="61"/>
        <item x="65"/>
        <item x="60"/>
        <item x="1"/>
        <item x="52"/>
        <item x="28"/>
        <item x="43"/>
        <item x="62"/>
        <item x="64"/>
        <item x="2"/>
        <item x="66"/>
        <item x="41"/>
        <item x="9"/>
        <item x="46"/>
        <item x="45"/>
        <item x="38"/>
        <item x="18"/>
        <item x="63"/>
        <item x="8"/>
        <item x="20"/>
        <item x="34"/>
        <item x="42"/>
        <item x="35"/>
        <item x="25"/>
        <item x="39"/>
        <item x="36"/>
        <item x="33"/>
        <item x="24"/>
        <item x="29"/>
        <item x="26"/>
        <item x="17"/>
        <item x="32"/>
        <item x="7"/>
        <item x="0"/>
        <item x="31"/>
        <item x="12"/>
        <item x="27"/>
        <item x="13"/>
        <item x="16"/>
        <item x="15"/>
        <item x="21"/>
        <item x="11"/>
        <item x="5"/>
        <item x="3"/>
        <item x="14"/>
        <item x="10"/>
        <item x="19"/>
        <item x="6"/>
        <item x="4"/>
      </items>
    </pivotField>
    <pivotField dataField="1" showAll="0" defaultSubtotal="0">
      <items count="147">
        <item x="61"/>
        <item x="1"/>
        <item x="52"/>
        <item x="21"/>
        <item x="62"/>
        <item x="2"/>
        <item x="94"/>
        <item x="9"/>
        <item x="28"/>
        <item x="77"/>
        <item x="39"/>
        <item x="110"/>
        <item x="18"/>
        <item x="8"/>
        <item x="45"/>
        <item x="131"/>
        <item x="38"/>
        <item x="68"/>
        <item x="26"/>
        <item x="42"/>
        <item x="138"/>
        <item x="98"/>
        <item x="104"/>
        <item x="127"/>
        <item x="54"/>
        <item x="91"/>
        <item x="65"/>
        <item x="114"/>
        <item x="109"/>
        <item x="82"/>
        <item x="53"/>
        <item x="103"/>
        <item x="145"/>
        <item x="17"/>
        <item x="70"/>
        <item x="93"/>
        <item x="86"/>
        <item x="7"/>
        <item x="139"/>
        <item x="118"/>
        <item x="72"/>
        <item x="33"/>
        <item x="102"/>
        <item x="107"/>
        <item x="126"/>
        <item x="0"/>
        <item x="67"/>
        <item x="116"/>
        <item x="80"/>
        <item x="44"/>
        <item x="12"/>
        <item x="50"/>
        <item x="99"/>
        <item x="23"/>
        <item x="46"/>
        <item x="13"/>
        <item x="105"/>
        <item x="59"/>
        <item x="136"/>
        <item x="87"/>
        <item x="40"/>
        <item x="97"/>
        <item x="16"/>
        <item x="117"/>
        <item x="34"/>
        <item x="143"/>
        <item x="32"/>
        <item x="35"/>
        <item x="76"/>
        <item x="113"/>
        <item x="49"/>
        <item x="15"/>
        <item x="47"/>
        <item x="22"/>
        <item x="95"/>
        <item x="27"/>
        <item x="24"/>
        <item x="11"/>
        <item x="5"/>
        <item x="36"/>
        <item x="3"/>
        <item x="79"/>
        <item x="60"/>
        <item x="92"/>
        <item x="132"/>
        <item x="14"/>
        <item x="31"/>
        <item x="84"/>
        <item x="124"/>
        <item x="10"/>
        <item x="29"/>
        <item x="66"/>
        <item x="78"/>
        <item x="115"/>
        <item x="51"/>
        <item x="19"/>
        <item x="140"/>
        <item x="69"/>
        <item x="48"/>
        <item x="133"/>
        <item x="58"/>
        <item x="41"/>
        <item x="89"/>
        <item x="108"/>
        <item x="74"/>
        <item x="125"/>
        <item x="56"/>
        <item x="30"/>
        <item x="100"/>
        <item x="83"/>
        <item x="134"/>
        <item x="63"/>
        <item x="57"/>
        <item x="112"/>
        <item x="6"/>
        <item x="101"/>
        <item x="119"/>
        <item x="25"/>
        <item x="43"/>
        <item x="122"/>
        <item x="37"/>
        <item x="90"/>
        <item x="96"/>
        <item x="71"/>
        <item x="135"/>
        <item x="85"/>
        <item x="141"/>
        <item x="88"/>
        <item x="20"/>
        <item x="75"/>
        <item x="144"/>
        <item x="4"/>
        <item x="129"/>
        <item x="106"/>
        <item x="55"/>
        <item x="111"/>
        <item x="146"/>
        <item x="130"/>
        <item x="73"/>
        <item x="81"/>
        <item x="64"/>
        <item x="123"/>
        <item x="120"/>
        <item x="128"/>
        <item x="137"/>
        <item x="121"/>
        <item x="142"/>
      </items>
    </pivotField>
    <pivotField dataField="1" showAll="0" defaultSubtotal="0">
      <items count="4">
        <item x="0"/>
        <item x="1"/>
        <item x="3"/>
        <item x="2"/>
      </items>
    </pivotField>
  </pivotFields>
  <rowFields count="3">
    <field x="2"/>
    <field x="6"/>
    <field x="5"/>
  </rowFields>
  <rowItems count="371">
    <i>
      <x/>
    </i>
    <i r="1">
      <x/>
      <x v="46"/>
    </i>
    <i r="1">
      <x v="1"/>
      <x v="45"/>
    </i>
    <i r="1">
      <x v="2"/>
      <x v="52"/>
    </i>
    <i r="1">
      <x v="3"/>
      <x v="50"/>
    </i>
    <i r="1">
      <x v="4"/>
      <x/>
    </i>
    <i r="1">
      <x v="5"/>
      <x v="29"/>
    </i>
    <i r="2">
      <x v="32"/>
    </i>
    <i r="1">
      <x v="7"/>
      <x v="39"/>
    </i>
    <i r="1">
      <x v="8"/>
      <x v="41"/>
    </i>
    <i r="1">
      <x v="9"/>
      <x v="42"/>
    </i>
    <i r="1">
      <x v="10"/>
      <x v="10"/>
    </i>
    <i r="1">
      <x v="11"/>
      <x v="24"/>
    </i>
    <i r="1">
      <x v="12"/>
      <x v="23"/>
    </i>
    <i r="1">
      <x v="13"/>
      <x v="18"/>
    </i>
    <i r="1">
      <x v="14"/>
      <x v="11"/>
    </i>
    <i r="2">
      <x v="27"/>
    </i>
    <i r="1">
      <x v="16"/>
      <x v="2"/>
    </i>
    <i r="1">
      <x v="17"/>
      <x v="53"/>
    </i>
    <i r="1">
      <x v="18"/>
      <x v="43"/>
    </i>
    <i r="1">
      <x v="19"/>
      <x v="31"/>
    </i>
    <i t="blank">
      <x/>
    </i>
    <i>
      <x v="1"/>
    </i>
    <i r="1">
      <x/>
      <x v="46"/>
    </i>
    <i r="1">
      <x v="1"/>
      <x v="32"/>
    </i>
    <i r="1">
      <x v="2"/>
      <x v="45"/>
    </i>
    <i r="1">
      <x v="3"/>
      <x v="52"/>
    </i>
    <i r="1">
      <x v="4"/>
      <x v="50"/>
    </i>
    <i r="1">
      <x v="5"/>
      <x v="39"/>
    </i>
    <i r="1">
      <x v="6"/>
      <x v="29"/>
    </i>
    <i r="1">
      <x v="7"/>
      <x/>
    </i>
    <i r="1">
      <x v="8"/>
      <x v="41"/>
    </i>
    <i r="1">
      <x v="9"/>
      <x v="24"/>
    </i>
    <i r="1">
      <x v="10"/>
      <x v="42"/>
    </i>
    <i r="1">
      <x v="11"/>
      <x v="10"/>
    </i>
    <i r="1">
      <x v="12"/>
      <x v="31"/>
    </i>
    <i r="1">
      <x v="13"/>
      <x v="11"/>
    </i>
    <i r="1">
      <x v="14"/>
      <x v="27"/>
    </i>
    <i r="1">
      <x v="15"/>
      <x v="53"/>
    </i>
    <i r="1">
      <x v="16"/>
      <x v="23"/>
    </i>
    <i r="1">
      <x v="17"/>
      <x v="1"/>
    </i>
    <i r="1">
      <x v="18"/>
      <x v="18"/>
    </i>
    <i r="1">
      <x v="19"/>
      <x v="35"/>
    </i>
    <i t="blank">
      <x v="1"/>
    </i>
    <i>
      <x v="2"/>
    </i>
    <i r="1">
      <x/>
      <x v="46"/>
    </i>
    <i r="1">
      <x v="1"/>
      <x v="52"/>
    </i>
    <i r="1">
      <x v="2"/>
      <x v="45"/>
    </i>
    <i r="1">
      <x v="3"/>
      <x v="50"/>
    </i>
    <i r="1">
      <x v="4"/>
      <x v="29"/>
    </i>
    <i r="1">
      <x v="5"/>
      <x/>
    </i>
    <i r="1">
      <x v="6"/>
      <x v="41"/>
    </i>
    <i r="1">
      <x v="7"/>
      <x v="42"/>
    </i>
    <i r="1">
      <x v="8"/>
      <x v="18"/>
    </i>
    <i r="2">
      <x v="32"/>
    </i>
    <i r="1">
      <x v="10"/>
      <x v="39"/>
    </i>
    <i r="1">
      <x v="11"/>
      <x v="31"/>
    </i>
    <i r="1">
      <x v="12"/>
      <x v="23"/>
    </i>
    <i r="1">
      <x v="13"/>
      <x v="10"/>
    </i>
    <i r="1">
      <x v="14"/>
      <x v="27"/>
    </i>
    <i r="1">
      <x v="15"/>
      <x v="43"/>
    </i>
    <i r="1">
      <x v="16"/>
      <x v="44"/>
    </i>
    <i r="1">
      <x v="17"/>
      <x v="13"/>
    </i>
    <i r="1">
      <x v="18"/>
      <x v="24"/>
    </i>
    <i r="1">
      <x v="19"/>
      <x v="1"/>
    </i>
    <i r="2">
      <x v="11"/>
    </i>
    <i t="blank">
      <x v="2"/>
    </i>
    <i>
      <x v="3"/>
    </i>
    <i r="1">
      <x/>
      <x v="46"/>
    </i>
    <i r="1">
      <x v="1"/>
      <x v="32"/>
    </i>
    <i r="1">
      <x v="2"/>
      <x v="45"/>
    </i>
    <i r="1">
      <x v="3"/>
      <x v="42"/>
    </i>
    <i r="1">
      <x v="4"/>
      <x v="39"/>
    </i>
    <i r="1">
      <x v="5"/>
      <x v="41"/>
    </i>
    <i r="2">
      <x v="50"/>
    </i>
    <i r="1">
      <x v="7"/>
      <x/>
    </i>
    <i r="1">
      <x v="8"/>
      <x v="52"/>
    </i>
    <i r="1">
      <x v="9"/>
      <x v="2"/>
    </i>
    <i r="1">
      <x v="10"/>
      <x v="18"/>
    </i>
    <i r="2">
      <x v="29"/>
    </i>
    <i r="1">
      <x v="12"/>
      <x v="10"/>
    </i>
    <i r="1">
      <x v="13"/>
      <x v="24"/>
    </i>
    <i r="1">
      <x v="14"/>
      <x v="23"/>
    </i>
    <i r="1">
      <x v="15"/>
      <x v="11"/>
    </i>
    <i r="1">
      <x v="16"/>
      <x v="53"/>
    </i>
    <i r="1">
      <x v="17"/>
      <x v="27"/>
    </i>
    <i r="1">
      <x v="18"/>
      <x v="1"/>
    </i>
    <i r="2">
      <x v="43"/>
    </i>
    <i t="blank">
      <x v="3"/>
    </i>
    <i>
      <x v="4"/>
    </i>
    <i r="1">
      <x/>
      <x v="46"/>
    </i>
    <i r="1">
      <x v="1"/>
      <x v="45"/>
    </i>
    <i r="1">
      <x v="2"/>
      <x v="52"/>
    </i>
    <i r="1">
      <x v="3"/>
      <x v="50"/>
    </i>
    <i r="1">
      <x v="4"/>
      <x/>
    </i>
    <i r="1">
      <x v="5"/>
      <x v="29"/>
    </i>
    <i r="1">
      <x v="6"/>
      <x v="22"/>
    </i>
    <i r="1">
      <x v="7"/>
      <x v="23"/>
    </i>
    <i r="2">
      <x v="39"/>
    </i>
    <i r="1">
      <x v="9"/>
      <x v="18"/>
    </i>
    <i r="2">
      <x v="21"/>
    </i>
    <i r="2">
      <x v="41"/>
    </i>
    <i r="1">
      <x v="12"/>
      <x v="2"/>
    </i>
    <i r="2">
      <x v="42"/>
    </i>
    <i r="2">
      <x v="43"/>
    </i>
    <i r="1">
      <x v="15"/>
      <x v="4"/>
    </i>
    <i r="1">
      <x v="16"/>
      <x v="20"/>
    </i>
    <i r="1">
      <x v="17"/>
      <x v="35"/>
    </i>
    <i r="2">
      <x v="49"/>
    </i>
    <i r="1">
      <x v="19"/>
      <x v="11"/>
    </i>
    <i t="blank">
      <x v="4"/>
    </i>
    <i>
      <x v="5"/>
    </i>
    <i r="1">
      <x/>
      <x v="46"/>
    </i>
    <i r="1">
      <x v="1"/>
      <x v="45"/>
    </i>
    <i r="1">
      <x v="2"/>
      <x/>
    </i>
    <i r="1">
      <x v="3"/>
      <x v="50"/>
    </i>
    <i r="1">
      <x v="4"/>
      <x v="52"/>
    </i>
    <i r="1">
      <x v="5"/>
      <x v="30"/>
    </i>
    <i r="1">
      <x v="6"/>
      <x v="29"/>
    </i>
    <i r="1">
      <x v="7"/>
      <x v="10"/>
    </i>
    <i r="1">
      <x v="8"/>
      <x v="24"/>
    </i>
    <i r="1">
      <x v="9"/>
      <x v="44"/>
    </i>
    <i r="2">
      <x v="48"/>
    </i>
    <i r="1">
      <x v="11"/>
      <x v="27"/>
    </i>
    <i r="2">
      <x v="32"/>
    </i>
    <i r="1">
      <x v="13"/>
      <x v="22"/>
    </i>
    <i r="2">
      <x v="41"/>
    </i>
    <i r="2">
      <x v="42"/>
    </i>
    <i r="1">
      <x v="16"/>
      <x v="1"/>
    </i>
    <i r="2">
      <x v="11"/>
    </i>
    <i r="2">
      <x v="21"/>
    </i>
    <i r="1">
      <x v="19"/>
      <x v="23"/>
    </i>
    <i r="2">
      <x v="28"/>
    </i>
    <i r="2">
      <x v="39"/>
    </i>
    <i r="2">
      <x v="47"/>
    </i>
    <i t="blank">
      <x v="5"/>
    </i>
    <i>
      <x v="6"/>
    </i>
    <i r="1">
      <x/>
      <x v="46"/>
    </i>
    <i r="1">
      <x v="1"/>
      <x/>
    </i>
    <i r="1">
      <x v="2"/>
      <x v="41"/>
    </i>
    <i r="1">
      <x v="3"/>
      <x v="45"/>
    </i>
    <i r="1">
      <x v="4"/>
      <x v="52"/>
    </i>
    <i r="1">
      <x v="5"/>
      <x v="10"/>
    </i>
    <i r="1">
      <x v="6"/>
      <x v="29"/>
    </i>
    <i r="2">
      <x v="50"/>
    </i>
    <i r="1">
      <x v="8"/>
      <x v="13"/>
    </i>
    <i r="2">
      <x v="18"/>
    </i>
    <i r="2">
      <x v="21"/>
    </i>
    <i r="2">
      <x v="27"/>
    </i>
    <i r="1">
      <x v="12"/>
      <x v="2"/>
    </i>
    <i r="2">
      <x v="23"/>
    </i>
    <i r="2">
      <x v="25"/>
    </i>
    <i r="2">
      <x v="42"/>
    </i>
    <i r="2">
      <x v="48"/>
    </i>
    <i r="2">
      <x v="53"/>
    </i>
    <i r="1">
      <x v="18"/>
      <x v="22"/>
    </i>
    <i r="2">
      <x v="39"/>
    </i>
    <i t="blank">
      <x v="6"/>
    </i>
    <i>
      <x v="7"/>
    </i>
    <i r="1">
      <x/>
      <x v="46"/>
    </i>
    <i r="1">
      <x v="1"/>
      <x v="52"/>
    </i>
    <i r="1">
      <x v="2"/>
      <x v="18"/>
    </i>
    <i r="2">
      <x v="45"/>
    </i>
    <i r="1">
      <x v="4"/>
      <x/>
    </i>
    <i r="1">
      <x v="5"/>
      <x v="42"/>
    </i>
    <i r="2">
      <x v="50"/>
    </i>
    <i r="1">
      <x v="7"/>
      <x v="29"/>
    </i>
    <i r="2">
      <x v="41"/>
    </i>
    <i r="1">
      <x v="9"/>
      <x v="10"/>
    </i>
    <i r="2">
      <x v="32"/>
    </i>
    <i r="1">
      <x v="11"/>
      <x v="2"/>
    </i>
    <i r="1">
      <x v="12"/>
      <x v="4"/>
    </i>
    <i r="1">
      <x v="13"/>
      <x v="39"/>
    </i>
    <i r="1">
      <x v="14"/>
      <x v="22"/>
    </i>
    <i r="1">
      <x v="15"/>
      <x v="26"/>
    </i>
    <i r="2">
      <x v="27"/>
    </i>
    <i r="2">
      <x v="49"/>
    </i>
    <i r="1">
      <x v="18"/>
      <x v="23"/>
    </i>
    <i r="1">
      <x v="19"/>
      <x v="9"/>
    </i>
    <i r="2">
      <x v="11"/>
    </i>
    <i t="blank">
      <x v="7"/>
    </i>
    <i>
      <x v="8"/>
    </i>
    <i r="1">
      <x/>
      <x v="46"/>
    </i>
    <i r="1">
      <x v="1"/>
      <x v="23"/>
    </i>
    <i r="2">
      <x v="45"/>
    </i>
    <i r="1">
      <x v="3"/>
      <x v="18"/>
    </i>
    <i r="1">
      <x v="4"/>
      <x v="29"/>
    </i>
    <i r="1">
      <x v="5"/>
      <x v="11"/>
    </i>
    <i r="2">
      <x v="39"/>
    </i>
    <i r="2">
      <x v="52"/>
    </i>
    <i r="1">
      <x v="8"/>
      <x v="2"/>
    </i>
    <i r="1">
      <x v="9"/>
      <x v="50"/>
    </i>
    <i r="1">
      <x v="10"/>
      <x/>
    </i>
    <i r="2">
      <x v="24"/>
    </i>
    <i r="1">
      <x v="12"/>
      <x v="35"/>
    </i>
    <i r="1">
      <x v="13"/>
      <x v="19"/>
    </i>
    <i r="1">
      <x v="14"/>
      <x v="41"/>
    </i>
    <i r="2">
      <x v="44"/>
    </i>
    <i r="1">
      <x v="16"/>
      <x v="9"/>
    </i>
    <i r="2">
      <x v="42"/>
    </i>
    <i r="1">
      <x v="18"/>
      <x v="20"/>
    </i>
    <i r="2">
      <x v="21"/>
    </i>
    <i r="2">
      <x v="27"/>
    </i>
    <i r="2">
      <x v="32"/>
    </i>
    <i t="blank">
      <x v="8"/>
    </i>
    <i>
      <x v="9"/>
    </i>
    <i r="1">
      <x/>
      <x v="29"/>
    </i>
    <i r="1">
      <x v="1"/>
      <x v="46"/>
    </i>
    <i r="1">
      <x v="2"/>
      <x v="45"/>
    </i>
    <i r="1">
      <x v="3"/>
      <x v="52"/>
    </i>
    <i r="1">
      <x v="4"/>
      <x v="50"/>
    </i>
    <i r="1">
      <x v="5"/>
      <x/>
    </i>
    <i r="2">
      <x v="22"/>
    </i>
    <i r="1">
      <x v="7"/>
      <x v="37"/>
    </i>
    <i r="1">
      <x v="8"/>
      <x v="42"/>
    </i>
    <i r="1">
      <x v="9"/>
      <x v="39"/>
    </i>
    <i r="1">
      <x v="10"/>
      <x v="2"/>
    </i>
    <i r="1">
      <x v="11"/>
      <x v="4"/>
    </i>
    <i r="2">
      <x v="26"/>
    </i>
    <i r="2">
      <x v="28"/>
    </i>
    <i r="1">
      <x v="14"/>
      <x v="18"/>
    </i>
    <i r="2">
      <x v="23"/>
    </i>
    <i r="2">
      <x v="38"/>
    </i>
    <i r="2">
      <x v="43"/>
    </i>
    <i r="1">
      <x v="18"/>
      <x v="21"/>
    </i>
    <i r="1">
      <x v="19"/>
      <x v="6"/>
    </i>
    <i r="2">
      <x v="27"/>
    </i>
    <i r="2">
      <x v="41"/>
    </i>
    <i t="blank">
      <x v="9"/>
    </i>
    <i>
      <x v="10"/>
    </i>
    <i r="1">
      <x/>
      <x v="46"/>
    </i>
    <i r="1">
      <x v="1"/>
      <x v="52"/>
    </i>
    <i r="1">
      <x v="2"/>
      <x v="50"/>
    </i>
    <i r="1">
      <x v="3"/>
      <x v="45"/>
    </i>
    <i r="1">
      <x v="4"/>
      <x/>
    </i>
    <i r="1">
      <x v="5"/>
      <x v="24"/>
    </i>
    <i r="1">
      <x v="6"/>
      <x v="29"/>
    </i>
    <i r="1">
      <x v="7"/>
      <x v="39"/>
    </i>
    <i r="1">
      <x v="8"/>
      <x v="10"/>
    </i>
    <i r="2">
      <x v="11"/>
    </i>
    <i r="1">
      <x v="10"/>
      <x v="23"/>
    </i>
    <i r="2">
      <x v="27"/>
    </i>
    <i r="1">
      <x v="12"/>
      <x v="2"/>
    </i>
    <i r="2">
      <x v="30"/>
    </i>
    <i r="1">
      <x v="14"/>
      <x v="53"/>
    </i>
    <i r="1">
      <x v="15"/>
      <x v="17"/>
    </i>
    <i r="1">
      <x v="16"/>
      <x v="13"/>
    </i>
    <i r="2">
      <x v="22"/>
    </i>
    <i r="1">
      <x v="18"/>
      <x v="18"/>
    </i>
    <i r="2">
      <x v="43"/>
    </i>
    <i t="blank">
      <x v="10"/>
    </i>
    <i>
      <x v="11"/>
    </i>
    <i r="1">
      <x/>
      <x v="2"/>
    </i>
    <i r="2">
      <x v="5"/>
    </i>
    <i r="2">
      <x v="9"/>
    </i>
    <i r="2">
      <x v="10"/>
    </i>
    <i r="2">
      <x v="11"/>
    </i>
    <i r="2">
      <x v="12"/>
    </i>
    <i r="2">
      <x v="27"/>
    </i>
    <i r="2">
      <x v="38"/>
    </i>
    <i r="2">
      <x v="46"/>
    </i>
    <i r="2">
      <x v="49"/>
    </i>
    <i r="2">
      <x v="50"/>
    </i>
    <i r="1">
      <x v="11"/>
      <x/>
    </i>
    <i r="2">
      <x v="3"/>
    </i>
    <i r="2">
      <x v="4"/>
    </i>
    <i r="2">
      <x v="7"/>
    </i>
    <i r="2">
      <x v="14"/>
    </i>
    <i r="2">
      <x v="15"/>
    </i>
    <i r="2">
      <x v="16"/>
    </i>
    <i r="2">
      <x v="20"/>
    </i>
    <i r="2">
      <x v="24"/>
    </i>
    <i r="2">
      <x v="29"/>
    </i>
    <i r="2">
      <x v="34"/>
    </i>
    <i r="2">
      <x v="36"/>
    </i>
    <i r="2">
      <x v="40"/>
    </i>
    <i r="2">
      <x v="45"/>
    </i>
    <i r="2">
      <x v="47"/>
    </i>
    <i r="2">
      <x v="51"/>
    </i>
    <i r="2">
      <x v="52"/>
    </i>
    <i t="blank">
      <x v="11"/>
    </i>
    <i>
      <x v="12"/>
    </i>
    <i r="1">
      <x/>
      <x v="46"/>
    </i>
    <i r="1">
      <x v="1"/>
      <x v="45"/>
    </i>
    <i r="1">
      <x v="2"/>
      <x v="50"/>
    </i>
    <i r="1">
      <x v="3"/>
      <x v="52"/>
    </i>
    <i r="1">
      <x v="4"/>
      <x/>
    </i>
    <i r="2">
      <x v="30"/>
    </i>
    <i r="1">
      <x v="6"/>
      <x v="11"/>
    </i>
    <i r="2">
      <x v="23"/>
    </i>
    <i r="1">
      <x v="8"/>
      <x v="2"/>
    </i>
    <i r="2">
      <x v="18"/>
    </i>
    <i r="2">
      <x v="24"/>
    </i>
    <i r="2">
      <x v="27"/>
    </i>
    <i r="1">
      <x v="12"/>
      <x v="6"/>
    </i>
    <i r="2">
      <x v="10"/>
    </i>
    <i r="2">
      <x v="42"/>
    </i>
    <i r="1">
      <x v="15"/>
      <x v="25"/>
    </i>
    <i r="2">
      <x v="29"/>
    </i>
    <i r="2">
      <x v="39"/>
    </i>
    <i r="2">
      <x v="43"/>
    </i>
    <i r="2">
      <x v="44"/>
    </i>
    <i t="blank">
      <x v="12"/>
    </i>
    <i>
      <x v="13"/>
    </i>
    <i r="1">
      <x/>
      <x v="46"/>
    </i>
    <i r="1">
      <x v="1"/>
      <x/>
    </i>
    <i r="1">
      <x v="2"/>
      <x v="24"/>
    </i>
    <i r="1">
      <x v="3"/>
      <x v="11"/>
    </i>
    <i r="1">
      <x v="4"/>
      <x v="45"/>
    </i>
    <i r="2">
      <x v="48"/>
    </i>
    <i r="2">
      <x v="52"/>
    </i>
    <i r="1">
      <x v="7"/>
      <x v="8"/>
    </i>
    <i r="1">
      <x v="8"/>
      <x v="9"/>
    </i>
    <i r="1">
      <x v="9"/>
      <x v="2"/>
    </i>
    <i r="2">
      <x v="4"/>
    </i>
    <i r="2">
      <x v="35"/>
    </i>
    <i r="2">
      <x v="50"/>
    </i>
    <i r="1">
      <x v="13"/>
      <x v="23"/>
    </i>
    <i r="1">
      <x v="14"/>
      <x v="1"/>
    </i>
    <i r="2">
      <x v="10"/>
    </i>
    <i r="2">
      <x v="32"/>
    </i>
    <i r="1">
      <x v="17"/>
      <x v="18"/>
    </i>
    <i r="2">
      <x v="22"/>
    </i>
    <i r="2">
      <x v="26"/>
    </i>
    <i r="2">
      <x v="27"/>
    </i>
    <i r="2">
      <x v="28"/>
    </i>
    <i t="blank">
      <x v="13"/>
    </i>
    <i>
      <x v="14"/>
    </i>
    <i r="1">
      <x/>
      <x v="46"/>
    </i>
    <i r="1">
      <x v="1"/>
      <x/>
    </i>
    <i r="2">
      <x v="45"/>
    </i>
    <i r="1">
      <x v="3"/>
      <x v="52"/>
    </i>
    <i r="1">
      <x v="4"/>
      <x v="53"/>
    </i>
    <i r="1">
      <x v="5"/>
      <x v="29"/>
    </i>
    <i r="1">
      <x v="6"/>
      <x v="10"/>
    </i>
    <i r="2">
      <x v="18"/>
    </i>
    <i r="2">
      <x v="50"/>
    </i>
    <i r="1">
      <x v="9"/>
      <x v="11"/>
    </i>
    <i r="2">
      <x v="41"/>
    </i>
    <i r="2">
      <x v="44"/>
    </i>
    <i r="1">
      <x v="12"/>
      <x v="27"/>
    </i>
    <i r="1">
      <x v="13"/>
      <x v="2"/>
    </i>
    <i r="2">
      <x v="23"/>
    </i>
    <i r="2">
      <x v="25"/>
    </i>
    <i r="1">
      <x v="16"/>
      <x v="4"/>
    </i>
    <i r="2">
      <x v="8"/>
    </i>
    <i r="2">
      <x v="21"/>
    </i>
    <i r="2">
      <x v="24"/>
    </i>
    <i t="blank">
      <x v="14"/>
    </i>
    <i>
      <x v="15"/>
    </i>
    <i r="1">
      <x/>
      <x v="46"/>
    </i>
    <i r="1">
      <x v="1"/>
      <x/>
    </i>
    <i r="1">
      <x v="2"/>
      <x v="45"/>
    </i>
    <i r="1">
      <x v="3"/>
      <x v="50"/>
    </i>
    <i r="1">
      <x v="4"/>
      <x v="31"/>
    </i>
    <i r="1">
      <x v="5"/>
      <x v="23"/>
    </i>
    <i r="1">
      <x v="6"/>
      <x v="29"/>
    </i>
    <i r="1">
      <x v="7"/>
      <x v="4"/>
    </i>
    <i r="2">
      <x v="10"/>
    </i>
    <i r="2">
      <x v="28"/>
    </i>
    <i r="2">
      <x v="33"/>
    </i>
    <i r="2">
      <x v="41"/>
    </i>
    <i r="2">
      <x v="42"/>
    </i>
    <i r="2">
      <x v="44"/>
    </i>
    <i r="1">
      <x v="14"/>
      <x v="2"/>
    </i>
    <i r="1">
      <x v="15"/>
      <x v="7"/>
    </i>
    <i r="2">
      <x v="11"/>
    </i>
    <i r="2">
      <x v="22"/>
    </i>
    <i r="2">
      <x v="32"/>
    </i>
    <i r="2">
      <x v="39"/>
    </i>
    <i t="blank">
      <x v="15"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総数／事業所数" fld="7" baseField="0" baseItem="0" numFmtId="176"/>
    <dataField name="総数／構成比" fld="8" baseField="0" baseItem="0" numFmtId="178"/>
    <dataField name="個人／事業所数" fld="9" baseField="0" baseItem="0" numFmtId="176"/>
    <dataField name="個人／構成比" fld="10" baseField="0" baseItem="0" numFmtId="178"/>
    <dataField name="法人／事業所数" fld="11" baseField="0" baseItem="0" numFmtId="176"/>
    <dataField name="法人／構成比" fld="12" baseField="0" baseItem="0" numFmtId="178"/>
    <dataField name="法人以外の団体／事業所数" fld="13" baseField="0" baseItem="0" numFmtId="176"/>
  </dataFields>
  <formats count="17">
    <format dxfId="240">
      <pivotArea field="2" type="button" dataOnly="0" labelOnly="1" outline="0" axis="axisRow" fieldPosition="0"/>
    </format>
    <format dxfId="239">
      <pivotArea outline="0" fieldPosition="0">
        <references count="1">
          <reference field="4294967294" count="1">
            <x v="0"/>
          </reference>
        </references>
      </pivotArea>
    </format>
    <format dxfId="238">
      <pivotArea outline="0" fieldPosition="0">
        <references count="1">
          <reference field="4294967294" count="1">
            <x v="1"/>
          </reference>
        </references>
      </pivotArea>
    </format>
    <format dxfId="237">
      <pivotArea outline="0" fieldPosition="0">
        <references count="1">
          <reference field="4294967294" count="1">
            <x v="2"/>
          </reference>
        </references>
      </pivotArea>
    </format>
    <format dxfId="236">
      <pivotArea outline="0" fieldPosition="0">
        <references count="1">
          <reference field="4294967294" count="1">
            <x v="3"/>
          </reference>
        </references>
      </pivotArea>
    </format>
    <format dxfId="235">
      <pivotArea outline="0" fieldPosition="0">
        <references count="1">
          <reference field="4294967294" count="1">
            <x v="4"/>
          </reference>
        </references>
      </pivotArea>
    </format>
    <format dxfId="234">
      <pivotArea outline="0" fieldPosition="0">
        <references count="1">
          <reference field="4294967294" count="1">
            <x v="5"/>
          </reference>
        </references>
      </pivotArea>
    </format>
    <format dxfId="233">
      <pivotArea outline="0" fieldPosition="0">
        <references count="1">
          <reference field="4294967294" count="1">
            <x v="6"/>
          </reference>
        </references>
      </pivotArea>
    </format>
    <format dxfId="232">
      <pivotArea field="2" type="button" dataOnly="0" labelOnly="1" outline="0" axis="axisRow" fieldPosition="0"/>
    </format>
    <format dxfId="23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30">
      <pivotArea field="2" type="button" dataOnly="0" labelOnly="1" outline="0" axis="axisRow" fieldPosition="0"/>
    </format>
    <format dxfId="229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28">
      <pivotArea field="2" type="button" dataOnly="0" labelOnly="1" outline="0" axis="axisRow" fieldPosition="0"/>
    </format>
    <format dxfId="227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26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2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24">
      <pivotArea field="5" type="button" dataOnly="0" labelOnly="1" outline="0" axis="axisRow" fieldPosition="2"/>
    </format>
  </formats>
  <pivotTableStyleInfo name="PivotStyleLight22" showRowHeaders="0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FFC5BA-4AF9-46C5-861F-EF236C79F759}" name="LTBL_16000" displayName="LTBL_16000" ref="B4:I20" totalsRowCount="1">
  <autoFilter ref="B4:I19" xr:uid="{3CFFC5BA-4AF9-46C5-861F-EF236C79F759}"/>
  <tableColumns count="8">
    <tableColumn id="9" xr3:uid="{8DD3EB9F-4CE7-4CE3-B2FF-AA0539A211AB}" name="産業大分類" totalsRowLabel="合計" totalsRowDxfId="223"/>
    <tableColumn id="10" xr3:uid="{93C2AFA4-B442-48E1-9FAB-CEB1087C8ACF}" name="総数／事業所数" totalsRowFunction="custom" totalsRowDxfId="222" dataCellStyle="桁区切り" totalsRowCellStyle="桁区切り">
      <totalsRowFormula>SUM(LTBL_16000[総数／事業所数])</totalsRowFormula>
    </tableColumn>
    <tableColumn id="11" xr3:uid="{3C45FA2B-2000-4B54-8F99-03BBDB00C19F}" name="総数／構成比" dataDxfId="221"/>
    <tableColumn id="12" xr3:uid="{943F25A5-B515-4CF3-AAA0-F4BA76581491}" name="個人／事業所数" totalsRowFunction="sum" totalsRowDxfId="220" dataCellStyle="桁区切り" totalsRowCellStyle="桁区切り"/>
    <tableColumn id="13" xr3:uid="{5B8F91CF-1320-4FC8-B84A-646E0823D700}" name="個人／構成比" dataDxfId="219"/>
    <tableColumn id="14" xr3:uid="{9E02A60F-F87A-486A-8854-D833DCB1120A}" name="法人／事業所数" totalsRowFunction="sum" totalsRowDxfId="218" dataCellStyle="桁区切り" totalsRowCellStyle="桁区切り"/>
    <tableColumn id="15" xr3:uid="{CFA9E599-487A-4D82-9F1C-8D73A67324E7}" name="法人／構成比" dataDxfId="217"/>
    <tableColumn id="16" xr3:uid="{B00BF78D-5450-4A2E-8748-4617B750AD8E}" name="法人以外の団体／事業所数" totalsRowFunction="sum" totalsRowDxfId="216" dataCellStyle="桁区切り" totalsRowCellStyle="桁区切り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D70AED9-B77A-433C-8BB2-74EE0A9E6F18}" name="LTBL_16204" displayName="LTBL_16204" ref="B4:I20" totalsRowCount="1">
  <autoFilter ref="B4:I19" xr:uid="{DD70AED9-B77A-433C-8BB2-74EE0A9E6F18}"/>
  <tableColumns count="8">
    <tableColumn id="9" xr3:uid="{7540A1EC-170D-4914-9808-111D17F58BEA}" name="産業大分類" totalsRowLabel="合計" totalsRowDxfId="181"/>
    <tableColumn id="10" xr3:uid="{0A35124C-D88C-4B51-B8B1-880842439E36}" name="総数／事業所数" totalsRowFunction="custom" totalsRowDxfId="180" dataCellStyle="桁区切り" totalsRowCellStyle="桁区切り">
      <totalsRowFormula>SUM(LTBL_16204[総数／事業所数])</totalsRowFormula>
    </tableColumn>
    <tableColumn id="11" xr3:uid="{A1BE8E82-4BB9-49E2-B7EB-61F5311DC486}" name="総数／構成比" dataDxfId="179"/>
    <tableColumn id="12" xr3:uid="{023BDB30-B4ED-4E8E-A6AF-F7A08FC609C9}" name="個人／事業所数" totalsRowFunction="sum" totalsRowDxfId="178" dataCellStyle="桁区切り" totalsRowCellStyle="桁区切り"/>
    <tableColumn id="13" xr3:uid="{9F62E8CA-E65E-4E1B-9F2A-5C2D8D457FB8}" name="個人／構成比" dataDxfId="177"/>
    <tableColumn id="14" xr3:uid="{C1B92AAA-5D84-4B9F-80C2-BA8D96AF4095}" name="法人／事業所数" totalsRowFunction="sum" totalsRowDxfId="176" dataCellStyle="桁区切り" totalsRowCellStyle="桁区切り"/>
    <tableColumn id="15" xr3:uid="{816EADFE-6B3D-447D-9CEF-C909C3360872}" name="法人／構成比" dataDxfId="175"/>
    <tableColumn id="16" xr3:uid="{2647CF13-0828-48B3-83BE-EA1A87C29074}" name="法人以外の団体／事業所数" totalsRowFunction="sum" totalsRowDxfId="174" dataCellStyle="桁区切り" totalsRowCellStyle="桁区切り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E50BB8C-09FA-4B13-8EEF-3534E6A8EA03}" name="M_TABLE_16204" displayName="M_TABLE_16204" ref="B23:I43" totalsRowShown="0">
  <autoFilter ref="B23:I43" xr:uid="{FE50BB8C-09FA-4B13-8EEF-3534E6A8EA03}"/>
  <tableColumns count="8">
    <tableColumn id="9" xr3:uid="{F2DFB152-DF9B-4401-A782-6BEEE0A245EE}" name="産業中分類上位２０"/>
    <tableColumn id="10" xr3:uid="{70208919-DB98-4A5F-B161-26F98A69664B}" name="総数／事業所数" dataCellStyle="桁区切り"/>
    <tableColumn id="11" xr3:uid="{31C50E06-9E73-48C6-801E-B63DD15AACC8}" name="総数／構成比" dataDxfId="173"/>
    <tableColumn id="12" xr3:uid="{D0D4B418-E1A9-46F2-974A-3234B9341881}" name="個人／事業所数" dataCellStyle="桁区切り"/>
    <tableColumn id="13" xr3:uid="{6463BBEC-7330-479F-95E3-9EAD5B38FDD8}" name="個人／構成比" dataDxfId="172"/>
    <tableColumn id="14" xr3:uid="{2D9F1780-F9D7-40C6-ACEE-55A236635DA1}" name="法人／事業所数" dataCellStyle="桁区切り"/>
    <tableColumn id="15" xr3:uid="{C0633CDA-7951-4694-9652-E8B021F02D85}" name="法人／構成比" dataDxfId="171"/>
    <tableColumn id="16" xr3:uid="{916F1C19-2AC8-4964-8329-0627E6ADD680}" name="法人以外の団体／事業所数" dataCellStyle="桁区切り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5D70AC9-D7AF-4767-B654-180226CBE140}" name="S_TABLE_16204" displayName="S_TABLE_16204" ref="B46:I66" totalsRowShown="0">
  <autoFilter ref="B46:I66" xr:uid="{45D70AC9-D7AF-4767-B654-180226CBE140}"/>
  <tableColumns count="8">
    <tableColumn id="9" xr3:uid="{3CC31197-DCC8-47D1-9FD3-06A49F49DB40}" name="産業小分類上位２０"/>
    <tableColumn id="10" xr3:uid="{DF9FE13E-E4FD-4F96-A75A-C6FD5C3836FB}" name="総数／事業所数" dataCellStyle="桁区切り"/>
    <tableColumn id="11" xr3:uid="{1A7E4E58-6EEC-46B9-B13E-BC640C8FD1B4}" name="総数／構成比" dataDxfId="170"/>
    <tableColumn id="12" xr3:uid="{B41004BF-271F-41DD-BD56-29878544882E}" name="個人／事業所数" dataCellStyle="桁区切り"/>
    <tableColumn id="13" xr3:uid="{674E1AD7-F147-466B-84D9-97AEB8E71FEC}" name="個人／構成比" dataDxfId="169"/>
    <tableColumn id="14" xr3:uid="{6C3818A5-A2A9-491D-8ED7-C5C56BD2B822}" name="法人／事業所数" dataCellStyle="桁区切り"/>
    <tableColumn id="15" xr3:uid="{893928EF-8FDE-4392-9244-42697B45FDDF}" name="法人／構成比" dataDxfId="168"/>
    <tableColumn id="16" xr3:uid="{FC2D8B7B-18F8-492B-A5E2-265FACE428ED}" name="法人以外の団体／事業所数" dataCellStyle="桁区切り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D2DAF3B-1E40-4C03-B84F-10F995339D46}" name="LTBL_16205" displayName="LTBL_16205" ref="B4:I20" totalsRowCount="1">
  <autoFilter ref="B4:I19" xr:uid="{1D2DAF3B-1E40-4C03-B84F-10F995339D46}"/>
  <tableColumns count="8">
    <tableColumn id="9" xr3:uid="{52E4084C-9AC0-44D3-98D9-BDDBE744D0B3}" name="産業大分類" totalsRowLabel="合計" totalsRowDxfId="167"/>
    <tableColumn id="10" xr3:uid="{ADFFC367-CFA9-454B-82A2-35F69E8B8FE4}" name="総数／事業所数" totalsRowFunction="custom" totalsRowDxfId="166" dataCellStyle="桁区切り" totalsRowCellStyle="桁区切り">
      <totalsRowFormula>SUM(LTBL_16205[総数／事業所数])</totalsRowFormula>
    </tableColumn>
    <tableColumn id="11" xr3:uid="{7FCA9155-6E43-449C-BC29-EE94B74093F5}" name="総数／構成比" dataDxfId="165"/>
    <tableColumn id="12" xr3:uid="{895694F2-1C61-4264-B658-24A34F29C474}" name="個人／事業所数" totalsRowFunction="sum" totalsRowDxfId="164" dataCellStyle="桁区切り" totalsRowCellStyle="桁区切り"/>
    <tableColumn id="13" xr3:uid="{816A9114-A23D-4530-842C-09EF3F8005B9}" name="個人／構成比" dataDxfId="163"/>
    <tableColumn id="14" xr3:uid="{D577126B-5FBF-4F54-B8B2-E119EEDEDC3F}" name="法人／事業所数" totalsRowFunction="sum" totalsRowDxfId="162" dataCellStyle="桁区切り" totalsRowCellStyle="桁区切り"/>
    <tableColumn id="15" xr3:uid="{981C1A59-64E5-4F8C-B254-4DA9DA124B0E}" name="法人／構成比" dataDxfId="161"/>
    <tableColumn id="16" xr3:uid="{E44041FE-ECA7-4079-908E-853E17195D33}" name="法人以外の団体／事業所数" totalsRowFunction="sum" totalsRowDxfId="160" dataCellStyle="桁区切り" totalsRowCellStyle="桁区切り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2436165-7F54-41BC-A39A-5B70A2BA2C11}" name="M_TABLE_16205" displayName="M_TABLE_16205" ref="B23:I45" totalsRowShown="0">
  <autoFilter ref="B23:I45" xr:uid="{22436165-7F54-41BC-A39A-5B70A2BA2C11}"/>
  <tableColumns count="8">
    <tableColumn id="9" xr3:uid="{F8FF6C0F-E2F8-4294-B048-C8D02A2A348A}" name="産業中分類上位２０"/>
    <tableColumn id="10" xr3:uid="{39E88ECE-7BA1-4ECE-B76D-2CAC3CB75E37}" name="総数／事業所数" dataCellStyle="桁区切り"/>
    <tableColumn id="11" xr3:uid="{A44BC439-7553-431D-8AF6-3F238C916055}" name="総数／構成比" dataDxfId="159"/>
    <tableColumn id="12" xr3:uid="{BE6237C7-7C45-4625-8D1C-F760BFE365E8}" name="個人／事業所数" dataCellStyle="桁区切り"/>
    <tableColumn id="13" xr3:uid="{F73436AC-2D5F-4DC7-98C3-4FEF8A582A49}" name="個人／構成比" dataDxfId="158"/>
    <tableColumn id="14" xr3:uid="{3C5E2BEF-F7F5-42D1-9D70-F8B9E1392567}" name="法人／事業所数" dataCellStyle="桁区切り"/>
    <tableColumn id="15" xr3:uid="{0596D6BD-D841-42FE-8723-82C208CB6181}" name="法人／構成比" dataDxfId="157"/>
    <tableColumn id="16" xr3:uid="{1B1ECF13-8DAA-4FF1-8785-0E00D4C26F2C}" name="法人以外の団体／事業所数" dataCellStyle="桁区切り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07FFF7B-108B-47B8-BDAC-53401C474495}" name="S_TABLE_16205" displayName="S_TABLE_16205" ref="B48:I68" totalsRowShown="0">
  <autoFilter ref="B48:I68" xr:uid="{707FFF7B-108B-47B8-BDAC-53401C474495}"/>
  <tableColumns count="8">
    <tableColumn id="9" xr3:uid="{A48A2E10-0209-4FC9-A744-B052A8D10253}" name="産業小分類上位２０"/>
    <tableColumn id="10" xr3:uid="{E0A9EE7D-2D5E-4302-A50F-41605F4E5520}" name="総数／事業所数" dataCellStyle="桁区切り"/>
    <tableColumn id="11" xr3:uid="{0A964F97-2A88-4ACF-8CF4-D8086BC5D69E}" name="総数／構成比" dataDxfId="156"/>
    <tableColumn id="12" xr3:uid="{733C17B1-4724-4197-8740-B151744AC719}" name="個人／事業所数" dataCellStyle="桁区切り"/>
    <tableColumn id="13" xr3:uid="{EB251CD1-B6F4-4D17-B699-5606C5AAD0F8}" name="個人／構成比" dataDxfId="155"/>
    <tableColumn id="14" xr3:uid="{B04F3981-B1EF-401B-96A8-1831F252663F}" name="法人／事業所数" dataCellStyle="桁区切り"/>
    <tableColumn id="15" xr3:uid="{366AC146-850D-4B45-92D5-C860B741AD88}" name="法人／構成比" dataDxfId="154"/>
    <tableColumn id="16" xr3:uid="{710BF5C2-3B7F-458F-BAF0-7478626E9606}" name="法人以外の団体／事業所数" dataCellStyle="桁区切り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E0A6F1A-C2BF-4D7C-BA44-F3F9F4D14292}" name="LTBL_16206" displayName="LTBL_16206" ref="B4:I20" totalsRowCount="1">
  <autoFilter ref="B4:I19" xr:uid="{2E0A6F1A-C2BF-4D7C-BA44-F3F9F4D14292}"/>
  <tableColumns count="8">
    <tableColumn id="9" xr3:uid="{708394DC-8156-4688-B44F-865737284992}" name="産業大分類" totalsRowLabel="合計" totalsRowDxfId="153"/>
    <tableColumn id="10" xr3:uid="{39A2A7D3-A68B-493C-8052-104594EF13EC}" name="総数／事業所数" totalsRowFunction="custom" totalsRowDxfId="152" dataCellStyle="桁区切り" totalsRowCellStyle="桁区切り">
      <totalsRowFormula>SUM(LTBL_16206[総数／事業所数])</totalsRowFormula>
    </tableColumn>
    <tableColumn id="11" xr3:uid="{39273A33-FFD0-4CD1-8D8C-E42A321B403C}" name="総数／構成比" dataDxfId="151"/>
    <tableColumn id="12" xr3:uid="{8E76B5B2-A222-4BD4-8F9D-C4733EF46D52}" name="個人／事業所数" totalsRowFunction="sum" totalsRowDxfId="150" dataCellStyle="桁区切り" totalsRowCellStyle="桁区切り"/>
    <tableColumn id="13" xr3:uid="{90D98FA0-6B55-451B-925A-B4D18A51F44B}" name="個人／構成比" dataDxfId="149"/>
    <tableColumn id="14" xr3:uid="{3C4817CF-FF6F-49C2-B6E5-65D5E4DD9547}" name="法人／事業所数" totalsRowFunction="sum" totalsRowDxfId="148" dataCellStyle="桁区切り" totalsRowCellStyle="桁区切り"/>
    <tableColumn id="15" xr3:uid="{CB7FF672-7251-4864-B820-6812FACD0354}" name="法人／構成比" dataDxfId="147"/>
    <tableColumn id="16" xr3:uid="{5404FD22-CDD6-4C2C-8F5E-E5173FEF2A2F}" name="法人以外の団体／事業所数" totalsRowFunction="sum" totalsRowDxfId="146" dataCellStyle="桁区切り" totalsRowCellStyle="桁区切り"/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E45748D-AAA3-4B81-BEAA-51147D74E280}" name="M_TABLE_16206" displayName="M_TABLE_16206" ref="B23:I43" totalsRowShown="0">
  <autoFilter ref="B23:I43" xr:uid="{6E45748D-AAA3-4B81-BEAA-51147D74E280}"/>
  <tableColumns count="8">
    <tableColumn id="9" xr3:uid="{6C3ED544-3D4E-48D4-A579-0B5AED421A66}" name="産業中分類上位２０"/>
    <tableColumn id="10" xr3:uid="{548521A3-FAC9-4B4E-AAEF-DCEBE6371844}" name="総数／事業所数" dataCellStyle="桁区切り"/>
    <tableColumn id="11" xr3:uid="{AEE24B64-028C-4BBA-B281-AFD8F401D98E}" name="総数／構成比" dataDxfId="145"/>
    <tableColumn id="12" xr3:uid="{B33BC0BE-C636-4E0F-9AF0-87FE169A1B62}" name="個人／事業所数" dataCellStyle="桁区切り"/>
    <tableColumn id="13" xr3:uid="{03C00695-28D8-4F8D-ACED-DA270F71D550}" name="個人／構成比" dataDxfId="144"/>
    <tableColumn id="14" xr3:uid="{9B11EE16-003F-451C-8F4E-B0C5B18C94DC}" name="法人／事業所数" dataCellStyle="桁区切り"/>
    <tableColumn id="15" xr3:uid="{0D6D5FD4-8D5A-4A51-B40C-AE15004FA687}" name="法人／構成比" dataDxfId="143"/>
    <tableColumn id="16" xr3:uid="{486BAF9A-206C-40E2-A57F-5FA7D8BAED73}" name="法人以外の団体／事業所数" dataCellStyle="桁区切り"/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199FA70-749F-427B-AD83-267ADB0902F1}" name="S_TABLE_16206" displayName="S_TABLE_16206" ref="B46:I69" totalsRowShown="0">
  <autoFilter ref="B46:I69" xr:uid="{2199FA70-749F-427B-AD83-267ADB0902F1}"/>
  <tableColumns count="8">
    <tableColumn id="9" xr3:uid="{D67F28C3-7703-4B23-96E9-3E0A5D185494}" name="産業小分類上位２０"/>
    <tableColumn id="10" xr3:uid="{23E0609F-7898-461D-B161-F91797DCB629}" name="総数／事業所数" dataCellStyle="桁区切り"/>
    <tableColumn id="11" xr3:uid="{8E654594-C506-40CF-AE53-D3C1445A7951}" name="総数／構成比" dataDxfId="142"/>
    <tableColumn id="12" xr3:uid="{57526FEF-150F-4909-BF5C-CB539DFEDEBE}" name="個人／事業所数" dataCellStyle="桁区切り"/>
    <tableColumn id="13" xr3:uid="{A6AB2A2F-2171-4B16-B3CA-8693A56ED23C}" name="個人／構成比" dataDxfId="141"/>
    <tableColumn id="14" xr3:uid="{02AB7CE4-DC95-4DD6-AB2D-ADB8DE75608C}" name="法人／事業所数" dataCellStyle="桁区切り"/>
    <tableColumn id="15" xr3:uid="{DBA89BED-5284-4982-99F0-E27506172ACF}" name="法人／構成比" dataDxfId="140"/>
    <tableColumn id="16" xr3:uid="{4FF1A509-1A89-4699-8081-78E3A8DB2954}" name="法人以外の団体／事業所数" dataCellStyle="桁区切り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5590DE9-7A52-44C8-98F4-BDEF855396D1}" name="LTBL_16207" displayName="LTBL_16207" ref="B4:I20" totalsRowCount="1">
  <autoFilter ref="B4:I19" xr:uid="{E5590DE9-7A52-44C8-98F4-BDEF855396D1}"/>
  <tableColumns count="8">
    <tableColumn id="9" xr3:uid="{18EE0AD1-D36B-4B4F-B05F-5C19B32D8CA4}" name="産業大分類" totalsRowLabel="合計" totalsRowDxfId="139"/>
    <tableColumn id="10" xr3:uid="{75EA9865-D149-49B9-9CC8-4AD46F795C42}" name="総数／事業所数" totalsRowFunction="custom" totalsRowDxfId="138" dataCellStyle="桁区切り" totalsRowCellStyle="桁区切り">
      <totalsRowFormula>SUM(LTBL_16207[総数／事業所数])</totalsRowFormula>
    </tableColumn>
    <tableColumn id="11" xr3:uid="{C0CCBAE5-B684-4CF2-B94A-2F91D6BFF788}" name="総数／構成比" dataDxfId="137"/>
    <tableColumn id="12" xr3:uid="{181E5E2E-0EBC-4C37-8D2B-3F914C3C0C43}" name="個人／事業所数" totalsRowFunction="sum" totalsRowDxfId="136" dataCellStyle="桁区切り" totalsRowCellStyle="桁区切り"/>
    <tableColumn id="13" xr3:uid="{3F92E917-B2F2-4CCA-BDD3-7EE93C18284F}" name="個人／構成比" dataDxfId="135"/>
    <tableColumn id="14" xr3:uid="{14422E31-8F81-45C5-9F72-77FB495F6329}" name="法人／事業所数" totalsRowFunction="sum" totalsRowDxfId="134" dataCellStyle="桁区切り" totalsRowCellStyle="桁区切り"/>
    <tableColumn id="15" xr3:uid="{BE0834AF-5A41-4B5B-950D-E6B6494AA210}" name="法人／構成比" dataDxfId="133"/>
    <tableColumn id="16" xr3:uid="{31DB2785-D6FE-4533-9CB5-589797129065}" name="法人以外の団体／事業所数" totalsRowFunction="sum" totalsRowDxfId="132" dataCellStyle="桁区切り" totalsRowCellStyle="桁区切り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93496C4-F32A-4E22-873C-4CFF26E09CCF}" name="M_TABLE_16000" displayName="M_TABLE_16000" ref="B23:I43" totalsRowShown="0">
  <autoFilter ref="B23:I43" xr:uid="{D93496C4-F32A-4E22-873C-4CFF26E09CCF}"/>
  <tableColumns count="8">
    <tableColumn id="9" xr3:uid="{564AE74D-2DBE-43B2-9F36-B8150C48BC79}" name="産業中分類上位２０"/>
    <tableColumn id="10" xr3:uid="{A1B75A97-75D4-43A4-8494-5428D298ADD1}" name="総数／事業所数" dataCellStyle="桁区切り"/>
    <tableColumn id="11" xr3:uid="{0B710BF3-5EE8-46E9-BD7C-58CD9AD30608}" name="総数／構成比" dataDxfId="215"/>
    <tableColumn id="12" xr3:uid="{1D222DBD-8157-4BA0-AA10-F99F06601AA2}" name="個人／事業所数" dataCellStyle="桁区切り"/>
    <tableColumn id="13" xr3:uid="{339171F9-454E-4A35-9ABE-7E829CE7EFAC}" name="個人／構成比" dataDxfId="214"/>
    <tableColumn id="14" xr3:uid="{3C959F7A-7A70-47ED-BEDC-9F24FA7D7F82}" name="法人／事業所数" dataCellStyle="桁区切り"/>
    <tableColumn id="15" xr3:uid="{A6E9B548-4B12-41FB-B40C-1D0E527FA7DE}" name="法人／構成比" dataDxfId="213"/>
    <tableColumn id="16" xr3:uid="{86ECDED6-93BE-434A-A4E9-AD61EF920E4D}" name="法人以外の団体／事業所数" dataCellStyle="桁区切り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815BD13-4CF5-4AD6-A372-BCDC41AA39D4}" name="M_TABLE_16207" displayName="M_TABLE_16207" ref="B23:I47" totalsRowShown="0">
  <autoFilter ref="B23:I47" xr:uid="{E815BD13-4CF5-4AD6-A372-BCDC41AA39D4}"/>
  <tableColumns count="8">
    <tableColumn id="9" xr3:uid="{BDFB2B12-9C4C-4FDC-AF90-3802D97F1719}" name="産業中分類上位２０"/>
    <tableColumn id="10" xr3:uid="{0AFEE2EB-8E27-4A44-A1DE-DC28FBE32356}" name="総数／事業所数" dataCellStyle="桁区切り"/>
    <tableColumn id="11" xr3:uid="{FCA580FE-2A6F-435D-827D-A76509F4952C}" name="総数／構成比" dataDxfId="131"/>
    <tableColumn id="12" xr3:uid="{03E9B315-2371-4DEC-AAD6-E284E17E9B7B}" name="個人／事業所数" dataCellStyle="桁区切り"/>
    <tableColumn id="13" xr3:uid="{8508C3C8-F193-48BB-B7EF-399EFEA76B1A}" name="個人／構成比" dataDxfId="130"/>
    <tableColumn id="14" xr3:uid="{B9FAFBDA-715E-4B96-8687-FEBF45CC6EA2}" name="法人／事業所数" dataCellStyle="桁区切り"/>
    <tableColumn id="15" xr3:uid="{7D7094BC-4C1F-4904-B57A-D4B8671C74D9}" name="法人／構成比" dataDxfId="129"/>
    <tableColumn id="16" xr3:uid="{D5BA436A-D860-4792-92F2-F026EC7D7D5B}" name="法人以外の団体／事業所数" dataCellStyle="桁区切り"/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662A041-A6CA-4FF5-858F-D25527EAC4F6}" name="S_TABLE_16207" displayName="S_TABLE_16207" ref="B50:I70" totalsRowShown="0">
  <autoFilter ref="B50:I70" xr:uid="{A662A041-A6CA-4FF5-858F-D25527EAC4F6}"/>
  <tableColumns count="8">
    <tableColumn id="9" xr3:uid="{3DD13215-C6A6-4D62-A1A3-A8FE04E9B1A7}" name="産業小分類上位２０"/>
    <tableColumn id="10" xr3:uid="{BE9E0D09-8E4F-48A8-9167-E0374474AA9D}" name="総数／事業所数" dataCellStyle="桁区切り"/>
    <tableColumn id="11" xr3:uid="{B22484F9-C3D6-46BF-8A50-A2A2F394FB38}" name="総数／構成比" dataDxfId="128"/>
    <tableColumn id="12" xr3:uid="{F1503F99-166D-46B5-8DFD-63C205EBD559}" name="個人／事業所数" dataCellStyle="桁区切り"/>
    <tableColumn id="13" xr3:uid="{03002AF7-A1E3-4181-BB95-EBD300698FEE}" name="個人／構成比" dataDxfId="127"/>
    <tableColumn id="14" xr3:uid="{E0AE62DB-0241-43FD-94BE-D08B88437BDA}" name="法人／事業所数" dataCellStyle="桁区切り"/>
    <tableColumn id="15" xr3:uid="{79D1A9D8-A3CA-4017-AD99-DB81ABDE8671}" name="法人／構成比" dataDxfId="126"/>
    <tableColumn id="16" xr3:uid="{A335D234-F641-4295-8E25-B582E9633C5F}" name="法人以外の団体／事業所数" dataCellStyle="桁区切り"/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37F4F3D-752B-4E3E-81A4-0CD968859716}" name="LTBL_16208" displayName="LTBL_16208" ref="B4:I20" totalsRowCount="1">
  <autoFilter ref="B4:I19" xr:uid="{737F4F3D-752B-4E3E-81A4-0CD968859716}"/>
  <tableColumns count="8">
    <tableColumn id="9" xr3:uid="{A00C1774-6D29-44D5-9DB8-0524AECA7AA5}" name="産業大分類" totalsRowLabel="合計" totalsRowDxfId="125"/>
    <tableColumn id="10" xr3:uid="{EE80A349-B338-4D70-BC39-231BAE28D16F}" name="総数／事業所数" totalsRowFunction="custom" totalsRowDxfId="124" dataCellStyle="桁区切り" totalsRowCellStyle="桁区切り">
      <totalsRowFormula>SUM(LTBL_16208[総数／事業所数])</totalsRowFormula>
    </tableColumn>
    <tableColumn id="11" xr3:uid="{FA5598AC-554E-4DEB-8023-EBC5798FA2CE}" name="総数／構成比" dataDxfId="123"/>
    <tableColumn id="12" xr3:uid="{1100A683-71B8-4DC6-B933-06D056070FEB}" name="個人／事業所数" totalsRowFunction="sum" totalsRowDxfId="122" dataCellStyle="桁区切り" totalsRowCellStyle="桁区切り"/>
    <tableColumn id="13" xr3:uid="{3244B5DD-8110-4A3A-A985-663650FCBC17}" name="個人／構成比" dataDxfId="121"/>
    <tableColumn id="14" xr3:uid="{E4E0EF1E-512F-4BAC-86FE-C8017532DC00}" name="法人／事業所数" totalsRowFunction="sum" totalsRowDxfId="120" dataCellStyle="桁区切り" totalsRowCellStyle="桁区切り"/>
    <tableColumn id="15" xr3:uid="{D531E817-1EFB-4DDB-9E8E-7027C062C571}" name="法人／構成比" dataDxfId="119"/>
    <tableColumn id="16" xr3:uid="{475D9628-66ED-43EA-AB24-6640B24916C9}" name="法人以外の団体／事業所数" totalsRowFunction="sum" totalsRowDxfId="118" dataCellStyle="桁区切り" totalsRowCellStyle="桁区切り"/>
  </tableColumns>
  <tableStyleInfo name="TableStyleMedium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88DA99B-BF97-4C7E-BC10-948FE0A834A3}" name="M_TABLE_16208" displayName="M_TABLE_16208" ref="B23:I43" totalsRowShown="0">
  <autoFilter ref="B23:I43" xr:uid="{188DA99B-BF97-4C7E-BC10-948FE0A834A3}"/>
  <tableColumns count="8">
    <tableColumn id="9" xr3:uid="{5CEF056F-6275-4ABD-BEBF-7C186FC6036B}" name="産業中分類上位２０"/>
    <tableColumn id="10" xr3:uid="{59083E5F-0601-4A46-BAEE-AEBCF18E5198}" name="総数／事業所数" dataCellStyle="桁区切り"/>
    <tableColumn id="11" xr3:uid="{357FE716-B17D-4002-8129-0D96255BE6E8}" name="総数／構成比" dataDxfId="117"/>
    <tableColumn id="12" xr3:uid="{B36750D8-1E67-4772-9A9F-132CA75F918D}" name="個人／事業所数" dataCellStyle="桁区切り"/>
    <tableColumn id="13" xr3:uid="{97CCF44C-070A-4792-9890-4EC95DD4D4D5}" name="個人／構成比" dataDxfId="116"/>
    <tableColumn id="14" xr3:uid="{2E25C926-2871-40C7-8ECD-7424BB96A6A8}" name="法人／事業所数" dataCellStyle="桁区切り"/>
    <tableColumn id="15" xr3:uid="{ACF502A4-6198-47F1-A85A-EF3D315879EE}" name="法人／構成比" dataDxfId="115"/>
    <tableColumn id="16" xr3:uid="{3F2D9E9D-468F-4683-B4BC-4348F7CC0046}" name="法人以外の団体／事業所数" dataCellStyle="桁区切り"/>
  </tableColumns>
  <tableStyleInfo name="TableStyleMedium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5055BF5-A708-4E63-BC92-00DC53E60E3C}" name="S_TABLE_16208" displayName="S_TABLE_16208" ref="B46:I67" totalsRowShown="0">
  <autoFilter ref="B46:I67" xr:uid="{45055BF5-A708-4E63-BC92-00DC53E60E3C}"/>
  <tableColumns count="8">
    <tableColumn id="9" xr3:uid="{815FBBF0-6DBB-478B-AF81-EBD5F2F9B1AB}" name="産業小分類上位２０"/>
    <tableColumn id="10" xr3:uid="{64253FFD-D195-40F1-8C17-AA377C5CF940}" name="総数／事業所数" dataCellStyle="桁区切り"/>
    <tableColumn id="11" xr3:uid="{D9355F74-6599-46C5-8D38-DFA2914113FD}" name="総数／構成比" dataDxfId="114"/>
    <tableColumn id="12" xr3:uid="{881E441F-69D6-4555-9DC9-8E49A8F5737C}" name="個人／事業所数" dataCellStyle="桁区切り"/>
    <tableColumn id="13" xr3:uid="{88D2EE04-EF27-46D5-A294-2816423349EC}" name="個人／構成比" dataDxfId="113"/>
    <tableColumn id="14" xr3:uid="{7941D0B0-D95A-41A9-BCFF-B8F53C74B5FD}" name="法人／事業所数" dataCellStyle="桁区切り"/>
    <tableColumn id="15" xr3:uid="{DFF002B8-2592-4FD5-8EDE-75C20F3C0231}" name="法人／構成比" dataDxfId="112"/>
    <tableColumn id="16" xr3:uid="{1EDF6C89-0FE2-4601-B494-14FCC3371864}" name="法人以外の団体／事業所数" dataCellStyle="桁区切り"/>
  </tableColumns>
  <tableStyleInfo name="TableStyleMedium9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88C2F5F-9D37-4495-87FC-8BB81483A05A}" name="LTBL_16209" displayName="LTBL_16209" ref="B4:I20" totalsRowCount="1">
  <autoFilter ref="B4:I19" xr:uid="{988C2F5F-9D37-4495-87FC-8BB81483A05A}"/>
  <tableColumns count="8">
    <tableColumn id="9" xr3:uid="{6FBBC97B-9F61-45E0-8897-22A19292C001}" name="産業大分類" totalsRowLabel="合計" totalsRowDxfId="111"/>
    <tableColumn id="10" xr3:uid="{83DCAA4E-30CF-4F22-B485-FDACC4139A7C}" name="総数／事業所数" totalsRowFunction="custom" totalsRowDxfId="110" dataCellStyle="桁区切り" totalsRowCellStyle="桁区切り">
      <totalsRowFormula>SUM(LTBL_16209[総数／事業所数])</totalsRowFormula>
    </tableColumn>
    <tableColumn id="11" xr3:uid="{0E4F8188-93F4-4361-8C23-656E4800C9BB}" name="総数／構成比" dataDxfId="109"/>
    <tableColumn id="12" xr3:uid="{5C8C2676-5ADB-4FD4-B1AF-34702250BE96}" name="個人／事業所数" totalsRowFunction="sum" totalsRowDxfId="108" dataCellStyle="桁区切り" totalsRowCellStyle="桁区切り"/>
    <tableColumn id="13" xr3:uid="{AC47120A-6EF4-40DB-AED1-A06CD3214065}" name="個人／構成比" dataDxfId="107"/>
    <tableColumn id="14" xr3:uid="{0771144D-3F06-4BBD-BDAD-87B2468364D9}" name="法人／事業所数" totalsRowFunction="sum" totalsRowDxfId="106" dataCellStyle="桁区切り" totalsRowCellStyle="桁区切り"/>
    <tableColumn id="15" xr3:uid="{9C675B1C-1C58-43A5-BE49-187DAF6C74D7}" name="法人／構成比" dataDxfId="105"/>
    <tableColumn id="16" xr3:uid="{C72A2156-C306-4777-9F96-F930FEEB5B7A}" name="法人以外の団体／事業所数" totalsRowFunction="sum" totalsRowDxfId="104" dataCellStyle="桁区切り" totalsRowCellStyle="桁区切り"/>
  </tableColumns>
  <tableStyleInfo name="TableStyleMedium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78F79C0-E854-4A3A-956B-037AA9B6373D}" name="M_TABLE_16209" displayName="M_TABLE_16209" ref="B23:I43" totalsRowShown="0">
  <autoFilter ref="B23:I43" xr:uid="{578F79C0-E854-4A3A-956B-037AA9B6373D}"/>
  <tableColumns count="8">
    <tableColumn id="9" xr3:uid="{D2287ACB-0996-4F97-AAE7-29B9D30EBE3A}" name="産業中分類上位２０"/>
    <tableColumn id="10" xr3:uid="{DA2310FF-60CB-47D7-AE3D-94C33B34B7BD}" name="総数／事業所数" dataCellStyle="桁区切り"/>
    <tableColumn id="11" xr3:uid="{83A5A7BA-0FDF-4766-966D-7675043E2860}" name="総数／構成比" dataDxfId="103"/>
    <tableColumn id="12" xr3:uid="{71E65C6B-7C9B-4424-9ECD-C046F62B99F0}" name="個人／事業所数" dataCellStyle="桁区切り"/>
    <tableColumn id="13" xr3:uid="{9602D338-E093-4A24-AE3F-ECC05D06EBCB}" name="個人／構成比" dataDxfId="102"/>
    <tableColumn id="14" xr3:uid="{9C5EACE5-FE5E-4FB7-8289-37DB33A141C5}" name="法人／事業所数" dataCellStyle="桁区切り"/>
    <tableColumn id="15" xr3:uid="{7A9A2267-9E1A-457A-8492-E50131465CF2}" name="法人／構成比" dataDxfId="101"/>
    <tableColumn id="16" xr3:uid="{FBF816DA-9097-4D0B-AB06-4E33CCB25B4F}" name="法人以外の団体／事業所数" dataCellStyle="桁区切り"/>
  </tableColumns>
  <tableStyleInfo name="TableStyleMedium9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37878E3-5415-4CB6-B030-679B2E10629F}" name="S_TABLE_16209" displayName="S_TABLE_16209" ref="B46:I68" totalsRowShown="0">
  <autoFilter ref="B46:I68" xr:uid="{337878E3-5415-4CB6-B030-679B2E10629F}"/>
  <tableColumns count="8">
    <tableColumn id="9" xr3:uid="{42AE2369-9A35-45B7-98E6-8B2ADC2976A9}" name="産業小分類上位２０"/>
    <tableColumn id="10" xr3:uid="{22749043-952E-45EB-B3BC-E2228F2ABB72}" name="総数／事業所数" dataCellStyle="桁区切り"/>
    <tableColumn id="11" xr3:uid="{615ED6F9-313A-4730-BC47-F4D1A2852936}" name="総数／構成比" dataDxfId="100"/>
    <tableColumn id="12" xr3:uid="{D2D7DC8F-B7CD-436A-8E5F-49DE6C0F32CA}" name="個人／事業所数" dataCellStyle="桁区切り"/>
    <tableColumn id="13" xr3:uid="{61693106-196E-40C7-A458-576B112E8765}" name="個人／構成比" dataDxfId="99"/>
    <tableColumn id="14" xr3:uid="{11A94279-0F5D-466B-A7A6-397934157CAE}" name="法人／事業所数" dataCellStyle="桁区切り"/>
    <tableColumn id="15" xr3:uid="{960E5F54-DAE6-400E-B4BC-83B649B36171}" name="法人／構成比" dataDxfId="98"/>
    <tableColumn id="16" xr3:uid="{9D3E89BA-EE97-48AE-B4EE-7605FE15B7AB}" name="法人以外の団体／事業所数" dataCellStyle="桁区切り"/>
  </tableColumns>
  <tableStyleInfo name="TableStyleMedium9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DAF3AA7-7FF5-4C7F-A777-5B3616380E9E}" name="LTBL_16210" displayName="LTBL_16210" ref="B4:I20" totalsRowCount="1">
  <autoFilter ref="B4:I19" xr:uid="{0DAF3AA7-7FF5-4C7F-A777-5B3616380E9E}"/>
  <tableColumns count="8">
    <tableColumn id="9" xr3:uid="{42053C0F-B979-46F8-9096-6BFA114AF11E}" name="産業大分類" totalsRowLabel="合計" totalsRowDxfId="97"/>
    <tableColumn id="10" xr3:uid="{38753D58-3965-41D3-BDC2-A3C17556C67B}" name="総数／事業所数" totalsRowFunction="custom" totalsRowDxfId="96" dataCellStyle="桁区切り" totalsRowCellStyle="桁区切り">
      <totalsRowFormula>SUM(LTBL_16210[総数／事業所数])</totalsRowFormula>
    </tableColumn>
    <tableColumn id="11" xr3:uid="{A25979F6-A0CF-4323-8898-0FADFCF1FC6C}" name="総数／構成比" dataDxfId="95"/>
    <tableColumn id="12" xr3:uid="{C10659B1-F9A1-43C5-A43E-9067C9248269}" name="個人／事業所数" totalsRowFunction="sum" totalsRowDxfId="94" dataCellStyle="桁区切り" totalsRowCellStyle="桁区切り"/>
    <tableColumn id="13" xr3:uid="{1432837A-F64A-44D3-B57D-CB01BD408E8D}" name="個人／構成比" dataDxfId="93"/>
    <tableColumn id="14" xr3:uid="{39D99DCC-72E8-404B-A7A0-E9A303537AD4}" name="法人／事業所数" totalsRowFunction="sum" totalsRowDxfId="92" dataCellStyle="桁区切り" totalsRowCellStyle="桁区切り"/>
    <tableColumn id="15" xr3:uid="{0AE3E86C-3475-4184-B01B-21B10EECAB9B}" name="法人／構成比" dataDxfId="91"/>
    <tableColumn id="16" xr3:uid="{D34597BF-344B-4ADB-BCE1-7B5BD579565E}" name="法人以外の団体／事業所数" totalsRowFunction="sum" totalsRowDxfId="90" dataCellStyle="桁区切り" totalsRowCellStyle="桁区切り"/>
  </tableColumns>
  <tableStyleInfo name="TableStyleMedium9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44D98B9-D030-4EC4-B0A7-1B968E2C6A07}" name="M_TABLE_16210" displayName="M_TABLE_16210" ref="B23:I43" totalsRowShown="0">
  <autoFilter ref="B23:I43" xr:uid="{D44D98B9-D030-4EC4-B0A7-1B968E2C6A07}"/>
  <tableColumns count="8">
    <tableColumn id="9" xr3:uid="{4CA87896-E103-48E2-B987-BFFD7D78687D}" name="産業中分類上位２０"/>
    <tableColumn id="10" xr3:uid="{20229ED7-9506-470C-B156-5B80EDC5947C}" name="総数／事業所数" dataCellStyle="桁区切り"/>
    <tableColumn id="11" xr3:uid="{498A2DE9-BC09-4B55-B2D4-21606751CA6A}" name="総数／構成比" dataDxfId="89"/>
    <tableColumn id="12" xr3:uid="{76CA7CFA-B3EF-4F43-B846-02DFB8FF0B0D}" name="個人／事業所数" dataCellStyle="桁区切り"/>
    <tableColumn id="13" xr3:uid="{7DE74B43-A929-4EC6-806A-8A4688844312}" name="個人／構成比" dataDxfId="88"/>
    <tableColumn id="14" xr3:uid="{2AF02A11-ACB9-41A8-B93E-3C6C2E17E3B1}" name="法人／事業所数" dataCellStyle="桁区切り"/>
    <tableColumn id="15" xr3:uid="{01D48FB1-9D47-4760-B034-0D294C3791B5}" name="法人／構成比" dataDxfId="87"/>
    <tableColumn id="16" xr3:uid="{277C5E06-425A-4C09-8F89-0EC7FF211BEE}" name="法人以外の団体／事業所数" dataCellStyle="桁区切り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E6C1317-FEEB-45C1-BE93-331C27534321}" name="S_TABLE_16000" displayName="S_TABLE_16000" ref="B46:I66" totalsRowShown="0">
  <autoFilter ref="B46:I66" xr:uid="{3E6C1317-FEEB-45C1-BE93-331C27534321}"/>
  <tableColumns count="8">
    <tableColumn id="9" xr3:uid="{3A110786-5BB1-4EFA-A03F-CA84DB7022AB}" name="産業小分類上位２０"/>
    <tableColumn id="10" xr3:uid="{07D7779D-4533-469B-9957-5DB8884C3D59}" name="総数／事業所数" dataCellStyle="桁区切り"/>
    <tableColumn id="11" xr3:uid="{7CB46352-0433-4528-8B9F-648EC07D99D1}" name="総数／構成比" dataDxfId="212"/>
    <tableColumn id="12" xr3:uid="{7B3CA5A0-41DC-45D1-A760-830C274825CC}" name="個人／事業所数" dataCellStyle="桁区切り"/>
    <tableColumn id="13" xr3:uid="{D7EE2F02-5507-41A3-AE92-5BED54D9A07E}" name="個人／構成比" dataDxfId="211"/>
    <tableColumn id="14" xr3:uid="{1760B582-843B-4F45-8DC2-3CF50C6D5945}" name="法人／事業所数" dataCellStyle="桁区切り"/>
    <tableColumn id="15" xr3:uid="{9C26F388-2C93-4812-B95C-DDABDC5664C8}" name="法人／構成比" dataDxfId="210"/>
    <tableColumn id="16" xr3:uid="{B39F5A43-1F55-434E-BD25-67EF4093E8CE}" name="法人以外の団体／事業所数" dataCellStyle="桁区切り"/>
  </tableColumns>
  <tableStyleInfo name="TableStyleMedium9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B2B17EF1-AE4F-4F04-A07B-5B9D9AB3B7F3}" name="S_TABLE_16210" displayName="S_TABLE_16210" ref="B46:I68" totalsRowShown="0">
  <autoFilter ref="B46:I68" xr:uid="{B2B17EF1-AE4F-4F04-A07B-5B9D9AB3B7F3}"/>
  <tableColumns count="8">
    <tableColumn id="9" xr3:uid="{72822DB2-0EE1-498B-B9C1-172685D8679C}" name="産業小分類上位２０"/>
    <tableColumn id="10" xr3:uid="{A2E8FD96-074D-439A-9217-35D15454B8BD}" name="総数／事業所数" dataCellStyle="桁区切り"/>
    <tableColumn id="11" xr3:uid="{65F28493-0D00-444B-9D06-68BD3FB0286F}" name="総数／構成比" dataDxfId="86"/>
    <tableColumn id="12" xr3:uid="{2102E7DD-F56D-46E8-A244-C9A610AD8EDC}" name="個人／事業所数" dataCellStyle="桁区切り"/>
    <tableColumn id="13" xr3:uid="{498AFC4E-1BFD-4F06-8956-E2807B2B0116}" name="個人／構成比" dataDxfId="85"/>
    <tableColumn id="14" xr3:uid="{B74E5877-BE31-450E-A5D3-392C383A9D27}" name="法人／事業所数" dataCellStyle="桁区切り"/>
    <tableColumn id="15" xr3:uid="{F14DF954-5A7B-4684-86EF-6E2CE037CF3D}" name="法人／構成比" dataDxfId="84"/>
    <tableColumn id="16" xr3:uid="{C62724E7-773C-45FF-BEAF-D15872AF9C07}" name="法人以外の団体／事業所数" dataCellStyle="桁区切り"/>
  </tableColumns>
  <tableStyleInfo name="TableStyleMedium9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72B9EE2-3412-4BD5-A106-5D660BF92E9D}" name="LTBL_16211" displayName="LTBL_16211" ref="B4:I20" totalsRowCount="1">
  <autoFilter ref="B4:I19" xr:uid="{072B9EE2-3412-4BD5-A106-5D660BF92E9D}"/>
  <tableColumns count="8">
    <tableColumn id="9" xr3:uid="{FE8CAFCC-2C00-45A5-A3E7-7B32709433E8}" name="産業大分類" totalsRowLabel="合計" totalsRowDxfId="83"/>
    <tableColumn id="10" xr3:uid="{951F7A0A-7494-48B1-84D5-63DC5C418E1E}" name="総数／事業所数" totalsRowFunction="custom" totalsRowDxfId="82" dataCellStyle="桁区切り" totalsRowCellStyle="桁区切り">
      <totalsRowFormula>SUM(LTBL_16211[総数／事業所数])</totalsRowFormula>
    </tableColumn>
    <tableColumn id="11" xr3:uid="{EE14BFEE-2F36-476D-B9BE-A7AAB49D2E84}" name="総数／構成比" dataDxfId="81"/>
    <tableColumn id="12" xr3:uid="{7885C592-FF21-4739-B14F-A01E52F27AC3}" name="個人／事業所数" totalsRowFunction="sum" totalsRowDxfId="80" dataCellStyle="桁区切り" totalsRowCellStyle="桁区切り"/>
    <tableColumn id="13" xr3:uid="{A1807C4E-AC97-482E-A3DA-9FE8544C53EC}" name="個人／構成比" dataDxfId="79"/>
    <tableColumn id="14" xr3:uid="{9A92426C-0542-45ED-9D9E-F8E405E6F03C}" name="法人／事業所数" totalsRowFunction="sum" totalsRowDxfId="78" dataCellStyle="桁区切り" totalsRowCellStyle="桁区切り"/>
    <tableColumn id="15" xr3:uid="{F8695086-B866-482F-A0F8-B661D5951E25}" name="法人／構成比" dataDxfId="77"/>
    <tableColumn id="16" xr3:uid="{CE02A016-3C4E-4130-8AF8-1121DFEB50AC}" name="法人以外の団体／事業所数" totalsRowFunction="sum" totalsRowDxfId="76" dataCellStyle="桁区切り" totalsRowCellStyle="桁区切り"/>
  </tableColumns>
  <tableStyleInfo name="TableStyleMedium9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F45E9F4-EA8D-4BF7-84CA-DAE04B283490}" name="M_TABLE_16211" displayName="M_TABLE_16211" ref="B23:I43" totalsRowShown="0">
  <autoFilter ref="B23:I43" xr:uid="{0F45E9F4-EA8D-4BF7-84CA-DAE04B283490}"/>
  <tableColumns count="8">
    <tableColumn id="9" xr3:uid="{0C5C4ED3-0ADD-4CEC-B9EF-CB1EAEEE8FD2}" name="産業中分類上位２０"/>
    <tableColumn id="10" xr3:uid="{9F9F1028-B5C4-489E-A8FC-F305E1FCE7B0}" name="総数／事業所数" dataCellStyle="桁区切り"/>
    <tableColumn id="11" xr3:uid="{A8E7DCD6-33E1-4D9D-89E6-9F59EFAC81A9}" name="総数／構成比" dataDxfId="75"/>
    <tableColumn id="12" xr3:uid="{F1BB1039-86B9-49A8-AD09-8965667F0130}" name="個人／事業所数" dataCellStyle="桁区切り"/>
    <tableColumn id="13" xr3:uid="{28920AA3-C5BF-4A7D-AAE1-9B27F16DCAA8}" name="個人／構成比" dataDxfId="74"/>
    <tableColumn id="14" xr3:uid="{C76F73FF-DF80-4CB7-BD12-0C2A10BA8AC1}" name="法人／事業所数" dataCellStyle="桁区切り"/>
    <tableColumn id="15" xr3:uid="{CDEFBF3E-9D72-4863-8D28-144C47197971}" name="法人／構成比" dataDxfId="73"/>
    <tableColumn id="16" xr3:uid="{76ABF74B-A077-4B1C-94E7-097C8F16836E}" name="法人以外の団体／事業所数" dataCellStyle="桁区切り"/>
  </tableColumns>
  <tableStyleInfo name="TableStyleMedium9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56D0B60-E940-42FF-8AED-F5B16D9FBC57}" name="S_TABLE_16211" displayName="S_TABLE_16211" ref="B46:I66" totalsRowShown="0">
  <autoFilter ref="B46:I66" xr:uid="{D56D0B60-E940-42FF-8AED-F5B16D9FBC57}"/>
  <tableColumns count="8">
    <tableColumn id="9" xr3:uid="{FEDD0D5B-286E-4880-8E4A-22A40F2CBB2B}" name="産業小分類上位２０"/>
    <tableColumn id="10" xr3:uid="{B1594EBC-785B-45EB-A850-EA9E2907C7BA}" name="総数／事業所数" dataCellStyle="桁区切り"/>
    <tableColumn id="11" xr3:uid="{8E8FA07A-9BCA-47C4-B364-A44BE70E3D4E}" name="総数／構成比" dataDxfId="72"/>
    <tableColumn id="12" xr3:uid="{EFCE093D-C3DD-4E4F-96CA-421804764844}" name="個人／事業所数" dataCellStyle="桁区切り"/>
    <tableColumn id="13" xr3:uid="{95860A2D-8D4E-4680-AE90-FD57B692F3B9}" name="個人／構成比" dataDxfId="71"/>
    <tableColumn id="14" xr3:uid="{F5963FB0-7C98-4D41-81CF-A75BEAA37B9B}" name="法人／事業所数" dataCellStyle="桁区切り"/>
    <tableColumn id="15" xr3:uid="{0F3B3A81-65FB-4C0E-A35D-016F5C0D73B3}" name="法人／構成比" dataDxfId="70"/>
    <tableColumn id="16" xr3:uid="{43C1E4D0-FB0B-4104-AD85-05B253DB7789}" name="法人以外の団体／事業所数" dataCellStyle="桁区切り"/>
  </tableColumns>
  <tableStyleInfo name="TableStyleMedium9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8AED847-C2CF-4B35-B0C3-429CDFEB7FAD}" name="LTBL_16321" displayName="LTBL_16321" ref="B4:I20" totalsRowCount="1">
  <autoFilter ref="B4:I19" xr:uid="{08AED847-C2CF-4B35-B0C3-429CDFEB7FAD}"/>
  <tableColumns count="8">
    <tableColumn id="9" xr3:uid="{CFA25254-9092-463C-B695-C3E361C7D1D5}" name="産業大分類" totalsRowLabel="合計" totalsRowDxfId="69"/>
    <tableColumn id="10" xr3:uid="{D6DC59B7-ABBC-4462-A159-46996EC86276}" name="総数／事業所数" totalsRowFunction="custom" totalsRowDxfId="68" dataCellStyle="桁区切り" totalsRowCellStyle="桁区切り">
      <totalsRowFormula>SUM(LTBL_16321[総数／事業所数])</totalsRowFormula>
    </tableColumn>
    <tableColumn id="11" xr3:uid="{E83827E8-EE09-44BD-9A9D-EF9F29A0E174}" name="総数／構成比" dataDxfId="67"/>
    <tableColumn id="12" xr3:uid="{526370AA-1ED0-4060-8CE7-4CB6D58FD08B}" name="個人／事業所数" totalsRowFunction="sum" totalsRowDxfId="66" dataCellStyle="桁区切り" totalsRowCellStyle="桁区切り"/>
    <tableColumn id="13" xr3:uid="{F2792135-63E3-40BD-8C4C-CB73B2E6DB02}" name="個人／構成比" dataDxfId="65"/>
    <tableColumn id="14" xr3:uid="{15F33F4C-5373-4B28-9CDA-2A78F566C324}" name="法人／事業所数" totalsRowFunction="sum" totalsRowDxfId="64" dataCellStyle="桁区切り" totalsRowCellStyle="桁区切り"/>
    <tableColumn id="15" xr3:uid="{62A31843-6960-45D0-959F-DCB5AD835521}" name="法人／構成比" dataDxfId="63"/>
    <tableColumn id="16" xr3:uid="{FC4A592D-E1D0-4D64-A471-9292FA81A8F0}" name="法人以外の団体／事業所数" totalsRowFunction="sum" totalsRowDxfId="62" dataCellStyle="桁区切り" totalsRowCellStyle="桁区切り"/>
  </tableColumns>
  <tableStyleInfo name="TableStyleMedium9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368DDE02-A7C1-4439-96CB-F81A409667A4}" name="M_TABLE_16321" displayName="M_TABLE_16321" ref="B23:I38" totalsRowShown="0">
  <autoFilter ref="B23:I38" xr:uid="{368DDE02-A7C1-4439-96CB-F81A409667A4}"/>
  <tableColumns count="8">
    <tableColumn id="9" xr3:uid="{B4B57069-AFEF-4B8E-8257-7CCD7F19D048}" name="産業中分類上位２０"/>
    <tableColumn id="10" xr3:uid="{4742AB33-9A48-48CF-8F98-8E2F81C5DD7C}" name="総数／事業所数" dataCellStyle="桁区切り"/>
    <tableColumn id="11" xr3:uid="{52DE1C54-8B0B-4D91-8407-43537FD006F4}" name="総数／構成比" dataDxfId="61"/>
    <tableColumn id="12" xr3:uid="{DF344446-6CE8-4EA3-A050-AC0735F2EB04}" name="個人／事業所数" dataCellStyle="桁区切り"/>
    <tableColumn id="13" xr3:uid="{2689C871-7A87-4FB8-8BE1-7DE9397E777E}" name="個人／構成比" dataDxfId="60"/>
    <tableColumn id="14" xr3:uid="{1D009D79-7C61-4BDC-846E-9FF695FE3614}" name="法人／事業所数" dataCellStyle="桁区切り"/>
    <tableColumn id="15" xr3:uid="{583AE1D2-12C2-454D-9969-DECD31139B67}" name="法人／構成比" dataDxfId="59"/>
    <tableColumn id="16" xr3:uid="{254DDEC1-7BBD-4B63-95C0-C5D5FD794C7A}" name="法人以外の団体／事業所数" dataCellStyle="桁区切り"/>
  </tableColumns>
  <tableStyleInfo name="TableStyleMedium9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3CA8D3DE-5AB9-4A39-B79A-ED0F82866275}" name="S_TABLE_16321" displayName="S_TABLE_16321" ref="B41:I69" totalsRowShown="0">
  <autoFilter ref="B41:I69" xr:uid="{3CA8D3DE-5AB9-4A39-B79A-ED0F82866275}"/>
  <tableColumns count="8">
    <tableColumn id="9" xr3:uid="{19FC20F6-5C74-4B64-A280-9BDB8F21141F}" name="産業小分類上位２０"/>
    <tableColumn id="10" xr3:uid="{902F42ED-CEF5-44DB-8CE9-86C3A385F5FF}" name="総数／事業所数" dataCellStyle="桁区切り"/>
    <tableColumn id="11" xr3:uid="{3F24558F-9660-4F9F-B11E-CEBE804324A0}" name="総数／構成比" dataDxfId="58"/>
    <tableColumn id="12" xr3:uid="{11633F36-09CD-4FA1-8DFB-E49FBD233FB6}" name="個人／事業所数" dataCellStyle="桁区切り"/>
    <tableColumn id="13" xr3:uid="{3F89E52C-71C7-4353-9381-C648FA9FC5CE}" name="個人／構成比" dataDxfId="57"/>
    <tableColumn id="14" xr3:uid="{2F2A39F7-6DBF-4A57-A3B8-B15FAD0A4234}" name="法人／事業所数" dataCellStyle="桁区切り"/>
    <tableColumn id="15" xr3:uid="{462EE95B-0CA2-40B4-B9BE-9C9DC1D45241}" name="法人／構成比" dataDxfId="56"/>
    <tableColumn id="16" xr3:uid="{2F1DD80E-E93E-43D4-920E-B74F945101DD}" name="法人以外の団体／事業所数" dataCellStyle="桁区切り"/>
  </tableColumns>
  <tableStyleInfo name="TableStyleMedium9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C26C956-86DE-4155-B85A-185A78140D36}" name="LTBL_16322" displayName="LTBL_16322" ref="B4:I20" totalsRowCount="1">
  <autoFilter ref="B4:I19" xr:uid="{2C26C956-86DE-4155-B85A-185A78140D36}"/>
  <tableColumns count="8">
    <tableColumn id="9" xr3:uid="{4F040354-8668-43FC-A811-143D23F1E2A6}" name="産業大分類" totalsRowLabel="合計" totalsRowDxfId="55"/>
    <tableColumn id="10" xr3:uid="{D03DF2A4-CD0B-411A-8D6A-258B28BCC7A2}" name="総数／事業所数" totalsRowFunction="custom" totalsRowDxfId="54" dataCellStyle="桁区切り" totalsRowCellStyle="桁区切り">
      <totalsRowFormula>SUM(LTBL_16322[総数／事業所数])</totalsRowFormula>
    </tableColumn>
    <tableColumn id="11" xr3:uid="{B3EE0F61-D2A2-42F6-98B9-8D8009BC497E}" name="総数／構成比" dataDxfId="53"/>
    <tableColumn id="12" xr3:uid="{0B5CB273-9E79-47EA-B7D8-FFD9E6EFD8A5}" name="個人／事業所数" totalsRowFunction="sum" totalsRowDxfId="52" dataCellStyle="桁区切り" totalsRowCellStyle="桁区切り"/>
    <tableColumn id="13" xr3:uid="{BD682C31-3737-4648-BBE0-EBB745B08062}" name="個人／構成比" dataDxfId="51"/>
    <tableColumn id="14" xr3:uid="{87614F6E-AA28-44F1-9ACF-2630812765DD}" name="法人／事業所数" totalsRowFunction="sum" totalsRowDxfId="50" dataCellStyle="桁区切り" totalsRowCellStyle="桁区切り"/>
    <tableColumn id="15" xr3:uid="{BEAF0FAB-7A96-4B08-80F2-42E8CBE799EE}" name="法人／構成比" dataDxfId="49"/>
    <tableColumn id="16" xr3:uid="{94BBD300-364E-4081-8F70-285D9F8A6AE4}" name="法人以外の団体／事業所数" totalsRowFunction="sum" totalsRowDxfId="48" dataCellStyle="桁区切り" totalsRowCellStyle="桁区切り"/>
  </tableColumns>
  <tableStyleInfo name="TableStyleMedium9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C7BED6D-8B91-498D-B6F6-54E87686ACAF}" name="M_TABLE_16322" displayName="M_TABLE_16322" ref="B23:I44" totalsRowShown="0">
  <autoFilter ref="B23:I44" xr:uid="{0C7BED6D-8B91-498D-B6F6-54E87686ACAF}"/>
  <tableColumns count="8">
    <tableColumn id="9" xr3:uid="{9ADFFCD3-F90A-4A92-98D5-8397CA87FC6D}" name="産業中分類上位２０"/>
    <tableColumn id="10" xr3:uid="{C2F02A9D-D3D8-4E73-BB11-01D48E122054}" name="総数／事業所数" dataCellStyle="桁区切り"/>
    <tableColumn id="11" xr3:uid="{73275273-FE9D-4D51-A70D-316D10043EB6}" name="総数／構成比" dataDxfId="47"/>
    <tableColumn id="12" xr3:uid="{F28E72C2-0E0B-4014-B5CC-1C68C541C907}" name="個人／事業所数" dataCellStyle="桁区切り"/>
    <tableColumn id="13" xr3:uid="{FCECC189-40BE-4344-A8C3-21CAB2F7A8FB}" name="個人／構成比" dataDxfId="46"/>
    <tableColumn id="14" xr3:uid="{7472BBC5-10F2-421A-A955-0A6C38CF2795}" name="法人／事業所数" dataCellStyle="桁区切り"/>
    <tableColumn id="15" xr3:uid="{0487F8EF-4D6A-4585-9578-216129B804C5}" name="法人／構成比" dataDxfId="45"/>
    <tableColumn id="16" xr3:uid="{89B759BD-4341-4D58-BB83-88B76183F079}" name="法人以外の団体／事業所数" dataCellStyle="桁区切り"/>
  </tableColumns>
  <tableStyleInfo name="TableStyleMedium9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5E8B929C-2418-4EB3-8852-F4B34B568B2F}" name="S_TABLE_16322" displayName="S_TABLE_16322" ref="B47:I67" totalsRowShown="0">
  <autoFilter ref="B47:I67" xr:uid="{5E8B929C-2418-4EB3-8852-F4B34B568B2F}"/>
  <tableColumns count="8">
    <tableColumn id="9" xr3:uid="{CCCABAAA-B2F9-4C86-A580-BD49BDB837FA}" name="産業小分類上位２０"/>
    <tableColumn id="10" xr3:uid="{1DABD75F-180A-4661-9657-46CC132F9A2A}" name="総数／事業所数" dataCellStyle="桁区切り"/>
    <tableColumn id="11" xr3:uid="{343BE7A4-CFEC-4BF5-A066-09B426D45D50}" name="総数／構成比" dataDxfId="44"/>
    <tableColumn id="12" xr3:uid="{9A0CD219-BDE9-4C21-9BFB-2C4F00CAF955}" name="個人／事業所数" dataCellStyle="桁区切り"/>
    <tableColumn id="13" xr3:uid="{A3748B3A-9292-4D54-A537-A6DD74C09768}" name="個人／構成比" dataDxfId="43"/>
    <tableColumn id="14" xr3:uid="{3E827130-F4BA-4304-8024-55C722FF7A8C}" name="法人／事業所数" dataCellStyle="桁区切り"/>
    <tableColumn id="15" xr3:uid="{EEACF18E-0838-41D5-AEC7-30ABB0FA958C}" name="法人／構成比" dataDxfId="42"/>
    <tableColumn id="16" xr3:uid="{B8EFCCE5-AE9A-46C6-A1B5-3D7BFE1CA1F2}" name="法人以外の団体／事業所数" dataCellStyle="桁区切り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A776FB-9D0A-4929-B652-0FA5BAC721AD}" name="LTBL_16201" displayName="LTBL_16201" ref="B4:I20" totalsRowCount="1">
  <autoFilter ref="B4:I19" xr:uid="{38A776FB-9D0A-4929-B652-0FA5BAC721AD}"/>
  <tableColumns count="8">
    <tableColumn id="9" xr3:uid="{701981DB-D06E-4273-9344-0A74C801530A}" name="産業大分類" totalsRowLabel="合計" totalsRowDxfId="209"/>
    <tableColumn id="10" xr3:uid="{B54C8D28-819C-4FD0-ADB0-0219F669CF80}" name="総数／事業所数" totalsRowFunction="custom" totalsRowDxfId="208" dataCellStyle="桁区切り" totalsRowCellStyle="桁区切り">
      <totalsRowFormula>SUM(LTBL_16201[総数／事業所数])</totalsRowFormula>
    </tableColumn>
    <tableColumn id="11" xr3:uid="{16F6875A-BDEC-4478-8FBF-8DFE38196B47}" name="総数／構成比" dataDxfId="207"/>
    <tableColumn id="12" xr3:uid="{88F82801-E589-46EA-8DFB-E57973B5476E}" name="個人／事業所数" totalsRowFunction="sum" totalsRowDxfId="206" dataCellStyle="桁区切り" totalsRowCellStyle="桁区切り"/>
    <tableColumn id="13" xr3:uid="{33409A29-E64F-4847-9B59-0C23F5C500E3}" name="個人／構成比" dataDxfId="205"/>
    <tableColumn id="14" xr3:uid="{3213FD40-3F6A-4109-B52A-CD7583D602E6}" name="法人／事業所数" totalsRowFunction="sum" totalsRowDxfId="204" dataCellStyle="桁区切り" totalsRowCellStyle="桁区切り"/>
    <tableColumn id="15" xr3:uid="{3791212B-3CEE-4B21-A724-BCD1866E29D1}" name="法人／構成比" dataDxfId="203"/>
    <tableColumn id="16" xr3:uid="{2E26C640-707C-4BAD-BAF6-73DC3155415E}" name="法人以外の団体／事業所数" totalsRowFunction="sum" totalsRowDxfId="202" dataCellStyle="桁区切り" totalsRowCellStyle="桁区切り"/>
  </tableColumns>
  <tableStyleInfo name="TableStyleMedium9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90DA466-64EE-49ED-A8AE-30772DB50466}" name="LTBL_16323" displayName="LTBL_16323" ref="B4:I20" totalsRowCount="1">
  <autoFilter ref="B4:I19" xr:uid="{890DA466-64EE-49ED-A8AE-30772DB50466}"/>
  <tableColumns count="8">
    <tableColumn id="9" xr3:uid="{8FE9D5D1-C973-455E-830C-351AC082B8A3}" name="産業大分類" totalsRowLabel="合計" totalsRowDxfId="41"/>
    <tableColumn id="10" xr3:uid="{014B46C2-C14F-4B28-96B3-77FE4A315CF8}" name="総数／事業所数" totalsRowFunction="custom" totalsRowDxfId="40" dataCellStyle="桁区切り" totalsRowCellStyle="桁区切り">
      <totalsRowFormula>SUM(LTBL_16323[総数／事業所数])</totalsRowFormula>
    </tableColumn>
    <tableColumn id="11" xr3:uid="{FA5402E9-F311-484C-A6FD-59D80BEC61B5}" name="総数／構成比" dataDxfId="39"/>
    <tableColumn id="12" xr3:uid="{0F1E2E39-B980-439F-A33E-AFE0B7DAE03E}" name="個人／事業所数" totalsRowFunction="sum" totalsRowDxfId="38" dataCellStyle="桁区切り" totalsRowCellStyle="桁区切り"/>
    <tableColumn id="13" xr3:uid="{903A7CF0-0DAF-4449-9B12-73D8065C74B2}" name="個人／構成比" dataDxfId="37"/>
    <tableColumn id="14" xr3:uid="{BADA713E-CB56-4B12-AD47-B257699B7E04}" name="法人／事業所数" totalsRowFunction="sum" totalsRowDxfId="36" dataCellStyle="桁区切り" totalsRowCellStyle="桁区切り"/>
    <tableColumn id="15" xr3:uid="{06EFDA34-087F-4B42-975D-2572A2DAE995}" name="法人／構成比" dataDxfId="35"/>
    <tableColumn id="16" xr3:uid="{36442726-1469-443D-BD91-25C19BBBD338}" name="法人以外の団体／事業所数" totalsRowFunction="sum" totalsRowDxfId="34" dataCellStyle="桁区切り" totalsRowCellStyle="桁区切り"/>
  </tableColumns>
  <tableStyleInfo name="TableStyleMedium9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B434EA4-4890-4611-A5AE-305AAE8A3CC1}" name="M_TABLE_16323" displayName="M_TABLE_16323" ref="B23:I44" totalsRowShown="0">
  <autoFilter ref="B23:I44" xr:uid="{2B434EA4-4890-4611-A5AE-305AAE8A3CC1}"/>
  <tableColumns count="8">
    <tableColumn id="9" xr3:uid="{3D179C0E-A7EB-4768-9CA8-1400867B6AA7}" name="産業中分類上位２０"/>
    <tableColumn id="10" xr3:uid="{0C781E73-60A1-4A72-B828-4B2CAED84176}" name="総数／事業所数" dataCellStyle="桁区切り"/>
    <tableColumn id="11" xr3:uid="{1F18B5EB-FF7F-440A-886E-D8156C909706}" name="総数／構成比" dataDxfId="33"/>
    <tableColumn id="12" xr3:uid="{6A1BC328-6D93-42DA-8CC0-3843AB221D4C}" name="個人／事業所数" dataCellStyle="桁区切り"/>
    <tableColumn id="13" xr3:uid="{9BD1829E-A076-46A9-9437-0845E91D7495}" name="個人／構成比" dataDxfId="32"/>
    <tableColumn id="14" xr3:uid="{AE7AF97A-AB03-4D61-8EA6-C768173BC824}" name="法人／事業所数" dataCellStyle="桁区切り"/>
    <tableColumn id="15" xr3:uid="{EFAB42A0-F768-423A-A212-AD68282B3C8D}" name="法人／構成比" dataDxfId="31"/>
    <tableColumn id="16" xr3:uid="{2F0263BB-EE4F-4D26-9093-6745A63AE8BC}" name="法人以外の団体／事業所数" dataCellStyle="桁区切り"/>
  </tableColumns>
  <tableStyleInfo name="TableStyleMedium9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48EAC84-E6E3-4557-BF50-3AD83DE2365D}" name="S_TABLE_16323" displayName="S_TABLE_16323" ref="B47:I69" totalsRowShown="0">
  <autoFilter ref="B47:I69" xr:uid="{648EAC84-E6E3-4557-BF50-3AD83DE2365D}"/>
  <tableColumns count="8">
    <tableColumn id="9" xr3:uid="{BA965B3D-3DBB-4A31-B78A-C6377AA7E042}" name="産業小分類上位２０"/>
    <tableColumn id="10" xr3:uid="{346572C0-0542-4363-B6D9-46B86A03F60E}" name="総数／事業所数" dataCellStyle="桁区切り"/>
    <tableColumn id="11" xr3:uid="{56FB15C7-89B4-4D87-8B02-7E7E2D76A8DC}" name="総数／構成比" dataDxfId="30"/>
    <tableColumn id="12" xr3:uid="{F0B811F2-CB73-43A6-9697-5561031C61EA}" name="個人／事業所数" dataCellStyle="桁区切り"/>
    <tableColumn id="13" xr3:uid="{70BF5D43-11A6-4B47-86C9-34608E260042}" name="個人／構成比" dataDxfId="29"/>
    <tableColumn id="14" xr3:uid="{3836C235-9C78-4146-9648-92D10305BF63}" name="法人／事業所数" dataCellStyle="桁区切り"/>
    <tableColumn id="15" xr3:uid="{9BA3F40C-DB94-4354-BC8B-CB1666AEB686}" name="法人／構成比" dataDxfId="28"/>
    <tableColumn id="16" xr3:uid="{A98713F3-CC58-4EA8-9E1E-DBE7B5620104}" name="法人以外の団体／事業所数" dataCellStyle="桁区切り"/>
  </tableColumns>
  <tableStyleInfo name="TableStyleMedium9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1F9ED5C-D361-4A26-92A8-13A5327CF75E}" name="LTBL_16342" displayName="LTBL_16342" ref="B4:I20" totalsRowCount="1">
  <autoFilter ref="B4:I19" xr:uid="{41F9ED5C-D361-4A26-92A8-13A5327CF75E}"/>
  <tableColumns count="8">
    <tableColumn id="9" xr3:uid="{175EAEAB-5652-47E2-BAC6-6936E5EE84D6}" name="産業大分類" totalsRowLabel="合計" totalsRowDxfId="27"/>
    <tableColumn id="10" xr3:uid="{0DCE3732-A435-4168-8E94-FFD98643F91B}" name="総数／事業所数" totalsRowFunction="custom" totalsRowDxfId="26" dataCellStyle="桁区切り" totalsRowCellStyle="桁区切り">
      <totalsRowFormula>SUM(LTBL_16342[総数／事業所数])</totalsRowFormula>
    </tableColumn>
    <tableColumn id="11" xr3:uid="{524F8486-5DAE-4D40-BB6E-3970D9EBBDAB}" name="総数／構成比" dataDxfId="25"/>
    <tableColumn id="12" xr3:uid="{E07A8E21-F151-48C3-AEA1-CCA1B16D78E7}" name="個人／事業所数" totalsRowFunction="sum" totalsRowDxfId="24" dataCellStyle="桁区切り" totalsRowCellStyle="桁区切り"/>
    <tableColumn id="13" xr3:uid="{7EBE1979-4B4F-4A54-ACF8-5116629FBD5B}" name="個人／構成比" dataDxfId="23"/>
    <tableColumn id="14" xr3:uid="{65F71010-F6F8-477C-AB9E-5BE6F552234D}" name="法人／事業所数" totalsRowFunction="sum" totalsRowDxfId="22" dataCellStyle="桁区切り" totalsRowCellStyle="桁区切り"/>
    <tableColumn id="15" xr3:uid="{4F8AF6A8-7CF0-4E9E-8853-CEA8D59DB085}" name="法人／構成比" dataDxfId="21"/>
    <tableColumn id="16" xr3:uid="{28FEE210-15FD-4137-9353-92D81CC3C33D}" name="法人以外の団体／事業所数" totalsRowFunction="sum" totalsRowDxfId="20" dataCellStyle="桁区切り" totalsRowCellStyle="桁区切り"/>
  </tableColumns>
  <tableStyleInfo name="TableStyleMedium9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16F740F8-BC47-4510-B692-AE1A9004B261}" name="M_TABLE_16342" displayName="M_TABLE_16342" ref="B23:I43" totalsRowShown="0">
  <autoFilter ref="B23:I43" xr:uid="{16F740F8-BC47-4510-B692-AE1A9004B261}"/>
  <tableColumns count="8">
    <tableColumn id="9" xr3:uid="{67F25217-2075-4909-A990-AA2652E207AB}" name="産業中分類上位２０"/>
    <tableColumn id="10" xr3:uid="{7DEC27F6-C3A5-4A2F-AC20-E2E8CAE06A77}" name="総数／事業所数" dataCellStyle="桁区切り"/>
    <tableColumn id="11" xr3:uid="{C916A0B0-1B6D-4E7C-A933-12FD63213C98}" name="総数／構成比" dataDxfId="19"/>
    <tableColumn id="12" xr3:uid="{A5B1228F-92E5-45B2-ABE1-AA22D93EC689}" name="個人／事業所数" dataCellStyle="桁区切り"/>
    <tableColumn id="13" xr3:uid="{E7183872-6D05-4BBD-8BCB-EA93986A1A0B}" name="個人／構成比" dataDxfId="18"/>
    <tableColumn id="14" xr3:uid="{9CA42925-4269-44B6-ADFC-05BE6B0BE468}" name="法人／事業所数" dataCellStyle="桁区切り"/>
    <tableColumn id="15" xr3:uid="{9CD90032-E68A-4C1E-AEF5-D0CBD6DE2739}" name="法人／構成比" dataDxfId="17"/>
    <tableColumn id="16" xr3:uid="{9F0A2908-CDA9-43AE-8B96-BDA7ABF2F82F}" name="法人以外の団体／事業所数" dataCellStyle="桁区切り"/>
  </tableColumns>
  <tableStyleInfo name="TableStyleMedium9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74A60FD2-5E31-4029-8B90-AB6361239FFF}" name="S_TABLE_16342" displayName="S_TABLE_16342" ref="B46:I66" totalsRowShown="0">
  <autoFilter ref="B46:I66" xr:uid="{74A60FD2-5E31-4029-8B90-AB6361239FFF}"/>
  <tableColumns count="8">
    <tableColumn id="9" xr3:uid="{F3C03DA0-C8F1-4364-8AF5-928957EC50C3}" name="産業小分類上位２０"/>
    <tableColumn id="10" xr3:uid="{272A97C7-5A50-4BF2-817D-8A0AF443E96C}" name="総数／事業所数" dataCellStyle="桁区切り"/>
    <tableColumn id="11" xr3:uid="{25CC7038-E62F-40EC-92BC-CE12B1C101C4}" name="総数／構成比" dataDxfId="16"/>
    <tableColumn id="12" xr3:uid="{3074C189-2A09-40C7-A49E-1A41E4201594}" name="個人／事業所数" dataCellStyle="桁区切り"/>
    <tableColumn id="13" xr3:uid="{54F091A0-D5EF-419A-8894-A116CEA03F1F}" name="個人／構成比" dataDxfId="15"/>
    <tableColumn id="14" xr3:uid="{73D8C7EC-B013-417B-AAE8-C40A5F2B07E9}" name="法人／事業所数" dataCellStyle="桁区切り"/>
    <tableColumn id="15" xr3:uid="{2A2FE2A4-0841-4567-B2E7-7BDFF8F12B25}" name="法人／構成比" dataDxfId="14"/>
    <tableColumn id="16" xr3:uid="{0DC7971D-4E3B-44E8-B558-0F88D7DBE61B}" name="法人以外の団体／事業所数" dataCellStyle="桁区切り"/>
  </tableColumns>
  <tableStyleInfo name="TableStyleMedium9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2F0A00D-8503-496E-91AA-73295E7917EB}" name="LTBL_16343" displayName="LTBL_16343" ref="B4:I20" totalsRowCount="1">
  <autoFilter ref="B4:I19" xr:uid="{72F0A00D-8503-496E-91AA-73295E7917EB}"/>
  <tableColumns count="8">
    <tableColumn id="9" xr3:uid="{112C4459-E72C-4BF0-AF75-F1FA7B632AB9}" name="産業大分類" totalsRowLabel="合計" totalsRowDxfId="13"/>
    <tableColumn id="10" xr3:uid="{A965AAB4-A419-4BAC-9442-C83B1F0DE7F3}" name="総数／事業所数" totalsRowFunction="custom" totalsRowDxfId="12" dataCellStyle="桁区切り" totalsRowCellStyle="桁区切り">
      <totalsRowFormula>SUM(LTBL_16343[総数／事業所数])</totalsRowFormula>
    </tableColumn>
    <tableColumn id="11" xr3:uid="{64364310-907A-4113-B6E4-0F757217DCE7}" name="総数／構成比" dataDxfId="11"/>
    <tableColumn id="12" xr3:uid="{79BB51E4-7CAE-4A1E-BF71-3DCE2EA18E00}" name="個人／事業所数" totalsRowFunction="sum" totalsRowDxfId="10" dataCellStyle="桁区切り" totalsRowCellStyle="桁区切り"/>
    <tableColumn id="13" xr3:uid="{F6BC3698-96A4-4835-9663-D69DDE9AA2ED}" name="個人／構成比" dataDxfId="9"/>
    <tableColumn id="14" xr3:uid="{A9003A1B-1656-4130-9F60-CB808EAD896E}" name="法人／事業所数" totalsRowFunction="sum" totalsRowDxfId="8" dataCellStyle="桁区切り" totalsRowCellStyle="桁区切り"/>
    <tableColumn id="15" xr3:uid="{998686B7-45B2-49DC-8C61-95DD76D78647}" name="法人／構成比" dataDxfId="7"/>
    <tableColumn id="16" xr3:uid="{7678C77B-4B20-494E-BB30-92B78C06B93D}" name="法人以外の団体／事業所数" totalsRowFunction="sum" totalsRowDxfId="6" dataCellStyle="桁区切り" totalsRowCellStyle="桁区切り"/>
  </tableColumns>
  <tableStyleInfo name="TableStyleMedium9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43C6633D-1374-4A52-80C5-19FA2D08E129}" name="M_TABLE_16343" displayName="M_TABLE_16343" ref="B23:I44" totalsRowShown="0">
  <autoFilter ref="B23:I44" xr:uid="{43C6633D-1374-4A52-80C5-19FA2D08E129}"/>
  <tableColumns count="8">
    <tableColumn id="9" xr3:uid="{9FBB9C75-C2D8-4880-BF96-4D4E6EF5B6C2}" name="産業中分類上位２０"/>
    <tableColumn id="10" xr3:uid="{96ED3962-5B41-4A8E-BAFF-C2276FAA7B95}" name="総数／事業所数" dataCellStyle="桁区切り"/>
    <tableColumn id="11" xr3:uid="{442C847F-7D64-47DF-9A4D-ACAA8B3C2BAA}" name="総数／構成比" dataDxfId="5"/>
    <tableColumn id="12" xr3:uid="{B207862E-A566-41AE-9113-93988F6C3C36}" name="個人／事業所数" dataCellStyle="桁区切り"/>
    <tableColumn id="13" xr3:uid="{92713212-6AC5-4A72-8393-E68F14B8948C}" name="個人／構成比" dataDxfId="4"/>
    <tableColumn id="14" xr3:uid="{6C48072B-13E2-4B38-A4AA-4EA357E6D3F7}" name="法人／事業所数" dataCellStyle="桁区切り"/>
    <tableColumn id="15" xr3:uid="{BA6603EC-EB87-46B9-ACDA-D935BA44853E}" name="法人／構成比" dataDxfId="3"/>
    <tableColumn id="16" xr3:uid="{FB417213-F6F9-43E0-8138-F0BF4DE6EADA}" name="法人以外の団体／事業所数" dataCellStyle="桁区切り"/>
  </tableColumns>
  <tableStyleInfo name="TableStyleMedium9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F256D38E-CAE6-4F71-A706-C35948EFD47C}" name="S_TABLE_16343" displayName="S_TABLE_16343" ref="B47:I67" totalsRowShown="0">
  <autoFilter ref="B47:I67" xr:uid="{F256D38E-CAE6-4F71-A706-C35948EFD47C}"/>
  <tableColumns count="8">
    <tableColumn id="9" xr3:uid="{5F65B3DD-D1A5-49E9-B7C2-585D0C53A9A2}" name="産業小分類上位２０"/>
    <tableColumn id="10" xr3:uid="{C73D4913-2003-4872-852B-4F0C0A3D2050}" name="総数／事業所数" dataCellStyle="桁区切り"/>
    <tableColumn id="11" xr3:uid="{C86E700A-2D9E-4108-B9C7-AD2277449F0E}" name="総数／構成比" dataDxfId="2"/>
    <tableColumn id="12" xr3:uid="{81C61FD5-2A06-45A4-8E92-90DE08721E86}" name="個人／事業所数" dataCellStyle="桁区切り"/>
    <tableColumn id="13" xr3:uid="{C0EF2B59-9BBF-421E-A1E9-FD705716C788}" name="個人／構成比" dataDxfId="1"/>
    <tableColumn id="14" xr3:uid="{7F05C19D-7711-49F3-B28B-18E94BE10E6D}" name="法人／事業所数" dataCellStyle="桁区切り"/>
    <tableColumn id="15" xr3:uid="{586B59C7-4345-40C7-96CC-85AC4C5917C5}" name="法人／構成比" dataDxfId="0"/>
    <tableColumn id="16" xr3:uid="{4C3B5858-F643-4F3B-9A3D-148B75ADC31D}" name="法人以外の団体／事業所数" dataCellStyle="桁区切り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6BA115A-B287-4B71-9E62-5F0CB4E13B89}" name="M_TABLE_16201" displayName="M_TABLE_16201" ref="B23:I43" totalsRowShown="0">
  <autoFilter ref="B23:I43" xr:uid="{F6BA115A-B287-4B71-9E62-5F0CB4E13B89}"/>
  <tableColumns count="8">
    <tableColumn id="9" xr3:uid="{D4E48F19-909E-41CF-8FAD-D7E719EBF2AD}" name="産業中分類上位２０"/>
    <tableColumn id="10" xr3:uid="{315AD6F1-77DB-4974-8EE9-6F14DBF4955E}" name="総数／事業所数" dataCellStyle="桁区切り"/>
    <tableColumn id="11" xr3:uid="{8E120BBD-9027-4C05-A90E-A5BBFDD51215}" name="総数／構成比" dataDxfId="201"/>
    <tableColumn id="12" xr3:uid="{0444B245-C6DA-43A6-9CE2-90C6EDC4A57E}" name="個人／事業所数" dataCellStyle="桁区切り"/>
    <tableColumn id="13" xr3:uid="{8957F023-534C-4272-ABDF-0F9EDA4D7955}" name="個人／構成比" dataDxfId="200"/>
    <tableColumn id="14" xr3:uid="{7E8CBA41-BA11-4EAE-AAB7-968E381408EE}" name="法人／事業所数" dataCellStyle="桁区切り"/>
    <tableColumn id="15" xr3:uid="{2415E162-2C85-47CA-BCA4-E2CD7AE6440C}" name="法人／構成比" dataDxfId="199"/>
    <tableColumn id="16" xr3:uid="{EA42BEFB-39E8-4AC6-83EF-845D0DFC3C2B}" name="法人以外の団体／事業所数" dataCellStyle="桁区切り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F3AE583-54E4-447E-9AA2-4CF0CF0D2FB9}" name="S_TABLE_16201" displayName="S_TABLE_16201" ref="B46:I66" totalsRowShown="0">
  <autoFilter ref="B46:I66" xr:uid="{EF3AE583-54E4-447E-9AA2-4CF0CF0D2FB9}"/>
  <tableColumns count="8">
    <tableColumn id="9" xr3:uid="{ABC1AD23-7386-47EF-BCFC-1256C0BF1A86}" name="産業小分類上位２０"/>
    <tableColumn id="10" xr3:uid="{0A2ACB00-D422-4BD3-A67D-0213D4D8481C}" name="総数／事業所数" dataCellStyle="桁区切り"/>
    <tableColumn id="11" xr3:uid="{A97B74A1-6F70-4C67-82B5-BE555561BC1B}" name="総数／構成比" dataDxfId="198"/>
    <tableColumn id="12" xr3:uid="{221982FF-1EF5-425C-A669-8177B3B4B542}" name="個人／事業所数" dataCellStyle="桁区切り"/>
    <tableColumn id="13" xr3:uid="{426A41E7-0503-4188-ABB0-19ED864CA26D}" name="個人／構成比" dataDxfId="197"/>
    <tableColumn id="14" xr3:uid="{853528E9-0269-4F71-8ACA-C6FD0D22F82D}" name="法人／事業所数" dataCellStyle="桁区切り"/>
    <tableColumn id="15" xr3:uid="{F0F1D464-0DDB-45ED-BAE0-3FDE3DDCD506}" name="法人／構成比" dataDxfId="196"/>
    <tableColumn id="16" xr3:uid="{2ACE2C6F-232E-4FA1-93DA-AADEA34980D3}" name="法人以外の団体／事業所数" dataCellStyle="桁区切り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A05C543-4B07-42FB-B221-4F7CDC384F97}" name="LTBL_16202" displayName="LTBL_16202" ref="B4:I20" totalsRowCount="1">
  <autoFilter ref="B4:I19" xr:uid="{2A05C543-4B07-42FB-B221-4F7CDC384F97}"/>
  <tableColumns count="8">
    <tableColumn id="9" xr3:uid="{FBC2DD88-7E4B-46B6-A9A3-EA5127B4EA5D}" name="産業大分類" totalsRowLabel="合計" totalsRowDxfId="195"/>
    <tableColumn id="10" xr3:uid="{8E093E9E-CD54-4FBA-94BB-819D71BAB19B}" name="総数／事業所数" totalsRowFunction="custom" totalsRowDxfId="194" dataCellStyle="桁区切り" totalsRowCellStyle="桁区切り">
      <totalsRowFormula>SUM(LTBL_16202[総数／事業所数])</totalsRowFormula>
    </tableColumn>
    <tableColumn id="11" xr3:uid="{550CCE59-31CA-48E3-ADE8-0F2B586F6EEE}" name="総数／構成比" dataDxfId="193"/>
    <tableColumn id="12" xr3:uid="{04D61BFE-D963-44D2-89CE-47B098641442}" name="個人／事業所数" totalsRowFunction="sum" totalsRowDxfId="192" dataCellStyle="桁区切り" totalsRowCellStyle="桁区切り"/>
    <tableColumn id="13" xr3:uid="{1A11768D-5B5C-4671-AF2B-9F2039BC153A}" name="個人／構成比" dataDxfId="191"/>
    <tableColumn id="14" xr3:uid="{FD175F56-2106-4A2C-BB52-3B27FC2ECC36}" name="法人／事業所数" totalsRowFunction="sum" totalsRowDxfId="190" dataCellStyle="桁区切り" totalsRowCellStyle="桁区切り"/>
    <tableColumn id="15" xr3:uid="{A57A1CAA-20B2-4E7F-A915-B89A130B393B}" name="法人／構成比" dataDxfId="189"/>
    <tableColumn id="16" xr3:uid="{50AF0134-8F93-416D-B20A-531C7A0ABA34}" name="法人以外の団体／事業所数" totalsRowFunction="sum" totalsRowDxfId="188" dataCellStyle="桁区切り" totalsRowCellStyle="桁区切り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85FA79A-FCBC-4E3C-BDE0-0AC4E581C6CB}" name="M_TABLE_16202" displayName="M_TABLE_16202" ref="B23:I43" totalsRowShown="0">
  <autoFilter ref="B23:I43" xr:uid="{685FA79A-FCBC-4E3C-BDE0-0AC4E581C6CB}"/>
  <tableColumns count="8">
    <tableColumn id="9" xr3:uid="{9D5BE6EC-5DAF-41CD-B445-D8C1C196E798}" name="産業中分類上位２０"/>
    <tableColumn id="10" xr3:uid="{89A3AC60-830B-4B85-A25B-52537D3B798D}" name="総数／事業所数" dataCellStyle="桁区切り"/>
    <tableColumn id="11" xr3:uid="{BBD1E19F-B396-42C9-AAE4-60C99F81828A}" name="総数／構成比" dataDxfId="187"/>
    <tableColumn id="12" xr3:uid="{2E84459D-2524-43C2-91C6-AE6B1C950625}" name="個人／事業所数" dataCellStyle="桁区切り"/>
    <tableColumn id="13" xr3:uid="{4C0DF52B-20FA-49A0-8A05-88BEE9799610}" name="個人／構成比" dataDxfId="186"/>
    <tableColumn id="14" xr3:uid="{EA5BD15C-A531-47C0-8FB2-A727C79D2DA7}" name="法人／事業所数" dataCellStyle="桁区切り"/>
    <tableColumn id="15" xr3:uid="{41188C01-BB6A-46B1-BB98-1A5DD36860D9}" name="法人／構成比" dataDxfId="185"/>
    <tableColumn id="16" xr3:uid="{3B3ED524-F0A0-47E8-9ABF-145D789172C7}" name="法人以外の団体／事業所数" dataCellStyle="桁区切り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636CB4C-63B3-4222-9DFC-CADC82BE41A8}" name="S_TABLE_16202" displayName="S_TABLE_16202" ref="B46:I67" totalsRowShown="0">
  <autoFilter ref="B46:I67" xr:uid="{8636CB4C-63B3-4222-9DFC-CADC82BE41A8}"/>
  <tableColumns count="8">
    <tableColumn id="9" xr3:uid="{7F223881-58C5-4DFA-AFC4-EE8000C13469}" name="産業小分類上位２０"/>
    <tableColumn id="10" xr3:uid="{F46CA5FB-51C0-43FD-9CF2-3722C66C0CC8}" name="総数／事業所数" dataCellStyle="桁区切り"/>
    <tableColumn id="11" xr3:uid="{245B5E05-E959-4E29-BAF2-EBA4B72404AD}" name="総数／構成比" dataDxfId="184"/>
    <tableColumn id="12" xr3:uid="{6A288988-C914-453E-8B53-21DD2DB354C0}" name="個人／事業所数" dataCellStyle="桁区切り"/>
    <tableColumn id="13" xr3:uid="{2A081250-34BE-4215-A181-987EF7DFFE63}" name="個人／構成比" dataDxfId="183"/>
    <tableColumn id="14" xr3:uid="{2ABB2840-DBE5-404E-A9E1-11926DBFF65F}" name="法人／事業所数" dataCellStyle="桁区切り"/>
    <tableColumn id="15" xr3:uid="{FC05F817-D875-45C6-A0A2-35377DEA6098}" name="法人／構成比" dataDxfId="182"/>
    <tableColumn id="16" xr3:uid="{1A3E44AF-C697-4FE9-A0C7-E1D2E66EA6E0}" name="法人以外の団体／事業所数" dataCellStyle="桁区切り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1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0.bin"/><Relationship Id="rId4" Type="http://schemas.openxmlformats.org/officeDocument/2006/relationships/table" Target="../tables/table2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1.bin"/><Relationship Id="rId4" Type="http://schemas.openxmlformats.org/officeDocument/2006/relationships/table" Target="../tables/table2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12.bin"/><Relationship Id="rId4" Type="http://schemas.openxmlformats.org/officeDocument/2006/relationships/table" Target="../tables/table2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13.bin"/><Relationship Id="rId4" Type="http://schemas.openxmlformats.org/officeDocument/2006/relationships/table" Target="../tables/table30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14.bin"/><Relationship Id="rId4" Type="http://schemas.openxmlformats.org/officeDocument/2006/relationships/table" Target="../tables/table3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5.xml"/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15.bin"/><Relationship Id="rId4" Type="http://schemas.openxmlformats.org/officeDocument/2006/relationships/table" Target="../tables/table3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8.xml"/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16.bin"/><Relationship Id="rId4" Type="http://schemas.openxmlformats.org/officeDocument/2006/relationships/table" Target="../tables/table39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1.xml"/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17.bin"/><Relationship Id="rId4" Type="http://schemas.openxmlformats.org/officeDocument/2006/relationships/table" Target="../tables/table4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4.xml"/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18.bin"/><Relationship Id="rId4" Type="http://schemas.openxmlformats.org/officeDocument/2006/relationships/table" Target="../tables/table4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7.xml"/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19.bin"/><Relationship Id="rId4" Type="http://schemas.openxmlformats.org/officeDocument/2006/relationships/table" Target="../tables/table4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1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B764D-3415-499D-A655-6BBB1333376D}">
  <dimension ref="A1:B20"/>
  <sheetViews>
    <sheetView tabSelected="1" workbookViewId="0"/>
  </sheetViews>
  <sheetFormatPr defaultRowHeight="13.2" x14ac:dyDescent="0.2"/>
  <sheetData>
    <row r="1" spans="1:2" x14ac:dyDescent="0.2">
      <c r="A1" t="s">
        <v>171</v>
      </c>
    </row>
    <row r="2" spans="1:2" x14ac:dyDescent="0.2">
      <c r="B2" s="13" t="s">
        <v>135</v>
      </c>
    </row>
    <row r="3" spans="1:2" x14ac:dyDescent="0.2">
      <c r="B3" s="13" t="s">
        <v>78</v>
      </c>
    </row>
    <row r="4" spans="1:2" x14ac:dyDescent="0.2">
      <c r="B4" s="13" t="s">
        <v>133</v>
      </c>
    </row>
    <row r="5" spans="1:2" x14ac:dyDescent="0.2">
      <c r="B5" s="13" t="s">
        <v>155</v>
      </c>
    </row>
    <row r="6" spans="1:2" x14ac:dyDescent="0.2">
      <c r="B6" s="13" t="s">
        <v>156</v>
      </c>
    </row>
    <row r="7" spans="1:2" x14ac:dyDescent="0.2">
      <c r="B7" s="13" t="s">
        <v>157</v>
      </c>
    </row>
    <row r="8" spans="1:2" x14ac:dyDescent="0.2">
      <c r="B8" s="13" t="s">
        <v>158</v>
      </c>
    </row>
    <row r="9" spans="1:2" x14ac:dyDescent="0.2">
      <c r="B9" s="13" t="s">
        <v>159</v>
      </c>
    </row>
    <row r="10" spans="1:2" x14ac:dyDescent="0.2">
      <c r="B10" s="13" t="s">
        <v>160</v>
      </c>
    </row>
    <row r="11" spans="1:2" x14ac:dyDescent="0.2">
      <c r="B11" s="13" t="s">
        <v>161</v>
      </c>
    </row>
    <row r="12" spans="1:2" x14ac:dyDescent="0.2">
      <c r="B12" s="13" t="s">
        <v>162</v>
      </c>
    </row>
    <row r="13" spans="1:2" x14ac:dyDescent="0.2">
      <c r="B13" s="13" t="s">
        <v>163</v>
      </c>
    </row>
    <row r="14" spans="1:2" x14ac:dyDescent="0.2">
      <c r="B14" s="13" t="s">
        <v>164</v>
      </c>
    </row>
    <row r="15" spans="1:2" x14ac:dyDescent="0.2">
      <c r="B15" s="13" t="s">
        <v>165</v>
      </c>
    </row>
    <row r="16" spans="1:2" x14ac:dyDescent="0.2">
      <c r="B16" s="13" t="s">
        <v>166</v>
      </c>
    </row>
    <row r="17" spans="2:2" x14ac:dyDescent="0.2">
      <c r="B17" s="13" t="s">
        <v>167</v>
      </c>
    </row>
    <row r="18" spans="2:2" x14ac:dyDescent="0.2">
      <c r="B18" s="13" t="s">
        <v>168</v>
      </c>
    </row>
    <row r="19" spans="2:2" x14ac:dyDescent="0.2">
      <c r="B19" s="13" t="s">
        <v>169</v>
      </c>
    </row>
    <row r="20" spans="2:2" x14ac:dyDescent="0.2">
      <c r="B20" s="13" t="s">
        <v>170</v>
      </c>
    </row>
  </sheetData>
  <phoneticPr fontId="1"/>
  <hyperlinks>
    <hyperlink ref="B2" location="'産業大分類'!a1" display="産業大分類" xr:uid="{2B97E479-FF1B-4571-915D-5B9EB8F831A7}"/>
    <hyperlink ref="B3" location="'産業中分類'!a1" display="産業中分類" xr:uid="{D07D3EC5-CE63-4727-B9BA-07690040CCD5}"/>
    <hyperlink ref="B4" location="'産業小分類'!a1" display="産業小分類" xr:uid="{EA882436-B367-42E0-94DC-53DDB896E67B}"/>
    <hyperlink ref="B5" location="'富山県'!a1" display="富山県" xr:uid="{662F7DF6-D8CC-487F-ABEF-96314F734C78}"/>
    <hyperlink ref="B6" location="'富山市'!a1" display="富山市" xr:uid="{AA457A70-FE75-40AA-9CAB-240E983545C2}"/>
    <hyperlink ref="B7" location="'高岡市'!a1" display="高岡市" xr:uid="{D4CF7834-34BB-42D5-8DB4-DB20E5E95E95}"/>
    <hyperlink ref="B8" location="'魚津市'!a1" display="魚津市" xr:uid="{2912E845-DB60-4FEC-8091-C386BE71CDEA}"/>
    <hyperlink ref="B9" location="'氷見市'!a1" display="氷見市" xr:uid="{A69D2FA4-446F-4CB8-84F7-09E098E0C0C4}"/>
    <hyperlink ref="B10" location="'滑川市'!a1" display="滑川市" xr:uid="{CB569437-48F9-4736-819E-FC6B6EFB809A}"/>
    <hyperlink ref="B11" location="'黒部市'!a1" display="黒部市" xr:uid="{B7DE4E2E-8DA7-47DB-BA06-DE78408E4083}"/>
    <hyperlink ref="B12" location="'砺波市'!a1" display="砺波市" xr:uid="{6FC80FB1-329F-471A-84A5-3C6E89938DB3}"/>
    <hyperlink ref="B13" location="'小矢部市'!a1" display="小矢部市" xr:uid="{C70F8F17-EE88-44DE-85A3-DBA7413BD416}"/>
    <hyperlink ref="B14" location="'南砺市'!a1" display="南砺市" xr:uid="{70A4919C-6569-4213-8CDF-A41498CAB9DF}"/>
    <hyperlink ref="B15" location="'射水市'!a1" display="射水市" xr:uid="{65C0DDBD-834B-473B-BD11-6B3C533C04D7}"/>
    <hyperlink ref="B16" location="'中新川郡舟橋村'!a1" display="中新川郡舟橋村" xr:uid="{418D54F8-1273-41BC-A03E-1E3CEF48D082}"/>
    <hyperlink ref="B17" location="'中新川郡上市町'!a1" display="中新川郡上市町" xr:uid="{41CD4047-F8B6-463B-B0EA-68C4B27254AA}"/>
    <hyperlink ref="B18" location="'中新川郡立山町'!a1" display="中新川郡立山町" xr:uid="{5CCAF031-FA57-458A-8295-76E7B5E8464E}"/>
    <hyperlink ref="B19" location="'下新川郡入善町'!a1" display="下新川郡入善町" xr:uid="{15EBE4FA-99A4-415F-AEDC-07769E37234D}"/>
    <hyperlink ref="B20" location="'下新川郡朝日町'!a1" display="下新川郡朝日町" xr:uid="{E5A9B71F-0D5E-4A0B-BF94-0BFE4608E5A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EECF3-EDFD-43DA-B838-59FDDEB8A77C}">
  <sheetPr>
    <pageSetUpPr fitToPage="1"/>
  </sheetPr>
  <dimension ref="B2:I71"/>
  <sheetViews>
    <sheetView workbookViewId="0">
      <selection activeCell="B2" sqref="B2"/>
    </sheetView>
  </sheetViews>
  <sheetFormatPr defaultRowHeight="15" customHeight="1" x14ac:dyDescent="0.2"/>
  <cols>
    <col min="1" max="1" width="3.6640625" customWidth="1"/>
    <col min="2" max="2" width="40.77734375" customWidth="1"/>
    <col min="3" max="9" width="13.5546875" customWidth="1"/>
  </cols>
  <sheetData>
    <row r="2" spans="2:9" ht="15" customHeight="1" x14ac:dyDescent="0.2">
      <c r="B2" t="s">
        <v>144</v>
      </c>
    </row>
    <row r="4" spans="2:9" ht="33" customHeight="1" x14ac:dyDescent="0.2">
      <c r="B4" t="s">
        <v>135</v>
      </c>
      <c r="C4" s="10" t="s">
        <v>32</v>
      </c>
      <c r="D4" s="10" t="s">
        <v>33</v>
      </c>
      <c r="E4" s="10" t="s">
        <v>34</v>
      </c>
      <c r="F4" s="10" t="s">
        <v>35</v>
      </c>
      <c r="G4" s="10" t="s">
        <v>36</v>
      </c>
      <c r="H4" s="10" t="s">
        <v>37</v>
      </c>
      <c r="I4" s="10" t="s">
        <v>38</v>
      </c>
    </row>
    <row r="5" spans="2:9" ht="15" customHeight="1" x14ac:dyDescent="0.2">
      <c r="B5" t="s">
        <v>16</v>
      </c>
      <c r="C5" s="12">
        <v>0</v>
      </c>
      <c r="D5" s="8">
        <v>0</v>
      </c>
      <c r="E5" s="12">
        <v>0</v>
      </c>
      <c r="F5" s="8">
        <v>0</v>
      </c>
      <c r="G5" s="12">
        <v>0</v>
      </c>
      <c r="H5" s="8">
        <v>0</v>
      </c>
      <c r="I5" s="12">
        <v>0</v>
      </c>
    </row>
    <row r="6" spans="2:9" ht="15" customHeight="1" x14ac:dyDescent="0.2">
      <c r="B6" t="s">
        <v>17</v>
      </c>
      <c r="C6" s="12">
        <v>110</v>
      </c>
      <c r="D6" s="8">
        <v>15.54</v>
      </c>
      <c r="E6" s="12">
        <v>47</v>
      </c>
      <c r="F6" s="8">
        <v>11.81</v>
      </c>
      <c r="G6" s="12">
        <v>63</v>
      </c>
      <c r="H6" s="8">
        <v>21.36</v>
      </c>
      <c r="I6" s="12">
        <v>0</v>
      </c>
    </row>
    <row r="7" spans="2:9" ht="15" customHeight="1" x14ac:dyDescent="0.2">
      <c r="B7" t="s">
        <v>18</v>
      </c>
      <c r="C7" s="12">
        <v>71</v>
      </c>
      <c r="D7" s="8">
        <v>10.029999999999999</v>
      </c>
      <c r="E7" s="12">
        <v>28</v>
      </c>
      <c r="F7" s="8">
        <v>7.04</v>
      </c>
      <c r="G7" s="12">
        <v>43</v>
      </c>
      <c r="H7" s="8">
        <v>14.58</v>
      </c>
      <c r="I7" s="12">
        <v>0</v>
      </c>
    </row>
    <row r="8" spans="2:9" ht="15" customHeight="1" x14ac:dyDescent="0.2">
      <c r="B8" t="s">
        <v>19</v>
      </c>
      <c r="C8" s="12">
        <v>2</v>
      </c>
      <c r="D8" s="8">
        <v>0.28000000000000003</v>
      </c>
      <c r="E8" s="12">
        <v>0</v>
      </c>
      <c r="F8" s="8">
        <v>0</v>
      </c>
      <c r="G8" s="12">
        <v>2</v>
      </c>
      <c r="H8" s="8">
        <v>0.68</v>
      </c>
      <c r="I8" s="12">
        <v>0</v>
      </c>
    </row>
    <row r="9" spans="2:9" ht="15" customHeight="1" x14ac:dyDescent="0.2">
      <c r="B9" t="s">
        <v>20</v>
      </c>
      <c r="C9" s="12">
        <v>5</v>
      </c>
      <c r="D9" s="8">
        <v>0.71</v>
      </c>
      <c r="E9" s="12">
        <v>0</v>
      </c>
      <c r="F9" s="8">
        <v>0</v>
      </c>
      <c r="G9" s="12">
        <v>4</v>
      </c>
      <c r="H9" s="8">
        <v>1.36</v>
      </c>
      <c r="I9" s="12">
        <v>0</v>
      </c>
    </row>
    <row r="10" spans="2:9" ht="15" customHeight="1" x14ac:dyDescent="0.2">
      <c r="B10" t="s">
        <v>21</v>
      </c>
      <c r="C10" s="12">
        <v>8</v>
      </c>
      <c r="D10" s="8">
        <v>1.1299999999999999</v>
      </c>
      <c r="E10" s="12">
        <v>2</v>
      </c>
      <c r="F10" s="8">
        <v>0.5</v>
      </c>
      <c r="G10" s="12">
        <v>6</v>
      </c>
      <c r="H10" s="8">
        <v>2.0299999999999998</v>
      </c>
      <c r="I10" s="12">
        <v>0</v>
      </c>
    </row>
    <row r="11" spans="2:9" ht="15" customHeight="1" x14ac:dyDescent="0.2">
      <c r="B11" t="s">
        <v>22</v>
      </c>
      <c r="C11" s="12">
        <v>189</v>
      </c>
      <c r="D11" s="8">
        <v>26.69</v>
      </c>
      <c r="E11" s="12">
        <v>107</v>
      </c>
      <c r="F11" s="8">
        <v>26.88</v>
      </c>
      <c r="G11" s="12">
        <v>82</v>
      </c>
      <c r="H11" s="8">
        <v>27.8</v>
      </c>
      <c r="I11" s="12">
        <v>0</v>
      </c>
    </row>
    <row r="12" spans="2:9" ht="15" customHeight="1" x14ac:dyDescent="0.2">
      <c r="B12" t="s">
        <v>23</v>
      </c>
      <c r="C12" s="12">
        <v>6</v>
      </c>
      <c r="D12" s="8">
        <v>0.85</v>
      </c>
      <c r="E12" s="12">
        <v>2</v>
      </c>
      <c r="F12" s="8">
        <v>0.5</v>
      </c>
      <c r="G12" s="12">
        <v>4</v>
      </c>
      <c r="H12" s="8">
        <v>1.36</v>
      </c>
      <c r="I12" s="12">
        <v>0</v>
      </c>
    </row>
    <row r="13" spans="2:9" ht="15" customHeight="1" x14ac:dyDescent="0.2">
      <c r="B13" t="s">
        <v>24</v>
      </c>
      <c r="C13" s="12">
        <v>24</v>
      </c>
      <c r="D13" s="8">
        <v>3.39</v>
      </c>
      <c r="E13" s="12">
        <v>10</v>
      </c>
      <c r="F13" s="8">
        <v>2.5099999999999998</v>
      </c>
      <c r="G13" s="12">
        <v>14</v>
      </c>
      <c r="H13" s="8">
        <v>4.75</v>
      </c>
      <c r="I13" s="12">
        <v>0</v>
      </c>
    </row>
    <row r="14" spans="2:9" ht="15" customHeight="1" x14ac:dyDescent="0.2">
      <c r="B14" t="s">
        <v>25</v>
      </c>
      <c r="C14" s="12">
        <v>33</v>
      </c>
      <c r="D14" s="8">
        <v>4.66</v>
      </c>
      <c r="E14" s="12">
        <v>24</v>
      </c>
      <c r="F14" s="8">
        <v>6.03</v>
      </c>
      <c r="G14" s="12">
        <v>9</v>
      </c>
      <c r="H14" s="8">
        <v>3.05</v>
      </c>
      <c r="I14" s="12">
        <v>0</v>
      </c>
    </row>
    <row r="15" spans="2:9" ht="15" customHeight="1" x14ac:dyDescent="0.2">
      <c r="B15" t="s">
        <v>26</v>
      </c>
      <c r="C15" s="12">
        <v>60</v>
      </c>
      <c r="D15" s="8">
        <v>8.4700000000000006</v>
      </c>
      <c r="E15" s="12">
        <v>47</v>
      </c>
      <c r="F15" s="8">
        <v>11.81</v>
      </c>
      <c r="G15" s="12">
        <v>13</v>
      </c>
      <c r="H15" s="8">
        <v>4.41</v>
      </c>
      <c r="I15" s="12">
        <v>0</v>
      </c>
    </row>
    <row r="16" spans="2:9" ht="15" customHeight="1" x14ac:dyDescent="0.2">
      <c r="B16" t="s">
        <v>27</v>
      </c>
      <c r="C16" s="12">
        <v>103</v>
      </c>
      <c r="D16" s="8">
        <v>14.55</v>
      </c>
      <c r="E16" s="12">
        <v>81</v>
      </c>
      <c r="F16" s="8">
        <v>20.350000000000001</v>
      </c>
      <c r="G16" s="12">
        <v>22</v>
      </c>
      <c r="H16" s="8">
        <v>7.46</v>
      </c>
      <c r="I16" s="12">
        <v>0</v>
      </c>
    </row>
    <row r="17" spans="2:9" ht="15" customHeight="1" x14ac:dyDescent="0.2">
      <c r="B17" t="s">
        <v>28</v>
      </c>
      <c r="C17" s="12">
        <v>43</v>
      </c>
      <c r="D17" s="8">
        <v>6.07</v>
      </c>
      <c r="E17" s="12">
        <v>17</v>
      </c>
      <c r="F17" s="8">
        <v>4.2699999999999996</v>
      </c>
      <c r="G17" s="12">
        <v>14</v>
      </c>
      <c r="H17" s="8">
        <v>4.75</v>
      </c>
      <c r="I17" s="12">
        <v>0</v>
      </c>
    </row>
    <row r="18" spans="2:9" ht="15" customHeight="1" x14ac:dyDescent="0.2">
      <c r="B18" t="s">
        <v>29</v>
      </c>
      <c r="C18" s="12">
        <v>35</v>
      </c>
      <c r="D18" s="8">
        <v>4.9400000000000004</v>
      </c>
      <c r="E18" s="12">
        <v>23</v>
      </c>
      <c r="F18" s="8">
        <v>5.78</v>
      </c>
      <c r="G18" s="12">
        <v>10</v>
      </c>
      <c r="H18" s="8">
        <v>3.39</v>
      </c>
      <c r="I18" s="12">
        <v>0</v>
      </c>
    </row>
    <row r="19" spans="2:9" ht="15" customHeight="1" x14ac:dyDescent="0.2">
      <c r="B19" t="s">
        <v>30</v>
      </c>
      <c r="C19" s="12">
        <v>19</v>
      </c>
      <c r="D19" s="8">
        <v>2.68</v>
      </c>
      <c r="E19" s="12">
        <v>10</v>
      </c>
      <c r="F19" s="8">
        <v>2.5099999999999998</v>
      </c>
      <c r="G19" s="12">
        <v>9</v>
      </c>
      <c r="H19" s="8">
        <v>3.05</v>
      </c>
      <c r="I19" s="12">
        <v>0</v>
      </c>
    </row>
    <row r="20" spans="2:9" ht="15" customHeight="1" x14ac:dyDescent="0.2">
      <c r="B20" s="9" t="s">
        <v>136</v>
      </c>
      <c r="C20" s="12">
        <f>SUM(LTBL_16206[総数／事業所数])</f>
        <v>708</v>
      </c>
      <c r="E20" s="12">
        <f>SUBTOTAL(109,LTBL_16206[個人／事業所数])</f>
        <v>398</v>
      </c>
      <c r="G20" s="12">
        <f>SUBTOTAL(109,LTBL_16206[法人／事業所数])</f>
        <v>295</v>
      </c>
      <c r="I20" s="12">
        <f>SUBTOTAL(109,LTBL_16206[法人以外の団体／事業所数])</f>
        <v>0</v>
      </c>
    </row>
    <row r="21" spans="2:9" ht="15" customHeight="1" x14ac:dyDescent="0.2">
      <c r="E21" s="11">
        <f>LTBL_16206[[#Totals],[個人／事業所数]]/LTBL_16206[[#Totals],[総数／事業所数]]</f>
        <v>0.56214689265536721</v>
      </c>
      <c r="G21" s="11">
        <f>LTBL_16206[[#Totals],[法人／事業所数]]/LTBL_16206[[#Totals],[総数／事業所数]]</f>
        <v>0.41666666666666669</v>
      </c>
      <c r="I21" s="11">
        <f>LTBL_16206[[#Totals],[法人以外の団体／事業所数]]/LTBL_16206[[#Totals],[総数／事業所数]]</f>
        <v>0</v>
      </c>
    </row>
    <row r="23" spans="2:9" ht="33" customHeight="1" x14ac:dyDescent="0.2">
      <c r="B23" t="s">
        <v>137</v>
      </c>
      <c r="C23" s="10" t="s">
        <v>32</v>
      </c>
      <c r="D23" s="10" t="s">
        <v>33</v>
      </c>
      <c r="E23" s="10" t="s">
        <v>34</v>
      </c>
      <c r="F23" s="10" t="s">
        <v>35</v>
      </c>
      <c r="G23" s="10" t="s">
        <v>36</v>
      </c>
      <c r="H23" s="10" t="s">
        <v>37</v>
      </c>
      <c r="I23" s="10" t="s">
        <v>38</v>
      </c>
    </row>
    <row r="24" spans="2:9" ht="15" customHeight="1" x14ac:dyDescent="0.2">
      <c r="B24" t="s">
        <v>54</v>
      </c>
      <c r="C24" s="12">
        <v>89</v>
      </c>
      <c r="D24" s="8">
        <v>12.57</v>
      </c>
      <c r="E24" s="12">
        <v>77</v>
      </c>
      <c r="F24" s="8">
        <v>19.350000000000001</v>
      </c>
      <c r="G24" s="12">
        <v>12</v>
      </c>
      <c r="H24" s="8">
        <v>4.07</v>
      </c>
      <c r="I24" s="12">
        <v>0</v>
      </c>
    </row>
    <row r="25" spans="2:9" ht="15" customHeight="1" x14ac:dyDescent="0.2">
      <c r="B25" t="s">
        <v>49</v>
      </c>
      <c r="C25" s="12">
        <v>62</v>
      </c>
      <c r="D25" s="8">
        <v>8.76</v>
      </c>
      <c r="E25" s="12">
        <v>37</v>
      </c>
      <c r="F25" s="8">
        <v>9.3000000000000007</v>
      </c>
      <c r="G25" s="12">
        <v>25</v>
      </c>
      <c r="H25" s="8">
        <v>8.4700000000000006</v>
      </c>
      <c r="I25" s="12">
        <v>0</v>
      </c>
    </row>
    <row r="26" spans="2:9" ht="15" customHeight="1" x14ac:dyDescent="0.2">
      <c r="B26" t="s">
        <v>53</v>
      </c>
      <c r="C26" s="12">
        <v>52</v>
      </c>
      <c r="D26" s="8">
        <v>7.34</v>
      </c>
      <c r="E26" s="12">
        <v>45</v>
      </c>
      <c r="F26" s="8">
        <v>11.31</v>
      </c>
      <c r="G26" s="12">
        <v>7</v>
      </c>
      <c r="H26" s="8">
        <v>2.37</v>
      </c>
      <c r="I26" s="12">
        <v>0</v>
      </c>
    </row>
    <row r="27" spans="2:9" ht="15" customHeight="1" x14ac:dyDescent="0.2">
      <c r="B27" t="s">
        <v>39</v>
      </c>
      <c r="C27" s="12">
        <v>46</v>
      </c>
      <c r="D27" s="8">
        <v>6.5</v>
      </c>
      <c r="E27" s="12">
        <v>17</v>
      </c>
      <c r="F27" s="8">
        <v>4.2699999999999996</v>
      </c>
      <c r="G27" s="12">
        <v>29</v>
      </c>
      <c r="H27" s="8">
        <v>9.83</v>
      </c>
      <c r="I27" s="12">
        <v>0</v>
      </c>
    </row>
    <row r="28" spans="2:9" ht="15" customHeight="1" x14ac:dyDescent="0.2">
      <c r="B28" t="s">
        <v>55</v>
      </c>
      <c r="C28" s="12">
        <v>43</v>
      </c>
      <c r="D28" s="8">
        <v>6.07</v>
      </c>
      <c r="E28" s="12">
        <v>17</v>
      </c>
      <c r="F28" s="8">
        <v>4.2699999999999996</v>
      </c>
      <c r="G28" s="12">
        <v>14</v>
      </c>
      <c r="H28" s="8">
        <v>4.75</v>
      </c>
      <c r="I28" s="12">
        <v>0</v>
      </c>
    </row>
    <row r="29" spans="2:9" ht="15" customHeight="1" x14ac:dyDescent="0.2">
      <c r="B29" t="s">
        <v>47</v>
      </c>
      <c r="C29" s="12">
        <v>40</v>
      </c>
      <c r="D29" s="8">
        <v>5.65</v>
      </c>
      <c r="E29" s="12">
        <v>30</v>
      </c>
      <c r="F29" s="8">
        <v>7.54</v>
      </c>
      <c r="G29" s="12">
        <v>10</v>
      </c>
      <c r="H29" s="8">
        <v>3.39</v>
      </c>
      <c r="I29" s="12">
        <v>0</v>
      </c>
    </row>
    <row r="30" spans="2:9" ht="15" customHeight="1" x14ac:dyDescent="0.2">
      <c r="B30" t="s">
        <v>40</v>
      </c>
      <c r="C30" s="12">
        <v>36</v>
      </c>
      <c r="D30" s="8">
        <v>5.08</v>
      </c>
      <c r="E30" s="12">
        <v>23</v>
      </c>
      <c r="F30" s="8">
        <v>5.78</v>
      </c>
      <c r="G30" s="12">
        <v>13</v>
      </c>
      <c r="H30" s="8">
        <v>4.41</v>
      </c>
      <c r="I30" s="12">
        <v>0</v>
      </c>
    </row>
    <row r="31" spans="2:9" ht="15" customHeight="1" x14ac:dyDescent="0.2">
      <c r="B31" t="s">
        <v>41</v>
      </c>
      <c r="C31" s="12">
        <v>28</v>
      </c>
      <c r="D31" s="8">
        <v>3.95</v>
      </c>
      <c r="E31" s="12">
        <v>7</v>
      </c>
      <c r="F31" s="8">
        <v>1.76</v>
      </c>
      <c r="G31" s="12">
        <v>21</v>
      </c>
      <c r="H31" s="8">
        <v>7.12</v>
      </c>
      <c r="I31" s="12">
        <v>0</v>
      </c>
    </row>
    <row r="32" spans="2:9" ht="15" customHeight="1" x14ac:dyDescent="0.2">
      <c r="B32" t="s">
        <v>56</v>
      </c>
      <c r="C32" s="12">
        <v>25</v>
      </c>
      <c r="D32" s="8">
        <v>3.53</v>
      </c>
      <c r="E32" s="12">
        <v>23</v>
      </c>
      <c r="F32" s="8">
        <v>5.78</v>
      </c>
      <c r="G32" s="12">
        <v>2</v>
      </c>
      <c r="H32" s="8">
        <v>0.68</v>
      </c>
      <c r="I32" s="12">
        <v>0</v>
      </c>
    </row>
    <row r="33" spans="2:9" ht="15" customHeight="1" x14ac:dyDescent="0.2">
      <c r="B33" t="s">
        <v>48</v>
      </c>
      <c r="C33" s="12">
        <v>24</v>
      </c>
      <c r="D33" s="8">
        <v>3.39</v>
      </c>
      <c r="E33" s="12">
        <v>12</v>
      </c>
      <c r="F33" s="8">
        <v>3.02</v>
      </c>
      <c r="G33" s="12">
        <v>12</v>
      </c>
      <c r="H33" s="8">
        <v>4.07</v>
      </c>
      <c r="I33" s="12">
        <v>0</v>
      </c>
    </row>
    <row r="34" spans="2:9" ht="15" customHeight="1" x14ac:dyDescent="0.2">
      <c r="B34" t="s">
        <v>69</v>
      </c>
      <c r="C34" s="12">
        <v>23</v>
      </c>
      <c r="D34" s="8">
        <v>3.25</v>
      </c>
      <c r="E34" s="12">
        <v>13</v>
      </c>
      <c r="F34" s="8">
        <v>3.27</v>
      </c>
      <c r="G34" s="12">
        <v>10</v>
      </c>
      <c r="H34" s="8">
        <v>3.39</v>
      </c>
      <c r="I34" s="12">
        <v>0</v>
      </c>
    </row>
    <row r="35" spans="2:9" ht="15" customHeight="1" x14ac:dyDescent="0.2">
      <c r="B35" t="s">
        <v>51</v>
      </c>
      <c r="C35" s="12">
        <v>21</v>
      </c>
      <c r="D35" s="8">
        <v>2.97</v>
      </c>
      <c r="E35" s="12">
        <v>16</v>
      </c>
      <c r="F35" s="8">
        <v>4.0199999999999996</v>
      </c>
      <c r="G35" s="12">
        <v>5</v>
      </c>
      <c r="H35" s="8">
        <v>1.69</v>
      </c>
      <c r="I35" s="12">
        <v>0</v>
      </c>
    </row>
    <row r="36" spans="2:9" ht="15" customHeight="1" x14ac:dyDescent="0.2">
      <c r="B36" t="s">
        <v>50</v>
      </c>
      <c r="C36" s="12">
        <v>19</v>
      </c>
      <c r="D36" s="8">
        <v>2.68</v>
      </c>
      <c r="E36" s="12">
        <v>9</v>
      </c>
      <c r="F36" s="8">
        <v>2.2599999999999998</v>
      </c>
      <c r="G36" s="12">
        <v>10</v>
      </c>
      <c r="H36" s="8">
        <v>3.39</v>
      </c>
      <c r="I36" s="12">
        <v>0</v>
      </c>
    </row>
    <row r="37" spans="2:9" ht="15" customHeight="1" x14ac:dyDescent="0.2">
      <c r="B37" t="s">
        <v>46</v>
      </c>
      <c r="C37" s="12">
        <v>17</v>
      </c>
      <c r="D37" s="8">
        <v>2.4</v>
      </c>
      <c r="E37" s="12">
        <v>12</v>
      </c>
      <c r="F37" s="8">
        <v>3.02</v>
      </c>
      <c r="G37" s="12">
        <v>5</v>
      </c>
      <c r="H37" s="8">
        <v>1.69</v>
      </c>
      <c r="I37" s="12">
        <v>0</v>
      </c>
    </row>
    <row r="38" spans="2:9" ht="15" customHeight="1" x14ac:dyDescent="0.2">
      <c r="B38" t="s">
        <v>63</v>
      </c>
      <c r="C38" s="12">
        <v>12</v>
      </c>
      <c r="D38" s="8">
        <v>1.69</v>
      </c>
      <c r="E38" s="12">
        <v>3</v>
      </c>
      <c r="F38" s="8">
        <v>0.75</v>
      </c>
      <c r="G38" s="12">
        <v>9</v>
      </c>
      <c r="H38" s="8">
        <v>3.05</v>
      </c>
      <c r="I38" s="12">
        <v>0</v>
      </c>
    </row>
    <row r="39" spans="2:9" ht="15" customHeight="1" x14ac:dyDescent="0.2">
      <c r="B39" t="s">
        <v>61</v>
      </c>
      <c r="C39" s="12">
        <v>11</v>
      </c>
      <c r="D39" s="8">
        <v>1.55</v>
      </c>
      <c r="E39" s="12">
        <v>6</v>
      </c>
      <c r="F39" s="8">
        <v>1.51</v>
      </c>
      <c r="G39" s="12">
        <v>5</v>
      </c>
      <c r="H39" s="8">
        <v>1.69</v>
      </c>
      <c r="I39" s="12">
        <v>0</v>
      </c>
    </row>
    <row r="40" spans="2:9" ht="15" customHeight="1" x14ac:dyDescent="0.2">
      <c r="B40" t="s">
        <v>52</v>
      </c>
      <c r="C40" s="12">
        <v>11</v>
      </c>
      <c r="D40" s="8">
        <v>1.55</v>
      </c>
      <c r="E40" s="12">
        <v>8</v>
      </c>
      <c r="F40" s="8">
        <v>2.0099999999999998</v>
      </c>
      <c r="G40" s="12">
        <v>3</v>
      </c>
      <c r="H40" s="8">
        <v>1.02</v>
      </c>
      <c r="I40" s="12">
        <v>0</v>
      </c>
    </row>
    <row r="41" spans="2:9" ht="15" customHeight="1" x14ac:dyDescent="0.2">
      <c r="B41" t="s">
        <v>57</v>
      </c>
      <c r="C41" s="12">
        <v>10</v>
      </c>
      <c r="D41" s="8">
        <v>1.41</v>
      </c>
      <c r="E41" s="12">
        <v>0</v>
      </c>
      <c r="F41" s="8">
        <v>0</v>
      </c>
      <c r="G41" s="12">
        <v>8</v>
      </c>
      <c r="H41" s="8">
        <v>2.71</v>
      </c>
      <c r="I41" s="12">
        <v>0</v>
      </c>
    </row>
    <row r="42" spans="2:9" ht="15" customHeight="1" x14ac:dyDescent="0.2">
      <c r="B42" t="s">
        <v>42</v>
      </c>
      <c r="C42" s="12">
        <v>9</v>
      </c>
      <c r="D42" s="8">
        <v>1.27</v>
      </c>
      <c r="E42" s="12">
        <v>3</v>
      </c>
      <c r="F42" s="8">
        <v>0.75</v>
      </c>
      <c r="G42" s="12">
        <v>6</v>
      </c>
      <c r="H42" s="8">
        <v>2.0299999999999998</v>
      </c>
      <c r="I42" s="12">
        <v>0</v>
      </c>
    </row>
    <row r="43" spans="2:9" ht="15" customHeight="1" x14ac:dyDescent="0.2">
      <c r="B43" t="s">
        <v>68</v>
      </c>
      <c r="C43" s="12">
        <v>9</v>
      </c>
      <c r="D43" s="8">
        <v>1.27</v>
      </c>
      <c r="E43" s="12">
        <v>5</v>
      </c>
      <c r="F43" s="8">
        <v>1.26</v>
      </c>
      <c r="G43" s="12">
        <v>4</v>
      </c>
      <c r="H43" s="8">
        <v>1.36</v>
      </c>
      <c r="I43" s="12">
        <v>0</v>
      </c>
    </row>
    <row r="46" spans="2:9" ht="33" customHeight="1" x14ac:dyDescent="0.2">
      <c r="B46" t="s">
        <v>138</v>
      </c>
      <c r="C46" s="10" t="s">
        <v>32</v>
      </c>
      <c r="D46" s="10" t="s">
        <v>33</v>
      </c>
      <c r="E46" s="10" t="s">
        <v>34</v>
      </c>
      <c r="F46" s="10" t="s">
        <v>35</v>
      </c>
      <c r="G46" s="10" t="s">
        <v>36</v>
      </c>
      <c r="H46" s="10" t="s">
        <v>37</v>
      </c>
      <c r="I46" s="10" t="s">
        <v>38</v>
      </c>
    </row>
    <row r="47" spans="2:9" ht="15" customHeight="1" x14ac:dyDescent="0.2">
      <c r="B47" t="s">
        <v>95</v>
      </c>
      <c r="C47" s="12">
        <v>38</v>
      </c>
      <c r="D47" s="8">
        <v>5.37</v>
      </c>
      <c r="E47" s="12">
        <v>35</v>
      </c>
      <c r="F47" s="8">
        <v>8.7899999999999991</v>
      </c>
      <c r="G47" s="12">
        <v>3</v>
      </c>
      <c r="H47" s="8">
        <v>1.02</v>
      </c>
      <c r="I47" s="12">
        <v>0</v>
      </c>
    </row>
    <row r="48" spans="2:9" ht="15" customHeight="1" x14ac:dyDescent="0.2">
      <c r="B48" t="s">
        <v>94</v>
      </c>
      <c r="C48" s="12">
        <v>28</v>
      </c>
      <c r="D48" s="8">
        <v>3.95</v>
      </c>
      <c r="E48" s="12">
        <v>28</v>
      </c>
      <c r="F48" s="8">
        <v>7.04</v>
      </c>
      <c r="G48" s="12">
        <v>0</v>
      </c>
      <c r="H48" s="8">
        <v>0</v>
      </c>
      <c r="I48" s="12">
        <v>0</v>
      </c>
    </row>
    <row r="49" spans="2:9" ht="15" customHeight="1" x14ac:dyDescent="0.2">
      <c r="B49" t="s">
        <v>79</v>
      </c>
      <c r="C49" s="12">
        <v>24</v>
      </c>
      <c r="D49" s="8">
        <v>3.39</v>
      </c>
      <c r="E49" s="12">
        <v>7</v>
      </c>
      <c r="F49" s="8">
        <v>1.76</v>
      </c>
      <c r="G49" s="12">
        <v>17</v>
      </c>
      <c r="H49" s="8">
        <v>5.76</v>
      </c>
      <c r="I49" s="12">
        <v>0</v>
      </c>
    </row>
    <row r="50" spans="2:9" ht="15" customHeight="1" x14ac:dyDescent="0.2">
      <c r="B50" t="s">
        <v>96</v>
      </c>
      <c r="C50" s="12">
        <v>23</v>
      </c>
      <c r="D50" s="8">
        <v>3.25</v>
      </c>
      <c r="E50" s="12">
        <v>15</v>
      </c>
      <c r="F50" s="8">
        <v>3.77</v>
      </c>
      <c r="G50" s="12">
        <v>8</v>
      </c>
      <c r="H50" s="8">
        <v>2.71</v>
      </c>
      <c r="I50" s="12">
        <v>0</v>
      </c>
    </row>
    <row r="51" spans="2:9" ht="15" customHeight="1" x14ac:dyDescent="0.2">
      <c r="B51" t="s">
        <v>97</v>
      </c>
      <c r="C51" s="12">
        <v>22</v>
      </c>
      <c r="D51" s="8">
        <v>3.11</v>
      </c>
      <c r="E51" s="12">
        <v>20</v>
      </c>
      <c r="F51" s="8">
        <v>5.03</v>
      </c>
      <c r="G51" s="12">
        <v>2</v>
      </c>
      <c r="H51" s="8">
        <v>0.68</v>
      </c>
      <c r="I51" s="12">
        <v>0</v>
      </c>
    </row>
    <row r="52" spans="2:9" ht="15" customHeight="1" x14ac:dyDescent="0.2">
      <c r="B52" t="s">
        <v>109</v>
      </c>
      <c r="C52" s="12">
        <v>21</v>
      </c>
      <c r="D52" s="8">
        <v>2.97</v>
      </c>
      <c r="E52" s="12">
        <v>13</v>
      </c>
      <c r="F52" s="8">
        <v>3.27</v>
      </c>
      <c r="G52" s="12">
        <v>8</v>
      </c>
      <c r="H52" s="8">
        <v>2.71</v>
      </c>
      <c r="I52" s="12">
        <v>0</v>
      </c>
    </row>
    <row r="53" spans="2:9" ht="15" customHeight="1" x14ac:dyDescent="0.2">
      <c r="B53" t="s">
        <v>87</v>
      </c>
      <c r="C53" s="12">
        <v>20</v>
      </c>
      <c r="D53" s="8">
        <v>2.82</v>
      </c>
      <c r="E53" s="12">
        <v>16</v>
      </c>
      <c r="F53" s="8">
        <v>4.0199999999999996</v>
      </c>
      <c r="G53" s="12">
        <v>4</v>
      </c>
      <c r="H53" s="8">
        <v>1.36</v>
      </c>
      <c r="I53" s="12">
        <v>0</v>
      </c>
    </row>
    <row r="54" spans="2:9" ht="15" customHeight="1" x14ac:dyDescent="0.2">
      <c r="B54" t="s">
        <v>81</v>
      </c>
      <c r="C54" s="12">
        <v>16</v>
      </c>
      <c r="D54" s="8">
        <v>2.2599999999999998</v>
      </c>
      <c r="E54" s="12">
        <v>4</v>
      </c>
      <c r="F54" s="8">
        <v>1.01</v>
      </c>
      <c r="G54" s="12">
        <v>12</v>
      </c>
      <c r="H54" s="8">
        <v>4.07</v>
      </c>
      <c r="I54" s="12">
        <v>0</v>
      </c>
    </row>
    <row r="55" spans="2:9" ht="15" customHeight="1" x14ac:dyDescent="0.2">
      <c r="B55" t="s">
        <v>85</v>
      </c>
      <c r="C55" s="12">
        <v>14</v>
      </c>
      <c r="D55" s="8">
        <v>1.98</v>
      </c>
      <c r="E55" s="12">
        <v>6</v>
      </c>
      <c r="F55" s="8">
        <v>1.51</v>
      </c>
      <c r="G55" s="12">
        <v>8</v>
      </c>
      <c r="H55" s="8">
        <v>2.71</v>
      </c>
      <c r="I55" s="12">
        <v>0</v>
      </c>
    </row>
    <row r="56" spans="2:9" ht="15" customHeight="1" x14ac:dyDescent="0.2">
      <c r="B56" t="s">
        <v>102</v>
      </c>
      <c r="C56" s="12">
        <v>13</v>
      </c>
      <c r="D56" s="8">
        <v>1.84</v>
      </c>
      <c r="E56" s="12">
        <v>8</v>
      </c>
      <c r="F56" s="8">
        <v>2.0099999999999998</v>
      </c>
      <c r="G56" s="12">
        <v>5</v>
      </c>
      <c r="H56" s="8">
        <v>1.69</v>
      </c>
      <c r="I56" s="12">
        <v>0</v>
      </c>
    </row>
    <row r="57" spans="2:9" ht="15" customHeight="1" x14ac:dyDescent="0.2">
      <c r="B57" t="s">
        <v>111</v>
      </c>
      <c r="C57" s="12">
        <v>13</v>
      </c>
      <c r="D57" s="8">
        <v>1.84</v>
      </c>
      <c r="E57" s="12">
        <v>0</v>
      </c>
      <c r="F57" s="8">
        <v>0</v>
      </c>
      <c r="G57" s="12">
        <v>1</v>
      </c>
      <c r="H57" s="8">
        <v>0.34</v>
      </c>
      <c r="I57" s="12">
        <v>0</v>
      </c>
    </row>
    <row r="58" spans="2:9" ht="15" customHeight="1" x14ac:dyDescent="0.2">
      <c r="B58" t="s">
        <v>86</v>
      </c>
      <c r="C58" s="12">
        <v>12</v>
      </c>
      <c r="D58" s="8">
        <v>1.69</v>
      </c>
      <c r="E58" s="12">
        <v>5</v>
      </c>
      <c r="F58" s="8">
        <v>1.26</v>
      </c>
      <c r="G58" s="12">
        <v>7</v>
      </c>
      <c r="H58" s="8">
        <v>2.37</v>
      </c>
      <c r="I58" s="12">
        <v>0</v>
      </c>
    </row>
    <row r="59" spans="2:9" ht="15" customHeight="1" x14ac:dyDescent="0.2">
      <c r="B59" t="s">
        <v>89</v>
      </c>
      <c r="C59" s="12">
        <v>12</v>
      </c>
      <c r="D59" s="8">
        <v>1.69</v>
      </c>
      <c r="E59" s="12">
        <v>7</v>
      </c>
      <c r="F59" s="8">
        <v>1.76</v>
      </c>
      <c r="G59" s="12">
        <v>5</v>
      </c>
      <c r="H59" s="8">
        <v>1.69</v>
      </c>
      <c r="I59" s="12">
        <v>0</v>
      </c>
    </row>
    <row r="60" spans="2:9" ht="15" customHeight="1" x14ac:dyDescent="0.2">
      <c r="B60" t="s">
        <v>106</v>
      </c>
      <c r="C60" s="12">
        <v>11</v>
      </c>
      <c r="D60" s="8">
        <v>1.55</v>
      </c>
      <c r="E60" s="12">
        <v>9</v>
      </c>
      <c r="F60" s="8">
        <v>2.2599999999999998</v>
      </c>
      <c r="G60" s="12">
        <v>2</v>
      </c>
      <c r="H60" s="8">
        <v>0.68</v>
      </c>
      <c r="I60" s="12">
        <v>0</v>
      </c>
    </row>
    <row r="61" spans="2:9" ht="15" customHeight="1" x14ac:dyDescent="0.2">
      <c r="B61" t="s">
        <v>91</v>
      </c>
      <c r="C61" s="12">
        <v>11</v>
      </c>
      <c r="D61" s="8">
        <v>1.55</v>
      </c>
      <c r="E61" s="12">
        <v>11</v>
      </c>
      <c r="F61" s="8">
        <v>2.76</v>
      </c>
      <c r="G61" s="12">
        <v>0</v>
      </c>
      <c r="H61" s="8">
        <v>0</v>
      </c>
      <c r="I61" s="12">
        <v>0</v>
      </c>
    </row>
    <row r="62" spans="2:9" ht="15" customHeight="1" x14ac:dyDescent="0.2">
      <c r="B62" t="s">
        <v>92</v>
      </c>
      <c r="C62" s="12">
        <v>11</v>
      </c>
      <c r="D62" s="8">
        <v>1.55</v>
      </c>
      <c r="E62" s="12">
        <v>11</v>
      </c>
      <c r="F62" s="8">
        <v>2.76</v>
      </c>
      <c r="G62" s="12">
        <v>0</v>
      </c>
      <c r="H62" s="8">
        <v>0</v>
      </c>
      <c r="I62" s="12">
        <v>0</v>
      </c>
    </row>
    <row r="63" spans="2:9" ht="15" customHeight="1" x14ac:dyDescent="0.2">
      <c r="B63" t="s">
        <v>99</v>
      </c>
      <c r="C63" s="12">
        <v>10</v>
      </c>
      <c r="D63" s="8">
        <v>1.41</v>
      </c>
      <c r="E63" s="12">
        <v>4</v>
      </c>
      <c r="F63" s="8">
        <v>1.01</v>
      </c>
      <c r="G63" s="12">
        <v>6</v>
      </c>
      <c r="H63" s="8">
        <v>2.0299999999999998</v>
      </c>
      <c r="I63" s="12">
        <v>0</v>
      </c>
    </row>
    <row r="64" spans="2:9" ht="15" customHeight="1" x14ac:dyDescent="0.2">
      <c r="B64" t="s">
        <v>82</v>
      </c>
      <c r="C64" s="12">
        <v>10</v>
      </c>
      <c r="D64" s="8">
        <v>1.41</v>
      </c>
      <c r="E64" s="12">
        <v>3</v>
      </c>
      <c r="F64" s="8">
        <v>0.75</v>
      </c>
      <c r="G64" s="12">
        <v>7</v>
      </c>
      <c r="H64" s="8">
        <v>2.37</v>
      </c>
      <c r="I64" s="12">
        <v>0</v>
      </c>
    </row>
    <row r="65" spans="2:9" ht="15" customHeight="1" x14ac:dyDescent="0.2">
      <c r="B65" t="s">
        <v>105</v>
      </c>
      <c r="C65" s="12">
        <v>10</v>
      </c>
      <c r="D65" s="8">
        <v>1.41</v>
      </c>
      <c r="E65" s="12">
        <v>10</v>
      </c>
      <c r="F65" s="8">
        <v>2.5099999999999998</v>
      </c>
      <c r="G65" s="12">
        <v>0</v>
      </c>
      <c r="H65" s="8">
        <v>0</v>
      </c>
      <c r="I65" s="12">
        <v>0</v>
      </c>
    </row>
    <row r="66" spans="2:9" ht="15" customHeight="1" x14ac:dyDescent="0.2">
      <c r="B66" t="s">
        <v>84</v>
      </c>
      <c r="C66" s="12">
        <v>9</v>
      </c>
      <c r="D66" s="8">
        <v>1.27</v>
      </c>
      <c r="E66" s="12">
        <v>3</v>
      </c>
      <c r="F66" s="8">
        <v>0.75</v>
      </c>
      <c r="G66" s="12">
        <v>6</v>
      </c>
      <c r="H66" s="8">
        <v>2.0299999999999998</v>
      </c>
      <c r="I66" s="12">
        <v>0</v>
      </c>
    </row>
    <row r="67" spans="2:9" ht="15" customHeight="1" x14ac:dyDescent="0.2">
      <c r="B67" t="s">
        <v>108</v>
      </c>
      <c r="C67" s="12">
        <v>9</v>
      </c>
      <c r="D67" s="8">
        <v>1.27</v>
      </c>
      <c r="E67" s="12">
        <v>2</v>
      </c>
      <c r="F67" s="8">
        <v>0.5</v>
      </c>
      <c r="G67" s="12">
        <v>7</v>
      </c>
      <c r="H67" s="8">
        <v>2.37</v>
      </c>
      <c r="I67" s="12">
        <v>0</v>
      </c>
    </row>
    <row r="68" spans="2:9" ht="15" customHeight="1" x14ac:dyDescent="0.2">
      <c r="B68" t="s">
        <v>90</v>
      </c>
      <c r="C68" s="12">
        <v>9</v>
      </c>
      <c r="D68" s="8">
        <v>1.27</v>
      </c>
      <c r="E68" s="12">
        <v>7</v>
      </c>
      <c r="F68" s="8">
        <v>1.76</v>
      </c>
      <c r="G68" s="12">
        <v>2</v>
      </c>
      <c r="H68" s="8">
        <v>0.68</v>
      </c>
      <c r="I68" s="12">
        <v>0</v>
      </c>
    </row>
    <row r="69" spans="2:9" ht="15" customHeight="1" x14ac:dyDescent="0.2">
      <c r="B69" t="s">
        <v>110</v>
      </c>
      <c r="C69" s="12">
        <v>9</v>
      </c>
      <c r="D69" s="8">
        <v>1.27</v>
      </c>
      <c r="E69" s="12">
        <v>5</v>
      </c>
      <c r="F69" s="8">
        <v>1.26</v>
      </c>
      <c r="G69" s="12">
        <v>4</v>
      </c>
      <c r="H69" s="8">
        <v>1.36</v>
      </c>
      <c r="I69" s="12">
        <v>0</v>
      </c>
    </row>
    <row r="71" spans="2:9" ht="15" customHeight="1" x14ac:dyDescent="0.2">
      <c r="B71" t="s">
        <v>139</v>
      </c>
    </row>
  </sheetData>
  <phoneticPr fontId="1"/>
  <pageMargins left="0.70866141732283505" right="0.70866141732283505" top="0.74803149606299202" bottom="0.74803149606299202" header="0.31496062992126" footer="0.31496062992126"/>
  <pageSetup paperSize="12" orientation="portrait" cellComments="atEnd" r:id="rId1"/>
  <tableParts count="3">
    <tablePart r:id="rId2"/>
    <tablePart r:id="rId3"/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0DBC3-9F40-4217-B8E1-45FE154C2CE9}">
  <sheetPr>
    <pageSetUpPr fitToPage="1"/>
  </sheetPr>
  <dimension ref="B2:I72"/>
  <sheetViews>
    <sheetView workbookViewId="0">
      <selection activeCell="B2" sqref="B2"/>
    </sheetView>
  </sheetViews>
  <sheetFormatPr defaultRowHeight="15" customHeight="1" x14ac:dyDescent="0.2"/>
  <cols>
    <col min="1" max="1" width="3.6640625" customWidth="1"/>
    <col min="2" max="2" width="40.77734375" customWidth="1"/>
    <col min="3" max="9" width="13.5546875" customWidth="1"/>
  </cols>
  <sheetData>
    <row r="2" spans="2:9" ht="15" customHeight="1" x14ac:dyDescent="0.2">
      <c r="B2" t="s">
        <v>145</v>
      </c>
    </row>
    <row r="4" spans="2:9" ht="33" customHeight="1" x14ac:dyDescent="0.2">
      <c r="B4" t="s">
        <v>135</v>
      </c>
      <c r="C4" s="10" t="s">
        <v>32</v>
      </c>
      <c r="D4" s="10" t="s">
        <v>33</v>
      </c>
      <c r="E4" s="10" t="s">
        <v>34</v>
      </c>
      <c r="F4" s="10" t="s">
        <v>35</v>
      </c>
      <c r="G4" s="10" t="s">
        <v>36</v>
      </c>
      <c r="H4" s="10" t="s">
        <v>37</v>
      </c>
      <c r="I4" s="10" t="s">
        <v>38</v>
      </c>
    </row>
    <row r="5" spans="2:9" ht="15" customHeight="1" x14ac:dyDescent="0.2">
      <c r="B5" t="s">
        <v>16</v>
      </c>
      <c r="C5" s="12">
        <v>1</v>
      </c>
      <c r="D5" s="8">
        <v>0.11</v>
      </c>
      <c r="E5" s="12">
        <v>0</v>
      </c>
      <c r="F5" s="8">
        <v>0</v>
      </c>
      <c r="G5" s="12">
        <v>1</v>
      </c>
      <c r="H5" s="8">
        <v>0.24</v>
      </c>
      <c r="I5" s="12">
        <v>0</v>
      </c>
    </row>
    <row r="6" spans="2:9" ht="15" customHeight="1" x14ac:dyDescent="0.2">
      <c r="B6" t="s">
        <v>17</v>
      </c>
      <c r="C6" s="12">
        <v>135</v>
      </c>
      <c r="D6" s="8">
        <v>14.95</v>
      </c>
      <c r="E6" s="12">
        <v>49</v>
      </c>
      <c r="F6" s="8">
        <v>10.4</v>
      </c>
      <c r="G6" s="12">
        <v>86</v>
      </c>
      <c r="H6" s="8">
        <v>20.87</v>
      </c>
      <c r="I6" s="12">
        <v>0</v>
      </c>
    </row>
    <row r="7" spans="2:9" ht="15" customHeight="1" x14ac:dyDescent="0.2">
      <c r="B7" t="s">
        <v>18</v>
      </c>
      <c r="C7" s="12">
        <v>102</v>
      </c>
      <c r="D7" s="8">
        <v>11.3</v>
      </c>
      <c r="E7" s="12">
        <v>37</v>
      </c>
      <c r="F7" s="8">
        <v>7.86</v>
      </c>
      <c r="G7" s="12">
        <v>65</v>
      </c>
      <c r="H7" s="8">
        <v>15.78</v>
      </c>
      <c r="I7" s="12">
        <v>0</v>
      </c>
    </row>
    <row r="8" spans="2:9" ht="15" customHeight="1" x14ac:dyDescent="0.2">
      <c r="B8" t="s">
        <v>19</v>
      </c>
      <c r="C8" s="12">
        <v>1</v>
      </c>
      <c r="D8" s="8">
        <v>0.11</v>
      </c>
      <c r="E8" s="12">
        <v>0</v>
      </c>
      <c r="F8" s="8">
        <v>0</v>
      </c>
      <c r="G8" s="12">
        <v>0</v>
      </c>
      <c r="H8" s="8">
        <v>0</v>
      </c>
      <c r="I8" s="12">
        <v>0</v>
      </c>
    </row>
    <row r="9" spans="2:9" ht="15" customHeight="1" x14ac:dyDescent="0.2">
      <c r="B9" t="s">
        <v>20</v>
      </c>
      <c r="C9" s="12">
        <v>4</v>
      </c>
      <c r="D9" s="8">
        <v>0.44</v>
      </c>
      <c r="E9" s="12">
        <v>0</v>
      </c>
      <c r="F9" s="8">
        <v>0</v>
      </c>
      <c r="G9" s="12">
        <v>4</v>
      </c>
      <c r="H9" s="8">
        <v>0.97</v>
      </c>
      <c r="I9" s="12">
        <v>0</v>
      </c>
    </row>
    <row r="10" spans="2:9" ht="15" customHeight="1" x14ac:dyDescent="0.2">
      <c r="B10" t="s">
        <v>21</v>
      </c>
      <c r="C10" s="12">
        <v>17</v>
      </c>
      <c r="D10" s="8">
        <v>1.88</v>
      </c>
      <c r="E10" s="12">
        <v>1</v>
      </c>
      <c r="F10" s="8">
        <v>0.21</v>
      </c>
      <c r="G10" s="12">
        <v>15</v>
      </c>
      <c r="H10" s="8">
        <v>3.64</v>
      </c>
      <c r="I10" s="12">
        <v>1</v>
      </c>
    </row>
    <row r="11" spans="2:9" ht="15" customHeight="1" x14ac:dyDescent="0.2">
      <c r="B11" t="s">
        <v>22</v>
      </c>
      <c r="C11" s="12">
        <v>241</v>
      </c>
      <c r="D11" s="8">
        <v>26.69</v>
      </c>
      <c r="E11" s="12">
        <v>140</v>
      </c>
      <c r="F11" s="8">
        <v>29.72</v>
      </c>
      <c r="G11" s="12">
        <v>101</v>
      </c>
      <c r="H11" s="8">
        <v>24.51</v>
      </c>
      <c r="I11" s="12">
        <v>0</v>
      </c>
    </row>
    <row r="12" spans="2:9" ht="15" customHeight="1" x14ac:dyDescent="0.2">
      <c r="B12" t="s">
        <v>23</v>
      </c>
      <c r="C12" s="12">
        <v>10</v>
      </c>
      <c r="D12" s="8">
        <v>1.1100000000000001</v>
      </c>
      <c r="E12" s="12">
        <v>1</v>
      </c>
      <c r="F12" s="8">
        <v>0.21</v>
      </c>
      <c r="G12" s="12">
        <v>9</v>
      </c>
      <c r="H12" s="8">
        <v>2.1800000000000002</v>
      </c>
      <c r="I12" s="12">
        <v>0</v>
      </c>
    </row>
    <row r="13" spans="2:9" ht="15" customHeight="1" x14ac:dyDescent="0.2">
      <c r="B13" t="s">
        <v>24</v>
      </c>
      <c r="C13" s="12">
        <v>26</v>
      </c>
      <c r="D13" s="8">
        <v>2.88</v>
      </c>
      <c r="E13" s="12">
        <v>6</v>
      </c>
      <c r="F13" s="8">
        <v>1.27</v>
      </c>
      <c r="G13" s="12">
        <v>20</v>
      </c>
      <c r="H13" s="8">
        <v>4.8499999999999996</v>
      </c>
      <c r="I13" s="12">
        <v>0</v>
      </c>
    </row>
    <row r="14" spans="2:9" ht="15" customHeight="1" x14ac:dyDescent="0.2">
      <c r="B14" t="s">
        <v>25</v>
      </c>
      <c r="C14" s="12">
        <v>28</v>
      </c>
      <c r="D14" s="8">
        <v>3.1</v>
      </c>
      <c r="E14" s="12">
        <v>11</v>
      </c>
      <c r="F14" s="8">
        <v>2.34</v>
      </c>
      <c r="G14" s="12">
        <v>15</v>
      </c>
      <c r="H14" s="8">
        <v>3.64</v>
      </c>
      <c r="I14" s="12">
        <v>0</v>
      </c>
    </row>
    <row r="15" spans="2:9" ht="15" customHeight="1" x14ac:dyDescent="0.2">
      <c r="B15" t="s">
        <v>26</v>
      </c>
      <c r="C15" s="12">
        <v>108</v>
      </c>
      <c r="D15" s="8">
        <v>11.96</v>
      </c>
      <c r="E15" s="12">
        <v>74</v>
      </c>
      <c r="F15" s="8">
        <v>15.71</v>
      </c>
      <c r="G15" s="12">
        <v>34</v>
      </c>
      <c r="H15" s="8">
        <v>8.25</v>
      </c>
      <c r="I15" s="12">
        <v>0</v>
      </c>
    </row>
    <row r="16" spans="2:9" ht="15" customHeight="1" x14ac:dyDescent="0.2">
      <c r="B16" t="s">
        <v>27</v>
      </c>
      <c r="C16" s="12">
        <v>119</v>
      </c>
      <c r="D16" s="8">
        <v>13.18</v>
      </c>
      <c r="E16" s="12">
        <v>95</v>
      </c>
      <c r="F16" s="8">
        <v>20.170000000000002</v>
      </c>
      <c r="G16" s="12">
        <v>24</v>
      </c>
      <c r="H16" s="8">
        <v>5.83</v>
      </c>
      <c r="I16" s="12">
        <v>0</v>
      </c>
    </row>
    <row r="17" spans="2:9" ht="15" customHeight="1" x14ac:dyDescent="0.2">
      <c r="B17" t="s">
        <v>28</v>
      </c>
      <c r="C17" s="12">
        <v>40</v>
      </c>
      <c r="D17" s="8">
        <v>4.43</v>
      </c>
      <c r="E17" s="12">
        <v>11</v>
      </c>
      <c r="F17" s="8">
        <v>2.34</v>
      </c>
      <c r="G17" s="12">
        <v>15</v>
      </c>
      <c r="H17" s="8">
        <v>3.64</v>
      </c>
      <c r="I17" s="12">
        <v>0</v>
      </c>
    </row>
    <row r="18" spans="2:9" ht="15" customHeight="1" x14ac:dyDescent="0.2">
      <c r="B18" t="s">
        <v>29</v>
      </c>
      <c r="C18" s="12">
        <v>40</v>
      </c>
      <c r="D18" s="8">
        <v>4.43</v>
      </c>
      <c r="E18" s="12">
        <v>31</v>
      </c>
      <c r="F18" s="8">
        <v>6.58</v>
      </c>
      <c r="G18" s="12">
        <v>8</v>
      </c>
      <c r="H18" s="8">
        <v>1.94</v>
      </c>
      <c r="I18" s="12">
        <v>0</v>
      </c>
    </row>
    <row r="19" spans="2:9" ht="15" customHeight="1" x14ac:dyDescent="0.2">
      <c r="B19" t="s">
        <v>30</v>
      </c>
      <c r="C19" s="12">
        <v>31</v>
      </c>
      <c r="D19" s="8">
        <v>3.43</v>
      </c>
      <c r="E19" s="12">
        <v>15</v>
      </c>
      <c r="F19" s="8">
        <v>3.18</v>
      </c>
      <c r="G19" s="12">
        <v>15</v>
      </c>
      <c r="H19" s="8">
        <v>3.64</v>
      </c>
      <c r="I19" s="12">
        <v>0</v>
      </c>
    </row>
    <row r="20" spans="2:9" ht="15" customHeight="1" x14ac:dyDescent="0.2">
      <c r="B20" s="9" t="s">
        <v>136</v>
      </c>
      <c r="C20" s="12">
        <f>SUM(LTBL_16207[総数／事業所数])</f>
        <v>903</v>
      </c>
      <c r="E20" s="12">
        <f>SUBTOTAL(109,LTBL_16207[個人／事業所数])</f>
        <v>471</v>
      </c>
      <c r="G20" s="12">
        <f>SUBTOTAL(109,LTBL_16207[法人／事業所数])</f>
        <v>412</v>
      </c>
      <c r="I20" s="12">
        <f>SUBTOTAL(109,LTBL_16207[法人以外の団体／事業所数])</f>
        <v>1</v>
      </c>
    </row>
    <row r="21" spans="2:9" ht="15" customHeight="1" x14ac:dyDescent="0.2">
      <c r="E21" s="11">
        <f>LTBL_16207[[#Totals],[個人／事業所数]]/LTBL_16207[[#Totals],[総数／事業所数]]</f>
        <v>0.52159468438538203</v>
      </c>
      <c r="G21" s="11">
        <f>LTBL_16207[[#Totals],[法人／事業所数]]/LTBL_16207[[#Totals],[総数／事業所数]]</f>
        <v>0.45625692137320045</v>
      </c>
      <c r="I21" s="11">
        <f>LTBL_16207[[#Totals],[法人以外の団体／事業所数]]/LTBL_16207[[#Totals],[総数／事業所数]]</f>
        <v>1.1074197120708748E-3</v>
      </c>
    </row>
    <row r="23" spans="2:9" ht="33" customHeight="1" x14ac:dyDescent="0.2">
      <c r="B23" t="s">
        <v>137</v>
      </c>
      <c r="C23" s="10" t="s">
        <v>32</v>
      </c>
      <c r="D23" s="10" t="s">
        <v>33</v>
      </c>
      <c r="E23" s="10" t="s">
        <v>34</v>
      </c>
      <c r="F23" s="10" t="s">
        <v>35</v>
      </c>
      <c r="G23" s="10" t="s">
        <v>36</v>
      </c>
      <c r="H23" s="10" t="s">
        <v>37</v>
      </c>
      <c r="I23" s="10" t="s">
        <v>38</v>
      </c>
    </row>
    <row r="24" spans="2:9" ht="15" customHeight="1" x14ac:dyDescent="0.2">
      <c r="B24" t="s">
        <v>54</v>
      </c>
      <c r="C24" s="12">
        <v>108</v>
      </c>
      <c r="D24" s="8">
        <v>11.96</v>
      </c>
      <c r="E24" s="12">
        <v>92</v>
      </c>
      <c r="F24" s="8">
        <v>19.53</v>
      </c>
      <c r="G24" s="12">
        <v>16</v>
      </c>
      <c r="H24" s="8">
        <v>3.88</v>
      </c>
      <c r="I24" s="12">
        <v>0</v>
      </c>
    </row>
    <row r="25" spans="2:9" ht="15" customHeight="1" x14ac:dyDescent="0.2">
      <c r="B25" t="s">
        <v>53</v>
      </c>
      <c r="C25" s="12">
        <v>84</v>
      </c>
      <c r="D25" s="8">
        <v>9.3000000000000007</v>
      </c>
      <c r="E25" s="12">
        <v>66</v>
      </c>
      <c r="F25" s="8">
        <v>14.01</v>
      </c>
      <c r="G25" s="12">
        <v>18</v>
      </c>
      <c r="H25" s="8">
        <v>4.37</v>
      </c>
      <c r="I25" s="12">
        <v>0</v>
      </c>
    </row>
    <row r="26" spans="2:9" ht="15" customHeight="1" x14ac:dyDescent="0.2">
      <c r="B26" t="s">
        <v>49</v>
      </c>
      <c r="C26" s="12">
        <v>74</v>
      </c>
      <c r="D26" s="8">
        <v>8.19</v>
      </c>
      <c r="E26" s="12">
        <v>38</v>
      </c>
      <c r="F26" s="8">
        <v>8.07</v>
      </c>
      <c r="G26" s="12">
        <v>36</v>
      </c>
      <c r="H26" s="8">
        <v>8.74</v>
      </c>
      <c r="I26" s="12">
        <v>0</v>
      </c>
    </row>
    <row r="27" spans="2:9" ht="15" customHeight="1" x14ac:dyDescent="0.2">
      <c r="B27" t="s">
        <v>39</v>
      </c>
      <c r="C27" s="12">
        <v>67</v>
      </c>
      <c r="D27" s="8">
        <v>7.42</v>
      </c>
      <c r="E27" s="12">
        <v>21</v>
      </c>
      <c r="F27" s="8">
        <v>4.46</v>
      </c>
      <c r="G27" s="12">
        <v>46</v>
      </c>
      <c r="H27" s="8">
        <v>11.17</v>
      </c>
      <c r="I27" s="12">
        <v>0</v>
      </c>
    </row>
    <row r="28" spans="2:9" ht="15" customHeight="1" x14ac:dyDescent="0.2">
      <c r="B28" t="s">
        <v>47</v>
      </c>
      <c r="C28" s="12">
        <v>61</v>
      </c>
      <c r="D28" s="8">
        <v>6.76</v>
      </c>
      <c r="E28" s="12">
        <v>47</v>
      </c>
      <c r="F28" s="8">
        <v>9.98</v>
      </c>
      <c r="G28" s="12">
        <v>14</v>
      </c>
      <c r="H28" s="8">
        <v>3.4</v>
      </c>
      <c r="I28" s="12">
        <v>0</v>
      </c>
    </row>
    <row r="29" spans="2:9" ht="15" customHeight="1" x14ac:dyDescent="0.2">
      <c r="B29" t="s">
        <v>55</v>
      </c>
      <c r="C29" s="12">
        <v>40</v>
      </c>
      <c r="D29" s="8">
        <v>4.43</v>
      </c>
      <c r="E29" s="12">
        <v>11</v>
      </c>
      <c r="F29" s="8">
        <v>2.34</v>
      </c>
      <c r="G29" s="12">
        <v>15</v>
      </c>
      <c r="H29" s="8">
        <v>3.64</v>
      </c>
      <c r="I29" s="12">
        <v>0</v>
      </c>
    </row>
    <row r="30" spans="2:9" ht="15" customHeight="1" x14ac:dyDescent="0.2">
      <c r="B30" t="s">
        <v>40</v>
      </c>
      <c r="C30" s="12">
        <v>34</v>
      </c>
      <c r="D30" s="8">
        <v>3.77</v>
      </c>
      <c r="E30" s="12">
        <v>15</v>
      </c>
      <c r="F30" s="8">
        <v>3.18</v>
      </c>
      <c r="G30" s="12">
        <v>19</v>
      </c>
      <c r="H30" s="8">
        <v>4.6100000000000003</v>
      </c>
      <c r="I30" s="12">
        <v>0</v>
      </c>
    </row>
    <row r="31" spans="2:9" ht="15" customHeight="1" x14ac:dyDescent="0.2">
      <c r="B31" t="s">
        <v>41</v>
      </c>
      <c r="C31" s="12">
        <v>34</v>
      </c>
      <c r="D31" s="8">
        <v>3.77</v>
      </c>
      <c r="E31" s="12">
        <v>13</v>
      </c>
      <c r="F31" s="8">
        <v>2.76</v>
      </c>
      <c r="G31" s="12">
        <v>21</v>
      </c>
      <c r="H31" s="8">
        <v>5.0999999999999996</v>
      </c>
      <c r="I31" s="12">
        <v>0</v>
      </c>
    </row>
    <row r="32" spans="2:9" ht="15" customHeight="1" x14ac:dyDescent="0.2">
      <c r="B32" t="s">
        <v>46</v>
      </c>
      <c r="C32" s="12">
        <v>33</v>
      </c>
      <c r="D32" s="8">
        <v>3.65</v>
      </c>
      <c r="E32" s="12">
        <v>23</v>
      </c>
      <c r="F32" s="8">
        <v>4.88</v>
      </c>
      <c r="G32" s="12">
        <v>10</v>
      </c>
      <c r="H32" s="8">
        <v>2.4300000000000002</v>
      </c>
      <c r="I32" s="12">
        <v>0</v>
      </c>
    </row>
    <row r="33" spans="2:9" ht="15" customHeight="1" x14ac:dyDescent="0.2">
      <c r="B33" t="s">
        <v>48</v>
      </c>
      <c r="C33" s="12">
        <v>32</v>
      </c>
      <c r="D33" s="8">
        <v>3.54</v>
      </c>
      <c r="E33" s="12">
        <v>20</v>
      </c>
      <c r="F33" s="8">
        <v>4.25</v>
      </c>
      <c r="G33" s="12">
        <v>12</v>
      </c>
      <c r="H33" s="8">
        <v>2.91</v>
      </c>
      <c r="I33" s="12">
        <v>0</v>
      </c>
    </row>
    <row r="34" spans="2:9" ht="15" customHeight="1" x14ac:dyDescent="0.2">
      <c r="B34" t="s">
        <v>56</v>
      </c>
      <c r="C34" s="12">
        <v>32</v>
      </c>
      <c r="D34" s="8">
        <v>3.54</v>
      </c>
      <c r="E34" s="12">
        <v>31</v>
      </c>
      <c r="F34" s="8">
        <v>6.58</v>
      </c>
      <c r="G34" s="12">
        <v>1</v>
      </c>
      <c r="H34" s="8">
        <v>0.24</v>
      </c>
      <c r="I34" s="12">
        <v>0</v>
      </c>
    </row>
    <row r="35" spans="2:9" ht="15" customHeight="1" x14ac:dyDescent="0.2">
      <c r="B35" t="s">
        <v>66</v>
      </c>
      <c r="C35" s="12">
        <v>21</v>
      </c>
      <c r="D35" s="8">
        <v>2.33</v>
      </c>
      <c r="E35" s="12">
        <v>7</v>
      </c>
      <c r="F35" s="8">
        <v>1.49</v>
      </c>
      <c r="G35" s="12">
        <v>14</v>
      </c>
      <c r="H35" s="8">
        <v>3.4</v>
      </c>
      <c r="I35" s="12">
        <v>0</v>
      </c>
    </row>
    <row r="36" spans="2:9" ht="15" customHeight="1" x14ac:dyDescent="0.2">
      <c r="B36" t="s">
        <v>62</v>
      </c>
      <c r="C36" s="12">
        <v>18</v>
      </c>
      <c r="D36" s="8">
        <v>1.99</v>
      </c>
      <c r="E36" s="12">
        <v>9</v>
      </c>
      <c r="F36" s="8">
        <v>1.91</v>
      </c>
      <c r="G36" s="12">
        <v>9</v>
      </c>
      <c r="H36" s="8">
        <v>2.1800000000000002</v>
      </c>
      <c r="I36" s="12">
        <v>0</v>
      </c>
    </row>
    <row r="37" spans="2:9" ht="15" customHeight="1" x14ac:dyDescent="0.2">
      <c r="B37" t="s">
        <v>42</v>
      </c>
      <c r="C37" s="12">
        <v>17</v>
      </c>
      <c r="D37" s="8">
        <v>1.88</v>
      </c>
      <c r="E37" s="12">
        <v>1</v>
      </c>
      <c r="F37" s="8">
        <v>0.21</v>
      </c>
      <c r="G37" s="12">
        <v>16</v>
      </c>
      <c r="H37" s="8">
        <v>3.88</v>
      </c>
      <c r="I37" s="12">
        <v>0</v>
      </c>
    </row>
    <row r="38" spans="2:9" ht="15" customHeight="1" x14ac:dyDescent="0.2">
      <c r="B38" t="s">
        <v>63</v>
      </c>
      <c r="C38" s="12">
        <v>15</v>
      </c>
      <c r="D38" s="8">
        <v>1.66</v>
      </c>
      <c r="E38" s="12">
        <v>6</v>
      </c>
      <c r="F38" s="8">
        <v>1.27</v>
      </c>
      <c r="G38" s="12">
        <v>9</v>
      </c>
      <c r="H38" s="8">
        <v>2.1800000000000002</v>
      </c>
      <c r="I38" s="12">
        <v>0</v>
      </c>
    </row>
    <row r="39" spans="2:9" ht="15" customHeight="1" x14ac:dyDescent="0.2">
      <c r="B39" t="s">
        <v>52</v>
      </c>
      <c r="C39" s="12">
        <v>15</v>
      </c>
      <c r="D39" s="8">
        <v>1.66</v>
      </c>
      <c r="E39" s="12">
        <v>3</v>
      </c>
      <c r="F39" s="8">
        <v>0.64</v>
      </c>
      <c r="G39" s="12">
        <v>10</v>
      </c>
      <c r="H39" s="8">
        <v>2.4300000000000002</v>
      </c>
      <c r="I39" s="12">
        <v>0</v>
      </c>
    </row>
    <row r="40" spans="2:9" ht="15" customHeight="1" x14ac:dyDescent="0.2">
      <c r="B40" t="s">
        <v>58</v>
      </c>
      <c r="C40" s="12">
        <v>15</v>
      </c>
      <c r="D40" s="8">
        <v>1.66</v>
      </c>
      <c r="E40" s="12">
        <v>11</v>
      </c>
      <c r="F40" s="8">
        <v>2.34</v>
      </c>
      <c r="G40" s="12">
        <v>4</v>
      </c>
      <c r="H40" s="8">
        <v>0.97</v>
      </c>
      <c r="I40" s="12">
        <v>0</v>
      </c>
    </row>
    <row r="41" spans="2:9" ht="15" customHeight="1" x14ac:dyDescent="0.2">
      <c r="B41" t="s">
        <v>71</v>
      </c>
      <c r="C41" s="12">
        <v>12</v>
      </c>
      <c r="D41" s="8">
        <v>1.33</v>
      </c>
      <c r="E41" s="12">
        <v>0</v>
      </c>
      <c r="F41" s="8">
        <v>0</v>
      </c>
      <c r="G41" s="12">
        <v>11</v>
      </c>
      <c r="H41" s="8">
        <v>2.67</v>
      </c>
      <c r="I41" s="12">
        <v>1</v>
      </c>
    </row>
    <row r="42" spans="2:9" ht="15" customHeight="1" x14ac:dyDescent="0.2">
      <c r="B42" t="s">
        <v>43</v>
      </c>
      <c r="C42" s="12">
        <v>12</v>
      </c>
      <c r="D42" s="8">
        <v>1.33</v>
      </c>
      <c r="E42" s="12">
        <v>3</v>
      </c>
      <c r="F42" s="8">
        <v>0.64</v>
      </c>
      <c r="G42" s="12">
        <v>9</v>
      </c>
      <c r="H42" s="8">
        <v>2.1800000000000002</v>
      </c>
      <c r="I42" s="12">
        <v>0</v>
      </c>
    </row>
    <row r="43" spans="2:9" ht="15" customHeight="1" x14ac:dyDescent="0.2">
      <c r="B43" t="s">
        <v>70</v>
      </c>
      <c r="C43" s="12">
        <v>11</v>
      </c>
      <c r="D43" s="8">
        <v>1.22</v>
      </c>
      <c r="E43" s="12">
        <v>4</v>
      </c>
      <c r="F43" s="8">
        <v>0.85</v>
      </c>
      <c r="G43" s="12">
        <v>7</v>
      </c>
      <c r="H43" s="8">
        <v>1.7</v>
      </c>
      <c r="I43" s="12">
        <v>0</v>
      </c>
    </row>
    <row r="44" spans="2:9" ht="15" customHeight="1" x14ac:dyDescent="0.2">
      <c r="B44" t="s">
        <v>61</v>
      </c>
      <c r="C44" s="12">
        <v>11</v>
      </c>
      <c r="D44" s="8">
        <v>1.22</v>
      </c>
      <c r="E44" s="12">
        <v>9</v>
      </c>
      <c r="F44" s="8">
        <v>1.91</v>
      </c>
      <c r="G44" s="12">
        <v>2</v>
      </c>
      <c r="H44" s="8">
        <v>0.49</v>
      </c>
      <c r="I44" s="12">
        <v>0</v>
      </c>
    </row>
    <row r="45" spans="2:9" ht="15" customHeight="1" x14ac:dyDescent="0.2">
      <c r="B45" t="s">
        <v>59</v>
      </c>
      <c r="C45" s="12">
        <v>11</v>
      </c>
      <c r="D45" s="8">
        <v>1.22</v>
      </c>
      <c r="E45" s="12">
        <v>5</v>
      </c>
      <c r="F45" s="8">
        <v>1.06</v>
      </c>
      <c r="G45" s="12">
        <v>6</v>
      </c>
      <c r="H45" s="8">
        <v>1.46</v>
      </c>
      <c r="I45" s="12">
        <v>0</v>
      </c>
    </row>
    <row r="46" spans="2:9" ht="15" customHeight="1" x14ac:dyDescent="0.2">
      <c r="B46" t="s">
        <v>50</v>
      </c>
      <c r="C46" s="12">
        <v>11</v>
      </c>
      <c r="D46" s="8">
        <v>1.22</v>
      </c>
      <c r="E46" s="12">
        <v>0</v>
      </c>
      <c r="F46" s="8">
        <v>0</v>
      </c>
      <c r="G46" s="12">
        <v>11</v>
      </c>
      <c r="H46" s="8">
        <v>2.67</v>
      </c>
      <c r="I46" s="12">
        <v>0</v>
      </c>
    </row>
    <row r="47" spans="2:9" ht="15" customHeight="1" x14ac:dyDescent="0.2">
      <c r="B47" t="s">
        <v>51</v>
      </c>
      <c r="C47" s="12">
        <v>11</v>
      </c>
      <c r="D47" s="8">
        <v>1.22</v>
      </c>
      <c r="E47" s="12">
        <v>8</v>
      </c>
      <c r="F47" s="8">
        <v>1.7</v>
      </c>
      <c r="G47" s="12">
        <v>3</v>
      </c>
      <c r="H47" s="8">
        <v>0.73</v>
      </c>
      <c r="I47" s="12">
        <v>0</v>
      </c>
    </row>
    <row r="50" spans="2:9" ht="33" customHeight="1" x14ac:dyDescent="0.2">
      <c r="B50" t="s">
        <v>138</v>
      </c>
      <c r="C50" s="10" t="s">
        <v>32</v>
      </c>
      <c r="D50" s="10" t="s">
        <v>33</v>
      </c>
      <c r="E50" s="10" t="s">
        <v>34</v>
      </c>
      <c r="F50" s="10" t="s">
        <v>35</v>
      </c>
      <c r="G50" s="10" t="s">
        <v>36</v>
      </c>
      <c r="H50" s="10" t="s">
        <v>37</v>
      </c>
      <c r="I50" s="10" t="s">
        <v>38</v>
      </c>
    </row>
    <row r="51" spans="2:9" ht="15" customHeight="1" x14ac:dyDescent="0.2">
      <c r="B51" t="s">
        <v>95</v>
      </c>
      <c r="C51" s="12">
        <v>65</v>
      </c>
      <c r="D51" s="8">
        <v>7.2</v>
      </c>
      <c r="E51" s="12">
        <v>60</v>
      </c>
      <c r="F51" s="8">
        <v>12.74</v>
      </c>
      <c r="G51" s="12">
        <v>5</v>
      </c>
      <c r="H51" s="8">
        <v>1.21</v>
      </c>
      <c r="I51" s="12">
        <v>0</v>
      </c>
    </row>
    <row r="52" spans="2:9" ht="15" customHeight="1" x14ac:dyDescent="0.2">
      <c r="B52" t="s">
        <v>79</v>
      </c>
      <c r="C52" s="12">
        <v>36</v>
      </c>
      <c r="D52" s="8">
        <v>3.99</v>
      </c>
      <c r="E52" s="12">
        <v>10</v>
      </c>
      <c r="F52" s="8">
        <v>2.12</v>
      </c>
      <c r="G52" s="12">
        <v>26</v>
      </c>
      <c r="H52" s="8">
        <v>6.31</v>
      </c>
      <c r="I52" s="12">
        <v>0</v>
      </c>
    </row>
    <row r="53" spans="2:9" ht="15" customHeight="1" x14ac:dyDescent="0.2">
      <c r="B53" t="s">
        <v>91</v>
      </c>
      <c r="C53" s="12">
        <v>28</v>
      </c>
      <c r="D53" s="8">
        <v>3.1</v>
      </c>
      <c r="E53" s="12">
        <v>25</v>
      </c>
      <c r="F53" s="8">
        <v>5.31</v>
      </c>
      <c r="G53" s="12">
        <v>3</v>
      </c>
      <c r="H53" s="8">
        <v>0.73</v>
      </c>
      <c r="I53" s="12">
        <v>0</v>
      </c>
    </row>
    <row r="54" spans="2:9" ht="15" customHeight="1" x14ac:dyDescent="0.2">
      <c r="B54" t="s">
        <v>94</v>
      </c>
      <c r="C54" s="12">
        <v>27</v>
      </c>
      <c r="D54" s="8">
        <v>2.99</v>
      </c>
      <c r="E54" s="12">
        <v>27</v>
      </c>
      <c r="F54" s="8">
        <v>5.73</v>
      </c>
      <c r="G54" s="12">
        <v>0</v>
      </c>
      <c r="H54" s="8">
        <v>0</v>
      </c>
      <c r="I54" s="12">
        <v>0</v>
      </c>
    </row>
    <row r="55" spans="2:9" ht="15" customHeight="1" x14ac:dyDescent="0.2">
      <c r="B55" t="s">
        <v>97</v>
      </c>
      <c r="C55" s="12">
        <v>25</v>
      </c>
      <c r="D55" s="8">
        <v>2.77</v>
      </c>
      <c r="E55" s="12">
        <v>24</v>
      </c>
      <c r="F55" s="8">
        <v>5.0999999999999996</v>
      </c>
      <c r="G55" s="12">
        <v>1</v>
      </c>
      <c r="H55" s="8">
        <v>0.24</v>
      </c>
      <c r="I55" s="12">
        <v>0</v>
      </c>
    </row>
    <row r="56" spans="2:9" ht="15" customHeight="1" x14ac:dyDescent="0.2">
      <c r="B56" t="s">
        <v>81</v>
      </c>
      <c r="C56" s="12">
        <v>19</v>
      </c>
      <c r="D56" s="8">
        <v>2.1</v>
      </c>
      <c r="E56" s="12">
        <v>7</v>
      </c>
      <c r="F56" s="8">
        <v>1.49</v>
      </c>
      <c r="G56" s="12">
        <v>12</v>
      </c>
      <c r="H56" s="8">
        <v>2.91</v>
      </c>
      <c r="I56" s="12">
        <v>0</v>
      </c>
    </row>
    <row r="57" spans="2:9" ht="15" customHeight="1" x14ac:dyDescent="0.2">
      <c r="B57" t="s">
        <v>87</v>
      </c>
      <c r="C57" s="12">
        <v>17</v>
      </c>
      <c r="D57" s="8">
        <v>1.88</v>
      </c>
      <c r="E57" s="12">
        <v>8</v>
      </c>
      <c r="F57" s="8">
        <v>1.7</v>
      </c>
      <c r="G57" s="12">
        <v>9</v>
      </c>
      <c r="H57" s="8">
        <v>2.1800000000000002</v>
      </c>
      <c r="I57" s="12">
        <v>0</v>
      </c>
    </row>
    <row r="58" spans="2:9" ht="15" customHeight="1" x14ac:dyDescent="0.2">
      <c r="B58" t="s">
        <v>96</v>
      </c>
      <c r="C58" s="12">
        <v>17</v>
      </c>
      <c r="D58" s="8">
        <v>1.88</v>
      </c>
      <c r="E58" s="12">
        <v>8</v>
      </c>
      <c r="F58" s="8">
        <v>1.7</v>
      </c>
      <c r="G58" s="12">
        <v>9</v>
      </c>
      <c r="H58" s="8">
        <v>2.1800000000000002</v>
      </c>
      <c r="I58" s="12">
        <v>0</v>
      </c>
    </row>
    <row r="59" spans="2:9" ht="15" customHeight="1" x14ac:dyDescent="0.2">
      <c r="B59" t="s">
        <v>101</v>
      </c>
      <c r="C59" s="12">
        <v>16</v>
      </c>
      <c r="D59" s="8">
        <v>1.77</v>
      </c>
      <c r="E59" s="12">
        <v>0</v>
      </c>
      <c r="F59" s="8">
        <v>0</v>
      </c>
      <c r="G59" s="12">
        <v>16</v>
      </c>
      <c r="H59" s="8">
        <v>3.88</v>
      </c>
      <c r="I59" s="12">
        <v>0</v>
      </c>
    </row>
    <row r="60" spans="2:9" ht="15" customHeight="1" x14ac:dyDescent="0.2">
      <c r="B60" t="s">
        <v>83</v>
      </c>
      <c r="C60" s="12">
        <v>16</v>
      </c>
      <c r="D60" s="8">
        <v>1.77</v>
      </c>
      <c r="E60" s="12">
        <v>13</v>
      </c>
      <c r="F60" s="8">
        <v>2.76</v>
      </c>
      <c r="G60" s="12">
        <v>3</v>
      </c>
      <c r="H60" s="8">
        <v>0.73</v>
      </c>
      <c r="I60" s="12">
        <v>0</v>
      </c>
    </row>
    <row r="61" spans="2:9" ht="15" customHeight="1" x14ac:dyDescent="0.2">
      <c r="B61" t="s">
        <v>105</v>
      </c>
      <c r="C61" s="12">
        <v>16</v>
      </c>
      <c r="D61" s="8">
        <v>1.77</v>
      </c>
      <c r="E61" s="12">
        <v>15</v>
      </c>
      <c r="F61" s="8">
        <v>3.18</v>
      </c>
      <c r="G61" s="12">
        <v>1</v>
      </c>
      <c r="H61" s="8">
        <v>0.24</v>
      </c>
      <c r="I61" s="12">
        <v>0</v>
      </c>
    </row>
    <row r="62" spans="2:9" ht="15" customHeight="1" x14ac:dyDescent="0.2">
      <c r="B62" t="s">
        <v>86</v>
      </c>
      <c r="C62" s="12">
        <v>16</v>
      </c>
      <c r="D62" s="8">
        <v>1.77</v>
      </c>
      <c r="E62" s="12">
        <v>6</v>
      </c>
      <c r="F62" s="8">
        <v>1.27</v>
      </c>
      <c r="G62" s="12">
        <v>10</v>
      </c>
      <c r="H62" s="8">
        <v>2.4300000000000002</v>
      </c>
      <c r="I62" s="12">
        <v>0</v>
      </c>
    </row>
    <row r="63" spans="2:9" ht="15" customHeight="1" x14ac:dyDescent="0.2">
      <c r="B63" t="s">
        <v>80</v>
      </c>
      <c r="C63" s="12">
        <v>15</v>
      </c>
      <c r="D63" s="8">
        <v>1.66</v>
      </c>
      <c r="E63" s="12">
        <v>5</v>
      </c>
      <c r="F63" s="8">
        <v>1.06</v>
      </c>
      <c r="G63" s="12">
        <v>10</v>
      </c>
      <c r="H63" s="8">
        <v>2.4300000000000002</v>
      </c>
      <c r="I63" s="12">
        <v>0</v>
      </c>
    </row>
    <row r="64" spans="2:9" ht="15" customHeight="1" x14ac:dyDescent="0.2">
      <c r="B64" t="s">
        <v>84</v>
      </c>
      <c r="C64" s="12">
        <v>15</v>
      </c>
      <c r="D64" s="8">
        <v>1.66</v>
      </c>
      <c r="E64" s="12">
        <v>11</v>
      </c>
      <c r="F64" s="8">
        <v>2.34</v>
      </c>
      <c r="G64" s="12">
        <v>4</v>
      </c>
      <c r="H64" s="8">
        <v>0.97</v>
      </c>
      <c r="I64" s="12">
        <v>0</v>
      </c>
    </row>
    <row r="65" spans="2:9" ht="15" customHeight="1" x14ac:dyDescent="0.2">
      <c r="B65" t="s">
        <v>112</v>
      </c>
      <c r="C65" s="12">
        <v>15</v>
      </c>
      <c r="D65" s="8">
        <v>1.66</v>
      </c>
      <c r="E65" s="12">
        <v>10</v>
      </c>
      <c r="F65" s="8">
        <v>2.12</v>
      </c>
      <c r="G65" s="12">
        <v>5</v>
      </c>
      <c r="H65" s="8">
        <v>1.21</v>
      </c>
      <c r="I65" s="12">
        <v>0</v>
      </c>
    </row>
    <row r="66" spans="2:9" ht="15" customHeight="1" x14ac:dyDescent="0.2">
      <c r="B66" t="s">
        <v>92</v>
      </c>
      <c r="C66" s="12">
        <v>15</v>
      </c>
      <c r="D66" s="8">
        <v>1.66</v>
      </c>
      <c r="E66" s="12">
        <v>14</v>
      </c>
      <c r="F66" s="8">
        <v>2.97</v>
      </c>
      <c r="G66" s="12">
        <v>1</v>
      </c>
      <c r="H66" s="8">
        <v>0.24</v>
      </c>
      <c r="I66" s="12">
        <v>0</v>
      </c>
    </row>
    <row r="67" spans="2:9" ht="15" customHeight="1" x14ac:dyDescent="0.2">
      <c r="B67" t="s">
        <v>111</v>
      </c>
      <c r="C67" s="12">
        <v>15</v>
      </c>
      <c r="D67" s="8">
        <v>1.66</v>
      </c>
      <c r="E67" s="12">
        <v>0</v>
      </c>
      <c r="F67" s="8">
        <v>0</v>
      </c>
      <c r="G67" s="12">
        <v>1</v>
      </c>
      <c r="H67" s="8">
        <v>0.24</v>
      </c>
      <c r="I67" s="12">
        <v>0</v>
      </c>
    </row>
    <row r="68" spans="2:9" ht="15" customHeight="1" x14ac:dyDescent="0.2">
      <c r="B68" t="s">
        <v>98</v>
      </c>
      <c r="C68" s="12">
        <v>15</v>
      </c>
      <c r="D68" s="8">
        <v>1.66</v>
      </c>
      <c r="E68" s="12">
        <v>11</v>
      </c>
      <c r="F68" s="8">
        <v>2.34</v>
      </c>
      <c r="G68" s="12">
        <v>4</v>
      </c>
      <c r="H68" s="8">
        <v>0.97</v>
      </c>
      <c r="I68" s="12">
        <v>0</v>
      </c>
    </row>
    <row r="69" spans="2:9" ht="15" customHeight="1" x14ac:dyDescent="0.2">
      <c r="B69" t="s">
        <v>106</v>
      </c>
      <c r="C69" s="12">
        <v>14</v>
      </c>
      <c r="D69" s="8">
        <v>1.55</v>
      </c>
      <c r="E69" s="12">
        <v>11</v>
      </c>
      <c r="F69" s="8">
        <v>2.34</v>
      </c>
      <c r="G69" s="12">
        <v>3</v>
      </c>
      <c r="H69" s="8">
        <v>0.73</v>
      </c>
      <c r="I69" s="12">
        <v>0</v>
      </c>
    </row>
    <row r="70" spans="2:9" ht="15" customHeight="1" x14ac:dyDescent="0.2">
      <c r="B70" t="s">
        <v>90</v>
      </c>
      <c r="C70" s="12">
        <v>14</v>
      </c>
      <c r="D70" s="8">
        <v>1.55</v>
      </c>
      <c r="E70" s="12">
        <v>10</v>
      </c>
      <c r="F70" s="8">
        <v>2.12</v>
      </c>
      <c r="G70" s="12">
        <v>4</v>
      </c>
      <c r="H70" s="8">
        <v>0.97</v>
      </c>
      <c r="I70" s="12">
        <v>0</v>
      </c>
    </row>
    <row r="72" spans="2:9" ht="15" customHeight="1" x14ac:dyDescent="0.2">
      <c r="B72" t="s">
        <v>139</v>
      </c>
    </row>
  </sheetData>
  <phoneticPr fontId="1"/>
  <pageMargins left="0.70866141732283505" right="0.70866141732283505" top="0.74803149606299202" bottom="0.74803149606299202" header="0.31496062992126" footer="0.31496062992126"/>
  <pageSetup paperSize="12" orientation="portrait" cellComments="atEnd" r:id="rId1"/>
  <tableParts count="3">
    <tablePart r:id="rId2"/>
    <tablePart r:id="rId3"/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4A50F-F7D1-42ED-9B5C-1BA27B330E99}">
  <sheetPr>
    <pageSetUpPr fitToPage="1"/>
  </sheetPr>
  <dimension ref="B2:I69"/>
  <sheetViews>
    <sheetView workbookViewId="0">
      <selection activeCell="B2" sqref="B2"/>
    </sheetView>
  </sheetViews>
  <sheetFormatPr defaultRowHeight="15" customHeight="1" x14ac:dyDescent="0.2"/>
  <cols>
    <col min="1" max="1" width="3.6640625" customWidth="1"/>
    <col min="2" max="2" width="40.77734375" customWidth="1"/>
    <col min="3" max="9" width="13.5546875" customWidth="1"/>
  </cols>
  <sheetData>
    <row r="2" spans="2:9" ht="15" customHeight="1" x14ac:dyDescent="0.2">
      <c r="B2" t="s">
        <v>146</v>
      </c>
    </row>
    <row r="4" spans="2:9" ht="33" customHeight="1" x14ac:dyDescent="0.2">
      <c r="B4" t="s">
        <v>135</v>
      </c>
      <c r="C4" s="10" t="s">
        <v>32</v>
      </c>
      <c r="D4" s="10" t="s">
        <v>33</v>
      </c>
      <c r="E4" s="10" t="s">
        <v>34</v>
      </c>
      <c r="F4" s="10" t="s">
        <v>35</v>
      </c>
      <c r="G4" s="10" t="s">
        <v>36</v>
      </c>
      <c r="H4" s="10" t="s">
        <v>37</v>
      </c>
      <c r="I4" s="10" t="s">
        <v>38</v>
      </c>
    </row>
    <row r="5" spans="2:9" ht="15" customHeight="1" x14ac:dyDescent="0.2">
      <c r="B5" t="s">
        <v>16</v>
      </c>
      <c r="C5" s="12">
        <v>1</v>
      </c>
      <c r="D5" s="8">
        <v>0.08</v>
      </c>
      <c r="E5" s="12">
        <v>0</v>
      </c>
      <c r="F5" s="8">
        <v>0</v>
      </c>
      <c r="G5" s="12">
        <v>1</v>
      </c>
      <c r="H5" s="8">
        <v>0.19</v>
      </c>
      <c r="I5" s="12">
        <v>0</v>
      </c>
    </row>
    <row r="6" spans="2:9" ht="15" customHeight="1" x14ac:dyDescent="0.2">
      <c r="B6" t="s">
        <v>17</v>
      </c>
      <c r="C6" s="12">
        <v>221</v>
      </c>
      <c r="D6" s="8">
        <v>17.47</v>
      </c>
      <c r="E6" s="12">
        <v>113</v>
      </c>
      <c r="F6" s="8">
        <v>15.76</v>
      </c>
      <c r="G6" s="12">
        <v>108</v>
      </c>
      <c r="H6" s="8">
        <v>20.420000000000002</v>
      </c>
      <c r="I6" s="12">
        <v>0</v>
      </c>
    </row>
    <row r="7" spans="2:9" ht="15" customHeight="1" x14ac:dyDescent="0.2">
      <c r="B7" t="s">
        <v>18</v>
      </c>
      <c r="C7" s="12">
        <v>146</v>
      </c>
      <c r="D7" s="8">
        <v>11.54</v>
      </c>
      <c r="E7" s="12">
        <v>62</v>
      </c>
      <c r="F7" s="8">
        <v>8.65</v>
      </c>
      <c r="G7" s="12">
        <v>83</v>
      </c>
      <c r="H7" s="8">
        <v>15.69</v>
      </c>
      <c r="I7" s="12">
        <v>1</v>
      </c>
    </row>
    <row r="8" spans="2:9" ht="15" customHeight="1" x14ac:dyDescent="0.2">
      <c r="B8" t="s">
        <v>19</v>
      </c>
      <c r="C8" s="12">
        <v>1</v>
      </c>
      <c r="D8" s="8">
        <v>0.08</v>
      </c>
      <c r="E8" s="12">
        <v>0</v>
      </c>
      <c r="F8" s="8">
        <v>0</v>
      </c>
      <c r="G8" s="12">
        <v>0</v>
      </c>
      <c r="H8" s="8">
        <v>0</v>
      </c>
      <c r="I8" s="12">
        <v>0</v>
      </c>
    </row>
    <row r="9" spans="2:9" ht="15" customHeight="1" x14ac:dyDescent="0.2">
      <c r="B9" t="s">
        <v>20</v>
      </c>
      <c r="C9" s="12">
        <v>10</v>
      </c>
      <c r="D9" s="8">
        <v>0.79</v>
      </c>
      <c r="E9" s="12">
        <v>1</v>
      </c>
      <c r="F9" s="8">
        <v>0.14000000000000001</v>
      </c>
      <c r="G9" s="12">
        <v>9</v>
      </c>
      <c r="H9" s="8">
        <v>1.7</v>
      </c>
      <c r="I9" s="12">
        <v>0</v>
      </c>
    </row>
    <row r="10" spans="2:9" ht="15" customHeight="1" x14ac:dyDescent="0.2">
      <c r="B10" t="s">
        <v>21</v>
      </c>
      <c r="C10" s="12">
        <v>7</v>
      </c>
      <c r="D10" s="8">
        <v>0.55000000000000004</v>
      </c>
      <c r="E10" s="12">
        <v>2</v>
      </c>
      <c r="F10" s="8">
        <v>0.28000000000000003</v>
      </c>
      <c r="G10" s="12">
        <v>5</v>
      </c>
      <c r="H10" s="8">
        <v>0.95</v>
      </c>
      <c r="I10" s="12">
        <v>0</v>
      </c>
    </row>
    <row r="11" spans="2:9" ht="15" customHeight="1" x14ac:dyDescent="0.2">
      <c r="B11" t="s">
        <v>22</v>
      </c>
      <c r="C11" s="12">
        <v>288</v>
      </c>
      <c r="D11" s="8">
        <v>22.77</v>
      </c>
      <c r="E11" s="12">
        <v>153</v>
      </c>
      <c r="F11" s="8">
        <v>21.34</v>
      </c>
      <c r="G11" s="12">
        <v>135</v>
      </c>
      <c r="H11" s="8">
        <v>25.52</v>
      </c>
      <c r="I11" s="12">
        <v>0</v>
      </c>
    </row>
    <row r="12" spans="2:9" ht="15" customHeight="1" x14ac:dyDescent="0.2">
      <c r="B12" t="s">
        <v>23</v>
      </c>
      <c r="C12" s="12">
        <v>13</v>
      </c>
      <c r="D12" s="8">
        <v>1.03</v>
      </c>
      <c r="E12" s="12">
        <v>1</v>
      </c>
      <c r="F12" s="8">
        <v>0.14000000000000001</v>
      </c>
      <c r="G12" s="12">
        <v>12</v>
      </c>
      <c r="H12" s="8">
        <v>2.27</v>
      </c>
      <c r="I12" s="12">
        <v>0</v>
      </c>
    </row>
    <row r="13" spans="2:9" ht="15" customHeight="1" x14ac:dyDescent="0.2">
      <c r="B13" t="s">
        <v>24</v>
      </c>
      <c r="C13" s="12">
        <v>61</v>
      </c>
      <c r="D13" s="8">
        <v>4.82</v>
      </c>
      <c r="E13" s="12">
        <v>19</v>
      </c>
      <c r="F13" s="8">
        <v>2.65</v>
      </c>
      <c r="G13" s="12">
        <v>41</v>
      </c>
      <c r="H13" s="8">
        <v>7.75</v>
      </c>
      <c r="I13" s="12">
        <v>0</v>
      </c>
    </row>
    <row r="14" spans="2:9" ht="15" customHeight="1" x14ac:dyDescent="0.2">
      <c r="B14" t="s">
        <v>25</v>
      </c>
      <c r="C14" s="12">
        <v>65</v>
      </c>
      <c r="D14" s="8">
        <v>5.14</v>
      </c>
      <c r="E14" s="12">
        <v>40</v>
      </c>
      <c r="F14" s="8">
        <v>5.58</v>
      </c>
      <c r="G14" s="12">
        <v>24</v>
      </c>
      <c r="H14" s="8">
        <v>4.54</v>
      </c>
      <c r="I14" s="12">
        <v>0</v>
      </c>
    </row>
    <row r="15" spans="2:9" ht="15" customHeight="1" x14ac:dyDescent="0.2">
      <c r="B15" t="s">
        <v>26</v>
      </c>
      <c r="C15" s="12">
        <v>128</v>
      </c>
      <c r="D15" s="8">
        <v>10.119999999999999</v>
      </c>
      <c r="E15" s="12">
        <v>106</v>
      </c>
      <c r="F15" s="8">
        <v>14.78</v>
      </c>
      <c r="G15" s="12">
        <v>22</v>
      </c>
      <c r="H15" s="8">
        <v>4.16</v>
      </c>
      <c r="I15" s="12">
        <v>0</v>
      </c>
    </row>
    <row r="16" spans="2:9" ht="15" customHeight="1" x14ac:dyDescent="0.2">
      <c r="B16" t="s">
        <v>27</v>
      </c>
      <c r="C16" s="12">
        <v>165</v>
      </c>
      <c r="D16" s="8">
        <v>13.04</v>
      </c>
      <c r="E16" s="12">
        <v>127</v>
      </c>
      <c r="F16" s="8">
        <v>17.71</v>
      </c>
      <c r="G16" s="12">
        <v>38</v>
      </c>
      <c r="H16" s="8">
        <v>7.18</v>
      </c>
      <c r="I16" s="12">
        <v>0</v>
      </c>
    </row>
    <row r="17" spans="2:9" ht="15" customHeight="1" x14ac:dyDescent="0.2">
      <c r="B17" t="s">
        <v>28</v>
      </c>
      <c r="C17" s="12">
        <v>56</v>
      </c>
      <c r="D17" s="8">
        <v>4.43</v>
      </c>
      <c r="E17" s="12">
        <v>31</v>
      </c>
      <c r="F17" s="8">
        <v>4.32</v>
      </c>
      <c r="G17" s="12">
        <v>21</v>
      </c>
      <c r="H17" s="8">
        <v>3.97</v>
      </c>
      <c r="I17" s="12">
        <v>1</v>
      </c>
    </row>
    <row r="18" spans="2:9" ht="15" customHeight="1" x14ac:dyDescent="0.2">
      <c r="B18" t="s">
        <v>29</v>
      </c>
      <c r="C18" s="12">
        <v>69</v>
      </c>
      <c r="D18" s="8">
        <v>5.45</v>
      </c>
      <c r="E18" s="12">
        <v>43</v>
      </c>
      <c r="F18" s="8">
        <v>6</v>
      </c>
      <c r="G18" s="12">
        <v>15</v>
      </c>
      <c r="H18" s="8">
        <v>2.84</v>
      </c>
      <c r="I18" s="12">
        <v>0</v>
      </c>
    </row>
    <row r="19" spans="2:9" ht="15" customHeight="1" x14ac:dyDescent="0.2">
      <c r="B19" t="s">
        <v>30</v>
      </c>
      <c r="C19" s="12">
        <v>34</v>
      </c>
      <c r="D19" s="8">
        <v>2.69</v>
      </c>
      <c r="E19" s="12">
        <v>19</v>
      </c>
      <c r="F19" s="8">
        <v>2.65</v>
      </c>
      <c r="G19" s="12">
        <v>15</v>
      </c>
      <c r="H19" s="8">
        <v>2.84</v>
      </c>
      <c r="I19" s="12">
        <v>0</v>
      </c>
    </row>
    <row r="20" spans="2:9" ht="15" customHeight="1" x14ac:dyDescent="0.2">
      <c r="B20" s="9" t="s">
        <v>136</v>
      </c>
      <c r="C20" s="12">
        <f>SUM(LTBL_16208[総数／事業所数])</f>
        <v>1265</v>
      </c>
      <c r="E20" s="12">
        <f>SUBTOTAL(109,LTBL_16208[個人／事業所数])</f>
        <v>717</v>
      </c>
      <c r="G20" s="12">
        <f>SUBTOTAL(109,LTBL_16208[法人／事業所数])</f>
        <v>529</v>
      </c>
      <c r="I20" s="12">
        <f>SUBTOTAL(109,LTBL_16208[法人以外の団体／事業所数])</f>
        <v>2</v>
      </c>
    </row>
    <row r="21" spans="2:9" ht="15" customHeight="1" x14ac:dyDescent="0.2">
      <c r="E21" s="11">
        <f>LTBL_16208[[#Totals],[個人／事業所数]]/LTBL_16208[[#Totals],[総数／事業所数]]</f>
        <v>0.56679841897233196</v>
      </c>
      <c r="G21" s="11">
        <f>LTBL_16208[[#Totals],[法人／事業所数]]/LTBL_16208[[#Totals],[総数／事業所数]]</f>
        <v>0.41818181818181815</v>
      </c>
      <c r="I21" s="11">
        <f>LTBL_16208[[#Totals],[法人以外の団体／事業所数]]/LTBL_16208[[#Totals],[総数／事業所数]]</f>
        <v>1.5810276679841897E-3</v>
      </c>
    </row>
    <row r="23" spans="2:9" ht="33" customHeight="1" x14ac:dyDescent="0.2">
      <c r="B23" t="s">
        <v>137</v>
      </c>
      <c r="C23" s="10" t="s">
        <v>32</v>
      </c>
      <c r="D23" s="10" t="s">
        <v>33</v>
      </c>
      <c r="E23" s="10" t="s">
        <v>34</v>
      </c>
      <c r="F23" s="10" t="s">
        <v>35</v>
      </c>
      <c r="G23" s="10" t="s">
        <v>36</v>
      </c>
      <c r="H23" s="10" t="s">
        <v>37</v>
      </c>
      <c r="I23" s="10" t="s">
        <v>38</v>
      </c>
    </row>
    <row r="24" spans="2:9" ht="15" customHeight="1" x14ac:dyDescent="0.2">
      <c r="B24" t="s">
        <v>54</v>
      </c>
      <c r="C24" s="12">
        <v>133</v>
      </c>
      <c r="D24" s="8">
        <v>10.51</v>
      </c>
      <c r="E24" s="12">
        <v>115</v>
      </c>
      <c r="F24" s="8">
        <v>16.04</v>
      </c>
      <c r="G24" s="12">
        <v>18</v>
      </c>
      <c r="H24" s="8">
        <v>3.4</v>
      </c>
      <c r="I24" s="12">
        <v>0</v>
      </c>
    </row>
    <row r="25" spans="2:9" ht="15" customHeight="1" x14ac:dyDescent="0.2">
      <c r="B25" t="s">
        <v>53</v>
      </c>
      <c r="C25" s="12">
        <v>113</v>
      </c>
      <c r="D25" s="8">
        <v>8.93</v>
      </c>
      <c r="E25" s="12">
        <v>99</v>
      </c>
      <c r="F25" s="8">
        <v>13.81</v>
      </c>
      <c r="G25" s="12">
        <v>14</v>
      </c>
      <c r="H25" s="8">
        <v>2.65</v>
      </c>
      <c r="I25" s="12">
        <v>0</v>
      </c>
    </row>
    <row r="26" spans="2:9" ht="15" customHeight="1" x14ac:dyDescent="0.2">
      <c r="B26" t="s">
        <v>40</v>
      </c>
      <c r="C26" s="12">
        <v>95</v>
      </c>
      <c r="D26" s="8">
        <v>7.51</v>
      </c>
      <c r="E26" s="12">
        <v>67</v>
      </c>
      <c r="F26" s="8">
        <v>9.34</v>
      </c>
      <c r="G26" s="12">
        <v>28</v>
      </c>
      <c r="H26" s="8">
        <v>5.29</v>
      </c>
      <c r="I26" s="12">
        <v>0</v>
      </c>
    </row>
    <row r="27" spans="2:9" ht="15" customHeight="1" x14ac:dyDescent="0.2">
      <c r="B27" t="s">
        <v>49</v>
      </c>
      <c r="C27" s="12">
        <v>91</v>
      </c>
      <c r="D27" s="8">
        <v>7.19</v>
      </c>
      <c r="E27" s="12">
        <v>47</v>
      </c>
      <c r="F27" s="8">
        <v>6.56</v>
      </c>
      <c r="G27" s="12">
        <v>44</v>
      </c>
      <c r="H27" s="8">
        <v>8.32</v>
      </c>
      <c r="I27" s="12">
        <v>0</v>
      </c>
    </row>
    <row r="28" spans="2:9" ht="15" customHeight="1" x14ac:dyDescent="0.2">
      <c r="B28" t="s">
        <v>39</v>
      </c>
      <c r="C28" s="12">
        <v>81</v>
      </c>
      <c r="D28" s="8">
        <v>6.4</v>
      </c>
      <c r="E28" s="12">
        <v>29</v>
      </c>
      <c r="F28" s="8">
        <v>4.04</v>
      </c>
      <c r="G28" s="12">
        <v>52</v>
      </c>
      <c r="H28" s="8">
        <v>9.83</v>
      </c>
      <c r="I28" s="12">
        <v>0</v>
      </c>
    </row>
    <row r="29" spans="2:9" ht="15" customHeight="1" x14ac:dyDescent="0.2">
      <c r="B29" t="s">
        <v>47</v>
      </c>
      <c r="C29" s="12">
        <v>57</v>
      </c>
      <c r="D29" s="8">
        <v>4.51</v>
      </c>
      <c r="E29" s="12">
        <v>43</v>
      </c>
      <c r="F29" s="8">
        <v>6</v>
      </c>
      <c r="G29" s="12">
        <v>14</v>
      </c>
      <c r="H29" s="8">
        <v>2.65</v>
      </c>
      <c r="I29" s="12">
        <v>0</v>
      </c>
    </row>
    <row r="30" spans="2:9" ht="15" customHeight="1" x14ac:dyDescent="0.2">
      <c r="B30" t="s">
        <v>55</v>
      </c>
      <c r="C30" s="12">
        <v>56</v>
      </c>
      <c r="D30" s="8">
        <v>4.43</v>
      </c>
      <c r="E30" s="12">
        <v>31</v>
      </c>
      <c r="F30" s="8">
        <v>4.32</v>
      </c>
      <c r="G30" s="12">
        <v>21</v>
      </c>
      <c r="H30" s="8">
        <v>3.97</v>
      </c>
      <c r="I30" s="12">
        <v>1</v>
      </c>
    </row>
    <row r="31" spans="2:9" ht="15" customHeight="1" x14ac:dyDescent="0.2">
      <c r="B31" t="s">
        <v>46</v>
      </c>
      <c r="C31" s="12">
        <v>53</v>
      </c>
      <c r="D31" s="8">
        <v>4.1900000000000004</v>
      </c>
      <c r="E31" s="12">
        <v>31</v>
      </c>
      <c r="F31" s="8">
        <v>4.32</v>
      </c>
      <c r="G31" s="12">
        <v>22</v>
      </c>
      <c r="H31" s="8">
        <v>4.16</v>
      </c>
      <c r="I31" s="12">
        <v>0</v>
      </c>
    </row>
    <row r="32" spans="2:9" ht="15" customHeight="1" x14ac:dyDescent="0.2">
      <c r="B32" t="s">
        <v>56</v>
      </c>
      <c r="C32" s="12">
        <v>46</v>
      </c>
      <c r="D32" s="8">
        <v>3.64</v>
      </c>
      <c r="E32" s="12">
        <v>43</v>
      </c>
      <c r="F32" s="8">
        <v>6</v>
      </c>
      <c r="G32" s="12">
        <v>3</v>
      </c>
      <c r="H32" s="8">
        <v>0.56999999999999995</v>
      </c>
      <c r="I32" s="12">
        <v>0</v>
      </c>
    </row>
    <row r="33" spans="2:9" ht="15" customHeight="1" x14ac:dyDescent="0.2">
      <c r="B33" t="s">
        <v>41</v>
      </c>
      <c r="C33" s="12">
        <v>45</v>
      </c>
      <c r="D33" s="8">
        <v>3.56</v>
      </c>
      <c r="E33" s="12">
        <v>17</v>
      </c>
      <c r="F33" s="8">
        <v>2.37</v>
      </c>
      <c r="G33" s="12">
        <v>28</v>
      </c>
      <c r="H33" s="8">
        <v>5.29</v>
      </c>
      <c r="I33" s="12">
        <v>0</v>
      </c>
    </row>
    <row r="34" spans="2:9" ht="15" customHeight="1" x14ac:dyDescent="0.2">
      <c r="B34" t="s">
        <v>50</v>
      </c>
      <c r="C34" s="12">
        <v>44</v>
      </c>
      <c r="D34" s="8">
        <v>3.48</v>
      </c>
      <c r="E34" s="12">
        <v>17</v>
      </c>
      <c r="F34" s="8">
        <v>2.37</v>
      </c>
      <c r="G34" s="12">
        <v>26</v>
      </c>
      <c r="H34" s="8">
        <v>4.91</v>
      </c>
      <c r="I34" s="12">
        <v>0</v>
      </c>
    </row>
    <row r="35" spans="2:9" ht="15" customHeight="1" x14ac:dyDescent="0.2">
      <c r="B35" t="s">
        <v>51</v>
      </c>
      <c r="C35" s="12">
        <v>37</v>
      </c>
      <c r="D35" s="8">
        <v>2.92</v>
      </c>
      <c r="E35" s="12">
        <v>31</v>
      </c>
      <c r="F35" s="8">
        <v>4.32</v>
      </c>
      <c r="G35" s="12">
        <v>6</v>
      </c>
      <c r="H35" s="8">
        <v>1.1299999999999999</v>
      </c>
      <c r="I35" s="12">
        <v>0</v>
      </c>
    </row>
    <row r="36" spans="2:9" ht="15" customHeight="1" x14ac:dyDescent="0.2">
      <c r="B36" t="s">
        <v>48</v>
      </c>
      <c r="C36" s="12">
        <v>33</v>
      </c>
      <c r="D36" s="8">
        <v>2.61</v>
      </c>
      <c r="E36" s="12">
        <v>21</v>
      </c>
      <c r="F36" s="8">
        <v>2.93</v>
      </c>
      <c r="G36" s="12">
        <v>12</v>
      </c>
      <c r="H36" s="8">
        <v>2.27</v>
      </c>
      <c r="I36" s="12">
        <v>0</v>
      </c>
    </row>
    <row r="37" spans="2:9" ht="15" customHeight="1" x14ac:dyDescent="0.2">
      <c r="B37" t="s">
        <v>42</v>
      </c>
      <c r="C37" s="12">
        <v>24</v>
      </c>
      <c r="D37" s="8">
        <v>1.9</v>
      </c>
      <c r="E37" s="12">
        <v>5</v>
      </c>
      <c r="F37" s="8">
        <v>0.7</v>
      </c>
      <c r="G37" s="12">
        <v>19</v>
      </c>
      <c r="H37" s="8">
        <v>3.59</v>
      </c>
      <c r="I37" s="12">
        <v>0</v>
      </c>
    </row>
    <row r="38" spans="2:9" ht="15" customHeight="1" x14ac:dyDescent="0.2">
      <c r="B38" t="s">
        <v>52</v>
      </c>
      <c r="C38" s="12">
        <v>24</v>
      </c>
      <c r="D38" s="8">
        <v>1.9</v>
      </c>
      <c r="E38" s="12">
        <v>8</v>
      </c>
      <c r="F38" s="8">
        <v>1.1200000000000001</v>
      </c>
      <c r="G38" s="12">
        <v>16</v>
      </c>
      <c r="H38" s="8">
        <v>3.02</v>
      </c>
      <c r="I38" s="12">
        <v>0</v>
      </c>
    </row>
    <row r="39" spans="2:9" ht="15" customHeight="1" x14ac:dyDescent="0.2">
      <c r="B39" t="s">
        <v>57</v>
      </c>
      <c r="C39" s="12">
        <v>23</v>
      </c>
      <c r="D39" s="8">
        <v>1.82</v>
      </c>
      <c r="E39" s="12">
        <v>0</v>
      </c>
      <c r="F39" s="8">
        <v>0</v>
      </c>
      <c r="G39" s="12">
        <v>12</v>
      </c>
      <c r="H39" s="8">
        <v>2.27</v>
      </c>
      <c r="I39" s="12">
        <v>0</v>
      </c>
    </row>
    <row r="40" spans="2:9" ht="15" customHeight="1" x14ac:dyDescent="0.2">
      <c r="B40" t="s">
        <v>73</v>
      </c>
      <c r="C40" s="12">
        <v>22</v>
      </c>
      <c r="D40" s="8">
        <v>1.74</v>
      </c>
      <c r="E40" s="12">
        <v>9</v>
      </c>
      <c r="F40" s="8">
        <v>1.26</v>
      </c>
      <c r="G40" s="12">
        <v>13</v>
      </c>
      <c r="H40" s="8">
        <v>2.46</v>
      </c>
      <c r="I40" s="12">
        <v>0</v>
      </c>
    </row>
    <row r="41" spans="2:9" ht="15" customHeight="1" x14ac:dyDescent="0.2">
      <c r="B41" t="s">
        <v>62</v>
      </c>
      <c r="C41" s="12">
        <v>20</v>
      </c>
      <c r="D41" s="8">
        <v>1.58</v>
      </c>
      <c r="E41" s="12">
        <v>13</v>
      </c>
      <c r="F41" s="8">
        <v>1.81</v>
      </c>
      <c r="G41" s="12">
        <v>6</v>
      </c>
      <c r="H41" s="8">
        <v>1.1299999999999999</v>
      </c>
      <c r="I41" s="12">
        <v>1</v>
      </c>
    </row>
    <row r="42" spans="2:9" ht="15" customHeight="1" x14ac:dyDescent="0.2">
      <c r="B42" t="s">
        <v>60</v>
      </c>
      <c r="C42" s="12">
        <v>19</v>
      </c>
      <c r="D42" s="8">
        <v>1.5</v>
      </c>
      <c r="E42" s="12">
        <v>12</v>
      </c>
      <c r="F42" s="8">
        <v>1.67</v>
      </c>
      <c r="G42" s="12">
        <v>7</v>
      </c>
      <c r="H42" s="8">
        <v>1.32</v>
      </c>
      <c r="I42" s="12">
        <v>0</v>
      </c>
    </row>
    <row r="43" spans="2:9" ht="15" customHeight="1" x14ac:dyDescent="0.2">
      <c r="B43" t="s">
        <v>72</v>
      </c>
      <c r="C43" s="12">
        <v>18</v>
      </c>
      <c r="D43" s="8">
        <v>1.42</v>
      </c>
      <c r="E43" s="12">
        <v>11</v>
      </c>
      <c r="F43" s="8">
        <v>1.53</v>
      </c>
      <c r="G43" s="12">
        <v>7</v>
      </c>
      <c r="H43" s="8">
        <v>1.32</v>
      </c>
      <c r="I43" s="12">
        <v>0</v>
      </c>
    </row>
    <row r="46" spans="2:9" ht="33" customHeight="1" x14ac:dyDescent="0.2">
      <c r="B46" t="s">
        <v>138</v>
      </c>
      <c r="C46" s="10" t="s">
        <v>32</v>
      </c>
      <c r="D46" s="10" t="s">
        <v>33</v>
      </c>
      <c r="E46" s="10" t="s">
        <v>34</v>
      </c>
      <c r="F46" s="10" t="s">
        <v>35</v>
      </c>
      <c r="G46" s="10" t="s">
        <v>36</v>
      </c>
      <c r="H46" s="10" t="s">
        <v>37</v>
      </c>
      <c r="I46" s="10" t="s">
        <v>38</v>
      </c>
    </row>
    <row r="47" spans="2:9" ht="15" customHeight="1" x14ac:dyDescent="0.2">
      <c r="B47" t="s">
        <v>95</v>
      </c>
      <c r="C47" s="12">
        <v>75</v>
      </c>
      <c r="D47" s="8">
        <v>5.93</v>
      </c>
      <c r="E47" s="12">
        <v>67</v>
      </c>
      <c r="F47" s="8">
        <v>9.34</v>
      </c>
      <c r="G47" s="12">
        <v>8</v>
      </c>
      <c r="H47" s="8">
        <v>1.51</v>
      </c>
      <c r="I47" s="12">
        <v>0</v>
      </c>
    </row>
    <row r="48" spans="2:9" ht="15" customHeight="1" x14ac:dyDescent="0.2">
      <c r="B48" t="s">
        <v>97</v>
      </c>
      <c r="C48" s="12">
        <v>39</v>
      </c>
      <c r="D48" s="8">
        <v>3.08</v>
      </c>
      <c r="E48" s="12">
        <v>38</v>
      </c>
      <c r="F48" s="8">
        <v>5.3</v>
      </c>
      <c r="G48" s="12">
        <v>1</v>
      </c>
      <c r="H48" s="8">
        <v>0.19</v>
      </c>
      <c r="I48" s="12">
        <v>0</v>
      </c>
    </row>
    <row r="49" spans="2:9" ht="15" customHeight="1" x14ac:dyDescent="0.2">
      <c r="B49" t="s">
        <v>83</v>
      </c>
      <c r="C49" s="12">
        <v>32</v>
      </c>
      <c r="D49" s="8">
        <v>2.5299999999999998</v>
      </c>
      <c r="E49" s="12">
        <v>20</v>
      </c>
      <c r="F49" s="8">
        <v>2.79</v>
      </c>
      <c r="G49" s="12">
        <v>12</v>
      </c>
      <c r="H49" s="8">
        <v>2.27</v>
      </c>
      <c r="I49" s="12">
        <v>0</v>
      </c>
    </row>
    <row r="50" spans="2:9" ht="15" customHeight="1" x14ac:dyDescent="0.2">
      <c r="B50" t="s">
        <v>94</v>
      </c>
      <c r="C50" s="12">
        <v>32</v>
      </c>
      <c r="D50" s="8">
        <v>2.5299999999999998</v>
      </c>
      <c r="E50" s="12">
        <v>31</v>
      </c>
      <c r="F50" s="8">
        <v>4.32</v>
      </c>
      <c r="G50" s="12">
        <v>1</v>
      </c>
      <c r="H50" s="8">
        <v>0.19</v>
      </c>
      <c r="I50" s="12">
        <v>0</v>
      </c>
    </row>
    <row r="51" spans="2:9" ht="15" customHeight="1" x14ac:dyDescent="0.2">
      <c r="B51" t="s">
        <v>79</v>
      </c>
      <c r="C51" s="12">
        <v>31</v>
      </c>
      <c r="D51" s="8">
        <v>2.4500000000000002</v>
      </c>
      <c r="E51" s="12">
        <v>10</v>
      </c>
      <c r="F51" s="8">
        <v>1.39</v>
      </c>
      <c r="G51" s="12">
        <v>21</v>
      </c>
      <c r="H51" s="8">
        <v>3.97</v>
      </c>
      <c r="I51" s="12">
        <v>0</v>
      </c>
    </row>
    <row r="52" spans="2:9" ht="15" customHeight="1" x14ac:dyDescent="0.2">
      <c r="B52" t="s">
        <v>92</v>
      </c>
      <c r="C52" s="12">
        <v>30</v>
      </c>
      <c r="D52" s="8">
        <v>2.37</v>
      </c>
      <c r="E52" s="12">
        <v>30</v>
      </c>
      <c r="F52" s="8">
        <v>4.18</v>
      </c>
      <c r="G52" s="12">
        <v>0</v>
      </c>
      <c r="H52" s="8">
        <v>0</v>
      </c>
      <c r="I52" s="12">
        <v>0</v>
      </c>
    </row>
    <row r="53" spans="2:9" ht="15" customHeight="1" x14ac:dyDescent="0.2">
      <c r="B53" t="s">
        <v>96</v>
      </c>
      <c r="C53" s="12">
        <v>30</v>
      </c>
      <c r="D53" s="8">
        <v>2.37</v>
      </c>
      <c r="E53" s="12">
        <v>16</v>
      </c>
      <c r="F53" s="8">
        <v>2.23</v>
      </c>
      <c r="G53" s="12">
        <v>14</v>
      </c>
      <c r="H53" s="8">
        <v>2.65</v>
      </c>
      <c r="I53" s="12">
        <v>0</v>
      </c>
    </row>
    <row r="54" spans="2:9" ht="15" customHeight="1" x14ac:dyDescent="0.2">
      <c r="B54" t="s">
        <v>87</v>
      </c>
      <c r="C54" s="12">
        <v>29</v>
      </c>
      <c r="D54" s="8">
        <v>2.29</v>
      </c>
      <c r="E54" s="12">
        <v>11</v>
      </c>
      <c r="F54" s="8">
        <v>1.53</v>
      </c>
      <c r="G54" s="12">
        <v>18</v>
      </c>
      <c r="H54" s="8">
        <v>3.4</v>
      </c>
      <c r="I54" s="12">
        <v>0</v>
      </c>
    </row>
    <row r="55" spans="2:9" ht="15" customHeight="1" x14ac:dyDescent="0.2">
      <c r="B55" t="s">
        <v>91</v>
      </c>
      <c r="C55" s="12">
        <v>29</v>
      </c>
      <c r="D55" s="8">
        <v>2.29</v>
      </c>
      <c r="E55" s="12">
        <v>26</v>
      </c>
      <c r="F55" s="8">
        <v>3.63</v>
      </c>
      <c r="G55" s="12">
        <v>3</v>
      </c>
      <c r="H55" s="8">
        <v>0.56999999999999995</v>
      </c>
      <c r="I55" s="12">
        <v>0</v>
      </c>
    </row>
    <row r="56" spans="2:9" ht="15" customHeight="1" x14ac:dyDescent="0.2">
      <c r="B56" t="s">
        <v>81</v>
      </c>
      <c r="C56" s="12">
        <v>26</v>
      </c>
      <c r="D56" s="8">
        <v>2.06</v>
      </c>
      <c r="E56" s="12">
        <v>12</v>
      </c>
      <c r="F56" s="8">
        <v>1.67</v>
      </c>
      <c r="G56" s="12">
        <v>14</v>
      </c>
      <c r="H56" s="8">
        <v>2.65</v>
      </c>
      <c r="I56" s="12">
        <v>0</v>
      </c>
    </row>
    <row r="57" spans="2:9" ht="15" customHeight="1" x14ac:dyDescent="0.2">
      <c r="B57" t="s">
        <v>89</v>
      </c>
      <c r="C57" s="12">
        <v>26</v>
      </c>
      <c r="D57" s="8">
        <v>2.06</v>
      </c>
      <c r="E57" s="12">
        <v>13</v>
      </c>
      <c r="F57" s="8">
        <v>1.81</v>
      </c>
      <c r="G57" s="12">
        <v>12</v>
      </c>
      <c r="H57" s="8">
        <v>2.27</v>
      </c>
      <c r="I57" s="12">
        <v>0</v>
      </c>
    </row>
    <row r="58" spans="2:9" ht="15" customHeight="1" x14ac:dyDescent="0.2">
      <c r="B58" t="s">
        <v>80</v>
      </c>
      <c r="C58" s="12">
        <v>23</v>
      </c>
      <c r="D58" s="8">
        <v>1.82</v>
      </c>
      <c r="E58" s="12">
        <v>12</v>
      </c>
      <c r="F58" s="8">
        <v>1.67</v>
      </c>
      <c r="G58" s="12">
        <v>11</v>
      </c>
      <c r="H58" s="8">
        <v>2.08</v>
      </c>
      <c r="I58" s="12">
        <v>0</v>
      </c>
    </row>
    <row r="59" spans="2:9" ht="15" customHeight="1" x14ac:dyDescent="0.2">
      <c r="B59" t="s">
        <v>103</v>
      </c>
      <c r="C59" s="12">
        <v>21</v>
      </c>
      <c r="D59" s="8">
        <v>1.66</v>
      </c>
      <c r="E59" s="12">
        <v>16</v>
      </c>
      <c r="F59" s="8">
        <v>2.23</v>
      </c>
      <c r="G59" s="12">
        <v>5</v>
      </c>
      <c r="H59" s="8">
        <v>0.95</v>
      </c>
      <c r="I59" s="12">
        <v>0</v>
      </c>
    </row>
    <row r="60" spans="2:9" ht="15" customHeight="1" x14ac:dyDescent="0.2">
      <c r="B60" t="s">
        <v>90</v>
      </c>
      <c r="C60" s="12">
        <v>20</v>
      </c>
      <c r="D60" s="8">
        <v>1.58</v>
      </c>
      <c r="E60" s="12">
        <v>19</v>
      </c>
      <c r="F60" s="8">
        <v>2.65</v>
      </c>
      <c r="G60" s="12">
        <v>1</v>
      </c>
      <c r="H60" s="8">
        <v>0.19</v>
      </c>
      <c r="I60" s="12">
        <v>0</v>
      </c>
    </row>
    <row r="61" spans="2:9" ht="15" customHeight="1" x14ac:dyDescent="0.2">
      <c r="B61" t="s">
        <v>106</v>
      </c>
      <c r="C61" s="12">
        <v>19</v>
      </c>
      <c r="D61" s="8">
        <v>1.5</v>
      </c>
      <c r="E61" s="12">
        <v>14</v>
      </c>
      <c r="F61" s="8">
        <v>1.95</v>
      </c>
      <c r="G61" s="12">
        <v>5</v>
      </c>
      <c r="H61" s="8">
        <v>0.95</v>
      </c>
      <c r="I61" s="12">
        <v>0</v>
      </c>
    </row>
    <row r="62" spans="2:9" ht="15" customHeight="1" x14ac:dyDescent="0.2">
      <c r="B62" t="s">
        <v>114</v>
      </c>
      <c r="C62" s="12">
        <v>18</v>
      </c>
      <c r="D62" s="8">
        <v>1.42</v>
      </c>
      <c r="E62" s="12">
        <v>13</v>
      </c>
      <c r="F62" s="8">
        <v>1.81</v>
      </c>
      <c r="G62" s="12">
        <v>5</v>
      </c>
      <c r="H62" s="8">
        <v>0.95</v>
      </c>
      <c r="I62" s="12">
        <v>0</v>
      </c>
    </row>
    <row r="63" spans="2:9" ht="15" customHeight="1" x14ac:dyDescent="0.2">
      <c r="B63" t="s">
        <v>86</v>
      </c>
      <c r="C63" s="12">
        <v>18</v>
      </c>
      <c r="D63" s="8">
        <v>1.42</v>
      </c>
      <c r="E63" s="12">
        <v>7</v>
      </c>
      <c r="F63" s="8">
        <v>0.98</v>
      </c>
      <c r="G63" s="12">
        <v>11</v>
      </c>
      <c r="H63" s="8">
        <v>2.08</v>
      </c>
      <c r="I63" s="12">
        <v>0</v>
      </c>
    </row>
    <row r="64" spans="2:9" ht="15" customHeight="1" x14ac:dyDescent="0.2">
      <c r="B64" t="s">
        <v>107</v>
      </c>
      <c r="C64" s="12">
        <v>18</v>
      </c>
      <c r="D64" s="8">
        <v>1.42</v>
      </c>
      <c r="E64" s="12">
        <v>15</v>
      </c>
      <c r="F64" s="8">
        <v>2.09</v>
      </c>
      <c r="G64" s="12">
        <v>3</v>
      </c>
      <c r="H64" s="8">
        <v>0.56999999999999995</v>
      </c>
      <c r="I64" s="12">
        <v>0</v>
      </c>
    </row>
    <row r="65" spans="2:9" ht="15" customHeight="1" x14ac:dyDescent="0.2">
      <c r="B65" t="s">
        <v>84</v>
      </c>
      <c r="C65" s="12">
        <v>17</v>
      </c>
      <c r="D65" s="8">
        <v>1.34</v>
      </c>
      <c r="E65" s="12">
        <v>12</v>
      </c>
      <c r="F65" s="8">
        <v>1.67</v>
      </c>
      <c r="G65" s="12">
        <v>5</v>
      </c>
      <c r="H65" s="8">
        <v>0.95</v>
      </c>
      <c r="I65" s="12">
        <v>0</v>
      </c>
    </row>
    <row r="66" spans="2:9" ht="15" customHeight="1" x14ac:dyDescent="0.2">
      <c r="B66" t="s">
        <v>113</v>
      </c>
      <c r="C66" s="12">
        <v>16</v>
      </c>
      <c r="D66" s="8">
        <v>1.26</v>
      </c>
      <c r="E66" s="12">
        <v>10</v>
      </c>
      <c r="F66" s="8">
        <v>1.39</v>
      </c>
      <c r="G66" s="12">
        <v>6</v>
      </c>
      <c r="H66" s="8">
        <v>1.1299999999999999</v>
      </c>
      <c r="I66" s="12">
        <v>0</v>
      </c>
    </row>
    <row r="67" spans="2:9" ht="15" customHeight="1" x14ac:dyDescent="0.2">
      <c r="B67" t="s">
        <v>82</v>
      </c>
      <c r="C67" s="12">
        <v>16</v>
      </c>
      <c r="D67" s="8">
        <v>1.26</v>
      </c>
      <c r="E67" s="12">
        <v>5</v>
      </c>
      <c r="F67" s="8">
        <v>0.7</v>
      </c>
      <c r="G67" s="12">
        <v>11</v>
      </c>
      <c r="H67" s="8">
        <v>2.08</v>
      </c>
      <c r="I67" s="12">
        <v>0</v>
      </c>
    </row>
    <row r="69" spans="2:9" ht="15" customHeight="1" x14ac:dyDescent="0.2">
      <c r="B69" t="s">
        <v>139</v>
      </c>
    </row>
  </sheetData>
  <phoneticPr fontId="1"/>
  <pageMargins left="0.70866141732283505" right="0.70866141732283505" top="0.74803149606299202" bottom="0.74803149606299202" header="0.31496062992126" footer="0.31496062992126"/>
  <pageSetup paperSize="12" orientation="portrait" cellComments="atEnd" r:id="rId1"/>
  <tableParts count="3">
    <tablePart r:id="rId2"/>
    <tablePart r:id="rId3"/>
    <tablePart r:id="rId4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1BA9B-D6BF-495B-87E1-B71AE609A45F}">
  <sheetPr>
    <pageSetUpPr fitToPage="1"/>
  </sheetPr>
  <dimension ref="B2:I70"/>
  <sheetViews>
    <sheetView workbookViewId="0">
      <selection activeCell="B2" sqref="B2"/>
    </sheetView>
  </sheetViews>
  <sheetFormatPr defaultRowHeight="15" customHeight="1" x14ac:dyDescent="0.2"/>
  <cols>
    <col min="1" max="1" width="3.6640625" customWidth="1"/>
    <col min="2" max="2" width="40.77734375" customWidth="1"/>
    <col min="3" max="9" width="13.5546875" customWidth="1"/>
  </cols>
  <sheetData>
    <row r="2" spans="2:9" ht="15" customHeight="1" x14ac:dyDescent="0.2">
      <c r="B2" t="s">
        <v>147</v>
      </c>
    </row>
    <row r="4" spans="2:9" ht="33" customHeight="1" x14ac:dyDescent="0.2">
      <c r="B4" t="s">
        <v>135</v>
      </c>
      <c r="C4" s="10" t="s">
        <v>32</v>
      </c>
      <c r="D4" s="10" t="s">
        <v>33</v>
      </c>
      <c r="E4" s="10" t="s">
        <v>34</v>
      </c>
      <c r="F4" s="10" t="s">
        <v>35</v>
      </c>
      <c r="G4" s="10" t="s">
        <v>36</v>
      </c>
      <c r="H4" s="10" t="s">
        <v>37</v>
      </c>
      <c r="I4" s="10" t="s">
        <v>38</v>
      </c>
    </row>
    <row r="5" spans="2:9" ht="15" customHeight="1" x14ac:dyDescent="0.2">
      <c r="B5" t="s">
        <v>16</v>
      </c>
      <c r="C5" s="12">
        <v>2</v>
      </c>
      <c r="D5" s="8">
        <v>0.23</v>
      </c>
      <c r="E5" s="12">
        <v>0</v>
      </c>
      <c r="F5" s="8">
        <v>0</v>
      </c>
      <c r="G5" s="12">
        <v>2</v>
      </c>
      <c r="H5" s="8">
        <v>0.53</v>
      </c>
      <c r="I5" s="12">
        <v>0</v>
      </c>
    </row>
    <row r="6" spans="2:9" ht="15" customHeight="1" x14ac:dyDescent="0.2">
      <c r="B6" t="s">
        <v>17</v>
      </c>
      <c r="C6" s="12">
        <v>142</v>
      </c>
      <c r="D6" s="8">
        <v>16.03</v>
      </c>
      <c r="E6" s="12">
        <v>71</v>
      </c>
      <c r="F6" s="8">
        <v>14.2</v>
      </c>
      <c r="G6" s="12">
        <v>71</v>
      </c>
      <c r="H6" s="8">
        <v>18.73</v>
      </c>
      <c r="I6" s="12">
        <v>0</v>
      </c>
    </row>
    <row r="7" spans="2:9" ht="15" customHeight="1" x14ac:dyDescent="0.2">
      <c r="B7" t="s">
        <v>18</v>
      </c>
      <c r="C7" s="12">
        <v>109</v>
      </c>
      <c r="D7" s="8">
        <v>12.3</v>
      </c>
      <c r="E7" s="12">
        <v>42</v>
      </c>
      <c r="F7" s="8">
        <v>8.4</v>
      </c>
      <c r="G7" s="12">
        <v>67</v>
      </c>
      <c r="H7" s="8">
        <v>17.68</v>
      </c>
      <c r="I7" s="12">
        <v>0</v>
      </c>
    </row>
    <row r="8" spans="2:9" ht="15" customHeight="1" x14ac:dyDescent="0.2">
      <c r="B8" t="s">
        <v>19</v>
      </c>
      <c r="C8" s="12">
        <v>2</v>
      </c>
      <c r="D8" s="8">
        <v>0.23</v>
      </c>
      <c r="E8" s="12">
        <v>0</v>
      </c>
      <c r="F8" s="8">
        <v>0</v>
      </c>
      <c r="G8" s="12">
        <v>2</v>
      </c>
      <c r="H8" s="8">
        <v>0.53</v>
      </c>
      <c r="I8" s="12">
        <v>0</v>
      </c>
    </row>
    <row r="9" spans="2:9" ht="15" customHeight="1" x14ac:dyDescent="0.2">
      <c r="B9" t="s">
        <v>20</v>
      </c>
      <c r="C9" s="12">
        <v>9</v>
      </c>
      <c r="D9" s="8">
        <v>1.02</v>
      </c>
      <c r="E9" s="12">
        <v>0</v>
      </c>
      <c r="F9" s="8">
        <v>0</v>
      </c>
      <c r="G9" s="12">
        <v>9</v>
      </c>
      <c r="H9" s="8">
        <v>2.37</v>
      </c>
      <c r="I9" s="12">
        <v>0</v>
      </c>
    </row>
    <row r="10" spans="2:9" ht="15" customHeight="1" x14ac:dyDescent="0.2">
      <c r="B10" t="s">
        <v>21</v>
      </c>
      <c r="C10" s="12">
        <v>9</v>
      </c>
      <c r="D10" s="8">
        <v>1.02</v>
      </c>
      <c r="E10" s="12">
        <v>3</v>
      </c>
      <c r="F10" s="8">
        <v>0.6</v>
      </c>
      <c r="G10" s="12">
        <v>6</v>
      </c>
      <c r="H10" s="8">
        <v>1.58</v>
      </c>
      <c r="I10" s="12">
        <v>0</v>
      </c>
    </row>
    <row r="11" spans="2:9" ht="15" customHeight="1" x14ac:dyDescent="0.2">
      <c r="B11" t="s">
        <v>22</v>
      </c>
      <c r="C11" s="12">
        <v>271</v>
      </c>
      <c r="D11" s="8">
        <v>30.59</v>
      </c>
      <c r="E11" s="12">
        <v>149</v>
      </c>
      <c r="F11" s="8">
        <v>29.8</v>
      </c>
      <c r="G11" s="12">
        <v>121</v>
      </c>
      <c r="H11" s="8">
        <v>31.93</v>
      </c>
      <c r="I11" s="12">
        <v>1</v>
      </c>
    </row>
    <row r="12" spans="2:9" ht="15" customHeight="1" x14ac:dyDescent="0.2">
      <c r="B12" t="s">
        <v>23</v>
      </c>
      <c r="C12" s="12">
        <v>3</v>
      </c>
      <c r="D12" s="8">
        <v>0.34</v>
      </c>
      <c r="E12" s="12">
        <v>1</v>
      </c>
      <c r="F12" s="8">
        <v>0.2</v>
      </c>
      <c r="G12" s="12">
        <v>2</v>
      </c>
      <c r="H12" s="8">
        <v>0.53</v>
      </c>
      <c r="I12" s="12">
        <v>0</v>
      </c>
    </row>
    <row r="13" spans="2:9" ht="15" customHeight="1" x14ac:dyDescent="0.2">
      <c r="B13" t="s">
        <v>24</v>
      </c>
      <c r="C13" s="12">
        <v>38</v>
      </c>
      <c r="D13" s="8">
        <v>4.29</v>
      </c>
      <c r="E13" s="12">
        <v>11</v>
      </c>
      <c r="F13" s="8">
        <v>2.2000000000000002</v>
      </c>
      <c r="G13" s="12">
        <v>27</v>
      </c>
      <c r="H13" s="8">
        <v>7.12</v>
      </c>
      <c r="I13" s="12">
        <v>0</v>
      </c>
    </row>
    <row r="14" spans="2:9" ht="15" customHeight="1" x14ac:dyDescent="0.2">
      <c r="B14" t="s">
        <v>25</v>
      </c>
      <c r="C14" s="12">
        <v>37</v>
      </c>
      <c r="D14" s="8">
        <v>4.18</v>
      </c>
      <c r="E14" s="12">
        <v>21</v>
      </c>
      <c r="F14" s="8">
        <v>4.2</v>
      </c>
      <c r="G14" s="12">
        <v>16</v>
      </c>
      <c r="H14" s="8">
        <v>4.22</v>
      </c>
      <c r="I14" s="12">
        <v>0</v>
      </c>
    </row>
    <row r="15" spans="2:9" ht="15" customHeight="1" x14ac:dyDescent="0.2">
      <c r="B15" t="s">
        <v>26</v>
      </c>
      <c r="C15" s="12">
        <v>78</v>
      </c>
      <c r="D15" s="8">
        <v>8.8000000000000007</v>
      </c>
      <c r="E15" s="12">
        <v>66</v>
      </c>
      <c r="F15" s="8">
        <v>13.2</v>
      </c>
      <c r="G15" s="12">
        <v>12</v>
      </c>
      <c r="H15" s="8">
        <v>3.17</v>
      </c>
      <c r="I15" s="12">
        <v>0</v>
      </c>
    </row>
    <row r="16" spans="2:9" ht="15" customHeight="1" x14ac:dyDescent="0.2">
      <c r="B16" t="s">
        <v>27</v>
      </c>
      <c r="C16" s="12">
        <v>96</v>
      </c>
      <c r="D16" s="8">
        <v>10.84</v>
      </c>
      <c r="E16" s="12">
        <v>82</v>
      </c>
      <c r="F16" s="8">
        <v>16.399999999999999</v>
      </c>
      <c r="G16" s="12">
        <v>14</v>
      </c>
      <c r="H16" s="8">
        <v>3.69</v>
      </c>
      <c r="I16" s="12">
        <v>0</v>
      </c>
    </row>
    <row r="17" spans="2:9" ht="15" customHeight="1" x14ac:dyDescent="0.2">
      <c r="B17" t="s">
        <v>28</v>
      </c>
      <c r="C17" s="12">
        <v>28</v>
      </c>
      <c r="D17" s="8">
        <v>3.16</v>
      </c>
      <c r="E17" s="12">
        <v>18</v>
      </c>
      <c r="F17" s="8">
        <v>3.6</v>
      </c>
      <c r="G17" s="12">
        <v>7</v>
      </c>
      <c r="H17" s="8">
        <v>1.85</v>
      </c>
      <c r="I17" s="12">
        <v>0</v>
      </c>
    </row>
    <row r="18" spans="2:9" ht="15" customHeight="1" x14ac:dyDescent="0.2">
      <c r="B18" t="s">
        <v>29</v>
      </c>
      <c r="C18" s="12">
        <v>39</v>
      </c>
      <c r="D18" s="8">
        <v>4.4000000000000004</v>
      </c>
      <c r="E18" s="12">
        <v>25</v>
      </c>
      <c r="F18" s="8">
        <v>5</v>
      </c>
      <c r="G18" s="12">
        <v>13</v>
      </c>
      <c r="H18" s="8">
        <v>3.43</v>
      </c>
      <c r="I18" s="12">
        <v>0</v>
      </c>
    </row>
    <row r="19" spans="2:9" ht="15" customHeight="1" x14ac:dyDescent="0.2">
      <c r="B19" t="s">
        <v>30</v>
      </c>
      <c r="C19" s="12">
        <v>23</v>
      </c>
      <c r="D19" s="8">
        <v>2.6</v>
      </c>
      <c r="E19" s="12">
        <v>11</v>
      </c>
      <c r="F19" s="8">
        <v>2.2000000000000002</v>
      </c>
      <c r="G19" s="12">
        <v>10</v>
      </c>
      <c r="H19" s="8">
        <v>2.64</v>
      </c>
      <c r="I19" s="12">
        <v>0</v>
      </c>
    </row>
    <row r="20" spans="2:9" ht="15" customHeight="1" x14ac:dyDescent="0.2">
      <c r="B20" s="9" t="s">
        <v>136</v>
      </c>
      <c r="C20" s="12">
        <f>SUM(LTBL_16209[総数／事業所数])</f>
        <v>886</v>
      </c>
      <c r="E20" s="12">
        <f>SUBTOTAL(109,LTBL_16209[個人／事業所数])</f>
        <v>500</v>
      </c>
      <c r="G20" s="12">
        <f>SUBTOTAL(109,LTBL_16209[法人／事業所数])</f>
        <v>379</v>
      </c>
      <c r="I20" s="12">
        <f>SUBTOTAL(109,LTBL_16209[法人以外の団体／事業所数])</f>
        <v>1</v>
      </c>
    </row>
    <row r="21" spans="2:9" ht="15" customHeight="1" x14ac:dyDescent="0.2">
      <c r="E21" s="11">
        <f>LTBL_16209[[#Totals],[個人／事業所数]]/LTBL_16209[[#Totals],[総数／事業所数]]</f>
        <v>0.56433408577878108</v>
      </c>
      <c r="G21" s="11">
        <f>LTBL_16209[[#Totals],[法人／事業所数]]/LTBL_16209[[#Totals],[総数／事業所数]]</f>
        <v>0.42776523702031605</v>
      </c>
      <c r="I21" s="11">
        <f>LTBL_16209[[#Totals],[法人以外の団体／事業所数]]/LTBL_16209[[#Totals],[総数／事業所数]]</f>
        <v>1.128668171557562E-3</v>
      </c>
    </row>
    <row r="23" spans="2:9" ht="33" customHeight="1" x14ac:dyDescent="0.2">
      <c r="B23" t="s">
        <v>137</v>
      </c>
      <c r="C23" s="10" t="s">
        <v>32</v>
      </c>
      <c r="D23" s="10" t="s">
        <v>33</v>
      </c>
      <c r="E23" s="10" t="s">
        <v>34</v>
      </c>
      <c r="F23" s="10" t="s">
        <v>35</v>
      </c>
      <c r="G23" s="10" t="s">
        <v>36</v>
      </c>
      <c r="H23" s="10" t="s">
        <v>37</v>
      </c>
      <c r="I23" s="10" t="s">
        <v>38</v>
      </c>
    </row>
    <row r="24" spans="2:9" ht="15" customHeight="1" x14ac:dyDescent="0.2">
      <c r="B24" t="s">
        <v>54</v>
      </c>
      <c r="C24" s="12">
        <v>85</v>
      </c>
      <c r="D24" s="8">
        <v>9.59</v>
      </c>
      <c r="E24" s="12">
        <v>78</v>
      </c>
      <c r="F24" s="8">
        <v>15.6</v>
      </c>
      <c r="G24" s="12">
        <v>7</v>
      </c>
      <c r="H24" s="8">
        <v>1.85</v>
      </c>
      <c r="I24" s="12">
        <v>0</v>
      </c>
    </row>
    <row r="25" spans="2:9" ht="15" customHeight="1" x14ac:dyDescent="0.2">
      <c r="B25" t="s">
        <v>49</v>
      </c>
      <c r="C25" s="12">
        <v>82</v>
      </c>
      <c r="D25" s="8">
        <v>9.26</v>
      </c>
      <c r="E25" s="12">
        <v>49</v>
      </c>
      <c r="F25" s="8">
        <v>9.8000000000000007</v>
      </c>
      <c r="G25" s="12">
        <v>33</v>
      </c>
      <c r="H25" s="8">
        <v>8.7100000000000009</v>
      </c>
      <c r="I25" s="12">
        <v>0</v>
      </c>
    </row>
    <row r="26" spans="2:9" ht="15" customHeight="1" x14ac:dyDescent="0.2">
      <c r="B26" t="s">
        <v>53</v>
      </c>
      <c r="C26" s="12">
        <v>68</v>
      </c>
      <c r="D26" s="8">
        <v>7.67</v>
      </c>
      <c r="E26" s="12">
        <v>60</v>
      </c>
      <c r="F26" s="8">
        <v>12</v>
      </c>
      <c r="G26" s="12">
        <v>8</v>
      </c>
      <c r="H26" s="8">
        <v>2.11</v>
      </c>
      <c r="I26" s="12">
        <v>0</v>
      </c>
    </row>
    <row r="27" spans="2:9" ht="15" customHeight="1" x14ac:dyDescent="0.2">
      <c r="B27" t="s">
        <v>40</v>
      </c>
      <c r="C27" s="12">
        <v>61</v>
      </c>
      <c r="D27" s="8">
        <v>6.88</v>
      </c>
      <c r="E27" s="12">
        <v>39</v>
      </c>
      <c r="F27" s="8">
        <v>7.8</v>
      </c>
      <c r="G27" s="12">
        <v>22</v>
      </c>
      <c r="H27" s="8">
        <v>5.8</v>
      </c>
      <c r="I27" s="12">
        <v>0</v>
      </c>
    </row>
    <row r="28" spans="2:9" ht="15" customHeight="1" x14ac:dyDescent="0.2">
      <c r="B28" t="s">
        <v>47</v>
      </c>
      <c r="C28" s="12">
        <v>61</v>
      </c>
      <c r="D28" s="8">
        <v>6.88</v>
      </c>
      <c r="E28" s="12">
        <v>44</v>
      </c>
      <c r="F28" s="8">
        <v>8.8000000000000007</v>
      </c>
      <c r="G28" s="12">
        <v>17</v>
      </c>
      <c r="H28" s="8">
        <v>4.49</v>
      </c>
      <c r="I28" s="12">
        <v>0</v>
      </c>
    </row>
    <row r="29" spans="2:9" ht="15" customHeight="1" x14ac:dyDescent="0.2">
      <c r="B29" t="s">
        <v>46</v>
      </c>
      <c r="C29" s="12">
        <v>54</v>
      </c>
      <c r="D29" s="8">
        <v>6.09</v>
      </c>
      <c r="E29" s="12">
        <v>17</v>
      </c>
      <c r="F29" s="8">
        <v>3.4</v>
      </c>
      <c r="G29" s="12">
        <v>37</v>
      </c>
      <c r="H29" s="8">
        <v>9.76</v>
      </c>
      <c r="I29" s="12">
        <v>0</v>
      </c>
    </row>
    <row r="30" spans="2:9" ht="15" customHeight="1" x14ac:dyDescent="0.2">
      <c r="B30" t="s">
        <v>39</v>
      </c>
      <c r="C30" s="12">
        <v>50</v>
      </c>
      <c r="D30" s="8">
        <v>5.64</v>
      </c>
      <c r="E30" s="12">
        <v>19</v>
      </c>
      <c r="F30" s="8">
        <v>3.8</v>
      </c>
      <c r="G30" s="12">
        <v>31</v>
      </c>
      <c r="H30" s="8">
        <v>8.18</v>
      </c>
      <c r="I30" s="12">
        <v>0</v>
      </c>
    </row>
    <row r="31" spans="2:9" ht="15" customHeight="1" x14ac:dyDescent="0.2">
      <c r="B31" t="s">
        <v>41</v>
      </c>
      <c r="C31" s="12">
        <v>31</v>
      </c>
      <c r="D31" s="8">
        <v>3.5</v>
      </c>
      <c r="E31" s="12">
        <v>13</v>
      </c>
      <c r="F31" s="8">
        <v>2.6</v>
      </c>
      <c r="G31" s="12">
        <v>18</v>
      </c>
      <c r="H31" s="8">
        <v>4.75</v>
      </c>
      <c r="I31" s="12">
        <v>0</v>
      </c>
    </row>
    <row r="32" spans="2:9" ht="15" customHeight="1" x14ac:dyDescent="0.2">
      <c r="B32" t="s">
        <v>48</v>
      </c>
      <c r="C32" s="12">
        <v>30</v>
      </c>
      <c r="D32" s="8">
        <v>3.39</v>
      </c>
      <c r="E32" s="12">
        <v>23</v>
      </c>
      <c r="F32" s="8">
        <v>4.5999999999999996</v>
      </c>
      <c r="G32" s="12">
        <v>7</v>
      </c>
      <c r="H32" s="8">
        <v>1.85</v>
      </c>
      <c r="I32" s="12">
        <v>0</v>
      </c>
    </row>
    <row r="33" spans="2:9" ht="15" customHeight="1" x14ac:dyDescent="0.2">
      <c r="B33" t="s">
        <v>55</v>
      </c>
      <c r="C33" s="12">
        <v>28</v>
      </c>
      <c r="D33" s="8">
        <v>3.16</v>
      </c>
      <c r="E33" s="12">
        <v>18</v>
      </c>
      <c r="F33" s="8">
        <v>3.6</v>
      </c>
      <c r="G33" s="12">
        <v>7</v>
      </c>
      <c r="H33" s="8">
        <v>1.85</v>
      </c>
      <c r="I33" s="12">
        <v>0</v>
      </c>
    </row>
    <row r="34" spans="2:9" ht="15" customHeight="1" x14ac:dyDescent="0.2">
      <c r="B34" t="s">
        <v>50</v>
      </c>
      <c r="C34" s="12">
        <v>26</v>
      </c>
      <c r="D34" s="8">
        <v>2.93</v>
      </c>
      <c r="E34" s="12">
        <v>7</v>
      </c>
      <c r="F34" s="8">
        <v>1.4</v>
      </c>
      <c r="G34" s="12">
        <v>19</v>
      </c>
      <c r="H34" s="8">
        <v>5.01</v>
      </c>
      <c r="I34" s="12">
        <v>0</v>
      </c>
    </row>
    <row r="35" spans="2:9" ht="15" customHeight="1" x14ac:dyDescent="0.2">
      <c r="B35" t="s">
        <v>56</v>
      </c>
      <c r="C35" s="12">
        <v>25</v>
      </c>
      <c r="D35" s="8">
        <v>2.82</v>
      </c>
      <c r="E35" s="12">
        <v>25</v>
      </c>
      <c r="F35" s="8">
        <v>5</v>
      </c>
      <c r="G35" s="12">
        <v>0</v>
      </c>
      <c r="H35" s="8">
        <v>0</v>
      </c>
      <c r="I35" s="12">
        <v>0</v>
      </c>
    </row>
    <row r="36" spans="2:9" ht="15" customHeight="1" x14ac:dyDescent="0.2">
      <c r="B36" t="s">
        <v>42</v>
      </c>
      <c r="C36" s="12">
        <v>19</v>
      </c>
      <c r="D36" s="8">
        <v>2.14</v>
      </c>
      <c r="E36" s="12">
        <v>6</v>
      </c>
      <c r="F36" s="8">
        <v>1.2</v>
      </c>
      <c r="G36" s="12">
        <v>13</v>
      </c>
      <c r="H36" s="8">
        <v>3.43</v>
      </c>
      <c r="I36" s="12">
        <v>0</v>
      </c>
    </row>
    <row r="37" spans="2:9" ht="15" customHeight="1" x14ac:dyDescent="0.2">
      <c r="B37" t="s">
        <v>52</v>
      </c>
      <c r="C37" s="12">
        <v>19</v>
      </c>
      <c r="D37" s="8">
        <v>2.14</v>
      </c>
      <c r="E37" s="12">
        <v>7</v>
      </c>
      <c r="F37" s="8">
        <v>1.4</v>
      </c>
      <c r="G37" s="12">
        <v>12</v>
      </c>
      <c r="H37" s="8">
        <v>3.17</v>
      </c>
      <c r="I37" s="12">
        <v>0</v>
      </c>
    </row>
    <row r="38" spans="2:9" ht="15" customHeight="1" x14ac:dyDescent="0.2">
      <c r="B38" t="s">
        <v>51</v>
      </c>
      <c r="C38" s="12">
        <v>18</v>
      </c>
      <c r="D38" s="8">
        <v>2.0299999999999998</v>
      </c>
      <c r="E38" s="12">
        <v>14</v>
      </c>
      <c r="F38" s="8">
        <v>2.8</v>
      </c>
      <c r="G38" s="12">
        <v>4</v>
      </c>
      <c r="H38" s="8">
        <v>1.06</v>
      </c>
      <c r="I38" s="12">
        <v>0</v>
      </c>
    </row>
    <row r="39" spans="2:9" ht="15" customHeight="1" x14ac:dyDescent="0.2">
      <c r="B39" t="s">
        <v>57</v>
      </c>
      <c r="C39" s="12">
        <v>14</v>
      </c>
      <c r="D39" s="8">
        <v>1.58</v>
      </c>
      <c r="E39" s="12">
        <v>0</v>
      </c>
      <c r="F39" s="8">
        <v>0</v>
      </c>
      <c r="G39" s="12">
        <v>13</v>
      </c>
      <c r="H39" s="8">
        <v>3.43</v>
      </c>
      <c r="I39" s="12">
        <v>0</v>
      </c>
    </row>
    <row r="40" spans="2:9" ht="15" customHeight="1" x14ac:dyDescent="0.2">
      <c r="B40" t="s">
        <v>43</v>
      </c>
      <c r="C40" s="12">
        <v>13</v>
      </c>
      <c r="D40" s="8">
        <v>1.47</v>
      </c>
      <c r="E40" s="12">
        <v>3</v>
      </c>
      <c r="F40" s="8">
        <v>0.6</v>
      </c>
      <c r="G40" s="12">
        <v>10</v>
      </c>
      <c r="H40" s="8">
        <v>2.64</v>
      </c>
      <c r="I40" s="12">
        <v>0</v>
      </c>
    </row>
    <row r="41" spans="2:9" ht="15" customHeight="1" x14ac:dyDescent="0.2">
      <c r="B41" t="s">
        <v>62</v>
      </c>
      <c r="C41" s="12">
        <v>11</v>
      </c>
      <c r="D41" s="8">
        <v>1.24</v>
      </c>
      <c r="E41" s="12">
        <v>7</v>
      </c>
      <c r="F41" s="8">
        <v>1.4</v>
      </c>
      <c r="G41" s="12">
        <v>4</v>
      </c>
      <c r="H41" s="8">
        <v>1.06</v>
      </c>
      <c r="I41" s="12">
        <v>0</v>
      </c>
    </row>
    <row r="42" spans="2:9" ht="15" customHeight="1" x14ac:dyDescent="0.2">
      <c r="B42" t="s">
        <v>65</v>
      </c>
      <c r="C42" s="12">
        <v>11</v>
      </c>
      <c r="D42" s="8">
        <v>1.24</v>
      </c>
      <c r="E42" s="12">
        <v>4</v>
      </c>
      <c r="F42" s="8">
        <v>0.8</v>
      </c>
      <c r="G42" s="12">
        <v>7</v>
      </c>
      <c r="H42" s="8">
        <v>1.85</v>
      </c>
      <c r="I42" s="12">
        <v>0</v>
      </c>
    </row>
    <row r="43" spans="2:9" ht="15" customHeight="1" x14ac:dyDescent="0.2">
      <c r="B43" t="s">
        <v>45</v>
      </c>
      <c r="C43" s="12">
        <v>11</v>
      </c>
      <c r="D43" s="8">
        <v>1.24</v>
      </c>
      <c r="E43" s="12">
        <v>5</v>
      </c>
      <c r="F43" s="8">
        <v>1</v>
      </c>
      <c r="G43" s="12">
        <v>6</v>
      </c>
      <c r="H43" s="8">
        <v>1.58</v>
      </c>
      <c r="I43" s="12">
        <v>0</v>
      </c>
    </row>
    <row r="46" spans="2:9" ht="33" customHeight="1" x14ac:dyDescent="0.2">
      <c r="B46" t="s">
        <v>138</v>
      </c>
      <c r="C46" s="10" t="s">
        <v>32</v>
      </c>
      <c r="D46" s="10" t="s">
        <v>33</v>
      </c>
      <c r="E46" s="10" t="s">
        <v>34</v>
      </c>
      <c r="F46" s="10" t="s">
        <v>35</v>
      </c>
      <c r="G46" s="10" t="s">
        <v>36</v>
      </c>
      <c r="H46" s="10" t="s">
        <v>37</v>
      </c>
      <c r="I46" s="10" t="s">
        <v>38</v>
      </c>
    </row>
    <row r="47" spans="2:9" ht="15" customHeight="1" x14ac:dyDescent="0.2">
      <c r="B47" t="s">
        <v>95</v>
      </c>
      <c r="C47" s="12">
        <v>43</v>
      </c>
      <c r="D47" s="8">
        <v>4.8499999999999996</v>
      </c>
      <c r="E47" s="12">
        <v>42</v>
      </c>
      <c r="F47" s="8">
        <v>8.4</v>
      </c>
      <c r="G47" s="12">
        <v>1</v>
      </c>
      <c r="H47" s="8">
        <v>0.26</v>
      </c>
      <c r="I47" s="12">
        <v>0</v>
      </c>
    </row>
    <row r="48" spans="2:9" ht="15" customHeight="1" x14ac:dyDescent="0.2">
      <c r="B48" t="s">
        <v>84</v>
      </c>
      <c r="C48" s="12">
        <v>25</v>
      </c>
      <c r="D48" s="8">
        <v>2.82</v>
      </c>
      <c r="E48" s="12">
        <v>18</v>
      </c>
      <c r="F48" s="8">
        <v>3.6</v>
      </c>
      <c r="G48" s="12">
        <v>7</v>
      </c>
      <c r="H48" s="8">
        <v>1.85</v>
      </c>
      <c r="I48" s="12">
        <v>0</v>
      </c>
    </row>
    <row r="49" spans="2:9" ht="15" customHeight="1" x14ac:dyDescent="0.2">
      <c r="B49" t="s">
        <v>94</v>
      </c>
      <c r="C49" s="12">
        <v>25</v>
      </c>
      <c r="D49" s="8">
        <v>2.82</v>
      </c>
      <c r="E49" s="12">
        <v>24</v>
      </c>
      <c r="F49" s="8">
        <v>4.8</v>
      </c>
      <c r="G49" s="12">
        <v>1</v>
      </c>
      <c r="H49" s="8">
        <v>0.26</v>
      </c>
      <c r="I49" s="12">
        <v>0</v>
      </c>
    </row>
    <row r="50" spans="2:9" ht="15" customHeight="1" x14ac:dyDescent="0.2">
      <c r="B50" t="s">
        <v>83</v>
      </c>
      <c r="C50" s="12">
        <v>21</v>
      </c>
      <c r="D50" s="8">
        <v>2.37</v>
      </c>
      <c r="E50" s="12">
        <v>8</v>
      </c>
      <c r="F50" s="8">
        <v>1.6</v>
      </c>
      <c r="G50" s="12">
        <v>13</v>
      </c>
      <c r="H50" s="8">
        <v>3.43</v>
      </c>
      <c r="I50" s="12">
        <v>0</v>
      </c>
    </row>
    <row r="51" spans="2:9" ht="15" customHeight="1" x14ac:dyDescent="0.2">
      <c r="B51" t="s">
        <v>87</v>
      </c>
      <c r="C51" s="12">
        <v>20</v>
      </c>
      <c r="D51" s="8">
        <v>2.2599999999999998</v>
      </c>
      <c r="E51" s="12">
        <v>14</v>
      </c>
      <c r="F51" s="8">
        <v>2.8</v>
      </c>
      <c r="G51" s="12">
        <v>6</v>
      </c>
      <c r="H51" s="8">
        <v>1.58</v>
      </c>
      <c r="I51" s="12">
        <v>0</v>
      </c>
    </row>
    <row r="52" spans="2:9" ht="15" customHeight="1" x14ac:dyDescent="0.2">
      <c r="B52" t="s">
        <v>82</v>
      </c>
      <c r="C52" s="12">
        <v>19</v>
      </c>
      <c r="D52" s="8">
        <v>2.14</v>
      </c>
      <c r="E52" s="12">
        <v>9</v>
      </c>
      <c r="F52" s="8">
        <v>1.8</v>
      </c>
      <c r="G52" s="12">
        <v>10</v>
      </c>
      <c r="H52" s="8">
        <v>2.64</v>
      </c>
      <c r="I52" s="12">
        <v>0</v>
      </c>
    </row>
    <row r="53" spans="2:9" ht="15" customHeight="1" x14ac:dyDescent="0.2">
      <c r="B53" t="s">
        <v>90</v>
      </c>
      <c r="C53" s="12">
        <v>19</v>
      </c>
      <c r="D53" s="8">
        <v>2.14</v>
      </c>
      <c r="E53" s="12">
        <v>17</v>
      </c>
      <c r="F53" s="8">
        <v>3.4</v>
      </c>
      <c r="G53" s="12">
        <v>2</v>
      </c>
      <c r="H53" s="8">
        <v>0.53</v>
      </c>
      <c r="I53" s="12">
        <v>0</v>
      </c>
    </row>
    <row r="54" spans="2:9" ht="15" customHeight="1" x14ac:dyDescent="0.2">
      <c r="B54" t="s">
        <v>97</v>
      </c>
      <c r="C54" s="12">
        <v>19</v>
      </c>
      <c r="D54" s="8">
        <v>2.14</v>
      </c>
      <c r="E54" s="12">
        <v>19</v>
      </c>
      <c r="F54" s="8">
        <v>3.8</v>
      </c>
      <c r="G54" s="12">
        <v>0</v>
      </c>
      <c r="H54" s="8">
        <v>0</v>
      </c>
      <c r="I54" s="12">
        <v>0</v>
      </c>
    </row>
    <row r="55" spans="2:9" ht="15" customHeight="1" x14ac:dyDescent="0.2">
      <c r="B55" t="s">
        <v>80</v>
      </c>
      <c r="C55" s="12">
        <v>18</v>
      </c>
      <c r="D55" s="8">
        <v>2.0299999999999998</v>
      </c>
      <c r="E55" s="12">
        <v>11</v>
      </c>
      <c r="F55" s="8">
        <v>2.2000000000000002</v>
      </c>
      <c r="G55" s="12">
        <v>7</v>
      </c>
      <c r="H55" s="8">
        <v>1.85</v>
      </c>
      <c r="I55" s="12">
        <v>0</v>
      </c>
    </row>
    <row r="56" spans="2:9" ht="15" customHeight="1" x14ac:dyDescent="0.2">
      <c r="B56" t="s">
        <v>96</v>
      </c>
      <c r="C56" s="12">
        <v>17</v>
      </c>
      <c r="D56" s="8">
        <v>1.92</v>
      </c>
      <c r="E56" s="12">
        <v>12</v>
      </c>
      <c r="F56" s="8">
        <v>2.4</v>
      </c>
      <c r="G56" s="12">
        <v>5</v>
      </c>
      <c r="H56" s="8">
        <v>1.32</v>
      </c>
      <c r="I56" s="12">
        <v>0</v>
      </c>
    </row>
    <row r="57" spans="2:9" ht="15" customHeight="1" x14ac:dyDescent="0.2">
      <c r="B57" t="s">
        <v>79</v>
      </c>
      <c r="C57" s="12">
        <v>16</v>
      </c>
      <c r="D57" s="8">
        <v>1.81</v>
      </c>
      <c r="E57" s="12">
        <v>3</v>
      </c>
      <c r="F57" s="8">
        <v>0.6</v>
      </c>
      <c r="G57" s="12">
        <v>13</v>
      </c>
      <c r="H57" s="8">
        <v>3.43</v>
      </c>
      <c r="I57" s="12">
        <v>0</v>
      </c>
    </row>
    <row r="58" spans="2:9" ht="15" customHeight="1" x14ac:dyDescent="0.2">
      <c r="B58" t="s">
        <v>85</v>
      </c>
      <c r="C58" s="12">
        <v>16</v>
      </c>
      <c r="D58" s="8">
        <v>1.81</v>
      </c>
      <c r="E58" s="12">
        <v>11</v>
      </c>
      <c r="F58" s="8">
        <v>2.2000000000000002</v>
      </c>
      <c r="G58" s="12">
        <v>5</v>
      </c>
      <c r="H58" s="8">
        <v>1.32</v>
      </c>
      <c r="I58" s="12">
        <v>0</v>
      </c>
    </row>
    <row r="59" spans="2:9" ht="15" customHeight="1" x14ac:dyDescent="0.2">
      <c r="B59" t="s">
        <v>100</v>
      </c>
      <c r="C59" s="12">
        <v>15</v>
      </c>
      <c r="D59" s="8">
        <v>1.69</v>
      </c>
      <c r="E59" s="12">
        <v>4</v>
      </c>
      <c r="F59" s="8">
        <v>0.8</v>
      </c>
      <c r="G59" s="12">
        <v>11</v>
      </c>
      <c r="H59" s="8">
        <v>2.9</v>
      </c>
      <c r="I59" s="12">
        <v>0</v>
      </c>
    </row>
    <row r="60" spans="2:9" ht="15" customHeight="1" x14ac:dyDescent="0.2">
      <c r="B60" t="s">
        <v>115</v>
      </c>
      <c r="C60" s="12">
        <v>14</v>
      </c>
      <c r="D60" s="8">
        <v>1.58</v>
      </c>
      <c r="E60" s="12">
        <v>2</v>
      </c>
      <c r="F60" s="8">
        <v>0.4</v>
      </c>
      <c r="G60" s="12">
        <v>12</v>
      </c>
      <c r="H60" s="8">
        <v>3.17</v>
      </c>
      <c r="I60" s="12">
        <v>0</v>
      </c>
    </row>
    <row r="61" spans="2:9" ht="15" customHeight="1" x14ac:dyDescent="0.2">
      <c r="B61" t="s">
        <v>91</v>
      </c>
      <c r="C61" s="12">
        <v>13</v>
      </c>
      <c r="D61" s="8">
        <v>1.47</v>
      </c>
      <c r="E61" s="12">
        <v>13</v>
      </c>
      <c r="F61" s="8">
        <v>2.6</v>
      </c>
      <c r="G61" s="12">
        <v>0</v>
      </c>
      <c r="H61" s="8">
        <v>0</v>
      </c>
      <c r="I61" s="12">
        <v>0</v>
      </c>
    </row>
    <row r="62" spans="2:9" ht="15" customHeight="1" x14ac:dyDescent="0.2">
      <c r="B62" t="s">
        <v>102</v>
      </c>
      <c r="C62" s="12">
        <v>13</v>
      </c>
      <c r="D62" s="8">
        <v>1.47</v>
      </c>
      <c r="E62" s="12">
        <v>9</v>
      </c>
      <c r="F62" s="8">
        <v>1.8</v>
      </c>
      <c r="G62" s="12">
        <v>4</v>
      </c>
      <c r="H62" s="8">
        <v>1.06</v>
      </c>
      <c r="I62" s="12">
        <v>0</v>
      </c>
    </row>
    <row r="63" spans="2:9" ht="15" customHeight="1" x14ac:dyDescent="0.2">
      <c r="B63" t="s">
        <v>113</v>
      </c>
      <c r="C63" s="12">
        <v>12</v>
      </c>
      <c r="D63" s="8">
        <v>1.35</v>
      </c>
      <c r="E63" s="12">
        <v>9</v>
      </c>
      <c r="F63" s="8">
        <v>1.8</v>
      </c>
      <c r="G63" s="12">
        <v>3</v>
      </c>
      <c r="H63" s="8">
        <v>0.79</v>
      </c>
      <c r="I63" s="12">
        <v>0</v>
      </c>
    </row>
    <row r="64" spans="2:9" ht="15" customHeight="1" x14ac:dyDescent="0.2">
      <c r="B64" t="s">
        <v>92</v>
      </c>
      <c r="C64" s="12">
        <v>12</v>
      </c>
      <c r="D64" s="8">
        <v>1.35</v>
      </c>
      <c r="E64" s="12">
        <v>9</v>
      </c>
      <c r="F64" s="8">
        <v>1.8</v>
      </c>
      <c r="G64" s="12">
        <v>3</v>
      </c>
      <c r="H64" s="8">
        <v>0.79</v>
      </c>
      <c r="I64" s="12">
        <v>0</v>
      </c>
    </row>
    <row r="65" spans="2:9" ht="15" customHeight="1" x14ac:dyDescent="0.2">
      <c r="B65" t="s">
        <v>104</v>
      </c>
      <c r="C65" s="12">
        <v>11</v>
      </c>
      <c r="D65" s="8">
        <v>1.24</v>
      </c>
      <c r="E65" s="12">
        <v>8</v>
      </c>
      <c r="F65" s="8">
        <v>1.6</v>
      </c>
      <c r="G65" s="12">
        <v>3</v>
      </c>
      <c r="H65" s="8">
        <v>0.79</v>
      </c>
      <c r="I65" s="12">
        <v>0</v>
      </c>
    </row>
    <row r="66" spans="2:9" ht="15" customHeight="1" x14ac:dyDescent="0.2">
      <c r="B66" t="s">
        <v>105</v>
      </c>
      <c r="C66" s="12">
        <v>11</v>
      </c>
      <c r="D66" s="8">
        <v>1.24</v>
      </c>
      <c r="E66" s="12">
        <v>8</v>
      </c>
      <c r="F66" s="8">
        <v>1.6</v>
      </c>
      <c r="G66" s="12">
        <v>3</v>
      </c>
      <c r="H66" s="8">
        <v>0.79</v>
      </c>
      <c r="I66" s="12">
        <v>0</v>
      </c>
    </row>
    <row r="67" spans="2:9" ht="15" customHeight="1" x14ac:dyDescent="0.2">
      <c r="B67" t="s">
        <v>86</v>
      </c>
      <c r="C67" s="12">
        <v>11</v>
      </c>
      <c r="D67" s="8">
        <v>1.24</v>
      </c>
      <c r="E67" s="12">
        <v>7</v>
      </c>
      <c r="F67" s="8">
        <v>1.4</v>
      </c>
      <c r="G67" s="12">
        <v>4</v>
      </c>
      <c r="H67" s="8">
        <v>1.06</v>
      </c>
      <c r="I67" s="12">
        <v>0</v>
      </c>
    </row>
    <row r="68" spans="2:9" ht="15" customHeight="1" x14ac:dyDescent="0.2">
      <c r="B68" t="s">
        <v>89</v>
      </c>
      <c r="C68" s="12">
        <v>11</v>
      </c>
      <c r="D68" s="8">
        <v>1.24</v>
      </c>
      <c r="E68" s="12">
        <v>4</v>
      </c>
      <c r="F68" s="8">
        <v>0.8</v>
      </c>
      <c r="G68" s="12">
        <v>7</v>
      </c>
      <c r="H68" s="8">
        <v>1.85</v>
      </c>
      <c r="I68" s="12">
        <v>0</v>
      </c>
    </row>
    <row r="70" spans="2:9" ht="15" customHeight="1" x14ac:dyDescent="0.2">
      <c r="B70" t="s">
        <v>139</v>
      </c>
    </row>
  </sheetData>
  <phoneticPr fontId="1"/>
  <pageMargins left="0.70866141732283505" right="0.70866141732283505" top="0.74803149606299202" bottom="0.74803149606299202" header="0.31496062992126" footer="0.31496062992126"/>
  <pageSetup paperSize="12" orientation="portrait" cellComments="atEnd" r:id="rId1"/>
  <tableParts count="3">
    <tablePart r:id="rId2"/>
    <tablePart r:id="rId3"/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B4780-B827-44CA-9D0D-AEFD68B01CA1}">
  <sheetPr>
    <pageSetUpPr fitToPage="1"/>
  </sheetPr>
  <dimension ref="B2:I70"/>
  <sheetViews>
    <sheetView workbookViewId="0">
      <selection activeCell="B2" sqref="B2"/>
    </sheetView>
  </sheetViews>
  <sheetFormatPr defaultRowHeight="15" customHeight="1" x14ac:dyDescent="0.2"/>
  <cols>
    <col min="1" max="1" width="3.6640625" customWidth="1"/>
    <col min="2" max="2" width="40.77734375" customWidth="1"/>
    <col min="3" max="9" width="13.5546875" customWidth="1"/>
  </cols>
  <sheetData>
    <row r="2" spans="2:9" ht="15" customHeight="1" x14ac:dyDescent="0.2">
      <c r="B2" t="s">
        <v>148</v>
      </c>
    </row>
    <row r="4" spans="2:9" ht="33" customHeight="1" x14ac:dyDescent="0.2">
      <c r="B4" t="s">
        <v>135</v>
      </c>
      <c r="C4" s="10" t="s">
        <v>32</v>
      </c>
      <c r="D4" s="10" t="s">
        <v>33</v>
      </c>
      <c r="E4" s="10" t="s">
        <v>34</v>
      </c>
      <c r="F4" s="10" t="s">
        <v>35</v>
      </c>
      <c r="G4" s="10" t="s">
        <v>36</v>
      </c>
      <c r="H4" s="10" t="s">
        <v>37</v>
      </c>
      <c r="I4" s="10" t="s">
        <v>38</v>
      </c>
    </row>
    <row r="5" spans="2:9" ht="15" customHeight="1" x14ac:dyDescent="0.2">
      <c r="B5" t="s">
        <v>16</v>
      </c>
      <c r="C5" s="12">
        <v>1</v>
      </c>
      <c r="D5" s="8">
        <v>0.06</v>
      </c>
      <c r="E5" s="12">
        <v>0</v>
      </c>
      <c r="F5" s="8">
        <v>0</v>
      </c>
      <c r="G5" s="12">
        <v>1</v>
      </c>
      <c r="H5" s="8">
        <v>0.18</v>
      </c>
      <c r="I5" s="12">
        <v>0</v>
      </c>
    </row>
    <row r="6" spans="2:9" ht="15" customHeight="1" x14ac:dyDescent="0.2">
      <c r="B6" t="s">
        <v>17</v>
      </c>
      <c r="C6" s="12">
        <v>260</v>
      </c>
      <c r="D6" s="8">
        <v>14.98</v>
      </c>
      <c r="E6" s="12">
        <v>163</v>
      </c>
      <c r="F6" s="8">
        <v>14.19</v>
      </c>
      <c r="G6" s="12">
        <v>97</v>
      </c>
      <c r="H6" s="8">
        <v>17.41</v>
      </c>
      <c r="I6" s="12">
        <v>0</v>
      </c>
    </row>
    <row r="7" spans="2:9" ht="15" customHeight="1" x14ac:dyDescent="0.2">
      <c r="B7" t="s">
        <v>18</v>
      </c>
      <c r="C7" s="12">
        <v>240</v>
      </c>
      <c r="D7" s="8">
        <v>13.82</v>
      </c>
      <c r="E7" s="12">
        <v>120</v>
      </c>
      <c r="F7" s="8">
        <v>10.44</v>
      </c>
      <c r="G7" s="12">
        <v>119</v>
      </c>
      <c r="H7" s="8">
        <v>21.36</v>
      </c>
      <c r="I7" s="12">
        <v>1</v>
      </c>
    </row>
    <row r="8" spans="2:9" ht="15" customHeight="1" x14ac:dyDescent="0.2">
      <c r="B8" t="s">
        <v>19</v>
      </c>
      <c r="C8" s="12">
        <v>3</v>
      </c>
      <c r="D8" s="8">
        <v>0.17</v>
      </c>
      <c r="E8" s="12">
        <v>0</v>
      </c>
      <c r="F8" s="8">
        <v>0</v>
      </c>
      <c r="G8" s="12">
        <v>3</v>
      </c>
      <c r="H8" s="8">
        <v>0.54</v>
      </c>
      <c r="I8" s="12">
        <v>0</v>
      </c>
    </row>
    <row r="9" spans="2:9" ht="15" customHeight="1" x14ac:dyDescent="0.2">
      <c r="B9" t="s">
        <v>20</v>
      </c>
      <c r="C9" s="12">
        <v>13</v>
      </c>
      <c r="D9" s="8">
        <v>0.75</v>
      </c>
      <c r="E9" s="12">
        <v>2</v>
      </c>
      <c r="F9" s="8">
        <v>0.17</v>
      </c>
      <c r="G9" s="12">
        <v>11</v>
      </c>
      <c r="H9" s="8">
        <v>1.97</v>
      </c>
      <c r="I9" s="12">
        <v>0</v>
      </c>
    </row>
    <row r="10" spans="2:9" ht="15" customHeight="1" x14ac:dyDescent="0.2">
      <c r="B10" t="s">
        <v>21</v>
      </c>
      <c r="C10" s="12">
        <v>9</v>
      </c>
      <c r="D10" s="8">
        <v>0.52</v>
      </c>
      <c r="E10" s="12">
        <v>0</v>
      </c>
      <c r="F10" s="8">
        <v>0</v>
      </c>
      <c r="G10" s="12">
        <v>9</v>
      </c>
      <c r="H10" s="8">
        <v>1.62</v>
      </c>
      <c r="I10" s="12">
        <v>0</v>
      </c>
    </row>
    <row r="11" spans="2:9" ht="15" customHeight="1" x14ac:dyDescent="0.2">
      <c r="B11" t="s">
        <v>22</v>
      </c>
      <c r="C11" s="12">
        <v>481</v>
      </c>
      <c r="D11" s="8">
        <v>27.71</v>
      </c>
      <c r="E11" s="12">
        <v>355</v>
      </c>
      <c r="F11" s="8">
        <v>30.9</v>
      </c>
      <c r="G11" s="12">
        <v>125</v>
      </c>
      <c r="H11" s="8">
        <v>22.44</v>
      </c>
      <c r="I11" s="12">
        <v>1</v>
      </c>
    </row>
    <row r="12" spans="2:9" ht="15" customHeight="1" x14ac:dyDescent="0.2">
      <c r="B12" t="s">
        <v>23</v>
      </c>
      <c r="C12" s="12">
        <v>7</v>
      </c>
      <c r="D12" s="8">
        <v>0.4</v>
      </c>
      <c r="E12" s="12">
        <v>5</v>
      </c>
      <c r="F12" s="8">
        <v>0.44</v>
      </c>
      <c r="G12" s="12">
        <v>2</v>
      </c>
      <c r="H12" s="8">
        <v>0.36</v>
      </c>
      <c r="I12" s="12">
        <v>0</v>
      </c>
    </row>
    <row r="13" spans="2:9" ht="15" customHeight="1" x14ac:dyDescent="0.2">
      <c r="B13" t="s">
        <v>24</v>
      </c>
      <c r="C13" s="12">
        <v>36</v>
      </c>
      <c r="D13" s="8">
        <v>2.0699999999999998</v>
      </c>
      <c r="E13" s="12">
        <v>8</v>
      </c>
      <c r="F13" s="8">
        <v>0.7</v>
      </c>
      <c r="G13" s="12">
        <v>27</v>
      </c>
      <c r="H13" s="8">
        <v>4.8499999999999996</v>
      </c>
      <c r="I13" s="12">
        <v>0</v>
      </c>
    </row>
    <row r="14" spans="2:9" ht="15" customHeight="1" x14ac:dyDescent="0.2">
      <c r="B14" t="s">
        <v>25</v>
      </c>
      <c r="C14" s="12">
        <v>60</v>
      </c>
      <c r="D14" s="8">
        <v>3.46</v>
      </c>
      <c r="E14" s="12">
        <v>42</v>
      </c>
      <c r="F14" s="8">
        <v>3.66</v>
      </c>
      <c r="G14" s="12">
        <v>18</v>
      </c>
      <c r="H14" s="8">
        <v>3.23</v>
      </c>
      <c r="I14" s="12">
        <v>0</v>
      </c>
    </row>
    <row r="15" spans="2:9" ht="15" customHeight="1" x14ac:dyDescent="0.2">
      <c r="B15" t="s">
        <v>26</v>
      </c>
      <c r="C15" s="12">
        <v>220</v>
      </c>
      <c r="D15" s="8">
        <v>12.67</v>
      </c>
      <c r="E15" s="12">
        <v>184</v>
      </c>
      <c r="F15" s="8">
        <v>16.010000000000002</v>
      </c>
      <c r="G15" s="12">
        <v>34</v>
      </c>
      <c r="H15" s="8">
        <v>6.1</v>
      </c>
      <c r="I15" s="12">
        <v>1</v>
      </c>
    </row>
    <row r="16" spans="2:9" ht="15" customHeight="1" x14ac:dyDescent="0.2">
      <c r="B16" t="s">
        <v>27</v>
      </c>
      <c r="C16" s="12">
        <v>181</v>
      </c>
      <c r="D16" s="8">
        <v>10.43</v>
      </c>
      <c r="E16" s="12">
        <v>149</v>
      </c>
      <c r="F16" s="8">
        <v>12.97</v>
      </c>
      <c r="G16" s="12">
        <v>31</v>
      </c>
      <c r="H16" s="8">
        <v>5.57</v>
      </c>
      <c r="I16" s="12">
        <v>1</v>
      </c>
    </row>
    <row r="17" spans="2:9" ht="15" customHeight="1" x14ac:dyDescent="0.2">
      <c r="B17" t="s">
        <v>28</v>
      </c>
      <c r="C17" s="12">
        <v>68</v>
      </c>
      <c r="D17" s="8">
        <v>3.92</v>
      </c>
      <c r="E17" s="12">
        <v>44</v>
      </c>
      <c r="F17" s="8">
        <v>3.83</v>
      </c>
      <c r="G17" s="12">
        <v>15</v>
      </c>
      <c r="H17" s="8">
        <v>2.69</v>
      </c>
      <c r="I17" s="12">
        <v>2</v>
      </c>
    </row>
    <row r="18" spans="2:9" ht="15" customHeight="1" x14ac:dyDescent="0.2">
      <c r="B18" t="s">
        <v>29</v>
      </c>
      <c r="C18" s="12">
        <v>86</v>
      </c>
      <c r="D18" s="8">
        <v>4.95</v>
      </c>
      <c r="E18" s="12">
        <v>49</v>
      </c>
      <c r="F18" s="8">
        <v>4.26</v>
      </c>
      <c r="G18" s="12">
        <v>26</v>
      </c>
      <c r="H18" s="8">
        <v>4.67</v>
      </c>
      <c r="I18" s="12">
        <v>2</v>
      </c>
    </row>
    <row r="19" spans="2:9" ht="15" customHeight="1" x14ac:dyDescent="0.2">
      <c r="B19" t="s">
        <v>30</v>
      </c>
      <c r="C19" s="12">
        <v>71</v>
      </c>
      <c r="D19" s="8">
        <v>4.09</v>
      </c>
      <c r="E19" s="12">
        <v>28</v>
      </c>
      <c r="F19" s="8">
        <v>2.44</v>
      </c>
      <c r="G19" s="12">
        <v>39</v>
      </c>
      <c r="H19" s="8">
        <v>7</v>
      </c>
      <c r="I19" s="12">
        <v>3</v>
      </c>
    </row>
    <row r="20" spans="2:9" ht="15" customHeight="1" x14ac:dyDescent="0.2">
      <c r="B20" s="9" t="s">
        <v>136</v>
      </c>
      <c r="C20" s="12">
        <f>SUM(LTBL_16210[総数／事業所数])</f>
        <v>1736</v>
      </c>
      <c r="E20" s="12">
        <f>SUBTOTAL(109,LTBL_16210[個人／事業所数])</f>
        <v>1149</v>
      </c>
      <c r="G20" s="12">
        <f>SUBTOTAL(109,LTBL_16210[法人／事業所数])</f>
        <v>557</v>
      </c>
      <c r="I20" s="12">
        <f>SUBTOTAL(109,LTBL_16210[法人以外の団体／事業所数])</f>
        <v>11</v>
      </c>
    </row>
    <row r="21" spans="2:9" ht="15" customHeight="1" x14ac:dyDescent="0.2">
      <c r="E21" s="11">
        <f>LTBL_16210[[#Totals],[個人／事業所数]]/LTBL_16210[[#Totals],[総数／事業所数]]</f>
        <v>0.66186635944700456</v>
      </c>
      <c r="G21" s="11">
        <f>LTBL_16210[[#Totals],[法人／事業所数]]/LTBL_16210[[#Totals],[総数／事業所数]]</f>
        <v>0.32085253456221197</v>
      </c>
      <c r="I21" s="11">
        <f>LTBL_16210[[#Totals],[法人以外の団体／事業所数]]/LTBL_16210[[#Totals],[総数／事業所数]]</f>
        <v>6.3364055299539174E-3</v>
      </c>
    </row>
    <row r="23" spans="2:9" ht="33" customHeight="1" x14ac:dyDescent="0.2">
      <c r="B23" t="s">
        <v>137</v>
      </c>
      <c r="C23" s="10" t="s">
        <v>32</v>
      </c>
      <c r="D23" s="10" t="s">
        <v>33</v>
      </c>
      <c r="E23" s="10" t="s">
        <v>34</v>
      </c>
      <c r="F23" s="10" t="s">
        <v>35</v>
      </c>
      <c r="G23" s="10" t="s">
        <v>36</v>
      </c>
      <c r="H23" s="10" t="s">
        <v>37</v>
      </c>
      <c r="I23" s="10" t="s">
        <v>38</v>
      </c>
    </row>
    <row r="24" spans="2:9" ht="15" customHeight="1" x14ac:dyDescent="0.2">
      <c r="B24" t="s">
        <v>49</v>
      </c>
      <c r="C24" s="12">
        <v>209</v>
      </c>
      <c r="D24" s="8">
        <v>12.04</v>
      </c>
      <c r="E24" s="12">
        <v>158</v>
      </c>
      <c r="F24" s="8">
        <v>13.75</v>
      </c>
      <c r="G24" s="12">
        <v>51</v>
      </c>
      <c r="H24" s="8">
        <v>9.16</v>
      </c>
      <c r="I24" s="12">
        <v>0</v>
      </c>
    </row>
    <row r="25" spans="2:9" ht="15" customHeight="1" x14ac:dyDescent="0.2">
      <c r="B25" t="s">
        <v>53</v>
      </c>
      <c r="C25" s="12">
        <v>163</v>
      </c>
      <c r="D25" s="8">
        <v>9.39</v>
      </c>
      <c r="E25" s="12">
        <v>148</v>
      </c>
      <c r="F25" s="8">
        <v>12.88</v>
      </c>
      <c r="G25" s="12">
        <v>14</v>
      </c>
      <c r="H25" s="8">
        <v>2.5099999999999998</v>
      </c>
      <c r="I25" s="12">
        <v>1</v>
      </c>
    </row>
    <row r="26" spans="2:9" ht="15" customHeight="1" x14ac:dyDescent="0.2">
      <c r="B26" t="s">
        <v>54</v>
      </c>
      <c r="C26" s="12">
        <v>156</v>
      </c>
      <c r="D26" s="8">
        <v>8.99</v>
      </c>
      <c r="E26" s="12">
        <v>142</v>
      </c>
      <c r="F26" s="8">
        <v>12.36</v>
      </c>
      <c r="G26" s="12">
        <v>14</v>
      </c>
      <c r="H26" s="8">
        <v>2.5099999999999998</v>
      </c>
      <c r="I26" s="12">
        <v>0</v>
      </c>
    </row>
    <row r="27" spans="2:9" ht="15" customHeight="1" x14ac:dyDescent="0.2">
      <c r="B27" t="s">
        <v>40</v>
      </c>
      <c r="C27" s="12">
        <v>132</v>
      </c>
      <c r="D27" s="8">
        <v>7.6</v>
      </c>
      <c r="E27" s="12">
        <v>97</v>
      </c>
      <c r="F27" s="8">
        <v>8.44</v>
      </c>
      <c r="G27" s="12">
        <v>35</v>
      </c>
      <c r="H27" s="8">
        <v>6.28</v>
      </c>
      <c r="I27" s="12">
        <v>0</v>
      </c>
    </row>
    <row r="28" spans="2:9" ht="15" customHeight="1" x14ac:dyDescent="0.2">
      <c r="B28" t="s">
        <v>47</v>
      </c>
      <c r="C28" s="12">
        <v>117</v>
      </c>
      <c r="D28" s="8">
        <v>6.74</v>
      </c>
      <c r="E28" s="12">
        <v>98</v>
      </c>
      <c r="F28" s="8">
        <v>8.5299999999999994</v>
      </c>
      <c r="G28" s="12">
        <v>19</v>
      </c>
      <c r="H28" s="8">
        <v>3.41</v>
      </c>
      <c r="I28" s="12">
        <v>0</v>
      </c>
    </row>
    <row r="29" spans="2:9" ht="15" customHeight="1" x14ac:dyDescent="0.2">
      <c r="B29" t="s">
        <v>39</v>
      </c>
      <c r="C29" s="12">
        <v>96</v>
      </c>
      <c r="D29" s="8">
        <v>5.53</v>
      </c>
      <c r="E29" s="12">
        <v>49</v>
      </c>
      <c r="F29" s="8">
        <v>4.26</v>
      </c>
      <c r="G29" s="12">
        <v>47</v>
      </c>
      <c r="H29" s="8">
        <v>8.44</v>
      </c>
      <c r="I29" s="12">
        <v>0</v>
      </c>
    </row>
    <row r="30" spans="2:9" ht="15" customHeight="1" x14ac:dyDescent="0.2">
      <c r="B30" t="s">
        <v>55</v>
      </c>
      <c r="C30" s="12">
        <v>68</v>
      </c>
      <c r="D30" s="8">
        <v>3.92</v>
      </c>
      <c r="E30" s="12">
        <v>44</v>
      </c>
      <c r="F30" s="8">
        <v>3.83</v>
      </c>
      <c r="G30" s="12">
        <v>15</v>
      </c>
      <c r="H30" s="8">
        <v>2.69</v>
      </c>
      <c r="I30" s="12">
        <v>2</v>
      </c>
    </row>
    <row r="31" spans="2:9" ht="15" customHeight="1" x14ac:dyDescent="0.2">
      <c r="B31" t="s">
        <v>46</v>
      </c>
      <c r="C31" s="12">
        <v>56</v>
      </c>
      <c r="D31" s="8">
        <v>3.23</v>
      </c>
      <c r="E31" s="12">
        <v>48</v>
      </c>
      <c r="F31" s="8">
        <v>4.18</v>
      </c>
      <c r="G31" s="12">
        <v>8</v>
      </c>
      <c r="H31" s="8">
        <v>1.44</v>
      </c>
      <c r="I31" s="12">
        <v>0</v>
      </c>
    </row>
    <row r="32" spans="2:9" ht="15" customHeight="1" x14ac:dyDescent="0.2">
      <c r="B32" t="s">
        <v>56</v>
      </c>
      <c r="C32" s="12">
        <v>53</v>
      </c>
      <c r="D32" s="8">
        <v>3.05</v>
      </c>
      <c r="E32" s="12">
        <v>49</v>
      </c>
      <c r="F32" s="8">
        <v>4.26</v>
      </c>
      <c r="G32" s="12">
        <v>4</v>
      </c>
      <c r="H32" s="8">
        <v>0.72</v>
      </c>
      <c r="I32" s="12">
        <v>0</v>
      </c>
    </row>
    <row r="33" spans="2:9" ht="15" customHeight="1" x14ac:dyDescent="0.2">
      <c r="B33" t="s">
        <v>48</v>
      </c>
      <c r="C33" s="12">
        <v>45</v>
      </c>
      <c r="D33" s="8">
        <v>2.59</v>
      </c>
      <c r="E33" s="12">
        <v>27</v>
      </c>
      <c r="F33" s="8">
        <v>2.35</v>
      </c>
      <c r="G33" s="12">
        <v>18</v>
      </c>
      <c r="H33" s="8">
        <v>3.23</v>
      </c>
      <c r="I33" s="12">
        <v>0</v>
      </c>
    </row>
    <row r="34" spans="2:9" ht="15" customHeight="1" x14ac:dyDescent="0.2">
      <c r="B34" t="s">
        <v>66</v>
      </c>
      <c r="C34" s="12">
        <v>42</v>
      </c>
      <c r="D34" s="8">
        <v>2.42</v>
      </c>
      <c r="E34" s="12">
        <v>33</v>
      </c>
      <c r="F34" s="8">
        <v>2.87</v>
      </c>
      <c r="G34" s="12">
        <v>9</v>
      </c>
      <c r="H34" s="8">
        <v>1.62</v>
      </c>
      <c r="I34" s="12">
        <v>0</v>
      </c>
    </row>
    <row r="35" spans="2:9" ht="15" customHeight="1" x14ac:dyDescent="0.2">
      <c r="B35" t="s">
        <v>72</v>
      </c>
      <c r="C35" s="12">
        <v>35</v>
      </c>
      <c r="D35" s="8">
        <v>2.02</v>
      </c>
      <c r="E35" s="12">
        <v>24</v>
      </c>
      <c r="F35" s="8">
        <v>2.09</v>
      </c>
      <c r="G35" s="12">
        <v>11</v>
      </c>
      <c r="H35" s="8">
        <v>1.97</v>
      </c>
      <c r="I35" s="12">
        <v>0</v>
      </c>
    </row>
    <row r="36" spans="2:9" ht="15" customHeight="1" x14ac:dyDescent="0.2">
      <c r="B36" t="s">
        <v>57</v>
      </c>
      <c r="C36" s="12">
        <v>33</v>
      </c>
      <c r="D36" s="8">
        <v>1.9</v>
      </c>
      <c r="E36" s="12">
        <v>0</v>
      </c>
      <c r="F36" s="8">
        <v>0</v>
      </c>
      <c r="G36" s="12">
        <v>22</v>
      </c>
      <c r="H36" s="8">
        <v>3.95</v>
      </c>
      <c r="I36" s="12">
        <v>2</v>
      </c>
    </row>
    <row r="37" spans="2:9" ht="15" customHeight="1" x14ac:dyDescent="0.2">
      <c r="B37" t="s">
        <v>41</v>
      </c>
      <c r="C37" s="12">
        <v>32</v>
      </c>
      <c r="D37" s="8">
        <v>1.84</v>
      </c>
      <c r="E37" s="12">
        <v>17</v>
      </c>
      <c r="F37" s="8">
        <v>1.48</v>
      </c>
      <c r="G37" s="12">
        <v>15</v>
      </c>
      <c r="H37" s="8">
        <v>2.69</v>
      </c>
      <c r="I37" s="12">
        <v>0</v>
      </c>
    </row>
    <row r="38" spans="2:9" ht="15" customHeight="1" x14ac:dyDescent="0.2">
      <c r="B38" t="s">
        <v>63</v>
      </c>
      <c r="C38" s="12">
        <v>31</v>
      </c>
      <c r="D38" s="8">
        <v>1.79</v>
      </c>
      <c r="E38" s="12">
        <v>12</v>
      </c>
      <c r="F38" s="8">
        <v>1.04</v>
      </c>
      <c r="G38" s="12">
        <v>19</v>
      </c>
      <c r="H38" s="8">
        <v>3.41</v>
      </c>
      <c r="I38" s="12">
        <v>0</v>
      </c>
    </row>
    <row r="39" spans="2:9" ht="15" customHeight="1" x14ac:dyDescent="0.2">
      <c r="B39" t="s">
        <v>52</v>
      </c>
      <c r="C39" s="12">
        <v>31</v>
      </c>
      <c r="D39" s="8">
        <v>1.79</v>
      </c>
      <c r="E39" s="12">
        <v>17</v>
      </c>
      <c r="F39" s="8">
        <v>1.48</v>
      </c>
      <c r="G39" s="12">
        <v>14</v>
      </c>
      <c r="H39" s="8">
        <v>2.5099999999999998</v>
      </c>
      <c r="I39" s="12">
        <v>0</v>
      </c>
    </row>
    <row r="40" spans="2:9" ht="15" customHeight="1" x14ac:dyDescent="0.2">
      <c r="B40" t="s">
        <v>62</v>
      </c>
      <c r="C40" s="12">
        <v>30</v>
      </c>
      <c r="D40" s="8">
        <v>1.73</v>
      </c>
      <c r="E40" s="12">
        <v>13</v>
      </c>
      <c r="F40" s="8">
        <v>1.1299999999999999</v>
      </c>
      <c r="G40" s="12">
        <v>16</v>
      </c>
      <c r="H40" s="8">
        <v>2.87</v>
      </c>
      <c r="I40" s="12">
        <v>1</v>
      </c>
    </row>
    <row r="41" spans="2:9" ht="15" customHeight="1" x14ac:dyDescent="0.2">
      <c r="B41" t="s">
        <v>51</v>
      </c>
      <c r="C41" s="12">
        <v>29</v>
      </c>
      <c r="D41" s="8">
        <v>1.67</v>
      </c>
      <c r="E41" s="12">
        <v>25</v>
      </c>
      <c r="F41" s="8">
        <v>2.1800000000000002</v>
      </c>
      <c r="G41" s="12">
        <v>4</v>
      </c>
      <c r="H41" s="8">
        <v>0.72</v>
      </c>
      <c r="I41" s="12">
        <v>0</v>
      </c>
    </row>
    <row r="42" spans="2:9" ht="15" customHeight="1" x14ac:dyDescent="0.2">
      <c r="B42" t="s">
        <v>60</v>
      </c>
      <c r="C42" s="12">
        <v>24</v>
      </c>
      <c r="D42" s="8">
        <v>1.38</v>
      </c>
      <c r="E42" s="12">
        <v>16</v>
      </c>
      <c r="F42" s="8">
        <v>1.39</v>
      </c>
      <c r="G42" s="12">
        <v>8</v>
      </c>
      <c r="H42" s="8">
        <v>1.44</v>
      </c>
      <c r="I42" s="12">
        <v>0</v>
      </c>
    </row>
    <row r="43" spans="2:9" ht="15" customHeight="1" x14ac:dyDescent="0.2">
      <c r="B43" t="s">
        <v>61</v>
      </c>
      <c r="C43" s="12">
        <v>22</v>
      </c>
      <c r="D43" s="8">
        <v>1.27</v>
      </c>
      <c r="E43" s="12">
        <v>16</v>
      </c>
      <c r="F43" s="8">
        <v>1.39</v>
      </c>
      <c r="G43" s="12">
        <v>6</v>
      </c>
      <c r="H43" s="8">
        <v>1.08</v>
      </c>
      <c r="I43" s="12">
        <v>0</v>
      </c>
    </row>
    <row r="46" spans="2:9" ht="33" customHeight="1" x14ac:dyDescent="0.2">
      <c r="B46" t="s">
        <v>138</v>
      </c>
      <c r="C46" s="10" t="s">
        <v>32</v>
      </c>
      <c r="D46" s="10" t="s">
        <v>33</v>
      </c>
      <c r="E46" s="10" t="s">
        <v>34</v>
      </c>
      <c r="F46" s="10" t="s">
        <v>35</v>
      </c>
      <c r="G46" s="10" t="s">
        <v>36</v>
      </c>
      <c r="H46" s="10" t="s">
        <v>37</v>
      </c>
      <c r="I46" s="10" t="s">
        <v>38</v>
      </c>
    </row>
    <row r="47" spans="2:9" ht="15" customHeight="1" x14ac:dyDescent="0.2">
      <c r="B47" t="s">
        <v>87</v>
      </c>
      <c r="C47" s="12">
        <v>85</v>
      </c>
      <c r="D47" s="8">
        <v>4.9000000000000004</v>
      </c>
      <c r="E47" s="12">
        <v>80</v>
      </c>
      <c r="F47" s="8">
        <v>6.96</v>
      </c>
      <c r="G47" s="12">
        <v>5</v>
      </c>
      <c r="H47" s="8">
        <v>0.9</v>
      </c>
      <c r="I47" s="12">
        <v>0</v>
      </c>
    </row>
    <row r="48" spans="2:9" ht="15" customHeight="1" x14ac:dyDescent="0.2">
      <c r="B48" t="s">
        <v>95</v>
      </c>
      <c r="C48" s="12">
        <v>82</v>
      </c>
      <c r="D48" s="8">
        <v>4.72</v>
      </c>
      <c r="E48" s="12">
        <v>79</v>
      </c>
      <c r="F48" s="8">
        <v>6.88</v>
      </c>
      <c r="G48" s="12">
        <v>3</v>
      </c>
      <c r="H48" s="8">
        <v>0.54</v>
      </c>
      <c r="I48" s="12">
        <v>0</v>
      </c>
    </row>
    <row r="49" spans="2:9" ht="15" customHeight="1" x14ac:dyDescent="0.2">
      <c r="B49" t="s">
        <v>94</v>
      </c>
      <c r="C49" s="12">
        <v>50</v>
      </c>
      <c r="D49" s="8">
        <v>2.88</v>
      </c>
      <c r="E49" s="12">
        <v>50</v>
      </c>
      <c r="F49" s="8">
        <v>4.3499999999999996</v>
      </c>
      <c r="G49" s="12">
        <v>0</v>
      </c>
      <c r="H49" s="8">
        <v>0</v>
      </c>
      <c r="I49" s="12">
        <v>0</v>
      </c>
    </row>
    <row r="50" spans="2:9" ht="15" customHeight="1" x14ac:dyDescent="0.2">
      <c r="B50" t="s">
        <v>97</v>
      </c>
      <c r="C50" s="12">
        <v>45</v>
      </c>
      <c r="D50" s="8">
        <v>2.59</v>
      </c>
      <c r="E50" s="12">
        <v>42</v>
      </c>
      <c r="F50" s="8">
        <v>3.66</v>
      </c>
      <c r="G50" s="12">
        <v>3</v>
      </c>
      <c r="H50" s="8">
        <v>0.54</v>
      </c>
      <c r="I50" s="12">
        <v>0</v>
      </c>
    </row>
    <row r="51" spans="2:9" ht="15" customHeight="1" x14ac:dyDescent="0.2">
      <c r="B51" t="s">
        <v>96</v>
      </c>
      <c r="C51" s="12">
        <v>42</v>
      </c>
      <c r="D51" s="8">
        <v>2.42</v>
      </c>
      <c r="E51" s="12">
        <v>33</v>
      </c>
      <c r="F51" s="8">
        <v>2.87</v>
      </c>
      <c r="G51" s="12">
        <v>8</v>
      </c>
      <c r="H51" s="8">
        <v>1.44</v>
      </c>
      <c r="I51" s="12">
        <v>1</v>
      </c>
    </row>
    <row r="52" spans="2:9" ht="15" customHeight="1" x14ac:dyDescent="0.2">
      <c r="B52" t="s">
        <v>79</v>
      </c>
      <c r="C52" s="12">
        <v>37</v>
      </c>
      <c r="D52" s="8">
        <v>2.13</v>
      </c>
      <c r="E52" s="12">
        <v>13</v>
      </c>
      <c r="F52" s="8">
        <v>1.1299999999999999</v>
      </c>
      <c r="G52" s="12">
        <v>24</v>
      </c>
      <c r="H52" s="8">
        <v>4.3099999999999996</v>
      </c>
      <c r="I52" s="12">
        <v>0</v>
      </c>
    </row>
    <row r="53" spans="2:9" ht="15" customHeight="1" x14ac:dyDescent="0.2">
      <c r="B53" t="s">
        <v>106</v>
      </c>
      <c r="C53" s="12">
        <v>37</v>
      </c>
      <c r="D53" s="8">
        <v>2.13</v>
      </c>
      <c r="E53" s="12">
        <v>32</v>
      </c>
      <c r="F53" s="8">
        <v>2.79</v>
      </c>
      <c r="G53" s="12">
        <v>5</v>
      </c>
      <c r="H53" s="8">
        <v>0.9</v>
      </c>
      <c r="I53" s="12">
        <v>0</v>
      </c>
    </row>
    <row r="54" spans="2:9" ht="15" customHeight="1" x14ac:dyDescent="0.2">
      <c r="B54" t="s">
        <v>117</v>
      </c>
      <c r="C54" s="12">
        <v>35</v>
      </c>
      <c r="D54" s="8">
        <v>2.02</v>
      </c>
      <c r="E54" s="12">
        <v>30</v>
      </c>
      <c r="F54" s="8">
        <v>2.61</v>
      </c>
      <c r="G54" s="12">
        <v>5</v>
      </c>
      <c r="H54" s="8">
        <v>0.9</v>
      </c>
      <c r="I54" s="12">
        <v>0</v>
      </c>
    </row>
    <row r="55" spans="2:9" ht="15" customHeight="1" x14ac:dyDescent="0.2">
      <c r="B55" t="s">
        <v>92</v>
      </c>
      <c r="C55" s="12">
        <v>31</v>
      </c>
      <c r="D55" s="8">
        <v>1.79</v>
      </c>
      <c r="E55" s="12">
        <v>30</v>
      </c>
      <c r="F55" s="8">
        <v>2.61</v>
      </c>
      <c r="G55" s="12">
        <v>1</v>
      </c>
      <c r="H55" s="8">
        <v>0.18</v>
      </c>
      <c r="I55" s="12">
        <v>0</v>
      </c>
    </row>
    <row r="56" spans="2:9" ht="15" customHeight="1" x14ac:dyDescent="0.2">
      <c r="B56" t="s">
        <v>90</v>
      </c>
      <c r="C56" s="12">
        <v>30</v>
      </c>
      <c r="D56" s="8">
        <v>1.73</v>
      </c>
      <c r="E56" s="12">
        <v>27</v>
      </c>
      <c r="F56" s="8">
        <v>2.35</v>
      </c>
      <c r="G56" s="12">
        <v>3</v>
      </c>
      <c r="H56" s="8">
        <v>0.54</v>
      </c>
      <c r="I56" s="12">
        <v>0</v>
      </c>
    </row>
    <row r="57" spans="2:9" ht="15" customHeight="1" x14ac:dyDescent="0.2">
      <c r="B57" t="s">
        <v>80</v>
      </c>
      <c r="C57" s="12">
        <v>29</v>
      </c>
      <c r="D57" s="8">
        <v>1.67</v>
      </c>
      <c r="E57" s="12">
        <v>23</v>
      </c>
      <c r="F57" s="8">
        <v>2</v>
      </c>
      <c r="G57" s="12">
        <v>6</v>
      </c>
      <c r="H57" s="8">
        <v>1.08</v>
      </c>
      <c r="I57" s="12">
        <v>0</v>
      </c>
    </row>
    <row r="58" spans="2:9" ht="15" customHeight="1" x14ac:dyDescent="0.2">
      <c r="B58" t="s">
        <v>103</v>
      </c>
      <c r="C58" s="12">
        <v>28</v>
      </c>
      <c r="D58" s="8">
        <v>1.61</v>
      </c>
      <c r="E58" s="12">
        <v>23</v>
      </c>
      <c r="F58" s="8">
        <v>2</v>
      </c>
      <c r="G58" s="12">
        <v>5</v>
      </c>
      <c r="H58" s="8">
        <v>0.9</v>
      </c>
      <c r="I58" s="12">
        <v>0</v>
      </c>
    </row>
    <row r="59" spans="2:9" ht="15" customHeight="1" x14ac:dyDescent="0.2">
      <c r="B59" t="s">
        <v>114</v>
      </c>
      <c r="C59" s="12">
        <v>28</v>
      </c>
      <c r="D59" s="8">
        <v>1.61</v>
      </c>
      <c r="E59" s="12">
        <v>22</v>
      </c>
      <c r="F59" s="8">
        <v>1.91</v>
      </c>
      <c r="G59" s="12">
        <v>6</v>
      </c>
      <c r="H59" s="8">
        <v>1.08</v>
      </c>
      <c r="I59" s="12">
        <v>0</v>
      </c>
    </row>
    <row r="60" spans="2:9" ht="15" customHeight="1" x14ac:dyDescent="0.2">
      <c r="B60" t="s">
        <v>108</v>
      </c>
      <c r="C60" s="12">
        <v>28</v>
      </c>
      <c r="D60" s="8">
        <v>1.61</v>
      </c>
      <c r="E60" s="12">
        <v>13</v>
      </c>
      <c r="F60" s="8">
        <v>1.1299999999999999</v>
      </c>
      <c r="G60" s="12">
        <v>15</v>
      </c>
      <c r="H60" s="8">
        <v>2.69</v>
      </c>
      <c r="I60" s="12">
        <v>0</v>
      </c>
    </row>
    <row r="61" spans="2:9" ht="15" customHeight="1" x14ac:dyDescent="0.2">
      <c r="B61" t="s">
        <v>83</v>
      </c>
      <c r="C61" s="12">
        <v>26</v>
      </c>
      <c r="D61" s="8">
        <v>1.5</v>
      </c>
      <c r="E61" s="12">
        <v>22</v>
      </c>
      <c r="F61" s="8">
        <v>1.91</v>
      </c>
      <c r="G61" s="12">
        <v>4</v>
      </c>
      <c r="H61" s="8">
        <v>0.72</v>
      </c>
      <c r="I61" s="12">
        <v>0</v>
      </c>
    </row>
    <row r="62" spans="2:9" ht="15" customHeight="1" x14ac:dyDescent="0.2">
      <c r="B62" t="s">
        <v>84</v>
      </c>
      <c r="C62" s="12">
        <v>26</v>
      </c>
      <c r="D62" s="8">
        <v>1.5</v>
      </c>
      <c r="E62" s="12">
        <v>18</v>
      </c>
      <c r="F62" s="8">
        <v>1.57</v>
      </c>
      <c r="G62" s="12">
        <v>8</v>
      </c>
      <c r="H62" s="8">
        <v>1.44</v>
      </c>
      <c r="I62" s="12">
        <v>0</v>
      </c>
    </row>
    <row r="63" spans="2:9" ht="15" customHeight="1" x14ac:dyDescent="0.2">
      <c r="B63" t="s">
        <v>118</v>
      </c>
      <c r="C63" s="12">
        <v>26</v>
      </c>
      <c r="D63" s="8">
        <v>1.5</v>
      </c>
      <c r="E63" s="12">
        <v>21</v>
      </c>
      <c r="F63" s="8">
        <v>1.83</v>
      </c>
      <c r="G63" s="12">
        <v>5</v>
      </c>
      <c r="H63" s="8">
        <v>0.9</v>
      </c>
      <c r="I63" s="12">
        <v>0</v>
      </c>
    </row>
    <row r="64" spans="2:9" ht="15" customHeight="1" x14ac:dyDescent="0.2">
      <c r="B64" t="s">
        <v>93</v>
      </c>
      <c r="C64" s="12">
        <v>26</v>
      </c>
      <c r="D64" s="8">
        <v>1.5</v>
      </c>
      <c r="E64" s="12">
        <v>23</v>
      </c>
      <c r="F64" s="8">
        <v>2</v>
      </c>
      <c r="G64" s="12">
        <v>3</v>
      </c>
      <c r="H64" s="8">
        <v>0.54</v>
      </c>
      <c r="I64" s="12">
        <v>0</v>
      </c>
    </row>
    <row r="65" spans="2:9" ht="15" customHeight="1" x14ac:dyDescent="0.2">
      <c r="B65" t="s">
        <v>105</v>
      </c>
      <c r="C65" s="12">
        <v>25</v>
      </c>
      <c r="D65" s="8">
        <v>1.44</v>
      </c>
      <c r="E65" s="12">
        <v>23</v>
      </c>
      <c r="F65" s="8">
        <v>2</v>
      </c>
      <c r="G65" s="12">
        <v>2</v>
      </c>
      <c r="H65" s="8">
        <v>0.36</v>
      </c>
      <c r="I65" s="12">
        <v>0</v>
      </c>
    </row>
    <row r="66" spans="2:9" ht="15" customHeight="1" x14ac:dyDescent="0.2">
      <c r="B66" t="s">
        <v>116</v>
      </c>
      <c r="C66" s="12">
        <v>24</v>
      </c>
      <c r="D66" s="8">
        <v>1.38</v>
      </c>
      <c r="E66" s="12">
        <v>19</v>
      </c>
      <c r="F66" s="8">
        <v>1.65</v>
      </c>
      <c r="G66" s="12">
        <v>5</v>
      </c>
      <c r="H66" s="8">
        <v>0.9</v>
      </c>
      <c r="I66" s="12">
        <v>0</v>
      </c>
    </row>
    <row r="67" spans="2:9" ht="15" customHeight="1" x14ac:dyDescent="0.2">
      <c r="B67" t="s">
        <v>86</v>
      </c>
      <c r="C67" s="12">
        <v>24</v>
      </c>
      <c r="D67" s="8">
        <v>1.38</v>
      </c>
      <c r="E67" s="12">
        <v>16</v>
      </c>
      <c r="F67" s="8">
        <v>1.39</v>
      </c>
      <c r="G67" s="12">
        <v>8</v>
      </c>
      <c r="H67" s="8">
        <v>1.44</v>
      </c>
      <c r="I67" s="12">
        <v>0</v>
      </c>
    </row>
    <row r="68" spans="2:9" ht="15" customHeight="1" x14ac:dyDescent="0.2">
      <c r="B68" t="s">
        <v>91</v>
      </c>
      <c r="C68" s="12">
        <v>24</v>
      </c>
      <c r="D68" s="8">
        <v>1.38</v>
      </c>
      <c r="E68" s="12">
        <v>23</v>
      </c>
      <c r="F68" s="8">
        <v>2</v>
      </c>
      <c r="G68" s="12">
        <v>1</v>
      </c>
      <c r="H68" s="8">
        <v>0.18</v>
      </c>
      <c r="I68" s="12">
        <v>0</v>
      </c>
    </row>
    <row r="70" spans="2:9" ht="15" customHeight="1" x14ac:dyDescent="0.2">
      <c r="B70" t="s">
        <v>139</v>
      </c>
    </row>
  </sheetData>
  <phoneticPr fontId="1"/>
  <pageMargins left="0.70866141732283505" right="0.70866141732283505" top="0.74803149606299202" bottom="0.74803149606299202" header="0.31496062992126" footer="0.31496062992126"/>
  <pageSetup paperSize="12" orientation="portrait" cellComments="atEnd" r:id="rId1"/>
  <tableParts count="3">
    <tablePart r:id="rId2"/>
    <tablePart r:id="rId3"/>
    <tablePart r:id="rId4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A05CD-9E48-4DAC-8E77-48850AF1071C}">
  <sheetPr>
    <pageSetUpPr fitToPage="1"/>
  </sheetPr>
  <dimension ref="B2:I68"/>
  <sheetViews>
    <sheetView workbookViewId="0">
      <selection activeCell="B2" sqref="B2"/>
    </sheetView>
  </sheetViews>
  <sheetFormatPr defaultRowHeight="15" customHeight="1" x14ac:dyDescent="0.2"/>
  <cols>
    <col min="1" max="1" width="3.6640625" customWidth="1"/>
    <col min="2" max="2" width="40.77734375" customWidth="1"/>
    <col min="3" max="9" width="13.5546875" customWidth="1"/>
  </cols>
  <sheetData>
    <row r="2" spans="2:9" ht="15" customHeight="1" x14ac:dyDescent="0.2">
      <c r="B2" t="s">
        <v>149</v>
      </c>
    </row>
    <row r="4" spans="2:9" ht="33" customHeight="1" x14ac:dyDescent="0.2">
      <c r="B4" t="s">
        <v>135</v>
      </c>
      <c r="C4" s="10" t="s">
        <v>32</v>
      </c>
      <c r="D4" s="10" t="s">
        <v>33</v>
      </c>
      <c r="E4" s="10" t="s">
        <v>34</v>
      </c>
      <c r="F4" s="10" t="s">
        <v>35</v>
      </c>
      <c r="G4" s="10" t="s">
        <v>36</v>
      </c>
      <c r="H4" s="10" t="s">
        <v>37</v>
      </c>
      <c r="I4" s="10" t="s">
        <v>38</v>
      </c>
    </row>
    <row r="5" spans="2:9" ht="15" customHeight="1" x14ac:dyDescent="0.2">
      <c r="B5" t="s">
        <v>16</v>
      </c>
      <c r="C5" s="12">
        <v>1</v>
      </c>
      <c r="D5" s="8">
        <v>0.05</v>
      </c>
      <c r="E5" s="12">
        <v>0</v>
      </c>
      <c r="F5" s="8">
        <v>0</v>
      </c>
      <c r="G5" s="12">
        <v>1</v>
      </c>
      <c r="H5" s="8">
        <v>0.1</v>
      </c>
      <c r="I5" s="12">
        <v>0</v>
      </c>
    </row>
    <row r="6" spans="2:9" ht="15" customHeight="1" x14ac:dyDescent="0.2">
      <c r="B6" t="s">
        <v>17</v>
      </c>
      <c r="C6" s="12">
        <v>380</v>
      </c>
      <c r="D6" s="8">
        <v>17.14</v>
      </c>
      <c r="E6" s="12">
        <v>162</v>
      </c>
      <c r="F6" s="8">
        <v>13.46</v>
      </c>
      <c r="G6" s="12">
        <v>218</v>
      </c>
      <c r="H6" s="8">
        <v>21.8</v>
      </c>
      <c r="I6" s="12">
        <v>0</v>
      </c>
    </row>
    <row r="7" spans="2:9" ht="15" customHeight="1" x14ac:dyDescent="0.2">
      <c r="B7" t="s">
        <v>18</v>
      </c>
      <c r="C7" s="12">
        <v>224</v>
      </c>
      <c r="D7" s="8">
        <v>10.1</v>
      </c>
      <c r="E7" s="12">
        <v>65</v>
      </c>
      <c r="F7" s="8">
        <v>5.4</v>
      </c>
      <c r="G7" s="12">
        <v>159</v>
      </c>
      <c r="H7" s="8">
        <v>15.9</v>
      </c>
      <c r="I7" s="12">
        <v>0</v>
      </c>
    </row>
    <row r="8" spans="2:9" ht="15" customHeight="1" x14ac:dyDescent="0.2">
      <c r="B8" t="s">
        <v>19</v>
      </c>
      <c r="C8" s="12">
        <v>1</v>
      </c>
      <c r="D8" s="8">
        <v>0.05</v>
      </c>
      <c r="E8" s="12">
        <v>0</v>
      </c>
      <c r="F8" s="8">
        <v>0</v>
      </c>
      <c r="G8" s="12">
        <v>1</v>
      </c>
      <c r="H8" s="8">
        <v>0.1</v>
      </c>
      <c r="I8" s="12">
        <v>0</v>
      </c>
    </row>
    <row r="9" spans="2:9" ht="15" customHeight="1" x14ac:dyDescent="0.2">
      <c r="B9" t="s">
        <v>20</v>
      </c>
      <c r="C9" s="12">
        <v>14</v>
      </c>
      <c r="D9" s="8">
        <v>0.63</v>
      </c>
      <c r="E9" s="12">
        <v>0</v>
      </c>
      <c r="F9" s="8">
        <v>0</v>
      </c>
      <c r="G9" s="12">
        <v>14</v>
      </c>
      <c r="H9" s="8">
        <v>1.4</v>
      </c>
      <c r="I9" s="12">
        <v>0</v>
      </c>
    </row>
    <row r="10" spans="2:9" ht="15" customHeight="1" x14ac:dyDescent="0.2">
      <c r="B10" t="s">
        <v>21</v>
      </c>
      <c r="C10" s="12">
        <v>30</v>
      </c>
      <c r="D10" s="8">
        <v>1.35</v>
      </c>
      <c r="E10" s="12">
        <v>2</v>
      </c>
      <c r="F10" s="8">
        <v>0.17</v>
      </c>
      <c r="G10" s="12">
        <v>28</v>
      </c>
      <c r="H10" s="8">
        <v>2.8</v>
      </c>
      <c r="I10" s="12">
        <v>0</v>
      </c>
    </row>
    <row r="11" spans="2:9" ht="15" customHeight="1" x14ac:dyDescent="0.2">
      <c r="B11" t="s">
        <v>22</v>
      </c>
      <c r="C11" s="12">
        <v>590</v>
      </c>
      <c r="D11" s="8">
        <v>26.61</v>
      </c>
      <c r="E11" s="12">
        <v>319</v>
      </c>
      <c r="F11" s="8">
        <v>26.5</v>
      </c>
      <c r="G11" s="12">
        <v>271</v>
      </c>
      <c r="H11" s="8">
        <v>27.1</v>
      </c>
      <c r="I11" s="12">
        <v>0</v>
      </c>
    </row>
    <row r="12" spans="2:9" ht="15" customHeight="1" x14ac:dyDescent="0.2">
      <c r="B12" t="s">
        <v>23</v>
      </c>
      <c r="C12" s="12">
        <v>21</v>
      </c>
      <c r="D12" s="8">
        <v>0.95</v>
      </c>
      <c r="E12" s="12">
        <v>12</v>
      </c>
      <c r="F12" s="8">
        <v>1</v>
      </c>
      <c r="G12" s="12">
        <v>9</v>
      </c>
      <c r="H12" s="8">
        <v>0.9</v>
      </c>
      <c r="I12" s="12">
        <v>0</v>
      </c>
    </row>
    <row r="13" spans="2:9" ht="15" customHeight="1" x14ac:dyDescent="0.2">
      <c r="B13" t="s">
        <v>24</v>
      </c>
      <c r="C13" s="12">
        <v>89</v>
      </c>
      <c r="D13" s="8">
        <v>4.01</v>
      </c>
      <c r="E13" s="12">
        <v>18</v>
      </c>
      <c r="F13" s="8">
        <v>1.5</v>
      </c>
      <c r="G13" s="12">
        <v>71</v>
      </c>
      <c r="H13" s="8">
        <v>7.1</v>
      </c>
      <c r="I13" s="12">
        <v>0</v>
      </c>
    </row>
    <row r="14" spans="2:9" ht="15" customHeight="1" x14ac:dyDescent="0.2">
      <c r="B14" t="s">
        <v>25</v>
      </c>
      <c r="C14" s="12">
        <v>105</v>
      </c>
      <c r="D14" s="8">
        <v>4.74</v>
      </c>
      <c r="E14" s="12">
        <v>61</v>
      </c>
      <c r="F14" s="8">
        <v>5.07</v>
      </c>
      <c r="G14" s="12">
        <v>41</v>
      </c>
      <c r="H14" s="8">
        <v>4.0999999999999996</v>
      </c>
      <c r="I14" s="12">
        <v>1</v>
      </c>
    </row>
    <row r="15" spans="2:9" ht="15" customHeight="1" x14ac:dyDescent="0.2">
      <c r="B15" t="s">
        <v>26</v>
      </c>
      <c r="C15" s="12">
        <v>181</v>
      </c>
      <c r="D15" s="8">
        <v>8.16</v>
      </c>
      <c r="E15" s="12">
        <v>142</v>
      </c>
      <c r="F15" s="8">
        <v>11.79</v>
      </c>
      <c r="G15" s="12">
        <v>39</v>
      </c>
      <c r="H15" s="8">
        <v>3.9</v>
      </c>
      <c r="I15" s="12">
        <v>0</v>
      </c>
    </row>
    <row r="16" spans="2:9" ht="15" customHeight="1" x14ac:dyDescent="0.2">
      <c r="B16" t="s">
        <v>27</v>
      </c>
      <c r="C16" s="12">
        <v>286</v>
      </c>
      <c r="D16" s="8">
        <v>12.9</v>
      </c>
      <c r="E16" s="12">
        <v>236</v>
      </c>
      <c r="F16" s="8">
        <v>19.600000000000001</v>
      </c>
      <c r="G16" s="12">
        <v>49</v>
      </c>
      <c r="H16" s="8">
        <v>4.9000000000000004</v>
      </c>
      <c r="I16" s="12">
        <v>0</v>
      </c>
    </row>
    <row r="17" spans="2:9" ht="15" customHeight="1" x14ac:dyDescent="0.2">
      <c r="B17" t="s">
        <v>28</v>
      </c>
      <c r="C17" s="12">
        <v>97</v>
      </c>
      <c r="D17" s="8">
        <v>4.38</v>
      </c>
      <c r="E17" s="12">
        <v>64</v>
      </c>
      <c r="F17" s="8">
        <v>5.32</v>
      </c>
      <c r="G17" s="12">
        <v>33</v>
      </c>
      <c r="H17" s="8">
        <v>3.3</v>
      </c>
      <c r="I17" s="12">
        <v>0</v>
      </c>
    </row>
    <row r="18" spans="2:9" ht="15" customHeight="1" x14ac:dyDescent="0.2">
      <c r="B18" t="s">
        <v>29</v>
      </c>
      <c r="C18" s="12">
        <v>114</v>
      </c>
      <c r="D18" s="8">
        <v>5.14</v>
      </c>
      <c r="E18" s="12">
        <v>91</v>
      </c>
      <c r="F18" s="8">
        <v>7.56</v>
      </c>
      <c r="G18" s="12">
        <v>18</v>
      </c>
      <c r="H18" s="8">
        <v>1.8</v>
      </c>
      <c r="I18" s="12">
        <v>0</v>
      </c>
    </row>
    <row r="19" spans="2:9" ht="15" customHeight="1" x14ac:dyDescent="0.2">
      <c r="B19" t="s">
        <v>30</v>
      </c>
      <c r="C19" s="12">
        <v>84</v>
      </c>
      <c r="D19" s="8">
        <v>3.79</v>
      </c>
      <c r="E19" s="12">
        <v>32</v>
      </c>
      <c r="F19" s="8">
        <v>2.66</v>
      </c>
      <c r="G19" s="12">
        <v>48</v>
      </c>
      <c r="H19" s="8">
        <v>4.8</v>
      </c>
      <c r="I19" s="12">
        <v>3</v>
      </c>
    </row>
    <row r="20" spans="2:9" ht="15" customHeight="1" x14ac:dyDescent="0.2">
      <c r="B20" s="9" t="s">
        <v>136</v>
      </c>
      <c r="C20" s="12">
        <f>SUM(LTBL_16211[総数／事業所数])</f>
        <v>2217</v>
      </c>
      <c r="E20" s="12">
        <f>SUBTOTAL(109,LTBL_16211[個人／事業所数])</f>
        <v>1204</v>
      </c>
      <c r="G20" s="12">
        <f>SUBTOTAL(109,LTBL_16211[法人／事業所数])</f>
        <v>1000</v>
      </c>
      <c r="I20" s="12">
        <f>SUBTOTAL(109,LTBL_16211[法人以外の団体／事業所数])</f>
        <v>4</v>
      </c>
    </row>
    <row r="21" spans="2:9" ht="15" customHeight="1" x14ac:dyDescent="0.2">
      <c r="E21" s="11">
        <f>LTBL_16211[[#Totals],[個人／事業所数]]/LTBL_16211[[#Totals],[総数／事業所数]]</f>
        <v>0.54307622913847542</v>
      </c>
      <c r="G21" s="11">
        <f>LTBL_16211[[#Totals],[法人／事業所数]]/LTBL_16211[[#Totals],[総数／事業所数]]</f>
        <v>0.45105999097880017</v>
      </c>
      <c r="I21" s="11">
        <f>LTBL_16211[[#Totals],[法人以外の団体／事業所数]]/LTBL_16211[[#Totals],[総数／事業所数]]</f>
        <v>1.8042399639152007E-3</v>
      </c>
    </row>
    <row r="23" spans="2:9" ht="33" customHeight="1" x14ac:dyDescent="0.2">
      <c r="B23" t="s">
        <v>137</v>
      </c>
      <c r="C23" s="10" t="s">
        <v>32</v>
      </c>
      <c r="D23" s="10" t="s">
        <v>33</v>
      </c>
      <c r="E23" s="10" t="s">
        <v>34</v>
      </c>
      <c r="F23" s="10" t="s">
        <v>35</v>
      </c>
      <c r="G23" s="10" t="s">
        <v>36</v>
      </c>
      <c r="H23" s="10" t="s">
        <v>37</v>
      </c>
      <c r="I23" s="10" t="s">
        <v>38</v>
      </c>
    </row>
    <row r="24" spans="2:9" ht="15" customHeight="1" x14ac:dyDescent="0.2">
      <c r="B24" t="s">
        <v>54</v>
      </c>
      <c r="C24" s="12">
        <v>246</v>
      </c>
      <c r="D24" s="8">
        <v>11.1</v>
      </c>
      <c r="E24" s="12">
        <v>221</v>
      </c>
      <c r="F24" s="8">
        <v>18.36</v>
      </c>
      <c r="G24" s="12">
        <v>25</v>
      </c>
      <c r="H24" s="8">
        <v>2.5</v>
      </c>
      <c r="I24" s="12">
        <v>0</v>
      </c>
    </row>
    <row r="25" spans="2:9" ht="15" customHeight="1" x14ac:dyDescent="0.2">
      <c r="B25" t="s">
        <v>53</v>
      </c>
      <c r="C25" s="12">
        <v>165</v>
      </c>
      <c r="D25" s="8">
        <v>7.44</v>
      </c>
      <c r="E25" s="12">
        <v>140</v>
      </c>
      <c r="F25" s="8">
        <v>11.63</v>
      </c>
      <c r="G25" s="12">
        <v>25</v>
      </c>
      <c r="H25" s="8">
        <v>2.5</v>
      </c>
      <c r="I25" s="12">
        <v>0</v>
      </c>
    </row>
    <row r="26" spans="2:9" ht="15" customHeight="1" x14ac:dyDescent="0.2">
      <c r="B26" t="s">
        <v>49</v>
      </c>
      <c r="C26" s="12">
        <v>158</v>
      </c>
      <c r="D26" s="8">
        <v>7.13</v>
      </c>
      <c r="E26" s="12">
        <v>97</v>
      </c>
      <c r="F26" s="8">
        <v>8.06</v>
      </c>
      <c r="G26" s="12">
        <v>61</v>
      </c>
      <c r="H26" s="8">
        <v>6.1</v>
      </c>
      <c r="I26" s="12">
        <v>0</v>
      </c>
    </row>
    <row r="27" spans="2:9" ht="15" customHeight="1" x14ac:dyDescent="0.2">
      <c r="B27" t="s">
        <v>39</v>
      </c>
      <c r="C27" s="12">
        <v>141</v>
      </c>
      <c r="D27" s="8">
        <v>6.36</v>
      </c>
      <c r="E27" s="12">
        <v>41</v>
      </c>
      <c r="F27" s="8">
        <v>3.41</v>
      </c>
      <c r="G27" s="12">
        <v>100</v>
      </c>
      <c r="H27" s="8">
        <v>10</v>
      </c>
      <c r="I27" s="12">
        <v>0</v>
      </c>
    </row>
    <row r="28" spans="2:9" ht="15" customHeight="1" x14ac:dyDescent="0.2">
      <c r="B28" t="s">
        <v>40</v>
      </c>
      <c r="C28" s="12">
        <v>133</v>
      </c>
      <c r="D28" s="8">
        <v>6</v>
      </c>
      <c r="E28" s="12">
        <v>80</v>
      </c>
      <c r="F28" s="8">
        <v>6.64</v>
      </c>
      <c r="G28" s="12">
        <v>53</v>
      </c>
      <c r="H28" s="8">
        <v>5.3</v>
      </c>
      <c r="I28" s="12">
        <v>0</v>
      </c>
    </row>
    <row r="29" spans="2:9" ht="15" customHeight="1" x14ac:dyDescent="0.2">
      <c r="B29" t="s">
        <v>47</v>
      </c>
      <c r="C29" s="12">
        <v>119</v>
      </c>
      <c r="D29" s="8">
        <v>5.37</v>
      </c>
      <c r="E29" s="12">
        <v>93</v>
      </c>
      <c r="F29" s="8">
        <v>7.72</v>
      </c>
      <c r="G29" s="12">
        <v>26</v>
      </c>
      <c r="H29" s="8">
        <v>2.6</v>
      </c>
      <c r="I29" s="12">
        <v>0</v>
      </c>
    </row>
    <row r="30" spans="2:9" ht="15" customHeight="1" x14ac:dyDescent="0.2">
      <c r="B30" t="s">
        <v>41</v>
      </c>
      <c r="C30" s="12">
        <v>106</v>
      </c>
      <c r="D30" s="8">
        <v>4.78</v>
      </c>
      <c r="E30" s="12">
        <v>41</v>
      </c>
      <c r="F30" s="8">
        <v>3.41</v>
      </c>
      <c r="G30" s="12">
        <v>65</v>
      </c>
      <c r="H30" s="8">
        <v>6.5</v>
      </c>
      <c r="I30" s="12">
        <v>0</v>
      </c>
    </row>
    <row r="31" spans="2:9" ht="15" customHeight="1" x14ac:dyDescent="0.2">
      <c r="B31" t="s">
        <v>55</v>
      </c>
      <c r="C31" s="12">
        <v>97</v>
      </c>
      <c r="D31" s="8">
        <v>4.38</v>
      </c>
      <c r="E31" s="12">
        <v>64</v>
      </c>
      <c r="F31" s="8">
        <v>5.32</v>
      </c>
      <c r="G31" s="12">
        <v>33</v>
      </c>
      <c r="H31" s="8">
        <v>3.3</v>
      </c>
      <c r="I31" s="12">
        <v>0</v>
      </c>
    </row>
    <row r="32" spans="2:9" ht="15" customHeight="1" x14ac:dyDescent="0.2">
      <c r="B32" t="s">
        <v>56</v>
      </c>
      <c r="C32" s="12">
        <v>97</v>
      </c>
      <c r="D32" s="8">
        <v>4.38</v>
      </c>
      <c r="E32" s="12">
        <v>91</v>
      </c>
      <c r="F32" s="8">
        <v>7.56</v>
      </c>
      <c r="G32" s="12">
        <v>6</v>
      </c>
      <c r="H32" s="8">
        <v>0.6</v>
      </c>
      <c r="I32" s="12">
        <v>0</v>
      </c>
    </row>
    <row r="33" spans="2:9" ht="15" customHeight="1" x14ac:dyDescent="0.2">
      <c r="B33" t="s">
        <v>48</v>
      </c>
      <c r="C33" s="12">
        <v>84</v>
      </c>
      <c r="D33" s="8">
        <v>3.79</v>
      </c>
      <c r="E33" s="12">
        <v>42</v>
      </c>
      <c r="F33" s="8">
        <v>3.49</v>
      </c>
      <c r="G33" s="12">
        <v>42</v>
      </c>
      <c r="H33" s="8">
        <v>4.2</v>
      </c>
      <c r="I33" s="12">
        <v>0</v>
      </c>
    </row>
    <row r="34" spans="2:9" ht="15" customHeight="1" x14ac:dyDescent="0.2">
      <c r="B34" t="s">
        <v>51</v>
      </c>
      <c r="C34" s="12">
        <v>61</v>
      </c>
      <c r="D34" s="8">
        <v>2.75</v>
      </c>
      <c r="E34" s="12">
        <v>46</v>
      </c>
      <c r="F34" s="8">
        <v>3.82</v>
      </c>
      <c r="G34" s="12">
        <v>15</v>
      </c>
      <c r="H34" s="8">
        <v>1.5</v>
      </c>
      <c r="I34" s="12">
        <v>0</v>
      </c>
    </row>
    <row r="35" spans="2:9" ht="15" customHeight="1" x14ac:dyDescent="0.2">
      <c r="B35" t="s">
        <v>46</v>
      </c>
      <c r="C35" s="12">
        <v>59</v>
      </c>
      <c r="D35" s="8">
        <v>2.66</v>
      </c>
      <c r="E35" s="12">
        <v>41</v>
      </c>
      <c r="F35" s="8">
        <v>3.41</v>
      </c>
      <c r="G35" s="12">
        <v>18</v>
      </c>
      <c r="H35" s="8">
        <v>1.8</v>
      </c>
      <c r="I35" s="12">
        <v>0</v>
      </c>
    </row>
    <row r="36" spans="2:9" ht="15" customHeight="1" x14ac:dyDescent="0.2">
      <c r="B36" t="s">
        <v>50</v>
      </c>
      <c r="C36" s="12">
        <v>58</v>
      </c>
      <c r="D36" s="8">
        <v>2.62</v>
      </c>
      <c r="E36" s="12">
        <v>9</v>
      </c>
      <c r="F36" s="8">
        <v>0.75</v>
      </c>
      <c r="G36" s="12">
        <v>49</v>
      </c>
      <c r="H36" s="8">
        <v>4.9000000000000004</v>
      </c>
      <c r="I36" s="12">
        <v>0</v>
      </c>
    </row>
    <row r="37" spans="2:9" ht="15" customHeight="1" x14ac:dyDescent="0.2">
      <c r="B37" t="s">
        <v>42</v>
      </c>
      <c r="C37" s="12">
        <v>53</v>
      </c>
      <c r="D37" s="8">
        <v>2.39</v>
      </c>
      <c r="E37" s="12">
        <v>13</v>
      </c>
      <c r="F37" s="8">
        <v>1.08</v>
      </c>
      <c r="G37" s="12">
        <v>40</v>
      </c>
      <c r="H37" s="8">
        <v>4</v>
      </c>
      <c r="I37" s="12">
        <v>0</v>
      </c>
    </row>
    <row r="38" spans="2:9" ht="15" customHeight="1" x14ac:dyDescent="0.2">
      <c r="B38" t="s">
        <v>44</v>
      </c>
      <c r="C38" s="12">
        <v>43</v>
      </c>
      <c r="D38" s="8">
        <v>1.94</v>
      </c>
      <c r="E38" s="12">
        <v>2</v>
      </c>
      <c r="F38" s="8">
        <v>0.17</v>
      </c>
      <c r="G38" s="12">
        <v>41</v>
      </c>
      <c r="H38" s="8">
        <v>4.0999999999999996</v>
      </c>
      <c r="I38" s="12">
        <v>0</v>
      </c>
    </row>
    <row r="39" spans="2:9" ht="15" customHeight="1" x14ac:dyDescent="0.2">
      <c r="B39" t="s">
        <v>69</v>
      </c>
      <c r="C39" s="12">
        <v>43</v>
      </c>
      <c r="D39" s="8">
        <v>1.94</v>
      </c>
      <c r="E39" s="12">
        <v>26</v>
      </c>
      <c r="F39" s="8">
        <v>2.16</v>
      </c>
      <c r="G39" s="12">
        <v>17</v>
      </c>
      <c r="H39" s="8">
        <v>1.7</v>
      </c>
      <c r="I39" s="12">
        <v>0</v>
      </c>
    </row>
    <row r="40" spans="2:9" ht="15" customHeight="1" x14ac:dyDescent="0.2">
      <c r="B40" t="s">
        <v>52</v>
      </c>
      <c r="C40" s="12">
        <v>39</v>
      </c>
      <c r="D40" s="8">
        <v>1.76</v>
      </c>
      <c r="E40" s="12">
        <v>14</v>
      </c>
      <c r="F40" s="8">
        <v>1.1599999999999999</v>
      </c>
      <c r="G40" s="12">
        <v>22</v>
      </c>
      <c r="H40" s="8">
        <v>2.2000000000000002</v>
      </c>
      <c r="I40" s="12">
        <v>1</v>
      </c>
    </row>
    <row r="41" spans="2:9" ht="15" customHeight="1" x14ac:dyDescent="0.2">
      <c r="B41" t="s">
        <v>43</v>
      </c>
      <c r="C41" s="12">
        <v>38</v>
      </c>
      <c r="D41" s="8">
        <v>1.71</v>
      </c>
      <c r="E41" s="12">
        <v>7</v>
      </c>
      <c r="F41" s="8">
        <v>0.57999999999999996</v>
      </c>
      <c r="G41" s="12">
        <v>31</v>
      </c>
      <c r="H41" s="8">
        <v>3.1</v>
      </c>
      <c r="I41" s="12">
        <v>0</v>
      </c>
    </row>
    <row r="42" spans="2:9" ht="15" customHeight="1" x14ac:dyDescent="0.2">
      <c r="B42" t="s">
        <v>58</v>
      </c>
      <c r="C42" s="12">
        <v>33</v>
      </c>
      <c r="D42" s="8">
        <v>1.49</v>
      </c>
      <c r="E42" s="12">
        <v>21</v>
      </c>
      <c r="F42" s="8">
        <v>1.74</v>
      </c>
      <c r="G42" s="12">
        <v>12</v>
      </c>
      <c r="H42" s="8">
        <v>1.2</v>
      </c>
      <c r="I42" s="12">
        <v>0</v>
      </c>
    </row>
    <row r="43" spans="2:9" ht="15" customHeight="1" x14ac:dyDescent="0.2">
      <c r="B43" t="s">
        <v>73</v>
      </c>
      <c r="C43" s="12">
        <v>28</v>
      </c>
      <c r="D43" s="8">
        <v>1.26</v>
      </c>
      <c r="E43" s="12">
        <v>11</v>
      </c>
      <c r="F43" s="8">
        <v>0.91</v>
      </c>
      <c r="G43" s="12">
        <v>16</v>
      </c>
      <c r="H43" s="8">
        <v>1.6</v>
      </c>
      <c r="I43" s="12">
        <v>0</v>
      </c>
    </row>
    <row r="46" spans="2:9" ht="33" customHeight="1" x14ac:dyDescent="0.2">
      <c r="B46" t="s">
        <v>138</v>
      </c>
      <c r="C46" s="10" t="s">
        <v>32</v>
      </c>
      <c r="D46" s="10" t="s">
        <v>33</v>
      </c>
      <c r="E46" s="10" t="s">
        <v>34</v>
      </c>
      <c r="F46" s="10" t="s">
        <v>35</v>
      </c>
      <c r="G46" s="10" t="s">
        <v>36</v>
      </c>
      <c r="H46" s="10" t="s">
        <v>37</v>
      </c>
      <c r="I46" s="10" t="s">
        <v>38</v>
      </c>
    </row>
    <row r="47" spans="2:9" ht="15" customHeight="1" x14ac:dyDescent="0.2">
      <c r="B47" t="s">
        <v>95</v>
      </c>
      <c r="C47" s="12">
        <v>132</v>
      </c>
      <c r="D47" s="8">
        <v>5.95</v>
      </c>
      <c r="E47" s="12">
        <v>123</v>
      </c>
      <c r="F47" s="8">
        <v>10.220000000000001</v>
      </c>
      <c r="G47" s="12">
        <v>9</v>
      </c>
      <c r="H47" s="8">
        <v>0.9</v>
      </c>
      <c r="I47" s="12">
        <v>0</v>
      </c>
    </row>
    <row r="48" spans="2:9" ht="15" customHeight="1" x14ac:dyDescent="0.2">
      <c r="B48" t="s">
        <v>97</v>
      </c>
      <c r="C48" s="12">
        <v>84</v>
      </c>
      <c r="D48" s="8">
        <v>3.79</v>
      </c>
      <c r="E48" s="12">
        <v>80</v>
      </c>
      <c r="F48" s="8">
        <v>6.64</v>
      </c>
      <c r="G48" s="12">
        <v>4</v>
      </c>
      <c r="H48" s="8">
        <v>0.4</v>
      </c>
      <c r="I48" s="12">
        <v>0</v>
      </c>
    </row>
    <row r="49" spans="2:9" ht="15" customHeight="1" x14ac:dyDescent="0.2">
      <c r="B49" t="s">
        <v>96</v>
      </c>
      <c r="C49" s="12">
        <v>77</v>
      </c>
      <c r="D49" s="8">
        <v>3.47</v>
      </c>
      <c r="E49" s="12">
        <v>48</v>
      </c>
      <c r="F49" s="8">
        <v>3.99</v>
      </c>
      <c r="G49" s="12">
        <v>29</v>
      </c>
      <c r="H49" s="8">
        <v>2.9</v>
      </c>
      <c r="I49" s="12">
        <v>0</v>
      </c>
    </row>
    <row r="50" spans="2:9" ht="15" customHeight="1" x14ac:dyDescent="0.2">
      <c r="B50" t="s">
        <v>94</v>
      </c>
      <c r="C50" s="12">
        <v>75</v>
      </c>
      <c r="D50" s="8">
        <v>3.38</v>
      </c>
      <c r="E50" s="12">
        <v>75</v>
      </c>
      <c r="F50" s="8">
        <v>6.23</v>
      </c>
      <c r="G50" s="12">
        <v>0</v>
      </c>
      <c r="H50" s="8">
        <v>0</v>
      </c>
      <c r="I50" s="12">
        <v>0</v>
      </c>
    </row>
    <row r="51" spans="2:9" ht="15" customHeight="1" x14ac:dyDescent="0.2">
      <c r="B51" t="s">
        <v>79</v>
      </c>
      <c r="C51" s="12">
        <v>57</v>
      </c>
      <c r="D51" s="8">
        <v>2.57</v>
      </c>
      <c r="E51" s="12">
        <v>9</v>
      </c>
      <c r="F51" s="8">
        <v>0.75</v>
      </c>
      <c r="G51" s="12">
        <v>48</v>
      </c>
      <c r="H51" s="8">
        <v>4.8</v>
      </c>
      <c r="I51" s="12">
        <v>0</v>
      </c>
    </row>
    <row r="52" spans="2:9" ht="15" customHeight="1" x14ac:dyDescent="0.2">
      <c r="B52" t="s">
        <v>85</v>
      </c>
      <c r="C52" s="12">
        <v>52</v>
      </c>
      <c r="D52" s="8">
        <v>2.35</v>
      </c>
      <c r="E52" s="12">
        <v>22</v>
      </c>
      <c r="F52" s="8">
        <v>1.83</v>
      </c>
      <c r="G52" s="12">
        <v>30</v>
      </c>
      <c r="H52" s="8">
        <v>3</v>
      </c>
      <c r="I52" s="12">
        <v>0</v>
      </c>
    </row>
    <row r="53" spans="2:9" ht="15" customHeight="1" x14ac:dyDescent="0.2">
      <c r="B53" t="s">
        <v>87</v>
      </c>
      <c r="C53" s="12">
        <v>47</v>
      </c>
      <c r="D53" s="8">
        <v>2.12</v>
      </c>
      <c r="E53" s="12">
        <v>30</v>
      </c>
      <c r="F53" s="8">
        <v>2.4900000000000002</v>
      </c>
      <c r="G53" s="12">
        <v>17</v>
      </c>
      <c r="H53" s="8">
        <v>1.7</v>
      </c>
      <c r="I53" s="12">
        <v>0</v>
      </c>
    </row>
    <row r="54" spans="2:9" ht="15" customHeight="1" x14ac:dyDescent="0.2">
      <c r="B54" t="s">
        <v>90</v>
      </c>
      <c r="C54" s="12">
        <v>45</v>
      </c>
      <c r="D54" s="8">
        <v>2.0299999999999998</v>
      </c>
      <c r="E54" s="12">
        <v>38</v>
      </c>
      <c r="F54" s="8">
        <v>3.16</v>
      </c>
      <c r="G54" s="12">
        <v>7</v>
      </c>
      <c r="H54" s="8">
        <v>0.7</v>
      </c>
      <c r="I54" s="12">
        <v>0</v>
      </c>
    </row>
    <row r="55" spans="2:9" ht="15" customHeight="1" x14ac:dyDescent="0.2">
      <c r="B55" t="s">
        <v>81</v>
      </c>
      <c r="C55" s="12">
        <v>43</v>
      </c>
      <c r="D55" s="8">
        <v>1.94</v>
      </c>
      <c r="E55" s="12">
        <v>19</v>
      </c>
      <c r="F55" s="8">
        <v>1.58</v>
      </c>
      <c r="G55" s="12">
        <v>24</v>
      </c>
      <c r="H55" s="8">
        <v>2.4</v>
      </c>
      <c r="I55" s="12">
        <v>0</v>
      </c>
    </row>
    <row r="56" spans="2:9" ht="15" customHeight="1" x14ac:dyDescent="0.2">
      <c r="B56" t="s">
        <v>82</v>
      </c>
      <c r="C56" s="12">
        <v>43</v>
      </c>
      <c r="D56" s="8">
        <v>1.94</v>
      </c>
      <c r="E56" s="12">
        <v>19</v>
      </c>
      <c r="F56" s="8">
        <v>1.58</v>
      </c>
      <c r="G56" s="12">
        <v>24</v>
      </c>
      <c r="H56" s="8">
        <v>2.4</v>
      </c>
      <c r="I56" s="12">
        <v>0</v>
      </c>
    </row>
    <row r="57" spans="2:9" ht="15" customHeight="1" x14ac:dyDescent="0.2">
      <c r="B57" t="s">
        <v>84</v>
      </c>
      <c r="C57" s="12">
        <v>38</v>
      </c>
      <c r="D57" s="8">
        <v>1.71</v>
      </c>
      <c r="E57" s="12">
        <v>26</v>
      </c>
      <c r="F57" s="8">
        <v>2.16</v>
      </c>
      <c r="G57" s="12">
        <v>12</v>
      </c>
      <c r="H57" s="8">
        <v>1.2</v>
      </c>
      <c r="I57" s="12">
        <v>0</v>
      </c>
    </row>
    <row r="58" spans="2:9" ht="15" customHeight="1" x14ac:dyDescent="0.2">
      <c r="B58" t="s">
        <v>86</v>
      </c>
      <c r="C58" s="12">
        <v>38</v>
      </c>
      <c r="D58" s="8">
        <v>1.71</v>
      </c>
      <c r="E58" s="12">
        <v>22</v>
      </c>
      <c r="F58" s="8">
        <v>1.83</v>
      </c>
      <c r="G58" s="12">
        <v>16</v>
      </c>
      <c r="H58" s="8">
        <v>1.6</v>
      </c>
      <c r="I58" s="12">
        <v>0</v>
      </c>
    </row>
    <row r="59" spans="2:9" ht="15" customHeight="1" x14ac:dyDescent="0.2">
      <c r="B59" t="s">
        <v>80</v>
      </c>
      <c r="C59" s="12">
        <v>35</v>
      </c>
      <c r="D59" s="8">
        <v>1.58</v>
      </c>
      <c r="E59" s="12">
        <v>15</v>
      </c>
      <c r="F59" s="8">
        <v>1.25</v>
      </c>
      <c r="G59" s="12">
        <v>20</v>
      </c>
      <c r="H59" s="8">
        <v>2</v>
      </c>
      <c r="I59" s="12">
        <v>0</v>
      </c>
    </row>
    <row r="60" spans="2:9" ht="15" customHeight="1" x14ac:dyDescent="0.2">
      <c r="B60" t="s">
        <v>109</v>
      </c>
      <c r="C60" s="12">
        <v>35</v>
      </c>
      <c r="D60" s="8">
        <v>1.58</v>
      </c>
      <c r="E60" s="12">
        <v>25</v>
      </c>
      <c r="F60" s="8">
        <v>2.08</v>
      </c>
      <c r="G60" s="12">
        <v>10</v>
      </c>
      <c r="H60" s="8">
        <v>1</v>
      </c>
      <c r="I60" s="12">
        <v>0</v>
      </c>
    </row>
    <row r="61" spans="2:9" ht="15" customHeight="1" x14ac:dyDescent="0.2">
      <c r="B61" t="s">
        <v>98</v>
      </c>
      <c r="C61" s="12">
        <v>33</v>
      </c>
      <c r="D61" s="8">
        <v>1.49</v>
      </c>
      <c r="E61" s="12">
        <v>21</v>
      </c>
      <c r="F61" s="8">
        <v>1.74</v>
      </c>
      <c r="G61" s="12">
        <v>12</v>
      </c>
      <c r="H61" s="8">
        <v>1.2</v>
      </c>
      <c r="I61" s="12">
        <v>0</v>
      </c>
    </row>
    <row r="62" spans="2:9" ht="15" customHeight="1" x14ac:dyDescent="0.2">
      <c r="B62" t="s">
        <v>119</v>
      </c>
      <c r="C62" s="12">
        <v>32</v>
      </c>
      <c r="D62" s="8">
        <v>1.44</v>
      </c>
      <c r="E62" s="12">
        <v>0</v>
      </c>
      <c r="F62" s="8">
        <v>0</v>
      </c>
      <c r="G62" s="12">
        <v>32</v>
      </c>
      <c r="H62" s="8">
        <v>3.2</v>
      </c>
      <c r="I62" s="12">
        <v>0</v>
      </c>
    </row>
    <row r="63" spans="2:9" ht="15" customHeight="1" x14ac:dyDescent="0.2">
      <c r="B63" t="s">
        <v>101</v>
      </c>
      <c r="C63" s="12">
        <v>31</v>
      </c>
      <c r="D63" s="8">
        <v>1.4</v>
      </c>
      <c r="E63" s="12">
        <v>7</v>
      </c>
      <c r="F63" s="8">
        <v>0.57999999999999996</v>
      </c>
      <c r="G63" s="12">
        <v>24</v>
      </c>
      <c r="H63" s="8">
        <v>2.4</v>
      </c>
      <c r="I63" s="12">
        <v>0</v>
      </c>
    </row>
    <row r="64" spans="2:9" ht="15" customHeight="1" x14ac:dyDescent="0.2">
      <c r="B64" t="s">
        <v>106</v>
      </c>
      <c r="C64" s="12">
        <v>31</v>
      </c>
      <c r="D64" s="8">
        <v>1.4</v>
      </c>
      <c r="E64" s="12">
        <v>24</v>
      </c>
      <c r="F64" s="8">
        <v>1.99</v>
      </c>
      <c r="G64" s="12">
        <v>7</v>
      </c>
      <c r="H64" s="8">
        <v>0.7</v>
      </c>
      <c r="I64" s="12">
        <v>0</v>
      </c>
    </row>
    <row r="65" spans="2:9" ht="15" customHeight="1" x14ac:dyDescent="0.2">
      <c r="B65" t="s">
        <v>83</v>
      </c>
      <c r="C65" s="12">
        <v>29</v>
      </c>
      <c r="D65" s="8">
        <v>1.31</v>
      </c>
      <c r="E65" s="12">
        <v>22</v>
      </c>
      <c r="F65" s="8">
        <v>1.83</v>
      </c>
      <c r="G65" s="12">
        <v>7</v>
      </c>
      <c r="H65" s="8">
        <v>0.7</v>
      </c>
      <c r="I65" s="12">
        <v>0</v>
      </c>
    </row>
    <row r="66" spans="2:9" ht="15" customHeight="1" x14ac:dyDescent="0.2">
      <c r="B66" t="s">
        <v>93</v>
      </c>
      <c r="C66" s="12">
        <v>29</v>
      </c>
      <c r="D66" s="8">
        <v>1.31</v>
      </c>
      <c r="E66" s="12">
        <v>26</v>
      </c>
      <c r="F66" s="8">
        <v>2.16</v>
      </c>
      <c r="G66" s="12">
        <v>3</v>
      </c>
      <c r="H66" s="8">
        <v>0.3</v>
      </c>
      <c r="I66" s="12">
        <v>0</v>
      </c>
    </row>
    <row r="68" spans="2:9" ht="15" customHeight="1" x14ac:dyDescent="0.2">
      <c r="B68" t="s">
        <v>139</v>
      </c>
    </row>
  </sheetData>
  <phoneticPr fontId="1"/>
  <pageMargins left="0.70866141732283505" right="0.70866141732283505" top="0.74803149606299202" bottom="0.74803149606299202" header="0.31496062992126" footer="0.31496062992126"/>
  <pageSetup paperSize="12" orientation="portrait" cellComments="atEnd" r:id="rId1"/>
  <tableParts count="3">
    <tablePart r:id="rId2"/>
    <tablePart r:id="rId3"/>
    <tablePart r:id="rId4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12030-604B-4FEC-A7D2-58137056CA57}">
  <sheetPr>
    <pageSetUpPr fitToPage="1"/>
  </sheetPr>
  <dimension ref="B2:I71"/>
  <sheetViews>
    <sheetView workbookViewId="0">
      <selection activeCell="B2" sqref="B2"/>
    </sheetView>
  </sheetViews>
  <sheetFormatPr defaultRowHeight="15" customHeight="1" x14ac:dyDescent="0.2"/>
  <cols>
    <col min="1" max="1" width="3.6640625" customWidth="1"/>
    <col min="2" max="2" width="40.77734375" customWidth="1"/>
    <col min="3" max="9" width="13.5546875" customWidth="1"/>
  </cols>
  <sheetData>
    <row r="2" spans="2:9" ht="15" customHeight="1" x14ac:dyDescent="0.2">
      <c r="B2" t="s">
        <v>150</v>
      </c>
    </row>
    <row r="4" spans="2:9" ht="33" customHeight="1" x14ac:dyDescent="0.2">
      <c r="B4" t="s">
        <v>135</v>
      </c>
      <c r="C4" s="10" t="s">
        <v>32</v>
      </c>
      <c r="D4" s="10" t="s">
        <v>33</v>
      </c>
      <c r="E4" s="10" t="s">
        <v>34</v>
      </c>
      <c r="F4" s="10" t="s">
        <v>35</v>
      </c>
      <c r="G4" s="10" t="s">
        <v>36</v>
      </c>
      <c r="H4" s="10" t="s">
        <v>37</v>
      </c>
      <c r="I4" s="10" t="s">
        <v>38</v>
      </c>
    </row>
    <row r="5" spans="2:9" ht="15" customHeight="1" x14ac:dyDescent="0.2">
      <c r="B5" t="s">
        <v>16</v>
      </c>
      <c r="C5" s="12">
        <v>0</v>
      </c>
      <c r="D5" s="8">
        <v>0</v>
      </c>
      <c r="E5" s="12">
        <v>0</v>
      </c>
      <c r="F5" s="8">
        <v>0</v>
      </c>
      <c r="G5" s="12">
        <v>0</v>
      </c>
      <c r="H5" s="8">
        <v>0</v>
      </c>
      <c r="I5" s="12">
        <v>0</v>
      </c>
    </row>
    <row r="6" spans="2:9" ht="15" customHeight="1" x14ac:dyDescent="0.2">
      <c r="B6" t="s">
        <v>17</v>
      </c>
      <c r="C6" s="12">
        <v>14</v>
      </c>
      <c r="D6" s="8">
        <v>35.9</v>
      </c>
      <c r="E6" s="12">
        <v>10</v>
      </c>
      <c r="F6" s="8">
        <v>40</v>
      </c>
      <c r="G6" s="12">
        <v>4</v>
      </c>
      <c r="H6" s="8">
        <v>28.57</v>
      </c>
      <c r="I6" s="12">
        <v>0</v>
      </c>
    </row>
    <row r="7" spans="2:9" ht="15" customHeight="1" x14ac:dyDescent="0.2">
      <c r="B7" t="s">
        <v>18</v>
      </c>
      <c r="C7" s="12">
        <v>2</v>
      </c>
      <c r="D7" s="8">
        <v>5.13</v>
      </c>
      <c r="E7" s="12">
        <v>0</v>
      </c>
      <c r="F7" s="8">
        <v>0</v>
      </c>
      <c r="G7" s="12">
        <v>2</v>
      </c>
      <c r="H7" s="8">
        <v>14.29</v>
      </c>
      <c r="I7" s="12">
        <v>0</v>
      </c>
    </row>
    <row r="8" spans="2:9" ht="15" customHeight="1" x14ac:dyDescent="0.2">
      <c r="B8" t="s">
        <v>19</v>
      </c>
      <c r="C8" s="12">
        <v>0</v>
      </c>
      <c r="D8" s="8">
        <v>0</v>
      </c>
      <c r="E8" s="12">
        <v>0</v>
      </c>
      <c r="F8" s="8">
        <v>0</v>
      </c>
      <c r="G8" s="12">
        <v>0</v>
      </c>
      <c r="H8" s="8">
        <v>0</v>
      </c>
      <c r="I8" s="12">
        <v>0</v>
      </c>
    </row>
    <row r="9" spans="2:9" ht="15" customHeight="1" x14ac:dyDescent="0.2">
      <c r="B9" t="s">
        <v>20</v>
      </c>
      <c r="C9" s="12">
        <v>0</v>
      </c>
      <c r="D9" s="8">
        <v>0</v>
      </c>
      <c r="E9" s="12">
        <v>0</v>
      </c>
      <c r="F9" s="8">
        <v>0</v>
      </c>
      <c r="G9" s="12">
        <v>0</v>
      </c>
      <c r="H9" s="8">
        <v>0</v>
      </c>
      <c r="I9" s="12">
        <v>0</v>
      </c>
    </row>
    <row r="10" spans="2:9" ht="15" customHeight="1" x14ac:dyDescent="0.2">
      <c r="B10" t="s">
        <v>21</v>
      </c>
      <c r="C10" s="12">
        <v>0</v>
      </c>
      <c r="D10" s="8">
        <v>0</v>
      </c>
      <c r="E10" s="12">
        <v>0</v>
      </c>
      <c r="F10" s="8">
        <v>0</v>
      </c>
      <c r="G10" s="12">
        <v>0</v>
      </c>
      <c r="H10" s="8">
        <v>0</v>
      </c>
      <c r="I10" s="12">
        <v>0</v>
      </c>
    </row>
    <row r="11" spans="2:9" ht="15" customHeight="1" x14ac:dyDescent="0.2">
      <c r="B11" t="s">
        <v>22</v>
      </c>
      <c r="C11" s="12">
        <v>8</v>
      </c>
      <c r="D11" s="8">
        <v>20.51</v>
      </c>
      <c r="E11" s="12">
        <v>6</v>
      </c>
      <c r="F11" s="8">
        <v>24</v>
      </c>
      <c r="G11" s="12">
        <v>2</v>
      </c>
      <c r="H11" s="8">
        <v>14.29</v>
      </c>
      <c r="I11" s="12">
        <v>0</v>
      </c>
    </row>
    <row r="12" spans="2:9" ht="15" customHeight="1" x14ac:dyDescent="0.2">
      <c r="B12" t="s">
        <v>23</v>
      </c>
      <c r="C12" s="12">
        <v>0</v>
      </c>
      <c r="D12" s="8">
        <v>0</v>
      </c>
      <c r="E12" s="12">
        <v>0</v>
      </c>
      <c r="F12" s="8">
        <v>0</v>
      </c>
      <c r="G12" s="12">
        <v>0</v>
      </c>
      <c r="H12" s="8">
        <v>0</v>
      </c>
      <c r="I12" s="12">
        <v>0</v>
      </c>
    </row>
    <row r="13" spans="2:9" ht="15" customHeight="1" x14ac:dyDescent="0.2">
      <c r="B13" t="s">
        <v>24</v>
      </c>
      <c r="C13" s="12">
        <v>0</v>
      </c>
      <c r="D13" s="8">
        <v>0</v>
      </c>
      <c r="E13" s="12">
        <v>0</v>
      </c>
      <c r="F13" s="8">
        <v>0</v>
      </c>
      <c r="G13" s="12">
        <v>0</v>
      </c>
      <c r="H13" s="8">
        <v>0</v>
      </c>
      <c r="I13" s="12">
        <v>0</v>
      </c>
    </row>
    <row r="14" spans="2:9" ht="15" customHeight="1" x14ac:dyDescent="0.2">
      <c r="B14" t="s">
        <v>25</v>
      </c>
      <c r="C14" s="12">
        <v>2</v>
      </c>
      <c r="D14" s="8">
        <v>5.13</v>
      </c>
      <c r="E14" s="12">
        <v>1</v>
      </c>
      <c r="F14" s="8">
        <v>4</v>
      </c>
      <c r="G14" s="12">
        <v>1</v>
      </c>
      <c r="H14" s="8">
        <v>7.14</v>
      </c>
      <c r="I14" s="12">
        <v>0</v>
      </c>
    </row>
    <row r="15" spans="2:9" ht="15" customHeight="1" x14ac:dyDescent="0.2">
      <c r="B15" t="s">
        <v>26</v>
      </c>
      <c r="C15" s="12">
        <v>3</v>
      </c>
      <c r="D15" s="8">
        <v>7.69</v>
      </c>
      <c r="E15" s="12">
        <v>1</v>
      </c>
      <c r="F15" s="8">
        <v>4</v>
      </c>
      <c r="G15" s="12">
        <v>2</v>
      </c>
      <c r="H15" s="8">
        <v>14.29</v>
      </c>
      <c r="I15" s="12">
        <v>0</v>
      </c>
    </row>
    <row r="16" spans="2:9" ht="15" customHeight="1" x14ac:dyDescent="0.2">
      <c r="B16" t="s">
        <v>27</v>
      </c>
      <c r="C16" s="12">
        <v>4</v>
      </c>
      <c r="D16" s="8">
        <v>10.26</v>
      </c>
      <c r="E16" s="12">
        <v>4</v>
      </c>
      <c r="F16" s="8">
        <v>16</v>
      </c>
      <c r="G16" s="12">
        <v>0</v>
      </c>
      <c r="H16" s="8">
        <v>0</v>
      </c>
      <c r="I16" s="12">
        <v>0</v>
      </c>
    </row>
    <row r="17" spans="2:9" ht="15" customHeight="1" x14ac:dyDescent="0.2">
      <c r="B17" t="s">
        <v>28</v>
      </c>
      <c r="C17" s="12">
        <v>5</v>
      </c>
      <c r="D17" s="8">
        <v>12.82</v>
      </c>
      <c r="E17" s="12">
        <v>2</v>
      </c>
      <c r="F17" s="8">
        <v>8</v>
      </c>
      <c r="G17" s="12">
        <v>3</v>
      </c>
      <c r="H17" s="8">
        <v>21.43</v>
      </c>
      <c r="I17" s="12">
        <v>0</v>
      </c>
    </row>
    <row r="18" spans="2:9" ht="15" customHeight="1" x14ac:dyDescent="0.2">
      <c r="B18" t="s">
        <v>29</v>
      </c>
      <c r="C18" s="12">
        <v>1</v>
      </c>
      <c r="D18" s="8">
        <v>2.56</v>
      </c>
      <c r="E18" s="12">
        <v>1</v>
      </c>
      <c r="F18" s="8">
        <v>4</v>
      </c>
      <c r="G18" s="12">
        <v>0</v>
      </c>
      <c r="H18" s="8">
        <v>0</v>
      </c>
      <c r="I18" s="12">
        <v>0</v>
      </c>
    </row>
    <row r="19" spans="2:9" ht="15" customHeight="1" x14ac:dyDescent="0.2">
      <c r="B19" t="s">
        <v>30</v>
      </c>
      <c r="C19" s="12">
        <v>0</v>
      </c>
      <c r="D19" s="8">
        <v>0</v>
      </c>
      <c r="E19" s="12">
        <v>0</v>
      </c>
      <c r="F19" s="8">
        <v>0</v>
      </c>
      <c r="G19" s="12">
        <v>0</v>
      </c>
      <c r="H19" s="8">
        <v>0</v>
      </c>
      <c r="I19" s="12">
        <v>0</v>
      </c>
    </row>
    <row r="20" spans="2:9" ht="15" customHeight="1" x14ac:dyDescent="0.2">
      <c r="B20" s="9" t="s">
        <v>136</v>
      </c>
      <c r="C20" s="12">
        <f>SUM(LTBL_16321[総数／事業所数])</f>
        <v>39</v>
      </c>
      <c r="E20" s="12">
        <f>SUBTOTAL(109,LTBL_16321[個人／事業所数])</f>
        <v>25</v>
      </c>
      <c r="G20" s="12">
        <f>SUBTOTAL(109,LTBL_16321[法人／事業所数])</f>
        <v>14</v>
      </c>
      <c r="I20" s="12">
        <f>SUBTOTAL(109,LTBL_16321[法人以外の団体／事業所数])</f>
        <v>0</v>
      </c>
    </row>
    <row r="21" spans="2:9" ht="15" customHeight="1" x14ac:dyDescent="0.2">
      <c r="E21" s="11">
        <f>LTBL_16321[[#Totals],[個人／事業所数]]/LTBL_16321[[#Totals],[総数／事業所数]]</f>
        <v>0.64102564102564108</v>
      </c>
      <c r="G21" s="11">
        <f>LTBL_16321[[#Totals],[法人／事業所数]]/LTBL_16321[[#Totals],[総数／事業所数]]</f>
        <v>0.35897435897435898</v>
      </c>
      <c r="I21" s="11">
        <f>LTBL_16321[[#Totals],[法人以外の団体／事業所数]]/LTBL_16321[[#Totals],[総数／事業所数]]</f>
        <v>0</v>
      </c>
    </row>
    <row r="23" spans="2:9" ht="33" customHeight="1" x14ac:dyDescent="0.2">
      <c r="B23" t="s">
        <v>137</v>
      </c>
      <c r="C23" s="10" t="s">
        <v>32</v>
      </c>
      <c r="D23" s="10" t="s">
        <v>33</v>
      </c>
      <c r="E23" s="10" t="s">
        <v>34</v>
      </c>
      <c r="F23" s="10" t="s">
        <v>35</v>
      </c>
      <c r="G23" s="10" t="s">
        <v>36</v>
      </c>
      <c r="H23" s="10" t="s">
        <v>37</v>
      </c>
      <c r="I23" s="10" t="s">
        <v>38</v>
      </c>
    </row>
    <row r="24" spans="2:9" ht="15" customHeight="1" x14ac:dyDescent="0.2">
      <c r="B24" t="s">
        <v>40</v>
      </c>
      <c r="C24" s="12">
        <v>6</v>
      </c>
      <c r="D24" s="8">
        <v>15.38</v>
      </c>
      <c r="E24" s="12">
        <v>5</v>
      </c>
      <c r="F24" s="8">
        <v>20</v>
      </c>
      <c r="G24" s="12">
        <v>1</v>
      </c>
      <c r="H24" s="8">
        <v>7.14</v>
      </c>
      <c r="I24" s="12">
        <v>0</v>
      </c>
    </row>
    <row r="25" spans="2:9" ht="15" customHeight="1" x14ac:dyDescent="0.2">
      <c r="B25" t="s">
        <v>55</v>
      </c>
      <c r="C25" s="12">
        <v>5</v>
      </c>
      <c r="D25" s="8">
        <v>12.82</v>
      </c>
      <c r="E25" s="12">
        <v>2</v>
      </c>
      <c r="F25" s="8">
        <v>8</v>
      </c>
      <c r="G25" s="12">
        <v>3</v>
      </c>
      <c r="H25" s="8">
        <v>21.43</v>
      </c>
      <c r="I25" s="12">
        <v>0</v>
      </c>
    </row>
    <row r="26" spans="2:9" ht="15" customHeight="1" x14ac:dyDescent="0.2">
      <c r="B26" t="s">
        <v>39</v>
      </c>
      <c r="C26" s="12">
        <v>4</v>
      </c>
      <c r="D26" s="8">
        <v>10.26</v>
      </c>
      <c r="E26" s="12">
        <v>2</v>
      </c>
      <c r="F26" s="8">
        <v>8</v>
      </c>
      <c r="G26" s="12">
        <v>2</v>
      </c>
      <c r="H26" s="8">
        <v>14.29</v>
      </c>
      <c r="I26" s="12">
        <v>0</v>
      </c>
    </row>
    <row r="27" spans="2:9" ht="15" customHeight="1" x14ac:dyDescent="0.2">
      <c r="B27" t="s">
        <v>41</v>
      </c>
      <c r="C27" s="12">
        <v>4</v>
      </c>
      <c r="D27" s="8">
        <v>10.26</v>
      </c>
      <c r="E27" s="12">
        <v>3</v>
      </c>
      <c r="F27" s="8">
        <v>12</v>
      </c>
      <c r="G27" s="12">
        <v>1</v>
      </c>
      <c r="H27" s="8">
        <v>7.14</v>
      </c>
      <c r="I27" s="12">
        <v>0</v>
      </c>
    </row>
    <row r="28" spans="2:9" ht="15" customHeight="1" x14ac:dyDescent="0.2">
      <c r="B28" t="s">
        <v>54</v>
      </c>
      <c r="C28" s="12">
        <v>4</v>
      </c>
      <c r="D28" s="8">
        <v>10.26</v>
      </c>
      <c r="E28" s="12">
        <v>4</v>
      </c>
      <c r="F28" s="8">
        <v>16</v>
      </c>
      <c r="G28" s="12">
        <v>0</v>
      </c>
      <c r="H28" s="8">
        <v>0</v>
      </c>
      <c r="I28" s="12">
        <v>0</v>
      </c>
    </row>
    <row r="29" spans="2:9" ht="15" customHeight="1" x14ac:dyDescent="0.2">
      <c r="B29" t="s">
        <v>49</v>
      </c>
      <c r="C29" s="12">
        <v>3</v>
      </c>
      <c r="D29" s="8">
        <v>7.69</v>
      </c>
      <c r="E29" s="12">
        <v>3</v>
      </c>
      <c r="F29" s="8">
        <v>12</v>
      </c>
      <c r="G29" s="12">
        <v>0</v>
      </c>
      <c r="H29" s="8">
        <v>0</v>
      </c>
      <c r="I29" s="12">
        <v>0</v>
      </c>
    </row>
    <row r="30" spans="2:9" ht="15" customHeight="1" x14ac:dyDescent="0.2">
      <c r="B30" t="s">
        <v>53</v>
      </c>
      <c r="C30" s="12">
        <v>3</v>
      </c>
      <c r="D30" s="8">
        <v>7.69</v>
      </c>
      <c r="E30" s="12">
        <v>1</v>
      </c>
      <c r="F30" s="8">
        <v>4</v>
      </c>
      <c r="G30" s="12">
        <v>2</v>
      </c>
      <c r="H30" s="8">
        <v>14.29</v>
      </c>
      <c r="I30" s="12">
        <v>0</v>
      </c>
    </row>
    <row r="31" spans="2:9" ht="15" customHeight="1" x14ac:dyDescent="0.2">
      <c r="B31" t="s">
        <v>70</v>
      </c>
      <c r="C31" s="12">
        <v>2</v>
      </c>
      <c r="D31" s="8">
        <v>5.13</v>
      </c>
      <c r="E31" s="12">
        <v>0</v>
      </c>
      <c r="F31" s="8">
        <v>0</v>
      </c>
      <c r="G31" s="12">
        <v>2</v>
      </c>
      <c r="H31" s="8">
        <v>14.29</v>
      </c>
      <c r="I31" s="12">
        <v>0</v>
      </c>
    </row>
    <row r="32" spans="2:9" ht="15" customHeight="1" x14ac:dyDescent="0.2">
      <c r="B32" t="s">
        <v>43</v>
      </c>
      <c r="C32" s="12">
        <v>2</v>
      </c>
      <c r="D32" s="8">
        <v>5.13</v>
      </c>
      <c r="E32" s="12">
        <v>1</v>
      </c>
      <c r="F32" s="8">
        <v>4</v>
      </c>
      <c r="G32" s="12">
        <v>1</v>
      </c>
      <c r="H32" s="8">
        <v>7.14</v>
      </c>
      <c r="I32" s="12">
        <v>0</v>
      </c>
    </row>
    <row r="33" spans="2:9" ht="15" customHeight="1" x14ac:dyDescent="0.2">
      <c r="B33" t="s">
        <v>44</v>
      </c>
      <c r="C33" s="12">
        <v>1</v>
      </c>
      <c r="D33" s="8">
        <v>2.56</v>
      </c>
      <c r="E33" s="12">
        <v>0</v>
      </c>
      <c r="F33" s="8">
        <v>0</v>
      </c>
      <c r="G33" s="12">
        <v>1</v>
      </c>
      <c r="H33" s="8">
        <v>7.14</v>
      </c>
      <c r="I33" s="12">
        <v>0</v>
      </c>
    </row>
    <row r="34" spans="2:9" ht="15" customHeight="1" x14ac:dyDescent="0.2">
      <c r="B34" t="s">
        <v>47</v>
      </c>
      <c r="C34" s="12">
        <v>1</v>
      </c>
      <c r="D34" s="8">
        <v>2.56</v>
      </c>
      <c r="E34" s="12">
        <v>1</v>
      </c>
      <c r="F34" s="8">
        <v>4</v>
      </c>
      <c r="G34" s="12">
        <v>0</v>
      </c>
      <c r="H34" s="8">
        <v>0</v>
      </c>
      <c r="I34" s="12">
        <v>0</v>
      </c>
    </row>
    <row r="35" spans="2:9" ht="15" customHeight="1" x14ac:dyDescent="0.2">
      <c r="B35" t="s">
        <v>48</v>
      </c>
      <c r="C35" s="12">
        <v>1</v>
      </c>
      <c r="D35" s="8">
        <v>2.56</v>
      </c>
      <c r="E35" s="12">
        <v>1</v>
      </c>
      <c r="F35" s="8">
        <v>4</v>
      </c>
      <c r="G35" s="12">
        <v>0</v>
      </c>
      <c r="H35" s="8">
        <v>0</v>
      </c>
      <c r="I35" s="12">
        <v>0</v>
      </c>
    </row>
    <row r="36" spans="2:9" ht="15" customHeight="1" x14ac:dyDescent="0.2">
      <c r="B36" t="s">
        <v>51</v>
      </c>
      <c r="C36" s="12">
        <v>1</v>
      </c>
      <c r="D36" s="8">
        <v>2.56</v>
      </c>
      <c r="E36" s="12">
        <v>1</v>
      </c>
      <c r="F36" s="8">
        <v>4</v>
      </c>
      <c r="G36" s="12">
        <v>0</v>
      </c>
      <c r="H36" s="8">
        <v>0</v>
      </c>
      <c r="I36" s="12">
        <v>0</v>
      </c>
    </row>
    <row r="37" spans="2:9" ht="15" customHeight="1" x14ac:dyDescent="0.2">
      <c r="B37" t="s">
        <v>52</v>
      </c>
      <c r="C37" s="12">
        <v>1</v>
      </c>
      <c r="D37" s="8">
        <v>2.56</v>
      </c>
      <c r="E37" s="12">
        <v>0</v>
      </c>
      <c r="F37" s="8">
        <v>0</v>
      </c>
      <c r="G37" s="12">
        <v>1</v>
      </c>
      <c r="H37" s="8">
        <v>7.14</v>
      </c>
      <c r="I37" s="12">
        <v>0</v>
      </c>
    </row>
    <row r="38" spans="2:9" ht="15" customHeight="1" x14ac:dyDescent="0.2">
      <c r="B38" t="s">
        <v>56</v>
      </c>
      <c r="C38" s="12">
        <v>1</v>
      </c>
      <c r="D38" s="8">
        <v>2.56</v>
      </c>
      <c r="E38" s="12">
        <v>1</v>
      </c>
      <c r="F38" s="8">
        <v>4</v>
      </c>
      <c r="G38" s="12">
        <v>0</v>
      </c>
      <c r="H38" s="8">
        <v>0</v>
      </c>
      <c r="I38" s="12">
        <v>0</v>
      </c>
    </row>
    <row r="41" spans="2:9" ht="33" customHeight="1" x14ac:dyDescent="0.2">
      <c r="B41" t="s">
        <v>138</v>
      </c>
      <c r="C41" s="10" t="s">
        <v>32</v>
      </c>
      <c r="D41" s="10" t="s">
        <v>33</v>
      </c>
      <c r="E41" s="10" t="s">
        <v>34</v>
      </c>
      <c r="F41" s="10" t="s">
        <v>35</v>
      </c>
      <c r="G41" s="10" t="s">
        <v>36</v>
      </c>
      <c r="H41" s="10" t="s">
        <v>37</v>
      </c>
      <c r="I41" s="10" t="s">
        <v>38</v>
      </c>
    </row>
    <row r="42" spans="2:9" ht="15" customHeight="1" x14ac:dyDescent="0.2">
      <c r="B42" t="s">
        <v>80</v>
      </c>
      <c r="C42" s="12">
        <v>2</v>
      </c>
      <c r="D42" s="8">
        <v>5.13</v>
      </c>
      <c r="E42" s="12">
        <v>2</v>
      </c>
      <c r="F42" s="8">
        <v>8</v>
      </c>
      <c r="G42" s="12">
        <v>0</v>
      </c>
      <c r="H42" s="8">
        <v>0</v>
      </c>
      <c r="I42" s="12">
        <v>0</v>
      </c>
    </row>
    <row r="43" spans="2:9" ht="15" customHeight="1" x14ac:dyDescent="0.2">
      <c r="B43" t="s">
        <v>121</v>
      </c>
      <c r="C43" s="12">
        <v>2</v>
      </c>
      <c r="D43" s="8">
        <v>5.13</v>
      </c>
      <c r="E43" s="12">
        <v>1</v>
      </c>
      <c r="F43" s="8">
        <v>4</v>
      </c>
      <c r="G43" s="12">
        <v>1</v>
      </c>
      <c r="H43" s="8">
        <v>7.14</v>
      </c>
      <c r="I43" s="12">
        <v>0</v>
      </c>
    </row>
    <row r="44" spans="2:9" ht="15" customHeight="1" x14ac:dyDescent="0.2">
      <c r="B44" t="s">
        <v>113</v>
      </c>
      <c r="C44" s="12">
        <v>2</v>
      </c>
      <c r="D44" s="8">
        <v>5.13</v>
      </c>
      <c r="E44" s="12">
        <v>2</v>
      </c>
      <c r="F44" s="8">
        <v>8</v>
      </c>
      <c r="G44" s="12">
        <v>0</v>
      </c>
      <c r="H44" s="8">
        <v>0</v>
      </c>
      <c r="I44" s="12">
        <v>0</v>
      </c>
    </row>
    <row r="45" spans="2:9" ht="15" customHeight="1" x14ac:dyDescent="0.2">
      <c r="B45" t="s">
        <v>81</v>
      </c>
      <c r="C45" s="12">
        <v>2</v>
      </c>
      <c r="D45" s="8">
        <v>5.13</v>
      </c>
      <c r="E45" s="12">
        <v>1</v>
      </c>
      <c r="F45" s="8">
        <v>4</v>
      </c>
      <c r="G45" s="12">
        <v>1</v>
      </c>
      <c r="H45" s="8">
        <v>7.14</v>
      </c>
      <c r="I45" s="12">
        <v>0</v>
      </c>
    </row>
    <row r="46" spans="2:9" ht="15" customHeight="1" x14ac:dyDescent="0.2">
      <c r="B46" t="s">
        <v>82</v>
      </c>
      <c r="C46" s="12">
        <v>2</v>
      </c>
      <c r="D46" s="8">
        <v>5.13</v>
      </c>
      <c r="E46" s="12">
        <v>2</v>
      </c>
      <c r="F46" s="8">
        <v>8</v>
      </c>
      <c r="G46" s="12">
        <v>0</v>
      </c>
      <c r="H46" s="8">
        <v>0</v>
      </c>
      <c r="I46" s="12">
        <v>0</v>
      </c>
    </row>
    <row r="47" spans="2:9" ht="15" customHeight="1" x14ac:dyDescent="0.2">
      <c r="B47" t="s">
        <v>123</v>
      </c>
      <c r="C47" s="12">
        <v>2</v>
      </c>
      <c r="D47" s="8">
        <v>5.13</v>
      </c>
      <c r="E47" s="12">
        <v>0</v>
      </c>
      <c r="F47" s="8">
        <v>0</v>
      </c>
      <c r="G47" s="12">
        <v>2</v>
      </c>
      <c r="H47" s="8">
        <v>14.29</v>
      </c>
      <c r="I47" s="12">
        <v>0</v>
      </c>
    </row>
    <row r="48" spans="2:9" ht="15" customHeight="1" x14ac:dyDescent="0.2">
      <c r="B48" t="s">
        <v>86</v>
      </c>
      <c r="C48" s="12">
        <v>2</v>
      </c>
      <c r="D48" s="8">
        <v>5.13</v>
      </c>
      <c r="E48" s="12">
        <v>2</v>
      </c>
      <c r="F48" s="8">
        <v>8</v>
      </c>
      <c r="G48" s="12">
        <v>0</v>
      </c>
      <c r="H48" s="8">
        <v>0</v>
      </c>
      <c r="I48" s="12">
        <v>0</v>
      </c>
    </row>
    <row r="49" spans="2:9" ht="15" customHeight="1" x14ac:dyDescent="0.2">
      <c r="B49" t="s">
        <v>118</v>
      </c>
      <c r="C49" s="12">
        <v>2</v>
      </c>
      <c r="D49" s="8">
        <v>5.13</v>
      </c>
      <c r="E49" s="12">
        <v>0</v>
      </c>
      <c r="F49" s="8">
        <v>0</v>
      </c>
      <c r="G49" s="12">
        <v>2</v>
      </c>
      <c r="H49" s="8">
        <v>14.29</v>
      </c>
      <c r="I49" s="12">
        <v>0</v>
      </c>
    </row>
    <row r="50" spans="2:9" ht="15" customHeight="1" x14ac:dyDescent="0.2">
      <c r="B50" t="s">
        <v>95</v>
      </c>
      <c r="C50" s="12">
        <v>2</v>
      </c>
      <c r="D50" s="8">
        <v>5.13</v>
      </c>
      <c r="E50" s="12">
        <v>2</v>
      </c>
      <c r="F50" s="8">
        <v>8</v>
      </c>
      <c r="G50" s="12">
        <v>0</v>
      </c>
      <c r="H50" s="8">
        <v>0</v>
      </c>
      <c r="I50" s="12">
        <v>0</v>
      </c>
    </row>
    <row r="51" spans="2:9" ht="15" customHeight="1" x14ac:dyDescent="0.2">
      <c r="B51" t="s">
        <v>107</v>
      </c>
      <c r="C51" s="12">
        <v>2</v>
      </c>
      <c r="D51" s="8">
        <v>5.13</v>
      </c>
      <c r="E51" s="12">
        <v>1</v>
      </c>
      <c r="F51" s="8">
        <v>4</v>
      </c>
      <c r="G51" s="12">
        <v>1</v>
      </c>
      <c r="H51" s="8">
        <v>7.14</v>
      </c>
      <c r="I51" s="12">
        <v>0</v>
      </c>
    </row>
    <row r="52" spans="2:9" ht="15" customHeight="1" x14ac:dyDescent="0.2">
      <c r="B52" t="s">
        <v>96</v>
      </c>
      <c r="C52" s="12">
        <v>2</v>
      </c>
      <c r="D52" s="8">
        <v>5.13</v>
      </c>
      <c r="E52" s="12">
        <v>1</v>
      </c>
      <c r="F52" s="8">
        <v>4</v>
      </c>
      <c r="G52" s="12">
        <v>1</v>
      </c>
      <c r="H52" s="8">
        <v>7.14</v>
      </c>
      <c r="I52" s="12">
        <v>0</v>
      </c>
    </row>
    <row r="53" spans="2:9" ht="15" customHeight="1" x14ac:dyDescent="0.2">
      <c r="B53" t="s">
        <v>79</v>
      </c>
      <c r="C53" s="12">
        <v>1</v>
      </c>
      <c r="D53" s="8">
        <v>2.56</v>
      </c>
      <c r="E53" s="12">
        <v>0</v>
      </c>
      <c r="F53" s="8">
        <v>0</v>
      </c>
      <c r="G53" s="12">
        <v>1</v>
      </c>
      <c r="H53" s="8">
        <v>7.14</v>
      </c>
      <c r="I53" s="12">
        <v>0</v>
      </c>
    </row>
    <row r="54" spans="2:9" ht="15" customHeight="1" x14ac:dyDescent="0.2">
      <c r="B54" t="s">
        <v>120</v>
      </c>
      <c r="C54" s="12">
        <v>1</v>
      </c>
      <c r="D54" s="8">
        <v>2.56</v>
      </c>
      <c r="E54" s="12">
        <v>0</v>
      </c>
      <c r="F54" s="8">
        <v>0</v>
      </c>
      <c r="G54" s="12">
        <v>1</v>
      </c>
      <c r="H54" s="8">
        <v>7.14</v>
      </c>
      <c r="I54" s="12">
        <v>0</v>
      </c>
    </row>
    <row r="55" spans="2:9" ht="15" customHeight="1" x14ac:dyDescent="0.2">
      <c r="B55" t="s">
        <v>103</v>
      </c>
      <c r="C55" s="12">
        <v>1</v>
      </c>
      <c r="D55" s="8">
        <v>2.56</v>
      </c>
      <c r="E55" s="12">
        <v>1</v>
      </c>
      <c r="F55" s="8">
        <v>4</v>
      </c>
      <c r="G55" s="12">
        <v>0</v>
      </c>
      <c r="H55" s="8">
        <v>0</v>
      </c>
      <c r="I55" s="12">
        <v>0</v>
      </c>
    </row>
    <row r="56" spans="2:9" ht="15" customHeight="1" x14ac:dyDescent="0.2">
      <c r="B56" t="s">
        <v>122</v>
      </c>
      <c r="C56" s="12">
        <v>1</v>
      </c>
      <c r="D56" s="8">
        <v>2.56</v>
      </c>
      <c r="E56" s="12">
        <v>1</v>
      </c>
      <c r="F56" s="8">
        <v>4</v>
      </c>
      <c r="G56" s="12">
        <v>0</v>
      </c>
      <c r="H56" s="8">
        <v>0</v>
      </c>
      <c r="I56" s="12">
        <v>0</v>
      </c>
    </row>
    <row r="57" spans="2:9" ht="15" customHeight="1" x14ac:dyDescent="0.2">
      <c r="B57" t="s">
        <v>124</v>
      </c>
      <c r="C57" s="12">
        <v>1</v>
      </c>
      <c r="D57" s="8">
        <v>2.56</v>
      </c>
      <c r="E57" s="12">
        <v>0</v>
      </c>
      <c r="F57" s="8">
        <v>0</v>
      </c>
      <c r="G57" s="12">
        <v>1</v>
      </c>
      <c r="H57" s="8">
        <v>7.14</v>
      </c>
      <c r="I57" s="12">
        <v>0</v>
      </c>
    </row>
    <row r="58" spans="2:9" ht="15" customHeight="1" x14ac:dyDescent="0.2">
      <c r="B58" t="s">
        <v>125</v>
      </c>
      <c r="C58" s="12">
        <v>1</v>
      </c>
      <c r="D58" s="8">
        <v>2.56</v>
      </c>
      <c r="E58" s="12">
        <v>1</v>
      </c>
      <c r="F58" s="8">
        <v>4</v>
      </c>
      <c r="G58" s="12">
        <v>0</v>
      </c>
      <c r="H58" s="8">
        <v>0</v>
      </c>
      <c r="I58" s="12">
        <v>0</v>
      </c>
    </row>
    <row r="59" spans="2:9" ht="15" customHeight="1" x14ac:dyDescent="0.2">
      <c r="B59" t="s">
        <v>126</v>
      </c>
      <c r="C59" s="12">
        <v>1</v>
      </c>
      <c r="D59" s="8">
        <v>2.56</v>
      </c>
      <c r="E59" s="12">
        <v>0</v>
      </c>
      <c r="F59" s="8">
        <v>0</v>
      </c>
      <c r="G59" s="12">
        <v>1</v>
      </c>
      <c r="H59" s="8">
        <v>7.14</v>
      </c>
      <c r="I59" s="12">
        <v>0</v>
      </c>
    </row>
    <row r="60" spans="2:9" ht="15" customHeight="1" x14ac:dyDescent="0.2">
      <c r="B60" t="s">
        <v>104</v>
      </c>
      <c r="C60" s="12">
        <v>1</v>
      </c>
      <c r="D60" s="8">
        <v>2.56</v>
      </c>
      <c r="E60" s="12">
        <v>1</v>
      </c>
      <c r="F60" s="8">
        <v>4</v>
      </c>
      <c r="G60" s="12">
        <v>0</v>
      </c>
      <c r="H60" s="8">
        <v>0</v>
      </c>
      <c r="I60" s="12">
        <v>0</v>
      </c>
    </row>
    <row r="61" spans="2:9" ht="15" customHeight="1" x14ac:dyDescent="0.2">
      <c r="B61" t="s">
        <v>85</v>
      </c>
      <c r="C61" s="12">
        <v>1</v>
      </c>
      <c r="D61" s="8">
        <v>2.56</v>
      </c>
      <c r="E61" s="12">
        <v>1</v>
      </c>
      <c r="F61" s="8">
        <v>4</v>
      </c>
      <c r="G61" s="12">
        <v>0</v>
      </c>
      <c r="H61" s="8">
        <v>0</v>
      </c>
      <c r="I61" s="12">
        <v>0</v>
      </c>
    </row>
    <row r="62" spans="2:9" ht="15" customHeight="1" x14ac:dyDescent="0.2">
      <c r="B62" t="s">
        <v>87</v>
      </c>
      <c r="C62" s="12">
        <v>1</v>
      </c>
      <c r="D62" s="8">
        <v>2.56</v>
      </c>
      <c r="E62" s="12">
        <v>1</v>
      </c>
      <c r="F62" s="8">
        <v>4</v>
      </c>
      <c r="G62" s="12">
        <v>0</v>
      </c>
      <c r="H62" s="8">
        <v>0</v>
      </c>
      <c r="I62" s="12">
        <v>0</v>
      </c>
    </row>
    <row r="63" spans="2:9" ht="15" customHeight="1" x14ac:dyDescent="0.2">
      <c r="B63" t="s">
        <v>127</v>
      </c>
      <c r="C63" s="12">
        <v>1</v>
      </c>
      <c r="D63" s="8">
        <v>2.56</v>
      </c>
      <c r="E63" s="12">
        <v>1</v>
      </c>
      <c r="F63" s="8">
        <v>4</v>
      </c>
      <c r="G63" s="12">
        <v>0</v>
      </c>
      <c r="H63" s="8">
        <v>0</v>
      </c>
      <c r="I63" s="12">
        <v>0</v>
      </c>
    </row>
    <row r="64" spans="2:9" ht="15" customHeight="1" x14ac:dyDescent="0.2">
      <c r="B64" t="s">
        <v>128</v>
      </c>
      <c r="C64" s="12">
        <v>1</v>
      </c>
      <c r="D64" s="8">
        <v>2.56</v>
      </c>
      <c r="E64" s="12">
        <v>0</v>
      </c>
      <c r="F64" s="8">
        <v>0</v>
      </c>
      <c r="G64" s="12">
        <v>1</v>
      </c>
      <c r="H64" s="8">
        <v>7.14</v>
      </c>
      <c r="I64" s="12">
        <v>0</v>
      </c>
    </row>
    <row r="65" spans="2:9" ht="15" customHeight="1" x14ac:dyDescent="0.2">
      <c r="B65" t="s">
        <v>129</v>
      </c>
      <c r="C65" s="12">
        <v>1</v>
      </c>
      <c r="D65" s="8">
        <v>2.56</v>
      </c>
      <c r="E65" s="12">
        <v>1</v>
      </c>
      <c r="F65" s="8">
        <v>4</v>
      </c>
      <c r="G65" s="12">
        <v>0</v>
      </c>
      <c r="H65" s="8">
        <v>0</v>
      </c>
      <c r="I65" s="12">
        <v>0</v>
      </c>
    </row>
    <row r="66" spans="2:9" ht="15" customHeight="1" x14ac:dyDescent="0.2">
      <c r="B66" t="s">
        <v>94</v>
      </c>
      <c r="C66" s="12">
        <v>1</v>
      </c>
      <c r="D66" s="8">
        <v>2.56</v>
      </c>
      <c r="E66" s="12">
        <v>1</v>
      </c>
      <c r="F66" s="8">
        <v>4</v>
      </c>
      <c r="G66" s="12">
        <v>0</v>
      </c>
      <c r="H66" s="8">
        <v>0</v>
      </c>
      <c r="I66" s="12">
        <v>0</v>
      </c>
    </row>
    <row r="67" spans="2:9" ht="15" customHeight="1" x14ac:dyDescent="0.2">
      <c r="B67" t="s">
        <v>110</v>
      </c>
      <c r="C67" s="12">
        <v>1</v>
      </c>
      <c r="D67" s="8">
        <v>2.56</v>
      </c>
      <c r="E67" s="12">
        <v>1</v>
      </c>
      <c r="F67" s="8">
        <v>4</v>
      </c>
      <c r="G67" s="12">
        <v>0</v>
      </c>
      <c r="H67" s="8">
        <v>0</v>
      </c>
      <c r="I67" s="12">
        <v>0</v>
      </c>
    </row>
    <row r="68" spans="2:9" ht="15" customHeight="1" x14ac:dyDescent="0.2">
      <c r="B68" t="s">
        <v>130</v>
      </c>
      <c r="C68" s="12">
        <v>1</v>
      </c>
      <c r="D68" s="8">
        <v>2.56</v>
      </c>
      <c r="E68" s="12">
        <v>0</v>
      </c>
      <c r="F68" s="8">
        <v>0</v>
      </c>
      <c r="G68" s="12">
        <v>1</v>
      </c>
      <c r="H68" s="8">
        <v>7.14</v>
      </c>
      <c r="I68" s="12">
        <v>0</v>
      </c>
    </row>
    <row r="69" spans="2:9" ht="15" customHeight="1" x14ac:dyDescent="0.2">
      <c r="B69" t="s">
        <v>97</v>
      </c>
      <c r="C69" s="12">
        <v>1</v>
      </c>
      <c r="D69" s="8">
        <v>2.56</v>
      </c>
      <c r="E69" s="12">
        <v>1</v>
      </c>
      <c r="F69" s="8">
        <v>4</v>
      </c>
      <c r="G69" s="12">
        <v>0</v>
      </c>
      <c r="H69" s="8">
        <v>0</v>
      </c>
      <c r="I69" s="12">
        <v>0</v>
      </c>
    </row>
    <row r="71" spans="2:9" ht="15" customHeight="1" x14ac:dyDescent="0.2">
      <c r="B71" t="s">
        <v>139</v>
      </c>
    </row>
  </sheetData>
  <phoneticPr fontId="1"/>
  <pageMargins left="0.70866141732283505" right="0.70866141732283505" top="0.74803149606299202" bottom="0.74803149606299202" header="0.31496062992126" footer="0.31496062992126"/>
  <pageSetup paperSize="12" orientation="portrait" cellComments="atEnd" r:id="rId1"/>
  <tableParts count="3">
    <tablePart r:id="rId2"/>
    <tablePart r:id="rId3"/>
    <tablePart r:id="rId4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D7BE9-5B53-4261-9ADA-1D6C77E6D704}">
  <sheetPr>
    <pageSetUpPr fitToPage="1"/>
  </sheetPr>
  <dimension ref="B2:I69"/>
  <sheetViews>
    <sheetView workbookViewId="0">
      <selection activeCell="B2" sqref="B2"/>
    </sheetView>
  </sheetViews>
  <sheetFormatPr defaultRowHeight="15" customHeight="1" x14ac:dyDescent="0.2"/>
  <cols>
    <col min="1" max="1" width="3.6640625" customWidth="1"/>
    <col min="2" max="2" width="40.77734375" customWidth="1"/>
    <col min="3" max="9" width="13.5546875" customWidth="1"/>
  </cols>
  <sheetData>
    <row r="2" spans="2:9" ht="15" customHeight="1" x14ac:dyDescent="0.2">
      <c r="B2" t="s">
        <v>151</v>
      </c>
    </row>
    <row r="4" spans="2:9" ht="33" customHeight="1" x14ac:dyDescent="0.2">
      <c r="B4" t="s">
        <v>135</v>
      </c>
      <c r="C4" s="10" t="s">
        <v>32</v>
      </c>
      <c r="D4" s="10" t="s">
        <v>33</v>
      </c>
      <c r="E4" s="10" t="s">
        <v>34</v>
      </c>
      <c r="F4" s="10" t="s">
        <v>35</v>
      </c>
      <c r="G4" s="10" t="s">
        <v>36</v>
      </c>
      <c r="H4" s="10" t="s">
        <v>37</v>
      </c>
      <c r="I4" s="10" t="s">
        <v>38</v>
      </c>
    </row>
    <row r="5" spans="2:9" ht="15" customHeight="1" x14ac:dyDescent="0.2">
      <c r="B5" t="s">
        <v>16</v>
      </c>
      <c r="C5" s="12">
        <v>2</v>
      </c>
      <c r="D5" s="8">
        <v>0.43</v>
      </c>
      <c r="E5" s="12">
        <v>0</v>
      </c>
      <c r="F5" s="8">
        <v>0</v>
      </c>
      <c r="G5" s="12">
        <v>2</v>
      </c>
      <c r="H5" s="8">
        <v>1.1000000000000001</v>
      </c>
      <c r="I5" s="12">
        <v>0</v>
      </c>
    </row>
    <row r="6" spans="2:9" ht="15" customHeight="1" x14ac:dyDescent="0.2">
      <c r="B6" t="s">
        <v>17</v>
      </c>
      <c r="C6" s="12">
        <v>84</v>
      </c>
      <c r="D6" s="8">
        <v>18.059999999999999</v>
      </c>
      <c r="E6" s="12">
        <v>43</v>
      </c>
      <c r="F6" s="8">
        <v>15.69</v>
      </c>
      <c r="G6" s="12">
        <v>41</v>
      </c>
      <c r="H6" s="8">
        <v>22.65</v>
      </c>
      <c r="I6" s="12">
        <v>0</v>
      </c>
    </row>
    <row r="7" spans="2:9" ht="15" customHeight="1" x14ac:dyDescent="0.2">
      <c r="B7" t="s">
        <v>18</v>
      </c>
      <c r="C7" s="12">
        <v>40</v>
      </c>
      <c r="D7" s="8">
        <v>8.6</v>
      </c>
      <c r="E7" s="12">
        <v>14</v>
      </c>
      <c r="F7" s="8">
        <v>5.1100000000000003</v>
      </c>
      <c r="G7" s="12">
        <v>26</v>
      </c>
      <c r="H7" s="8">
        <v>14.36</v>
      </c>
      <c r="I7" s="12">
        <v>0</v>
      </c>
    </row>
    <row r="8" spans="2:9" ht="15" customHeight="1" x14ac:dyDescent="0.2">
      <c r="B8" t="s">
        <v>19</v>
      </c>
      <c r="C8" s="12">
        <v>0</v>
      </c>
      <c r="D8" s="8">
        <v>0</v>
      </c>
      <c r="E8" s="12">
        <v>0</v>
      </c>
      <c r="F8" s="8">
        <v>0</v>
      </c>
      <c r="G8" s="12">
        <v>0</v>
      </c>
      <c r="H8" s="8">
        <v>0</v>
      </c>
      <c r="I8" s="12">
        <v>0</v>
      </c>
    </row>
    <row r="9" spans="2:9" ht="15" customHeight="1" x14ac:dyDescent="0.2">
      <c r="B9" t="s">
        <v>20</v>
      </c>
      <c r="C9" s="12">
        <v>5</v>
      </c>
      <c r="D9" s="8">
        <v>1.08</v>
      </c>
      <c r="E9" s="12">
        <v>1</v>
      </c>
      <c r="F9" s="8">
        <v>0.36</v>
      </c>
      <c r="G9" s="12">
        <v>4</v>
      </c>
      <c r="H9" s="8">
        <v>2.21</v>
      </c>
      <c r="I9" s="12">
        <v>0</v>
      </c>
    </row>
    <row r="10" spans="2:9" ht="15" customHeight="1" x14ac:dyDescent="0.2">
      <c r="B10" t="s">
        <v>21</v>
      </c>
      <c r="C10" s="12">
        <v>2</v>
      </c>
      <c r="D10" s="8">
        <v>0.43</v>
      </c>
      <c r="E10" s="12">
        <v>0</v>
      </c>
      <c r="F10" s="8">
        <v>0</v>
      </c>
      <c r="G10" s="12">
        <v>1</v>
      </c>
      <c r="H10" s="8">
        <v>0.55000000000000004</v>
      </c>
      <c r="I10" s="12">
        <v>1</v>
      </c>
    </row>
    <row r="11" spans="2:9" ht="15" customHeight="1" x14ac:dyDescent="0.2">
      <c r="B11" t="s">
        <v>22</v>
      </c>
      <c r="C11" s="12">
        <v>116</v>
      </c>
      <c r="D11" s="8">
        <v>24.95</v>
      </c>
      <c r="E11" s="12">
        <v>71</v>
      </c>
      <c r="F11" s="8">
        <v>25.91</v>
      </c>
      <c r="G11" s="12">
        <v>45</v>
      </c>
      <c r="H11" s="8">
        <v>24.86</v>
      </c>
      <c r="I11" s="12">
        <v>0</v>
      </c>
    </row>
    <row r="12" spans="2:9" ht="15" customHeight="1" x14ac:dyDescent="0.2">
      <c r="B12" t="s">
        <v>23</v>
      </c>
      <c r="C12" s="12">
        <v>2</v>
      </c>
      <c r="D12" s="8">
        <v>0.43</v>
      </c>
      <c r="E12" s="12">
        <v>1</v>
      </c>
      <c r="F12" s="8">
        <v>0.36</v>
      </c>
      <c r="G12" s="12">
        <v>1</v>
      </c>
      <c r="H12" s="8">
        <v>0.55000000000000004</v>
      </c>
      <c r="I12" s="12">
        <v>0</v>
      </c>
    </row>
    <row r="13" spans="2:9" ht="15" customHeight="1" x14ac:dyDescent="0.2">
      <c r="B13" t="s">
        <v>24</v>
      </c>
      <c r="C13" s="12">
        <v>12</v>
      </c>
      <c r="D13" s="8">
        <v>2.58</v>
      </c>
      <c r="E13" s="12">
        <v>6</v>
      </c>
      <c r="F13" s="8">
        <v>2.19</v>
      </c>
      <c r="G13" s="12">
        <v>6</v>
      </c>
      <c r="H13" s="8">
        <v>3.31</v>
      </c>
      <c r="I13" s="12">
        <v>0</v>
      </c>
    </row>
    <row r="14" spans="2:9" ht="15" customHeight="1" x14ac:dyDescent="0.2">
      <c r="B14" t="s">
        <v>25</v>
      </c>
      <c r="C14" s="12">
        <v>25</v>
      </c>
      <c r="D14" s="8">
        <v>5.38</v>
      </c>
      <c r="E14" s="12">
        <v>15</v>
      </c>
      <c r="F14" s="8">
        <v>5.47</v>
      </c>
      <c r="G14" s="12">
        <v>10</v>
      </c>
      <c r="H14" s="8">
        <v>5.52</v>
      </c>
      <c r="I14" s="12">
        <v>0</v>
      </c>
    </row>
    <row r="15" spans="2:9" ht="15" customHeight="1" x14ac:dyDescent="0.2">
      <c r="B15" t="s">
        <v>26</v>
      </c>
      <c r="C15" s="12">
        <v>46</v>
      </c>
      <c r="D15" s="8">
        <v>9.89</v>
      </c>
      <c r="E15" s="12">
        <v>34</v>
      </c>
      <c r="F15" s="8">
        <v>12.41</v>
      </c>
      <c r="G15" s="12">
        <v>12</v>
      </c>
      <c r="H15" s="8">
        <v>6.63</v>
      </c>
      <c r="I15" s="12">
        <v>0</v>
      </c>
    </row>
    <row r="16" spans="2:9" ht="15" customHeight="1" x14ac:dyDescent="0.2">
      <c r="B16" t="s">
        <v>27</v>
      </c>
      <c r="C16" s="12">
        <v>71</v>
      </c>
      <c r="D16" s="8">
        <v>15.27</v>
      </c>
      <c r="E16" s="12">
        <v>54</v>
      </c>
      <c r="F16" s="8">
        <v>19.71</v>
      </c>
      <c r="G16" s="12">
        <v>13</v>
      </c>
      <c r="H16" s="8">
        <v>7.18</v>
      </c>
      <c r="I16" s="12">
        <v>0</v>
      </c>
    </row>
    <row r="17" spans="2:9" ht="15" customHeight="1" x14ac:dyDescent="0.2">
      <c r="B17" t="s">
        <v>28</v>
      </c>
      <c r="C17" s="12">
        <v>27</v>
      </c>
      <c r="D17" s="8">
        <v>5.81</v>
      </c>
      <c r="E17" s="12">
        <v>16</v>
      </c>
      <c r="F17" s="8">
        <v>5.84</v>
      </c>
      <c r="G17" s="12">
        <v>9</v>
      </c>
      <c r="H17" s="8">
        <v>4.97</v>
      </c>
      <c r="I17" s="12">
        <v>0</v>
      </c>
    </row>
    <row r="18" spans="2:9" ht="15" customHeight="1" x14ac:dyDescent="0.2">
      <c r="B18" t="s">
        <v>29</v>
      </c>
      <c r="C18" s="12">
        <v>20</v>
      </c>
      <c r="D18" s="8">
        <v>4.3</v>
      </c>
      <c r="E18" s="12">
        <v>14</v>
      </c>
      <c r="F18" s="8">
        <v>5.1100000000000003</v>
      </c>
      <c r="G18" s="12">
        <v>4</v>
      </c>
      <c r="H18" s="8">
        <v>2.21</v>
      </c>
      <c r="I18" s="12">
        <v>0</v>
      </c>
    </row>
    <row r="19" spans="2:9" ht="15" customHeight="1" x14ac:dyDescent="0.2">
      <c r="B19" t="s">
        <v>30</v>
      </c>
      <c r="C19" s="12">
        <v>13</v>
      </c>
      <c r="D19" s="8">
        <v>2.8</v>
      </c>
      <c r="E19" s="12">
        <v>5</v>
      </c>
      <c r="F19" s="8">
        <v>1.82</v>
      </c>
      <c r="G19" s="12">
        <v>7</v>
      </c>
      <c r="H19" s="8">
        <v>3.87</v>
      </c>
      <c r="I19" s="12">
        <v>0</v>
      </c>
    </row>
    <row r="20" spans="2:9" ht="15" customHeight="1" x14ac:dyDescent="0.2">
      <c r="B20" s="9" t="s">
        <v>136</v>
      </c>
      <c r="C20" s="12">
        <f>SUM(LTBL_16322[総数／事業所数])</f>
        <v>465</v>
      </c>
      <c r="E20" s="12">
        <f>SUBTOTAL(109,LTBL_16322[個人／事業所数])</f>
        <v>274</v>
      </c>
      <c r="G20" s="12">
        <f>SUBTOTAL(109,LTBL_16322[法人／事業所数])</f>
        <v>181</v>
      </c>
      <c r="I20" s="12">
        <f>SUBTOTAL(109,LTBL_16322[法人以外の団体／事業所数])</f>
        <v>1</v>
      </c>
    </row>
    <row r="21" spans="2:9" ht="15" customHeight="1" x14ac:dyDescent="0.2">
      <c r="E21" s="11">
        <f>LTBL_16322[[#Totals],[個人／事業所数]]/LTBL_16322[[#Totals],[総数／事業所数]]</f>
        <v>0.58924731182795698</v>
      </c>
      <c r="G21" s="11">
        <f>LTBL_16322[[#Totals],[法人／事業所数]]/LTBL_16322[[#Totals],[総数／事業所数]]</f>
        <v>0.38924731182795697</v>
      </c>
      <c r="I21" s="11">
        <f>LTBL_16322[[#Totals],[法人以外の団体／事業所数]]/LTBL_16322[[#Totals],[総数／事業所数]]</f>
        <v>2.1505376344086021E-3</v>
      </c>
    </row>
    <row r="23" spans="2:9" ht="33" customHeight="1" x14ac:dyDescent="0.2">
      <c r="B23" t="s">
        <v>137</v>
      </c>
      <c r="C23" s="10" t="s">
        <v>32</v>
      </c>
      <c r="D23" s="10" t="s">
        <v>33</v>
      </c>
      <c r="E23" s="10" t="s">
        <v>34</v>
      </c>
      <c r="F23" s="10" t="s">
        <v>35</v>
      </c>
      <c r="G23" s="10" t="s">
        <v>36</v>
      </c>
      <c r="H23" s="10" t="s">
        <v>37</v>
      </c>
      <c r="I23" s="10" t="s">
        <v>38</v>
      </c>
    </row>
    <row r="24" spans="2:9" ht="15" customHeight="1" x14ac:dyDescent="0.2">
      <c r="B24" t="s">
        <v>54</v>
      </c>
      <c r="C24" s="12">
        <v>57</v>
      </c>
      <c r="D24" s="8">
        <v>12.26</v>
      </c>
      <c r="E24" s="12">
        <v>51</v>
      </c>
      <c r="F24" s="8">
        <v>18.61</v>
      </c>
      <c r="G24" s="12">
        <v>6</v>
      </c>
      <c r="H24" s="8">
        <v>3.31</v>
      </c>
      <c r="I24" s="12">
        <v>0</v>
      </c>
    </row>
    <row r="25" spans="2:9" ht="15" customHeight="1" x14ac:dyDescent="0.2">
      <c r="B25" t="s">
        <v>53</v>
      </c>
      <c r="C25" s="12">
        <v>37</v>
      </c>
      <c r="D25" s="8">
        <v>7.96</v>
      </c>
      <c r="E25" s="12">
        <v>31</v>
      </c>
      <c r="F25" s="8">
        <v>11.31</v>
      </c>
      <c r="G25" s="12">
        <v>6</v>
      </c>
      <c r="H25" s="8">
        <v>3.31</v>
      </c>
      <c r="I25" s="12">
        <v>0</v>
      </c>
    </row>
    <row r="26" spans="2:9" ht="15" customHeight="1" x14ac:dyDescent="0.2">
      <c r="B26" t="s">
        <v>49</v>
      </c>
      <c r="C26" s="12">
        <v>35</v>
      </c>
      <c r="D26" s="8">
        <v>7.53</v>
      </c>
      <c r="E26" s="12">
        <v>21</v>
      </c>
      <c r="F26" s="8">
        <v>7.66</v>
      </c>
      <c r="G26" s="12">
        <v>14</v>
      </c>
      <c r="H26" s="8">
        <v>7.73</v>
      </c>
      <c r="I26" s="12">
        <v>0</v>
      </c>
    </row>
    <row r="27" spans="2:9" ht="15" customHeight="1" x14ac:dyDescent="0.2">
      <c r="B27" t="s">
        <v>40</v>
      </c>
      <c r="C27" s="12">
        <v>34</v>
      </c>
      <c r="D27" s="8">
        <v>7.31</v>
      </c>
      <c r="E27" s="12">
        <v>21</v>
      </c>
      <c r="F27" s="8">
        <v>7.66</v>
      </c>
      <c r="G27" s="12">
        <v>13</v>
      </c>
      <c r="H27" s="8">
        <v>7.18</v>
      </c>
      <c r="I27" s="12">
        <v>0</v>
      </c>
    </row>
    <row r="28" spans="2:9" ht="15" customHeight="1" x14ac:dyDescent="0.2">
      <c r="B28" t="s">
        <v>39</v>
      </c>
      <c r="C28" s="12">
        <v>29</v>
      </c>
      <c r="D28" s="8">
        <v>6.24</v>
      </c>
      <c r="E28" s="12">
        <v>10</v>
      </c>
      <c r="F28" s="8">
        <v>3.65</v>
      </c>
      <c r="G28" s="12">
        <v>19</v>
      </c>
      <c r="H28" s="8">
        <v>10.5</v>
      </c>
      <c r="I28" s="12">
        <v>0</v>
      </c>
    </row>
    <row r="29" spans="2:9" ht="15" customHeight="1" x14ac:dyDescent="0.2">
      <c r="B29" t="s">
        <v>55</v>
      </c>
      <c r="C29" s="12">
        <v>27</v>
      </c>
      <c r="D29" s="8">
        <v>5.81</v>
      </c>
      <c r="E29" s="12">
        <v>16</v>
      </c>
      <c r="F29" s="8">
        <v>5.84</v>
      </c>
      <c r="G29" s="12">
        <v>9</v>
      </c>
      <c r="H29" s="8">
        <v>4.97</v>
      </c>
      <c r="I29" s="12">
        <v>0</v>
      </c>
    </row>
    <row r="30" spans="2:9" ht="15" customHeight="1" x14ac:dyDescent="0.2">
      <c r="B30" t="s">
        <v>47</v>
      </c>
      <c r="C30" s="12">
        <v>26</v>
      </c>
      <c r="D30" s="8">
        <v>5.59</v>
      </c>
      <c r="E30" s="12">
        <v>19</v>
      </c>
      <c r="F30" s="8">
        <v>6.93</v>
      </c>
      <c r="G30" s="12">
        <v>7</v>
      </c>
      <c r="H30" s="8">
        <v>3.87</v>
      </c>
      <c r="I30" s="12">
        <v>0</v>
      </c>
    </row>
    <row r="31" spans="2:9" ht="15" customHeight="1" x14ac:dyDescent="0.2">
      <c r="B31" t="s">
        <v>41</v>
      </c>
      <c r="C31" s="12">
        <v>21</v>
      </c>
      <c r="D31" s="8">
        <v>4.5199999999999996</v>
      </c>
      <c r="E31" s="12">
        <v>12</v>
      </c>
      <c r="F31" s="8">
        <v>4.38</v>
      </c>
      <c r="G31" s="12">
        <v>9</v>
      </c>
      <c r="H31" s="8">
        <v>4.97</v>
      </c>
      <c r="I31" s="12">
        <v>0</v>
      </c>
    </row>
    <row r="32" spans="2:9" ht="15" customHeight="1" x14ac:dyDescent="0.2">
      <c r="B32" t="s">
        <v>48</v>
      </c>
      <c r="C32" s="12">
        <v>17</v>
      </c>
      <c r="D32" s="8">
        <v>3.66</v>
      </c>
      <c r="E32" s="12">
        <v>10</v>
      </c>
      <c r="F32" s="8">
        <v>3.65</v>
      </c>
      <c r="G32" s="12">
        <v>7</v>
      </c>
      <c r="H32" s="8">
        <v>3.87</v>
      </c>
      <c r="I32" s="12">
        <v>0</v>
      </c>
    </row>
    <row r="33" spans="2:9" ht="15" customHeight="1" x14ac:dyDescent="0.2">
      <c r="B33" t="s">
        <v>56</v>
      </c>
      <c r="C33" s="12">
        <v>15</v>
      </c>
      <c r="D33" s="8">
        <v>3.23</v>
      </c>
      <c r="E33" s="12">
        <v>14</v>
      </c>
      <c r="F33" s="8">
        <v>5.1100000000000003</v>
      </c>
      <c r="G33" s="12">
        <v>1</v>
      </c>
      <c r="H33" s="8">
        <v>0.55000000000000004</v>
      </c>
      <c r="I33" s="12">
        <v>0</v>
      </c>
    </row>
    <row r="34" spans="2:9" ht="15" customHeight="1" x14ac:dyDescent="0.2">
      <c r="B34" t="s">
        <v>46</v>
      </c>
      <c r="C34" s="12">
        <v>13</v>
      </c>
      <c r="D34" s="8">
        <v>2.8</v>
      </c>
      <c r="E34" s="12">
        <v>9</v>
      </c>
      <c r="F34" s="8">
        <v>3.28</v>
      </c>
      <c r="G34" s="12">
        <v>4</v>
      </c>
      <c r="H34" s="8">
        <v>2.21</v>
      </c>
      <c r="I34" s="12">
        <v>0</v>
      </c>
    </row>
    <row r="35" spans="2:9" ht="15" customHeight="1" x14ac:dyDescent="0.2">
      <c r="B35" t="s">
        <v>51</v>
      </c>
      <c r="C35" s="12">
        <v>13</v>
      </c>
      <c r="D35" s="8">
        <v>2.8</v>
      </c>
      <c r="E35" s="12">
        <v>10</v>
      </c>
      <c r="F35" s="8">
        <v>3.65</v>
      </c>
      <c r="G35" s="12">
        <v>3</v>
      </c>
      <c r="H35" s="8">
        <v>1.66</v>
      </c>
      <c r="I35" s="12">
        <v>0</v>
      </c>
    </row>
    <row r="36" spans="2:9" ht="15" customHeight="1" x14ac:dyDescent="0.2">
      <c r="B36" t="s">
        <v>69</v>
      </c>
      <c r="C36" s="12">
        <v>12</v>
      </c>
      <c r="D36" s="8">
        <v>2.58</v>
      </c>
      <c r="E36" s="12">
        <v>8</v>
      </c>
      <c r="F36" s="8">
        <v>2.92</v>
      </c>
      <c r="G36" s="12">
        <v>4</v>
      </c>
      <c r="H36" s="8">
        <v>2.21</v>
      </c>
      <c r="I36" s="12">
        <v>0</v>
      </c>
    </row>
    <row r="37" spans="2:9" ht="15" customHeight="1" x14ac:dyDescent="0.2">
      <c r="B37" t="s">
        <v>52</v>
      </c>
      <c r="C37" s="12">
        <v>12</v>
      </c>
      <c r="D37" s="8">
        <v>2.58</v>
      </c>
      <c r="E37" s="12">
        <v>5</v>
      </c>
      <c r="F37" s="8">
        <v>1.82</v>
      </c>
      <c r="G37" s="12">
        <v>7</v>
      </c>
      <c r="H37" s="8">
        <v>3.87</v>
      </c>
      <c r="I37" s="12">
        <v>0</v>
      </c>
    </row>
    <row r="38" spans="2:9" ht="15" customHeight="1" x14ac:dyDescent="0.2">
      <c r="B38" t="s">
        <v>50</v>
      </c>
      <c r="C38" s="12">
        <v>8</v>
      </c>
      <c r="D38" s="8">
        <v>1.72</v>
      </c>
      <c r="E38" s="12">
        <v>5</v>
      </c>
      <c r="F38" s="8">
        <v>1.82</v>
      </c>
      <c r="G38" s="12">
        <v>3</v>
      </c>
      <c r="H38" s="8">
        <v>1.66</v>
      </c>
      <c r="I38" s="12">
        <v>0</v>
      </c>
    </row>
    <row r="39" spans="2:9" ht="15" customHeight="1" x14ac:dyDescent="0.2">
      <c r="B39" t="s">
        <v>67</v>
      </c>
      <c r="C39" s="12">
        <v>7</v>
      </c>
      <c r="D39" s="8">
        <v>1.51</v>
      </c>
      <c r="E39" s="12">
        <v>2</v>
      </c>
      <c r="F39" s="8">
        <v>0.73</v>
      </c>
      <c r="G39" s="12">
        <v>5</v>
      </c>
      <c r="H39" s="8">
        <v>2.76</v>
      </c>
      <c r="I39" s="12">
        <v>0</v>
      </c>
    </row>
    <row r="40" spans="2:9" ht="15" customHeight="1" x14ac:dyDescent="0.2">
      <c r="B40" t="s">
        <v>73</v>
      </c>
      <c r="C40" s="12">
        <v>7</v>
      </c>
      <c r="D40" s="8">
        <v>1.51</v>
      </c>
      <c r="E40" s="12">
        <v>3</v>
      </c>
      <c r="F40" s="8">
        <v>1.0900000000000001</v>
      </c>
      <c r="G40" s="12">
        <v>3</v>
      </c>
      <c r="H40" s="8">
        <v>1.66</v>
      </c>
      <c r="I40" s="12">
        <v>0</v>
      </c>
    </row>
    <row r="41" spans="2:9" ht="15" customHeight="1" x14ac:dyDescent="0.2">
      <c r="B41" t="s">
        <v>74</v>
      </c>
      <c r="C41" s="12">
        <v>7</v>
      </c>
      <c r="D41" s="8">
        <v>1.51</v>
      </c>
      <c r="E41" s="12">
        <v>0</v>
      </c>
      <c r="F41" s="8">
        <v>0</v>
      </c>
      <c r="G41" s="12">
        <v>4</v>
      </c>
      <c r="H41" s="8">
        <v>2.21</v>
      </c>
      <c r="I41" s="12">
        <v>0</v>
      </c>
    </row>
    <row r="42" spans="2:9" ht="15" customHeight="1" x14ac:dyDescent="0.2">
      <c r="B42" t="s">
        <v>62</v>
      </c>
      <c r="C42" s="12">
        <v>6</v>
      </c>
      <c r="D42" s="8">
        <v>1.29</v>
      </c>
      <c r="E42" s="12">
        <v>2</v>
      </c>
      <c r="F42" s="8">
        <v>0.73</v>
      </c>
      <c r="G42" s="12">
        <v>4</v>
      </c>
      <c r="H42" s="8">
        <v>2.21</v>
      </c>
      <c r="I42" s="12">
        <v>0</v>
      </c>
    </row>
    <row r="43" spans="2:9" ht="15" customHeight="1" x14ac:dyDescent="0.2">
      <c r="B43" t="s">
        <v>45</v>
      </c>
      <c r="C43" s="12">
        <v>5</v>
      </c>
      <c r="D43" s="8">
        <v>1.08</v>
      </c>
      <c r="E43" s="12">
        <v>1</v>
      </c>
      <c r="F43" s="8">
        <v>0.36</v>
      </c>
      <c r="G43" s="12">
        <v>4</v>
      </c>
      <c r="H43" s="8">
        <v>2.21</v>
      </c>
      <c r="I43" s="12">
        <v>0</v>
      </c>
    </row>
    <row r="44" spans="2:9" ht="15" customHeight="1" x14ac:dyDescent="0.2">
      <c r="B44" t="s">
        <v>57</v>
      </c>
      <c r="C44" s="12">
        <v>5</v>
      </c>
      <c r="D44" s="8">
        <v>1.08</v>
      </c>
      <c r="E44" s="12">
        <v>0</v>
      </c>
      <c r="F44" s="8">
        <v>0</v>
      </c>
      <c r="G44" s="12">
        <v>3</v>
      </c>
      <c r="H44" s="8">
        <v>1.66</v>
      </c>
      <c r="I44" s="12">
        <v>0</v>
      </c>
    </row>
    <row r="47" spans="2:9" ht="33" customHeight="1" x14ac:dyDescent="0.2">
      <c r="B47" t="s">
        <v>138</v>
      </c>
      <c r="C47" s="10" t="s">
        <v>32</v>
      </c>
      <c r="D47" s="10" t="s">
        <v>33</v>
      </c>
      <c r="E47" s="10" t="s">
        <v>34</v>
      </c>
      <c r="F47" s="10" t="s">
        <v>35</v>
      </c>
      <c r="G47" s="10" t="s">
        <v>36</v>
      </c>
      <c r="H47" s="10" t="s">
        <v>37</v>
      </c>
      <c r="I47" s="10" t="s">
        <v>38</v>
      </c>
    </row>
    <row r="48" spans="2:9" ht="15" customHeight="1" x14ac:dyDescent="0.2">
      <c r="B48" t="s">
        <v>95</v>
      </c>
      <c r="C48" s="12">
        <v>27</v>
      </c>
      <c r="D48" s="8">
        <v>5.81</v>
      </c>
      <c r="E48" s="12">
        <v>24</v>
      </c>
      <c r="F48" s="8">
        <v>8.76</v>
      </c>
      <c r="G48" s="12">
        <v>3</v>
      </c>
      <c r="H48" s="8">
        <v>1.66</v>
      </c>
      <c r="I48" s="12">
        <v>0</v>
      </c>
    </row>
    <row r="49" spans="2:9" ht="15" customHeight="1" x14ac:dyDescent="0.2">
      <c r="B49" t="s">
        <v>94</v>
      </c>
      <c r="C49" s="12">
        <v>23</v>
      </c>
      <c r="D49" s="8">
        <v>4.95</v>
      </c>
      <c r="E49" s="12">
        <v>23</v>
      </c>
      <c r="F49" s="8">
        <v>8.39</v>
      </c>
      <c r="G49" s="12">
        <v>0</v>
      </c>
      <c r="H49" s="8">
        <v>0</v>
      </c>
      <c r="I49" s="12">
        <v>0</v>
      </c>
    </row>
    <row r="50" spans="2:9" ht="15" customHeight="1" x14ac:dyDescent="0.2">
      <c r="B50" t="s">
        <v>96</v>
      </c>
      <c r="C50" s="12">
        <v>19</v>
      </c>
      <c r="D50" s="8">
        <v>4.09</v>
      </c>
      <c r="E50" s="12">
        <v>13</v>
      </c>
      <c r="F50" s="8">
        <v>4.74</v>
      </c>
      <c r="G50" s="12">
        <v>6</v>
      </c>
      <c r="H50" s="8">
        <v>3.31</v>
      </c>
      <c r="I50" s="12">
        <v>0</v>
      </c>
    </row>
    <row r="51" spans="2:9" ht="15" customHeight="1" x14ac:dyDescent="0.2">
      <c r="B51" t="s">
        <v>97</v>
      </c>
      <c r="C51" s="12">
        <v>13</v>
      </c>
      <c r="D51" s="8">
        <v>2.8</v>
      </c>
      <c r="E51" s="12">
        <v>13</v>
      </c>
      <c r="F51" s="8">
        <v>4.74</v>
      </c>
      <c r="G51" s="12">
        <v>0</v>
      </c>
      <c r="H51" s="8">
        <v>0</v>
      </c>
      <c r="I51" s="12">
        <v>0</v>
      </c>
    </row>
    <row r="52" spans="2:9" ht="15" customHeight="1" x14ac:dyDescent="0.2">
      <c r="B52" t="s">
        <v>79</v>
      </c>
      <c r="C52" s="12">
        <v>12</v>
      </c>
      <c r="D52" s="8">
        <v>2.58</v>
      </c>
      <c r="E52" s="12">
        <v>0</v>
      </c>
      <c r="F52" s="8">
        <v>0</v>
      </c>
      <c r="G52" s="12">
        <v>12</v>
      </c>
      <c r="H52" s="8">
        <v>6.63</v>
      </c>
      <c r="I52" s="12">
        <v>0</v>
      </c>
    </row>
    <row r="53" spans="2:9" ht="15" customHeight="1" x14ac:dyDescent="0.2">
      <c r="B53" t="s">
        <v>109</v>
      </c>
      <c r="C53" s="12">
        <v>12</v>
      </c>
      <c r="D53" s="8">
        <v>2.58</v>
      </c>
      <c r="E53" s="12">
        <v>8</v>
      </c>
      <c r="F53" s="8">
        <v>2.92</v>
      </c>
      <c r="G53" s="12">
        <v>4</v>
      </c>
      <c r="H53" s="8">
        <v>2.21</v>
      </c>
      <c r="I53" s="12">
        <v>0</v>
      </c>
    </row>
    <row r="54" spans="2:9" ht="15" customHeight="1" x14ac:dyDescent="0.2">
      <c r="B54" t="s">
        <v>82</v>
      </c>
      <c r="C54" s="12">
        <v>11</v>
      </c>
      <c r="D54" s="8">
        <v>2.37</v>
      </c>
      <c r="E54" s="12">
        <v>5</v>
      </c>
      <c r="F54" s="8">
        <v>1.82</v>
      </c>
      <c r="G54" s="12">
        <v>6</v>
      </c>
      <c r="H54" s="8">
        <v>3.31</v>
      </c>
      <c r="I54" s="12">
        <v>0</v>
      </c>
    </row>
    <row r="55" spans="2:9" ht="15" customHeight="1" x14ac:dyDescent="0.2">
      <c r="B55" t="s">
        <v>84</v>
      </c>
      <c r="C55" s="12">
        <v>11</v>
      </c>
      <c r="D55" s="8">
        <v>2.37</v>
      </c>
      <c r="E55" s="12">
        <v>6</v>
      </c>
      <c r="F55" s="8">
        <v>2.19</v>
      </c>
      <c r="G55" s="12">
        <v>5</v>
      </c>
      <c r="H55" s="8">
        <v>2.76</v>
      </c>
      <c r="I55" s="12">
        <v>0</v>
      </c>
    </row>
    <row r="56" spans="2:9" ht="15" customHeight="1" x14ac:dyDescent="0.2">
      <c r="B56" t="s">
        <v>80</v>
      </c>
      <c r="C56" s="12">
        <v>9</v>
      </c>
      <c r="D56" s="8">
        <v>1.94</v>
      </c>
      <c r="E56" s="12">
        <v>6</v>
      </c>
      <c r="F56" s="8">
        <v>2.19</v>
      </c>
      <c r="G56" s="12">
        <v>3</v>
      </c>
      <c r="H56" s="8">
        <v>1.66</v>
      </c>
      <c r="I56" s="12">
        <v>0</v>
      </c>
    </row>
    <row r="57" spans="2:9" ht="15" customHeight="1" x14ac:dyDescent="0.2">
      <c r="B57" t="s">
        <v>83</v>
      </c>
      <c r="C57" s="12">
        <v>9</v>
      </c>
      <c r="D57" s="8">
        <v>1.94</v>
      </c>
      <c r="E57" s="12">
        <v>5</v>
      </c>
      <c r="F57" s="8">
        <v>1.82</v>
      </c>
      <c r="G57" s="12">
        <v>4</v>
      </c>
      <c r="H57" s="8">
        <v>2.21</v>
      </c>
      <c r="I57" s="12">
        <v>0</v>
      </c>
    </row>
    <row r="58" spans="2:9" ht="15" customHeight="1" x14ac:dyDescent="0.2">
      <c r="B58" t="s">
        <v>85</v>
      </c>
      <c r="C58" s="12">
        <v>9</v>
      </c>
      <c r="D58" s="8">
        <v>1.94</v>
      </c>
      <c r="E58" s="12">
        <v>4</v>
      </c>
      <c r="F58" s="8">
        <v>1.46</v>
      </c>
      <c r="G58" s="12">
        <v>5</v>
      </c>
      <c r="H58" s="8">
        <v>2.76</v>
      </c>
      <c r="I58" s="12">
        <v>0</v>
      </c>
    </row>
    <row r="59" spans="2:9" ht="15" customHeight="1" x14ac:dyDescent="0.2">
      <c r="B59" t="s">
        <v>86</v>
      </c>
      <c r="C59" s="12">
        <v>9</v>
      </c>
      <c r="D59" s="8">
        <v>1.94</v>
      </c>
      <c r="E59" s="12">
        <v>4</v>
      </c>
      <c r="F59" s="8">
        <v>1.46</v>
      </c>
      <c r="G59" s="12">
        <v>5</v>
      </c>
      <c r="H59" s="8">
        <v>2.76</v>
      </c>
      <c r="I59" s="12">
        <v>0</v>
      </c>
    </row>
    <row r="60" spans="2:9" ht="15" customHeight="1" x14ac:dyDescent="0.2">
      <c r="B60" t="s">
        <v>116</v>
      </c>
      <c r="C60" s="12">
        <v>8</v>
      </c>
      <c r="D60" s="8">
        <v>1.72</v>
      </c>
      <c r="E60" s="12">
        <v>4</v>
      </c>
      <c r="F60" s="8">
        <v>1.46</v>
      </c>
      <c r="G60" s="12">
        <v>4</v>
      </c>
      <c r="H60" s="8">
        <v>2.21</v>
      </c>
      <c r="I60" s="12">
        <v>0</v>
      </c>
    </row>
    <row r="61" spans="2:9" ht="15" customHeight="1" x14ac:dyDescent="0.2">
      <c r="B61" t="s">
        <v>81</v>
      </c>
      <c r="C61" s="12">
        <v>8</v>
      </c>
      <c r="D61" s="8">
        <v>1.72</v>
      </c>
      <c r="E61" s="12">
        <v>6</v>
      </c>
      <c r="F61" s="8">
        <v>2.19</v>
      </c>
      <c r="G61" s="12">
        <v>2</v>
      </c>
      <c r="H61" s="8">
        <v>1.1000000000000001</v>
      </c>
      <c r="I61" s="12">
        <v>0</v>
      </c>
    </row>
    <row r="62" spans="2:9" ht="15" customHeight="1" x14ac:dyDescent="0.2">
      <c r="B62" t="s">
        <v>92</v>
      </c>
      <c r="C62" s="12">
        <v>8</v>
      </c>
      <c r="D62" s="8">
        <v>1.72</v>
      </c>
      <c r="E62" s="12">
        <v>8</v>
      </c>
      <c r="F62" s="8">
        <v>2.92</v>
      </c>
      <c r="G62" s="12">
        <v>0</v>
      </c>
      <c r="H62" s="8">
        <v>0</v>
      </c>
      <c r="I62" s="12">
        <v>0</v>
      </c>
    </row>
    <row r="63" spans="2:9" ht="15" customHeight="1" x14ac:dyDescent="0.2">
      <c r="B63" t="s">
        <v>112</v>
      </c>
      <c r="C63" s="12">
        <v>7</v>
      </c>
      <c r="D63" s="8">
        <v>1.51</v>
      </c>
      <c r="E63" s="12">
        <v>5</v>
      </c>
      <c r="F63" s="8">
        <v>1.82</v>
      </c>
      <c r="G63" s="12">
        <v>2</v>
      </c>
      <c r="H63" s="8">
        <v>1.1000000000000001</v>
      </c>
      <c r="I63" s="12">
        <v>0</v>
      </c>
    </row>
    <row r="64" spans="2:9" ht="15" customHeight="1" x14ac:dyDescent="0.2">
      <c r="B64" t="s">
        <v>87</v>
      </c>
      <c r="C64" s="12">
        <v>7</v>
      </c>
      <c r="D64" s="8">
        <v>1.51</v>
      </c>
      <c r="E64" s="12">
        <v>4</v>
      </c>
      <c r="F64" s="8">
        <v>1.46</v>
      </c>
      <c r="G64" s="12">
        <v>3</v>
      </c>
      <c r="H64" s="8">
        <v>1.66</v>
      </c>
      <c r="I64" s="12">
        <v>0</v>
      </c>
    </row>
    <row r="65" spans="2:9" ht="15" customHeight="1" x14ac:dyDescent="0.2">
      <c r="B65" t="s">
        <v>90</v>
      </c>
      <c r="C65" s="12">
        <v>7</v>
      </c>
      <c r="D65" s="8">
        <v>1.51</v>
      </c>
      <c r="E65" s="12">
        <v>6</v>
      </c>
      <c r="F65" s="8">
        <v>2.19</v>
      </c>
      <c r="G65" s="12">
        <v>1</v>
      </c>
      <c r="H65" s="8">
        <v>0.55000000000000004</v>
      </c>
      <c r="I65" s="12">
        <v>0</v>
      </c>
    </row>
    <row r="66" spans="2:9" ht="15" customHeight="1" x14ac:dyDescent="0.2">
      <c r="B66" t="s">
        <v>93</v>
      </c>
      <c r="C66" s="12">
        <v>7</v>
      </c>
      <c r="D66" s="8">
        <v>1.51</v>
      </c>
      <c r="E66" s="12">
        <v>7</v>
      </c>
      <c r="F66" s="8">
        <v>2.5499999999999998</v>
      </c>
      <c r="G66" s="12">
        <v>0</v>
      </c>
      <c r="H66" s="8">
        <v>0</v>
      </c>
      <c r="I66" s="12">
        <v>0</v>
      </c>
    </row>
    <row r="67" spans="2:9" ht="15" customHeight="1" x14ac:dyDescent="0.2">
      <c r="B67" t="s">
        <v>102</v>
      </c>
      <c r="C67" s="12">
        <v>7</v>
      </c>
      <c r="D67" s="8">
        <v>1.51</v>
      </c>
      <c r="E67" s="12">
        <v>4</v>
      </c>
      <c r="F67" s="8">
        <v>1.46</v>
      </c>
      <c r="G67" s="12">
        <v>3</v>
      </c>
      <c r="H67" s="8">
        <v>1.66</v>
      </c>
      <c r="I67" s="12">
        <v>0</v>
      </c>
    </row>
    <row r="69" spans="2:9" ht="15" customHeight="1" x14ac:dyDescent="0.2">
      <c r="B69" t="s">
        <v>139</v>
      </c>
    </row>
  </sheetData>
  <phoneticPr fontId="1"/>
  <pageMargins left="0.70866141732283505" right="0.70866141732283505" top="0.74803149606299202" bottom="0.74803149606299202" header="0.31496062992126" footer="0.31496062992126"/>
  <pageSetup paperSize="12" orientation="portrait" cellComments="atEnd" r:id="rId1"/>
  <tableParts count="3">
    <tablePart r:id="rId2"/>
    <tablePart r:id="rId3"/>
    <tablePart r:id="rId4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9CDE7-DDF8-4687-AB91-F744B40242C2}">
  <sheetPr>
    <pageSetUpPr fitToPage="1"/>
  </sheetPr>
  <dimension ref="B2:I71"/>
  <sheetViews>
    <sheetView workbookViewId="0">
      <selection activeCell="B2" sqref="B2"/>
    </sheetView>
  </sheetViews>
  <sheetFormatPr defaultRowHeight="15" customHeight="1" x14ac:dyDescent="0.2"/>
  <cols>
    <col min="1" max="1" width="3.6640625" customWidth="1"/>
    <col min="2" max="2" width="40.77734375" customWidth="1"/>
    <col min="3" max="9" width="13.5546875" customWidth="1"/>
  </cols>
  <sheetData>
    <row r="2" spans="2:9" ht="15" customHeight="1" x14ac:dyDescent="0.2">
      <c r="B2" t="s">
        <v>152</v>
      </c>
    </row>
    <row r="4" spans="2:9" ht="33" customHeight="1" x14ac:dyDescent="0.2">
      <c r="B4" t="s">
        <v>135</v>
      </c>
      <c r="C4" s="10" t="s">
        <v>32</v>
      </c>
      <c r="D4" s="10" t="s">
        <v>33</v>
      </c>
      <c r="E4" s="10" t="s">
        <v>34</v>
      </c>
      <c r="F4" s="10" t="s">
        <v>35</v>
      </c>
      <c r="G4" s="10" t="s">
        <v>36</v>
      </c>
      <c r="H4" s="10" t="s">
        <v>37</v>
      </c>
      <c r="I4" s="10" t="s">
        <v>38</v>
      </c>
    </row>
    <row r="5" spans="2:9" ht="15" customHeight="1" x14ac:dyDescent="0.2">
      <c r="B5" t="s">
        <v>16</v>
      </c>
      <c r="C5" s="12">
        <v>1</v>
      </c>
      <c r="D5" s="8">
        <v>0.18</v>
      </c>
      <c r="E5" s="12">
        <v>0</v>
      </c>
      <c r="F5" s="8">
        <v>0</v>
      </c>
      <c r="G5" s="12">
        <v>1</v>
      </c>
      <c r="H5" s="8">
        <v>0.42</v>
      </c>
      <c r="I5" s="12">
        <v>0</v>
      </c>
    </row>
    <row r="6" spans="2:9" ht="15" customHeight="1" x14ac:dyDescent="0.2">
      <c r="B6" t="s">
        <v>17</v>
      </c>
      <c r="C6" s="12">
        <v>124</v>
      </c>
      <c r="D6" s="8">
        <v>22.92</v>
      </c>
      <c r="E6" s="12">
        <v>55</v>
      </c>
      <c r="F6" s="8">
        <v>19.43</v>
      </c>
      <c r="G6" s="12">
        <v>69</v>
      </c>
      <c r="H6" s="8">
        <v>28.87</v>
      </c>
      <c r="I6" s="12">
        <v>0</v>
      </c>
    </row>
    <row r="7" spans="2:9" ht="15" customHeight="1" x14ac:dyDescent="0.2">
      <c r="B7" t="s">
        <v>18</v>
      </c>
      <c r="C7" s="12">
        <v>59</v>
      </c>
      <c r="D7" s="8">
        <v>10.91</v>
      </c>
      <c r="E7" s="12">
        <v>22</v>
      </c>
      <c r="F7" s="8">
        <v>7.77</v>
      </c>
      <c r="G7" s="12">
        <v>37</v>
      </c>
      <c r="H7" s="8">
        <v>15.48</v>
      </c>
      <c r="I7" s="12">
        <v>0</v>
      </c>
    </row>
    <row r="8" spans="2:9" ht="15" customHeight="1" x14ac:dyDescent="0.2">
      <c r="B8" t="s">
        <v>19</v>
      </c>
      <c r="C8" s="12">
        <v>0</v>
      </c>
      <c r="D8" s="8">
        <v>0</v>
      </c>
      <c r="E8" s="12">
        <v>0</v>
      </c>
      <c r="F8" s="8">
        <v>0</v>
      </c>
      <c r="G8" s="12">
        <v>0</v>
      </c>
      <c r="H8" s="8">
        <v>0</v>
      </c>
      <c r="I8" s="12">
        <v>0</v>
      </c>
    </row>
    <row r="9" spans="2:9" ht="15" customHeight="1" x14ac:dyDescent="0.2">
      <c r="B9" t="s">
        <v>20</v>
      </c>
      <c r="C9" s="12">
        <v>4</v>
      </c>
      <c r="D9" s="8">
        <v>0.74</v>
      </c>
      <c r="E9" s="12">
        <v>0</v>
      </c>
      <c r="F9" s="8">
        <v>0</v>
      </c>
      <c r="G9" s="12">
        <v>4</v>
      </c>
      <c r="H9" s="8">
        <v>1.67</v>
      </c>
      <c r="I9" s="12">
        <v>0</v>
      </c>
    </row>
    <row r="10" spans="2:9" ht="15" customHeight="1" x14ac:dyDescent="0.2">
      <c r="B10" t="s">
        <v>21</v>
      </c>
      <c r="C10" s="12">
        <v>7</v>
      </c>
      <c r="D10" s="8">
        <v>1.29</v>
      </c>
      <c r="E10" s="12">
        <v>1</v>
      </c>
      <c r="F10" s="8">
        <v>0.35</v>
      </c>
      <c r="G10" s="12">
        <v>6</v>
      </c>
      <c r="H10" s="8">
        <v>2.5099999999999998</v>
      </c>
      <c r="I10" s="12">
        <v>0</v>
      </c>
    </row>
    <row r="11" spans="2:9" ht="15" customHeight="1" x14ac:dyDescent="0.2">
      <c r="B11" t="s">
        <v>22</v>
      </c>
      <c r="C11" s="12">
        <v>127</v>
      </c>
      <c r="D11" s="8">
        <v>23.48</v>
      </c>
      <c r="E11" s="12">
        <v>82</v>
      </c>
      <c r="F11" s="8">
        <v>28.98</v>
      </c>
      <c r="G11" s="12">
        <v>45</v>
      </c>
      <c r="H11" s="8">
        <v>18.829999999999998</v>
      </c>
      <c r="I11" s="12">
        <v>0</v>
      </c>
    </row>
    <row r="12" spans="2:9" ht="15" customHeight="1" x14ac:dyDescent="0.2">
      <c r="B12" t="s">
        <v>23</v>
      </c>
      <c r="C12" s="12">
        <v>2</v>
      </c>
      <c r="D12" s="8">
        <v>0.37</v>
      </c>
      <c r="E12" s="12">
        <v>1</v>
      </c>
      <c r="F12" s="8">
        <v>0.35</v>
      </c>
      <c r="G12" s="12">
        <v>1</v>
      </c>
      <c r="H12" s="8">
        <v>0.42</v>
      </c>
      <c r="I12" s="12">
        <v>0</v>
      </c>
    </row>
    <row r="13" spans="2:9" ht="15" customHeight="1" x14ac:dyDescent="0.2">
      <c r="B13" t="s">
        <v>24</v>
      </c>
      <c r="C13" s="12">
        <v>16</v>
      </c>
      <c r="D13" s="8">
        <v>2.96</v>
      </c>
      <c r="E13" s="12">
        <v>3</v>
      </c>
      <c r="F13" s="8">
        <v>1.06</v>
      </c>
      <c r="G13" s="12">
        <v>13</v>
      </c>
      <c r="H13" s="8">
        <v>5.44</v>
      </c>
      <c r="I13" s="12">
        <v>0</v>
      </c>
    </row>
    <row r="14" spans="2:9" ht="15" customHeight="1" x14ac:dyDescent="0.2">
      <c r="B14" t="s">
        <v>25</v>
      </c>
      <c r="C14" s="12">
        <v>27</v>
      </c>
      <c r="D14" s="8">
        <v>4.99</v>
      </c>
      <c r="E14" s="12">
        <v>14</v>
      </c>
      <c r="F14" s="8">
        <v>4.95</v>
      </c>
      <c r="G14" s="12">
        <v>11</v>
      </c>
      <c r="H14" s="8">
        <v>4.5999999999999996</v>
      </c>
      <c r="I14" s="12">
        <v>0</v>
      </c>
    </row>
    <row r="15" spans="2:9" ht="15" customHeight="1" x14ac:dyDescent="0.2">
      <c r="B15" t="s">
        <v>26</v>
      </c>
      <c r="C15" s="12">
        <v>33</v>
      </c>
      <c r="D15" s="8">
        <v>6.1</v>
      </c>
      <c r="E15" s="12">
        <v>23</v>
      </c>
      <c r="F15" s="8">
        <v>8.1300000000000008</v>
      </c>
      <c r="G15" s="12">
        <v>9</v>
      </c>
      <c r="H15" s="8">
        <v>3.77</v>
      </c>
      <c r="I15" s="12">
        <v>0</v>
      </c>
    </row>
    <row r="16" spans="2:9" ht="15" customHeight="1" x14ac:dyDescent="0.2">
      <c r="B16" t="s">
        <v>27</v>
      </c>
      <c r="C16" s="12">
        <v>58</v>
      </c>
      <c r="D16" s="8">
        <v>10.72</v>
      </c>
      <c r="E16" s="12">
        <v>49</v>
      </c>
      <c r="F16" s="8">
        <v>17.309999999999999</v>
      </c>
      <c r="G16" s="12">
        <v>8</v>
      </c>
      <c r="H16" s="8">
        <v>3.35</v>
      </c>
      <c r="I16" s="12">
        <v>0</v>
      </c>
    </row>
    <row r="17" spans="2:9" ht="15" customHeight="1" x14ac:dyDescent="0.2">
      <c r="B17" t="s">
        <v>28</v>
      </c>
      <c r="C17" s="12">
        <v>29</v>
      </c>
      <c r="D17" s="8">
        <v>5.36</v>
      </c>
      <c r="E17" s="12">
        <v>6</v>
      </c>
      <c r="F17" s="8">
        <v>2.12</v>
      </c>
      <c r="G17" s="12">
        <v>9</v>
      </c>
      <c r="H17" s="8">
        <v>3.77</v>
      </c>
      <c r="I17" s="12">
        <v>0</v>
      </c>
    </row>
    <row r="18" spans="2:9" ht="15" customHeight="1" x14ac:dyDescent="0.2">
      <c r="B18" t="s">
        <v>29</v>
      </c>
      <c r="C18" s="12">
        <v>30</v>
      </c>
      <c r="D18" s="8">
        <v>5.55</v>
      </c>
      <c r="E18" s="12">
        <v>17</v>
      </c>
      <c r="F18" s="8">
        <v>6.01</v>
      </c>
      <c r="G18" s="12">
        <v>13</v>
      </c>
      <c r="H18" s="8">
        <v>5.44</v>
      </c>
      <c r="I18" s="12">
        <v>0</v>
      </c>
    </row>
    <row r="19" spans="2:9" ht="15" customHeight="1" x14ac:dyDescent="0.2">
      <c r="B19" t="s">
        <v>30</v>
      </c>
      <c r="C19" s="12">
        <v>24</v>
      </c>
      <c r="D19" s="8">
        <v>4.4400000000000004</v>
      </c>
      <c r="E19" s="12">
        <v>10</v>
      </c>
      <c r="F19" s="8">
        <v>3.53</v>
      </c>
      <c r="G19" s="12">
        <v>13</v>
      </c>
      <c r="H19" s="8">
        <v>5.44</v>
      </c>
      <c r="I19" s="12">
        <v>0</v>
      </c>
    </row>
    <row r="20" spans="2:9" ht="15" customHeight="1" x14ac:dyDescent="0.2">
      <c r="B20" s="9" t="s">
        <v>136</v>
      </c>
      <c r="C20" s="12">
        <f>SUM(LTBL_16323[総数／事業所数])</f>
        <v>541</v>
      </c>
      <c r="E20" s="12">
        <f>SUBTOTAL(109,LTBL_16323[個人／事業所数])</f>
        <v>283</v>
      </c>
      <c r="G20" s="12">
        <f>SUBTOTAL(109,LTBL_16323[法人／事業所数])</f>
        <v>239</v>
      </c>
      <c r="I20" s="12">
        <f>SUBTOTAL(109,LTBL_16323[法人以外の団体／事業所数])</f>
        <v>0</v>
      </c>
    </row>
    <row r="21" spans="2:9" ht="15" customHeight="1" x14ac:dyDescent="0.2">
      <c r="E21" s="11">
        <f>LTBL_16323[[#Totals],[個人／事業所数]]/LTBL_16323[[#Totals],[総数／事業所数]]</f>
        <v>0.52310536044362288</v>
      </c>
      <c r="G21" s="11">
        <f>LTBL_16323[[#Totals],[法人／事業所数]]/LTBL_16323[[#Totals],[総数／事業所数]]</f>
        <v>0.44177449168207023</v>
      </c>
      <c r="I21" s="11">
        <f>LTBL_16323[[#Totals],[法人以外の団体／事業所数]]/LTBL_16323[[#Totals],[総数／事業所数]]</f>
        <v>0</v>
      </c>
    </row>
    <row r="23" spans="2:9" ht="33" customHeight="1" x14ac:dyDescent="0.2">
      <c r="B23" t="s">
        <v>137</v>
      </c>
      <c r="C23" s="10" t="s">
        <v>32</v>
      </c>
      <c r="D23" s="10" t="s">
        <v>33</v>
      </c>
      <c r="E23" s="10" t="s">
        <v>34</v>
      </c>
      <c r="F23" s="10" t="s">
        <v>35</v>
      </c>
      <c r="G23" s="10" t="s">
        <v>36</v>
      </c>
      <c r="H23" s="10" t="s">
        <v>37</v>
      </c>
      <c r="I23" s="10" t="s">
        <v>38</v>
      </c>
    </row>
    <row r="24" spans="2:9" ht="15" customHeight="1" x14ac:dyDescent="0.2">
      <c r="B24" t="s">
        <v>40</v>
      </c>
      <c r="C24" s="12">
        <v>54</v>
      </c>
      <c r="D24" s="8">
        <v>9.98</v>
      </c>
      <c r="E24" s="12">
        <v>33</v>
      </c>
      <c r="F24" s="8">
        <v>11.66</v>
      </c>
      <c r="G24" s="12">
        <v>21</v>
      </c>
      <c r="H24" s="8">
        <v>8.7899999999999991</v>
      </c>
      <c r="I24" s="12">
        <v>0</v>
      </c>
    </row>
    <row r="25" spans="2:9" ht="15" customHeight="1" x14ac:dyDescent="0.2">
      <c r="B25" t="s">
        <v>54</v>
      </c>
      <c r="C25" s="12">
        <v>49</v>
      </c>
      <c r="D25" s="8">
        <v>9.06</v>
      </c>
      <c r="E25" s="12">
        <v>46</v>
      </c>
      <c r="F25" s="8">
        <v>16.25</v>
      </c>
      <c r="G25" s="12">
        <v>3</v>
      </c>
      <c r="H25" s="8">
        <v>1.26</v>
      </c>
      <c r="I25" s="12">
        <v>0</v>
      </c>
    </row>
    <row r="26" spans="2:9" ht="15" customHeight="1" x14ac:dyDescent="0.2">
      <c r="B26" t="s">
        <v>39</v>
      </c>
      <c r="C26" s="12">
        <v>44</v>
      </c>
      <c r="D26" s="8">
        <v>8.1300000000000008</v>
      </c>
      <c r="E26" s="12">
        <v>15</v>
      </c>
      <c r="F26" s="8">
        <v>5.3</v>
      </c>
      <c r="G26" s="12">
        <v>29</v>
      </c>
      <c r="H26" s="8">
        <v>12.13</v>
      </c>
      <c r="I26" s="12">
        <v>0</v>
      </c>
    </row>
    <row r="27" spans="2:9" ht="15" customHeight="1" x14ac:dyDescent="0.2">
      <c r="B27" t="s">
        <v>49</v>
      </c>
      <c r="C27" s="12">
        <v>40</v>
      </c>
      <c r="D27" s="8">
        <v>7.39</v>
      </c>
      <c r="E27" s="12">
        <v>26</v>
      </c>
      <c r="F27" s="8">
        <v>9.19</v>
      </c>
      <c r="G27" s="12">
        <v>14</v>
      </c>
      <c r="H27" s="8">
        <v>5.86</v>
      </c>
      <c r="I27" s="12">
        <v>0</v>
      </c>
    </row>
    <row r="28" spans="2:9" ht="15" customHeight="1" x14ac:dyDescent="0.2">
      <c r="B28" t="s">
        <v>55</v>
      </c>
      <c r="C28" s="12">
        <v>29</v>
      </c>
      <c r="D28" s="8">
        <v>5.36</v>
      </c>
      <c r="E28" s="12">
        <v>6</v>
      </c>
      <c r="F28" s="8">
        <v>2.12</v>
      </c>
      <c r="G28" s="12">
        <v>9</v>
      </c>
      <c r="H28" s="8">
        <v>3.77</v>
      </c>
      <c r="I28" s="12">
        <v>0</v>
      </c>
    </row>
    <row r="29" spans="2:9" ht="15" customHeight="1" x14ac:dyDescent="0.2">
      <c r="B29" t="s">
        <v>41</v>
      </c>
      <c r="C29" s="12">
        <v>26</v>
      </c>
      <c r="D29" s="8">
        <v>4.8099999999999996</v>
      </c>
      <c r="E29" s="12">
        <v>7</v>
      </c>
      <c r="F29" s="8">
        <v>2.4700000000000002</v>
      </c>
      <c r="G29" s="12">
        <v>19</v>
      </c>
      <c r="H29" s="8">
        <v>7.95</v>
      </c>
      <c r="I29" s="12">
        <v>0</v>
      </c>
    </row>
    <row r="30" spans="2:9" ht="15" customHeight="1" x14ac:dyDescent="0.2">
      <c r="B30" t="s">
        <v>47</v>
      </c>
      <c r="C30" s="12">
        <v>24</v>
      </c>
      <c r="D30" s="8">
        <v>4.4400000000000004</v>
      </c>
      <c r="E30" s="12">
        <v>23</v>
      </c>
      <c r="F30" s="8">
        <v>8.1300000000000008</v>
      </c>
      <c r="G30" s="12">
        <v>1</v>
      </c>
      <c r="H30" s="8">
        <v>0.42</v>
      </c>
      <c r="I30" s="12">
        <v>0</v>
      </c>
    </row>
    <row r="31" spans="2:9" ht="15" customHeight="1" x14ac:dyDescent="0.2">
      <c r="B31" t="s">
        <v>48</v>
      </c>
      <c r="C31" s="12">
        <v>23</v>
      </c>
      <c r="D31" s="8">
        <v>4.25</v>
      </c>
      <c r="E31" s="12">
        <v>11</v>
      </c>
      <c r="F31" s="8">
        <v>3.89</v>
      </c>
      <c r="G31" s="12">
        <v>12</v>
      </c>
      <c r="H31" s="8">
        <v>5.0199999999999996</v>
      </c>
      <c r="I31" s="12">
        <v>0</v>
      </c>
    </row>
    <row r="32" spans="2:9" ht="15" customHeight="1" x14ac:dyDescent="0.2">
      <c r="B32" t="s">
        <v>53</v>
      </c>
      <c r="C32" s="12">
        <v>22</v>
      </c>
      <c r="D32" s="8">
        <v>4.07</v>
      </c>
      <c r="E32" s="12">
        <v>18</v>
      </c>
      <c r="F32" s="8">
        <v>6.36</v>
      </c>
      <c r="G32" s="12">
        <v>4</v>
      </c>
      <c r="H32" s="8">
        <v>1.67</v>
      </c>
      <c r="I32" s="12">
        <v>0</v>
      </c>
    </row>
    <row r="33" spans="2:9" ht="15" customHeight="1" x14ac:dyDescent="0.2">
      <c r="B33" t="s">
        <v>56</v>
      </c>
      <c r="C33" s="12">
        <v>18</v>
      </c>
      <c r="D33" s="8">
        <v>3.33</v>
      </c>
      <c r="E33" s="12">
        <v>17</v>
      </c>
      <c r="F33" s="8">
        <v>6.01</v>
      </c>
      <c r="G33" s="12">
        <v>1</v>
      </c>
      <c r="H33" s="8">
        <v>0.42</v>
      </c>
      <c r="I33" s="12">
        <v>0</v>
      </c>
    </row>
    <row r="34" spans="2:9" ht="15" customHeight="1" x14ac:dyDescent="0.2">
      <c r="B34" t="s">
        <v>52</v>
      </c>
      <c r="C34" s="12">
        <v>16</v>
      </c>
      <c r="D34" s="8">
        <v>2.96</v>
      </c>
      <c r="E34" s="12">
        <v>9</v>
      </c>
      <c r="F34" s="8">
        <v>3.18</v>
      </c>
      <c r="G34" s="12">
        <v>5</v>
      </c>
      <c r="H34" s="8">
        <v>2.09</v>
      </c>
      <c r="I34" s="12">
        <v>0</v>
      </c>
    </row>
    <row r="35" spans="2:9" ht="15" customHeight="1" x14ac:dyDescent="0.2">
      <c r="B35" t="s">
        <v>50</v>
      </c>
      <c r="C35" s="12">
        <v>13</v>
      </c>
      <c r="D35" s="8">
        <v>2.4</v>
      </c>
      <c r="E35" s="12">
        <v>3</v>
      </c>
      <c r="F35" s="8">
        <v>1.06</v>
      </c>
      <c r="G35" s="12">
        <v>10</v>
      </c>
      <c r="H35" s="8">
        <v>4.18</v>
      </c>
      <c r="I35" s="12">
        <v>0</v>
      </c>
    </row>
    <row r="36" spans="2:9" ht="15" customHeight="1" x14ac:dyDescent="0.2">
      <c r="B36" t="s">
        <v>57</v>
      </c>
      <c r="C36" s="12">
        <v>12</v>
      </c>
      <c r="D36" s="8">
        <v>2.2200000000000002</v>
      </c>
      <c r="E36" s="12">
        <v>0</v>
      </c>
      <c r="F36" s="8">
        <v>0</v>
      </c>
      <c r="G36" s="12">
        <v>12</v>
      </c>
      <c r="H36" s="8">
        <v>5.0199999999999996</v>
      </c>
      <c r="I36" s="12">
        <v>0</v>
      </c>
    </row>
    <row r="37" spans="2:9" ht="15" customHeight="1" x14ac:dyDescent="0.2">
      <c r="B37" t="s">
        <v>51</v>
      </c>
      <c r="C37" s="12">
        <v>11</v>
      </c>
      <c r="D37" s="8">
        <v>2.0299999999999998</v>
      </c>
      <c r="E37" s="12">
        <v>5</v>
      </c>
      <c r="F37" s="8">
        <v>1.77</v>
      </c>
      <c r="G37" s="12">
        <v>6</v>
      </c>
      <c r="H37" s="8">
        <v>2.5099999999999998</v>
      </c>
      <c r="I37" s="12">
        <v>0</v>
      </c>
    </row>
    <row r="38" spans="2:9" ht="15" customHeight="1" x14ac:dyDescent="0.2">
      <c r="B38" t="s">
        <v>44</v>
      </c>
      <c r="C38" s="12">
        <v>10</v>
      </c>
      <c r="D38" s="8">
        <v>1.85</v>
      </c>
      <c r="E38" s="12">
        <v>6</v>
      </c>
      <c r="F38" s="8">
        <v>2.12</v>
      </c>
      <c r="G38" s="12">
        <v>4</v>
      </c>
      <c r="H38" s="8">
        <v>1.67</v>
      </c>
      <c r="I38" s="12">
        <v>0</v>
      </c>
    </row>
    <row r="39" spans="2:9" ht="15" customHeight="1" x14ac:dyDescent="0.2">
      <c r="B39" t="s">
        <v>46</v>
      </c>
      <c r="C39" s="12">
        <v>10</v>
      </c>
      <c r="D39" s="8">
        <v>1.85</v>
      </c>
      <c r="E39" s="12">
        <v>9</v>
      </c>
      <c r="F39" s="8">
        <v>3.18</v>
      </c>
      <c r="G39" s="12">
        <v>1</v>
      </c>
      <c r="H39" s="8">
        <v>0.42</v>
      </c>
      <c r="I39" s="12">
        <v>0</v>
      </c>
    </row>
    <row r="40" spans="2:9" ht="15" customHeight="1" x14ac:dyDescent="0.2">
      <c r="B40" t="s">
        <v>63</v>
      </c>
      <c r="C40" s="12">
        <v>9</v>
      </c>
      <c r="D40" s="8">
        <v>1.66</v>
      </c>
      <c r="E40" s="12">
        <v>1</v>
      </c>
      <c r="F40" s="8">
        <v>0.35</v>
      </c>
      <c r="G40" s="12">
        <v>8</v>
      </c>
      <c r="H40" s="8">
        <v>3.35</v>
      </c>
      <c r="I40" s="12">
        <v>0</v>
      </c>
    </row>
    <row r="41" spans="2:9" ht="15" customHeight="1" x14ac:dyDescent="0.2">
      <c r="B41" t="s">
        <v>43</v>
      </c>
      <c r="C41" s="12">
        <v>9</v>
      </c>
      <c r="D41" s="8">
        <v>1.66</v>
      </c>
      <c r="E41" s="12">
        <v>2</v>
      </c>
      <c r="F41" s="8">
        <v>0.71</v>
      </c>
      <c r="G41" s="12">
        <v>7</v>
      </c>
      <c r="H41" s="8">
        <v>2.93</v>
      </c>
      <c r="I41" s="12">
        <v>0</v>
      </c>
    </row>
    <row r="42" spans="2:9" ht="15" customHeight="1" x14ac:dyDescent="0.2">
      <c r="B42" t="s">
        <v>66</v>
      </c>
      <c r="C42" s="12">
        <v>9</v>
      </c>
      <c r="D42" s="8">
        <v>1.66</v>
      </c>
      <c r="E42" s="12">
        <v>4</v>
      </c>
      <c r="F42" s="8">
        <v>1.41</v>
      </c>
      <c r="G42" s="12">
        <v>5</v>
      </c>
      <c r="H42" s="8">
        <v>2.09</v>
      </c>
      <c r="I42" s="12">
        <v>0</v>
      </c>
    </row>
    <row r="43" spans="2:9" ht="15" customHeight="1" x14ac:dyDescent="0.2">
      <c r="B43" t="s">
        <v>42</v>
      </c>
      <c r="C43" s="12">
        <v>8</v>
      </c>
      <c r="D43" s="8">
        <v>1.48</v>
      </c>
      <c r="E43" s="12">
        <v>3</v>
      </c>
      <c r="F43" s="8">
        <v>1.06</v>
      </c>
      <c r="G43" s="12">
        <v>5</v>
      </c>
      <c r="H43" s="8">
        <v>2.09</v>
      </c>
      <c r="I43" s="12">
        <v>0</v>
      </c>
    </row>
    <row r="44" spans="2:9" ht="15" customHeight="1" x14ac:dyDescent="0.2">
      <c r="B44" t="s">
        <v>75</v>
      </c>
      <c r="C44" s="12">
        <v>8</v>
      </c>
      <c r="D44" s="8">
        <v>1.48</v>
      </c>
      <c r="E44" s="12">
        <v>1</v>
      </c>
      <c r="F44" s="8">
        <v>0.35</v>
      </c>
      <c r="G44" s="12">
        <v>7</v>
      </c>
      <c r="H44" s="8">
        <v>2.93</v>
      </c>
      <c r="I44" s="12">
        <v>0</v>
      </c>
    </row>
    <row r="47" spans="2:9" ht="33" customHeight="1" x14ac:dyDescent="0.2">
      <c r="B47" t="s">
        <v>138</v>
      </c>
      <c r="C47" s="10" t="s">
        <v>32</v>
      </c>
      <c r="D47" s="10" t="s">
        <v>33</v>
      </c>
      <c r="E47" s="10" t="s">
        <v>34</v>
      </c>
      <c r="F47" s="10" t="s">
        <v>35</v>
      </c>
      <c r="G47" s="10" t="s">
        <v>36</v>
      </c>
      <c r="H47" s="10" t="s">
        <v>37</v>
      </c>
      <c r="I47" s="10" t="s">
        <v>38</v>
      </c>
    </row>
    <row r="48" spans="2:9" ht="15" customHeight="1" x14ac:dyDescent="0.2">
      <c r="B48" t="s">
        <v>95</v>
      </c>
      <c r="C48" s="12">
        <v>29</v>
      </c>
      <c r="D48" s="8">
        <v>5.36</v>
      </c>
      <c r="E48" s="12">
        <v>29</v>
      </c>
      <c r="F48" s="8">
        <v>10.25</v>
      </c>
      <c r="G48" s="12">
        <v>0</v>
      </c>
      <c r="H48" s="8">
        <v>0</v>
      </c>
      <c r="I48" s="12">
        <v>0</v>
      </c>
    </row>
    <row r="49" spans="2:9" ht="15" customHeight="1" x14ac:dyDescent="0.2">
      <c r="B49" t="s">
        <v>79</v>
      </c>
      <c r="C49" s="12">
        <v>22</v>
      </c>
      <c r="D49" s="8">
        <v>4.07</v>
      </c>
      <c r="E49" s="12">
        <v>4</v>
      </c>
      <c r="F49" s="8">
        <v>1.41</v>
      </c>
      <c r="G49" s="12">
        <v>18</v>
      </c>
      <c r="H49" s="8">
        <v>7.53</v>
      </c>
      <c r="I49" s="12">
        <v>0</v>
      </c>
    </row>
    <row r="50" spans="2:9" ht="15" customHeight="1" x14ac:dyDescent="0.2">
      <c r="B50" t="s">
        <v>85</v>
      </c>
      <c r="C50" s="12">
        <v>17</v>
      </c>
      <c r="D50" s="8">
        <v>3.14</v>
      </c>
      <c r="E50" s="12">
        <v>7</v>
      </c>
      <c r="F50" s="8">
        <v>2.4700000000000002</v>
      </c>
      <c r="G50" s="12">
        <v>10</v>
      </c>
      <c r="H50" s="8">
        <v>4.18</v>
      </c>
      <c r="I50" s="12">
        <v>0</v>
      </c>
    </row>
    <row r="51" spans="2:9" ht="15" customHeight="1" x14ac:dyDescent="0.2">
      <c r="B51" t="s">
        <v>82</v>
      </c>
      <c r="C51" s="12">
        <v>16</v>
      </c>
      <c r="D51" s="8">
        <v>2.96</v>
      </c>
      <c r="E51" s="12">
        <v>4</v>
      </c>
      <c r="F51" s="8">
        <v>1.41</v>
      </c>
      <c r="G51" s="12">
        <v>12</v>
      </c>
      <c r="H51" s="8">
        <v>5.0199999999999996</v>
      </c>
      <c r="I51" s="12">
        <v>0</v>
      </c>
    </row>
    <row r="52" spans="2:9" ht="15" customHeight="1" x14ac:dyDescent="0.2">
      <c r="B52" t="s">
        <v>94</v>
      </c>
      <c r="C52" s="12">
        <v>14</v>
      </c>
      <c r="D52" s="8">
        <v>2.59</v>
      </c>
      <c r="E52" s="12">
        <v>13</v>
      </c>
      <c r="F52" s="8">
        <v>4.59</v>
      </c>
      <c r="G52" s="12">
        <v>1</v>
      </c>
      <c r="H52" s="8">
        <v>0.42</v>
      </c>
      <c r="I52" s="12">
        <v>0</v>
      </c>
    </row>
    <row r="53" spans="2:9" ht="15" customHeight="1" x14ac:dyDescent="0.2">
      <c r="B53" t="s">
        <v>111</v>
      </c>
      <c r="C53" s="12">
        <v>14</v>
      </c>
      <c r="D53" s="8">
        <v>2.59</v>
      </c>
      <c r="E53" s="12">
        <v>0</v>
      </c>
      <c r="F53" s="8">
        <v>0</v>
      </c>
      <c r="G53" s="12">
        <v>0</v>
      </c>
      <c r="H53" s="8">
        <v>0</v>
      </c>
      <c r="I53" s="12">
        <v>0</v>
      </c>
    </row>
    <row r="54" spans="2:9" ht="15" customHeight="1" x14ac:dyDescent="0.2">
      <c r="B54" t="s">
        <v>97</v>
      </c>
      <c r="C54" s="12">
        <v>14</v>
      </c>
      <c r="D54" s="8">
        <v>2.59</v>
      </c>
      <c r="E54" s="12">
        <v>13</v>
      </c>
      <c r="F54" s="8">
        <v>4.59</v>
      </c>
      <c r="G54" s="12">
        <v>1</v>
      </c>
      <c r="H54" s="8">
        <v>0.42</v>
      </c>
      <c r="I54" s="12">
        <v>0</v>
      </c>
    </row>
    <row r="55" spans="2:9" ht="15" customHeight="1" x14ac:dyDescent="0.2">
      <c r="B55" t="s">
        <v>131</v>
      </c>
      <c r="C55" s="12">
        <v>13</v>
      </c>
      <c r="D55" s="8">
        <v>2.4</v>
      </c>
      <c r="E55" s="12">
        <v>8</v>
      </c>
      <c r="F55" s="8">
        <v>2.83</v>
      </c>
      <c r="G55" s="12">
        <v>5</v>
      </c>
      <c r="H55" s="8">
        <v>2.09</v>
      </c>
      <c r="I55" s="12">
        <v>0</v>
      </c>
    </row>
    <row r="56" spans="2:9" ht="15" customHeight="1" x14ac:dyDescent="0.2">
      <c r="B56" t="s">
        <v>113</v>
      </c>
      <c r="C56" s="12">
        <v>12</v>
      </c>
      <c r="D56" s="8">
        <v>2.2200000000000002</v>
      </c>
      <c r="E56" s="12">
        <v>6</v>
      </c>
      <c r="F56" s="8">
        <v>2.12</v>
      </c>
      <c r="G56" s="12">
        <v>6</v>
      </c>
      <c r="H56" s="8">
        <v>2.5099999999999998</v>
      </c>
      <c r="I56" s="12">
        <v>0</v>
      </c>
    </row>
    <row r="57" spans="2:9" ht="15" customHeight="1" x14ac:dyDescent="0.2">
      <c r="B57" t="s">
        <v>80</v>
      </c>
      <c r="C57" s="12">
        <v>11</v>
      </c>
      <c r="D57" s="8">
        <v>2.0299999999999998</v>
      </c>
      <c r="E57" s="12">
        <v>6</v>
      </c>
      <c r="F57" s="8">
        <v>2.12</v>
      </c>
      <c r="G57" s="12">
        <v>5</v>
      </c>
      <c r="H57" s="8">
        <v>2.09</v>
      </c>
      <c r="I57" s="12">
        <v>0</v>
      </c>
    </row>
    <row r="58" spans="2:9" ht="15" customHeight="1" x14ac:dyDescent="0.2">
      <c r="B58" t="s">
        <v>103</v>
      </c>
      <c r="C58" s="12">
        <v>11</v>
      </c>
      <c r="D58" s="8">
        <v>2.0299999999999998</v>
      </c>
      <c r="E58" s="12">
        <v>8</v>
      </c>
      <c r="F58" s="8">
        <v>2.83</v>
      </c>
      <c r="G58" s="12">
        <v>3</v>
      </c>
      <c r="H58" s="8">
        <v>1.26</v>
      </c>
      <c r="I58" s="12">
        <v>0</v>
      </c>
    </row>
    <row r="59" spans="2:9" ht="15" customHeight="1" x14ac:dyDescent="0.2">
      <c r="B59" t="s">
        <v>100</v>
      </c>
      <c r="C59" s="12">
        <v>11</v>
      </c>
      <c r="D59" s="8">
        <v>2.0299999999999998</v>
      </c>
      <c r="E59" s="12">
        <v>6</v>
      </c>
      <c r="F59" s="8">
        <v>2.12</v>
      </c>
      <c r="G59" s="12">
        <v>3</v>
      </c>
      <c r="H59" s="8">
        <v>1.26</v>
      </c>
      <c r="I59" s="12">
        <v>0</v>
      </c>
    </row>
    <row r="60" spans="2:9" ht="15" customHeight="1" x14ac:dyDescent="0.2">
      <c r="B60" t="s">
        <v>96</v>
      </c>
      <c r="C60" s="12">
        <v>11</v>
      </c>
      <c r="D60" s="8">
        <v>2.0299999999999998</v>
      </c>
      <c r="E60" s="12">
        <v>4</v>
      </c>
      <c r="F60" s="8">
        <v>1.41</v>
      </c>
      <c r="G60" s="12">
        <v>7</v>
      </c>
      <c r="H60" s="8">
        <v>2.93</v>
      </c>
      <c r="I60" s="12">
        <v>0</v>
      </c>
    </row>
    <row r="61" spans="2:9" ht="15" customHeight="1" x14ac:dyDescent="0.2">
      <c r="B61" t="s">
        <v>84</v>
      </c>
      <c r="C61" s="12">
        <v>10</v>
      </c>
      <c r="D61" s="8">
        <v>1.85</v>
      </c>
      <c r="E61" s="12">
        <v>10</v>
      </c>
      <c r="F61" s="8">
        <v>3.53</v>
      </c>
      <c r="G61" s="12">
        <v>0</v>
      </c>
      <c r="H61" s="8">
        <v>0</v>
      </c>
      <c r="I61" s="12">
        <v>0</v>
      </c>
    </row>
    <row r="62" spans="2:9" ht="15" customHeight="1" x14ac:dyDescent="0.2">
      <c r="B62" t="s">
        <v>99</v>
      </c>
      <c r="C62" s="12">
        <v>9</v>
      </c>
      <c r="D62" s="8">
        <v>1.66</v>
      </c>
      <c r="E62" s="12">
        <v>4</v>
      </c>
      <c r="F62" s="8">
        <v>1.41</v>
      </c>
      <c r="G62" s="12">
        <v>5</v>
      </c>
      <c r="H62" s="8">
        <v>2.09</v>
      </c>
      <c r="I62" s="12">
        <v>0</v>
      </c>
    </row>
    <row r="63" spans="2:9" ht="15" customHeight="1" x14ac:dyDescent="0.2">
      <c r="B63" t="s">
        <v>81</v>
      </c>
      <c r="C63" s="12">
        <v>9</v>
      </c>
      <c r="D63" s="8">
        <v>1.66</v>
      </c>
      <c r="E63" s="12">
        <v>2</v>
      </c>
      <c r="F63" s="8">
        <v>0.71</v>
      </c>
      <c r="G63" s="12">
        <v>7</v>
      </c>
      <c r="H63" s="8">
        <v>2.93</v>
      </c>
      <c r="I63" s="12">
        <v>0</v>
      </c>
    </row>
    <row r="64" spans="2:9" ht="15" customHeight="1" x14ac:dyDescent="0.2">
      <c r="B64" t="s">
        <v>89</v>
      </c>
      <c r="C64" s="12">
        <v>9</v>
      </c>
      <c r="D64" s="8">
        <v>1.66</v>
      </c>
      <c r="E64" s="12">
        <v>0</v>
      </c>
      <c r="F64" s="8">
        <v>0</v>
      </c>
      <c r="G64" s="12">
        <v>9</v>
      </c>
      <c r="H64" s="8">
        <v>3.77</v>
      </c>
      <c r="I64" s="12">
        <v>0</v>
      </c>
    </row>
    <row r="65" spans="2:9" ht="15" customHeight="1" x14ac:dyDescent="0.2">
      <c r="B65" t="s">
        <v>83</v>
      </c>
      <c r="C65" s="12">
        <v>8</v>
      </c>
      <c r="D65" s="8">
        <v>1.48</v>
      </c>
      <c r="E65" s="12">
        <v>7</v>
      </c>
      <c r="F65" s="8">
        <v>2.4700000000000002</v>
      </c>
      <c r="G65" s="12">
        <v>1</v>
      </c>
      <c r="H65" s="8">
        <v>0.42</v>
      </c>
      <c r="I65" s="12">
        <v>0</v>
      </c>
    </row>
    <row r="66" spans="2:9" ht="15" customHeight="1" x14ac:dyDescent="0.2">
      <c r="B66" t="s">
        <v>106</v>
      </c>
      <c r="C66" s="12">
        <v>8</v>
      </c>
      <c r="D66" s="8">
        <v>1.48</v>
      </c>
      <c r="E66" s="12">
        <v>8</v>
      </c>
      <c r="F66" s="8">
        <v>2.83</v>
      </c>
      <c r="G66" s="12">
        <v>0</v>
      </c>
      <c r="H66" s="8">
        <v>0</v>
      </c>
      <c r="I66" s="12">
        <v>0</v>
      </c>
    </row>
    <row r="67" spans="2:9" ht="15" customHeight="1" x14ac:dyDescent="0.2">
      <c r="B67" t="s">
        <v>114</v>
      </c>
      <c r="C67" s="12">
        <v>8</v>
      </c>
      <c r="D67" s="8">
        <v>1.48</v>
      </c>
      <c r="E67" s="12">
        <v>7</v>
      </c>
      <c r="F67" s="8">
        <v>2.4700000000000002</v>
      </c>
      <c r="G67" s="12">
        <v>1</v>
      </c>
      <c r="H67" s="8">
        <v>0.42</v>
      </c>
      <c r="I67" s="12">
        <v>0</v>
      </c>
    </row>
    <row r="68" spans="2:9" ht="15" customHeight="1" x14ac:dyDescent="0.2">
      <c r="B68" t="s">
        <v>86</v>
      </c>
      <c r="C68" s="12">
        <v>8</v>
      </c>
      <c r="D68" s="8">
        <v>1.48</v>
      </c>
      <c r="E68" s="12">
        <v>5</v>
      </c>
      <c r="F68" s="8">
        <v>1.77</v>
      </c>
      <c r="G68" s="12">
        <v>3</v>
      </c>
      <c r="H68" s="8">
        <v>1.26</v>
      </c>
      <c r="I68" s="12">
        <v>0</v>
      </c>
    </row>
    <row r="69" spans="2:9" ht="15" customHeight="1" x14ac:dyDescent="0.2">
      <c r="B69" t="s">
        <v>108</v>
      </c>
      <c r="C69" s="12">
        <v>8</v>
      </c>
      <c r="D69" s="8">
        <v>1.48</v>
      </c>
      <c r="E69" s="12">
        <v>4</v>
      </c>
      <c r="F69" s="8">
        <v>1.41</v>
      </c>
      <c r="G69" s="12">
        <v>4</v>
      </c>
      <c r="H69" s="8">
        <v>1.67</v>
      </c>
      <c r="I69" s="12">
        <v>0</v>
      </c>
    </row>
    <row r="71" spans="2:9" ht="15" customHeight="1" x14ac:dyDescent="0.2">
      <c r="B71" t="s">
        <v>139</v>
      </c>
    </row>
  </sheetData>
  <phoneticPr fontId="1"/>
  <pageMargins left="0.70866141732283505" right="0.70866141732283505" top="0.74803149606299202" bottom="0.74803149606299202" header="0.31496062992126" footer="0.31496062992126"/>
  <pageSetup paperSize="12" orientation="portrait" cellComments="atEnd" r:id="rId1"/>
  <tableParts count="3">
    <tablePart r:id="rId2"/>
    <tablePart r:id="rId3"/>
    <tablePart r:id="rId4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6E7F3-AAC9-422A-AB94-B86632539BCA}">
  <sheetPr>
    <pageSetUpPr fitToPage="1"/>
  </sheetPr>
  <dimension ref="B2:I68"/>
  <sheetViews>
    <sheetView workbookViewId="0">
      <selection activeCell="B2" sqref="B2"/>
    </sheetView>
  </sheetViews>
  <sheetFormatPr defaultRowHeight="15" customHeight="1" x14ac:dyDescent="0.2"/>
  <cols>
    <col min="1" max="1" width="3.6640625" customWidth="1"/>
    <col min="2" max="2" width="40.77734375" customWidth="1"/>
    <col min="3" max="9" width="13.5546875" customWidth="1"/>
  </cols>
  <sheetData>
    <row r="2" spans="2:9" ht="15" customHeight="1" x14ac:dyDescent="0.2">
      <c r="B2" t="s">
        <v>153</v>
      </c>
    </row>
    <row r="4" spans="2:9" ht="33" customHeight="1" x14ac:dyDescent="0.2">
      <c r="B4" t="s">
        <v>135</v>
      </c>
      <c r="C4" s="10" t="s">
        <v>32</v>
      </c>
      <c r="D4" s="10" t="s">
        <v>33</v>
      </c>
      <c r="E4" s="10" t="s">
        <v>34</v>
      </c>
      <c r="F4" s="10" t="s">
        <v>35</v>
      </c>
      <c r="G4" s="10" t="s">
        <v>36</v>
      </c>
      <c r="H4" s="10" t="s">
        <v>37</v>
      </c>
      <c r="I4" s="10" t="s">
        <v>38</v>
      </c>
    </row>
    <row r="5" spans="2:9" ht="15" customHeight="1" x14ac:dyDescent="0.2">
      <c r="B5" t="s">
        <v>16</v>
      </c>
      <c r="C5" s="12">
        <v>0</v>
      </c>
      <c r="D5" s="8">
        <v>0</v>
      </c>
      <c r="E5" s="12">
        <v>0</v>
      </c>
      <c r="F5" s="8">
        <v>0</v>
      </c>
      <c r="G5" s="12">
        <v>0</v>
      </c>
      <c r="H5" s="8">
        <v>0</v>
      </c>
      <c r="I5" s="12">
        <v>0</v>
      </c>
    </row>
    <row r="6" spans="2:9" ht="15" customHeight="1" x14ac:dyDescent="0.2">
      <c r="B6" t="s">
        <v>17</v>
      </c>
      <c r="C6" s="12">
        <v>128</v>
      </c>
      <c r="D6" s="8">
        <v>21.51</v>
      </c>
      <c r="E6" s="12">
        <v>61</v>
      </c>
      <c r="F6" s="8">
        <v>16.14</v>
      </c>
      <c r="G6" s="12">
        <v>67</v>
      </c>
      <c r="H6" s="8">
        <v>33.17</v>
      </c>
      <c r="I6" s="12">
        <v>0</v>
      </c>
    </row>
    <row r="7" spans="2:9" ht="15" customHeight="1" x14ac:dyDescent="0.2">
      <c r="B7" t="s">
        <v>18</v>
      </c>
      <c r="C7" s="12">
        <v>44</v>
      </c>
      <c r="D7" s="8">
        <v>7.39</v>
      </c>
      <c r="E7" s="12">
        <v>18</v>
      </c>
      <c r="F7" s="8">
        <v>4.76</v>
      </c>
      <c r="G7" s="12">
        <v>26</v>
      </c>
      <c r="H7" s="8">
        <v>12.87</v>
      </c>
      <c r="I7" s="12">
        <v>0</v>
      </c>
    </row>
    <row r="8" spans="2:9" ht="15" customHeight="1" x14ac:dyDescent="0.2">
      <c r="B8" t="s">
        <v>19</v>
      </c>
      <c r="C8" s="12">
        <v>2</v>
      </c>
      <c r="D8" s="8">
        <v>0.34</v>
      </c>
      <c r="E8" s="12">
        <v>0</v>
      </c>
      <c r="F8" s="8">
        <v>0</v>
      </c>
      <c r="G8" s="12">
        <v>1</v>
      </c>
      <c r="H8" s="8">
        <v>0.5</v>
      </c>
      <c r="I8" s="12">
        <v>0</v>
      </c>
    </row>
    <row r="9" spans="2:9" ht="15" customHeight="1" x14ac:dyDescent="0.2">
      <c r="B9" t="s">
        <v>20</v>
      </c>
      <c r="C9" s="12">
        <v>0</v>
      </c>
      <c r="D9" s="8">
        <v>0</v>
      </c>
      <c r="E9" s="12">
        <v>0</v>
      </c>
      <c r="F9" s="8">
        <v>0</v>
      </c>
      <c r="G9" s="12">
        <v>0</v>
      </c>
      <c r="H9" s="8">
        <v>0</v>
      </c>
      <c r="I9" s="12">
        <v>0</v>
      </c>
    </row>
    <row r="10" spans="2:9" ht="15" customHeight="1" x14ac:dyDescent="0.2">
      <c r="B10" t="s">
        <v>21</v>
      </c>
      <c r="C10" s="12">
        <v>3</v>
      </c>
      <c r="D10" s="8">
        <v>0.5</v>
      </c>
      <c r="E10" s="12">
        <v>2</v>
      </c>
      <c r="F10" s="8">
        <v>0.53</v>
      </c>
      <c r="G10" s="12">
        <v>1</v>
      </c>
      <c r="H10" s="8">
        <v>0.5</v>
      </c>
      <c r="I10" s="12">
        <v>0</v>
      </c>
    </row>
    <row r="11" spans="2:9" ht="15" customHeight="1" x14ac:dyDescent="0.2">
      <c r="B11" t="s">
        <v>22</v>
      </c>
      <c r="C11" s="12">
        <v>149</v>
      </c>
      <c r="D11" s="8">
        <v>25.04</v>
      </c>
      <c r="E11" s="12">
        <v>96</v>
      </c>
      <c r="F11" s="8">
        <v>25.4</v>
      </c>
      <c r="G11" s="12">
        <v>53</v>
      </c>
      <c r="H11" s="8">
        <v>26.24</v>
      </c>
      <c r="I11" s="12">
        <v>0</v>
      </c>
    </row>
    <row r="12" spans="2:9" ht="15" customHeight="1" x14ac:dyDescent="0.2">
      <c r="B12" t="s">
        <v>23</v>
      </c>
      <c r="C12" s="12">
        <v>5</v>
      </c>
      <c r="D12" s="8">
        <v>0.84</v>
      </c>
      <c r="E12" s="12">
        <v>1</v>
      </c>
      <c r="F12" s="8">
        <v>0.26</v>
      </c>
      <c r="G12" s="12">
        <v>4</v>
      </c>
      <c r="H12" s="8">
        <v>1.98</v>
      </c>
      <c r="I12" s="12">
        <v>0</v>
      </c>
    </row>
    <row r="13" spans="2:9" ht="15" customHeight="1" x14ac:dyDescent="0.2">
      <c r="B13" t="s">
        <v>24</v>
      </c>
      <c r="C13" s="12">
        <v>12</v>
      </c>
      <c r="D13" s="8">
        <v>2.02</v>
      </c>
      <c r="E13" s="12">
        <v>4</v>
      </c>
      <c r="F13" s="8">
        <v>1.06</v>
      </c>
      <c r="G13" s="12">
        <v>8</v>
      </c>
      <c r="H13" s="8">
        <v>3.96</v>
      </c>
      <c r="I13" s="12">
        <v>0</v>
      </c>
    </row>
    <row r="14" spans="2:9" ht="15" customHeight="1" x14ac:dyDescent="0.2">
      <c r="B14" t="s">
        <v>25</v>
      </c>
      <c r="C14" s="12">
        <v>23</v>
      </c>
      <c r="D14" s="8">
        <v>3.87</v>
      </c>
      <c r="E14" s="12">
        <v>19</v>
      </c>
      <c r="F14" s="8">
        <v>5.03</v>
      </c>
      <c r="G14" s="12">
        <v>3</v>
      </c>
      <c r="H14" s="8">
        <v>1.49</v>
      </c>
      <c r="I14" s="12">
        <v>0</v>
      </c>
    </row>
    <row r="15" spans="2:9" ht="15" customHeight="1" x14ac:dyDescent="0.2">
      <c r="B15" t="s">
        <v>26</v>
      </c>
      <c r="C15" s="12">
        <v>43</v>
      </c>
      <c r="D15" s="8">
        <v>7.23</v>
      </c>
      <c r="E15" s="12">
        <v>36</v>
      </c>
      <c r="F15" s="8">
        <v>9.52</v>
      </c>
      <c r="G15" s="12">
        <v>7</v>
      </c>
      <c r="H15" s="8">
        <v>3.47</v>
      </c>
      <c r="I15" s="12">
        <v>0</v>
      </c>
    </row>
    <row r="16" spans="2:9" ht="15" customHeight="1" x14ac:dyDescent="0.2">
      <c r="B16" t="s">
        <v>27</v>
      </c>
      <c r="C16" s="12">
        <v>100</v>
      </c>
      <c r="D16" s="8">
        <v>16.809999999999999</v>
      </c>
      <c r="E16" s="12">
        <v>91</v>
      </c>
      <c r="F16" s="8">
        <v>24.07</v>
      </c>
      <c r="G16" s="12">
        <v>9</v>
      </c>
      <c r="H16" s="8">
        <v>4.46</v>
      </c>
      <c r="I16" s="12">
        <v>0</v>
      </c>
    </row>
    <row r="17" spans="2:9" ht="15" customHeight="1" x14ac:dyDescent="0.2">
      <c r="B17" t="s">
        <v>28</v>
      </c>
      <c r="C17" s="12">
        <v>23</v>
      </c>
      <c r="D17" s="8">
        <v>3.87</v>
      </c>
      <c r="E17" s="12">
        <v>9</v>
      </c>
      <c r="F17" s="8">
        <v>2.38</v>
      </c>
      <c r="G17" s="12">
        <v>7</v>
      </c>
      <c r="H17" s="8">
        <v>3.47</v>
      </c>
      <c r="I17" s="12">
        <v>0</v>
      </c>
    </row>
    <row r="18" spans="2:9" ht="15" customHeight="1" x14ac:dyDescent="0.2">
      <c r="B18" t="s">
        <v>29</v>
      </c>
      <c r="C18" s="12">
        <v>37</v>
      </c>
      <c r="D18" s="8">
        <v>6.22</v>
      </c>
      <c r="E18" s="12">
        <v>24</v>
      </c>
      <c r="F18" s="8">
        <v>6.35</v>
      </c>
      <c r="G18" s="12">
        <v>11</v>
      </c>
      <c r="H18" s="8">
        <v>5.45</v>
      </c>
      <c r="I18" s="12">
        <v>0</v>
      </c>
    </row>
    <row r="19" spans="2:9" ht="15" customHeight="1" x14ac:dyDescent="0.2">
      <c r="B19" t="s">
        <v>30</v>
      </c>
      <c r="C19" s="12">
        <v>26</v>
      </c>
      <c r="D19" s="8">
        <v>4.37</v>
      </c>
      <c r="E19" s="12">
        <v>17</v>
      </c>
      <c r="F19" s="8">
        <v>4.5</v>
      </c>
      <c r="G19" s="12">
        <v>5</v>
      </c>
      <c r="H19" s="8">
        <v>2.48</v>
      </c>
      <c r="I19" s="12">
        <v>1</v>
      </c>
    </row>
    <row r="20" spans="2:9" ht="15" customHeight="1" x14ac:dyDescent="0.2">
      <c r="B20" s="9" t="s">
        <v>136</v>
      </c>
      <c r="C20" s="12">
        <f>SUM(LTBL_16342[総数／事業所数])</f>
        <v>595</v>
      </c>
      <c r="E20" s="12">
        <f>SUBTOTAL(109,LTBL_16342[個人／事業所数])</f>
        <v>378</v>
      </c>
      <c r="G20" s="12">
        <f>SUBTOTAL(109,LTBL_16342[法人／事業所数])</f>
        <v>202</v>
      </c>
      <c r="I20" s="12">
        <f>SUBTOTAL(109,LTBL_16342[法人以外の団体／事業所数])</f>
        <v>1</v>
      </c>
    </row>
    <row r="21" spans="2:9" ht="15" customHeight="1" x14ac:dyDescent="0.2">
      <c r="E21" s="11">
        <f>LTBL_16342[[#Totals],[個人／事業所数]]/LTBL_16342[[#Totals],[総数／事業所数]]</f>
        <v>0.63529411764705879</v>
      </c>
      <c r="G21" s="11">
        <f>LTBL_16342[[#Totals],[法人／事業所数]]/LTBL_16342[[#Totals],[総数／事業所数]]</f>
        <v>0.33949579831932775</v>
      </c>
      <c r="I21" s="11">
        <f>LTBL_16342[[#Totals],[法人以外の団体／事業所数]]/LTBL_16342[[#Totals],[総数／事業所数]]</f>
        <v>1.6806722689075631E-3</v>
      </c>
    </row>
    <row r="23" spans="2:9" ht="33" customHeight="1" x14ac:dyDescent="0.2">
      <c r="B23" t="s">
        <v>137</v>
      </c>
      <c r="C23" s="10" t="s">
        <v>32</v>
      </c>
      <c r="D23" s="10" t="s">
        <v>33</v>
      </c>
      <c r="E23" s="10" t="s">
        <v>34</v>
      </c>
      <c r="F23" s="10" t="s">
        <v>35</v>
      </c>
      <c r="G23" s="10" t="s">
        <v>36</v>
      </c>
      <c r="H23" s="10" t="s">
        <v>37</v>
      </c>
      <c r="I23" s="10" t="s">
        <v>38</v>
      </c>
    </row>
    <row r="24" spans="2:9" ht="15" customHeight="1" x14ac:dyDescent="0.2">
      <c r="B24" t="s">
        <v>54</v>
      </c>
      <c r="C24" s="12">
        <v>91</v>
      </c>
      <c r="D24" s="8">
        <v>15.29</v>
      </c>
      <c r="E24" s="12">
        <v>84</v>
      </c>
      <c r="F24" s="8">
        <v>22.22</v>
      </c>
      <c r="G24" s="12">
        <v>7</v>
      </c>
      <c r="H24" s="8">
        <v>3.47</v>
      </c>
      <c r="I24" s="12">
        <v>0</v>
      </c>
    </row>
    <row r="25" spans="2:9" ht="15" customHeight="1" x14ac:dyDescent="0.2">
      <c r="B25" t="s">
        <v>40</v>
      </c>
      <c r="C25" s="12">
        <v>53</v>
      </c>
      <c r="D25" s="8">
        <v>8.91</v>
      </c>
      <c r="E25" s="12">
        <v>35</v>
      </c>
      <c r="F25" s="8">
        <v>9.26</v>
      </c>
      <c r="G25" s="12">
        <v>18</v>
      </c>
      <c r="H25" s="8">
        <v>8.91</v>
      </c>
      <c r="I25" s="12">
        <v>0</v>
      </c>
    </row>
    <row r="26" spans="2:9" ht="15" customHeight="1" x14ac:dyDescent="0.2">
      <c r="B26" t="s">
        <v>49</v>
      </c>
      <c r="C26" s="12">
        <v>53</v>
      </c>
      <c r="D26" s="8">
        <v>8.91</v>
      </c>
      <c r="E26" s="12">
        <v>34</v>
      </c>
      <c r="F26" s="8">
        <v>8.99</v>
      </c>
      <c r="G26" s="12">
        <v>19</v>
      </c>
      <c r="H26" s="8">
        <v>9.41</v>
      </c>
      <c r="I26" s="12">
        <v>0</v>
      </c>
    </row>
    <row r="27" spans="2:9" ht="15" customHeight="1" x14ac:dyDescent="0.2">
      <c r="B27" t="s">
        <v>39</v>
      </c>
      <c r="C27" s="12">
        <v>49</v>
      </c>
      <c r="D27" s="8">
        <v>8.24</v>
      </c>
      <c r="E27" s="12">
        <v>15</v>
      </c>
      <c r="F27" s="8">
        <v>3.97</v>
      </c>
      <c r="G27" s="12">
        <v>34</v>
      </c>
      <c r="H27" s="8">
        <v>16.829999999999998</v>
      </c>
      <c r="I27" s="12">
        <v>0</v>
      </c>
    </row>
    <row r="28" spans="2:9" ht="15" customHeight="1" x14ac:dyDescent="0.2">
      <c r="B28" t="s">
        <v>53</v>
      </c>
      <c r="C28" s="12">
        <v>39</v>
      </c>
      <c r="D28" s="8">
        <v>6.55</v>
      </c>
      <c r="E28" s="12">
        <v>33</v>
      </c>
      <c r="F28" s="8">
        <v>8.73</v>
      </c>
      <c r="G28" s="12">
        <v>6</v>
      </c>
      <c r="H28" s="8">
        <v>2.97</v>
      </c>
      <c r="I28" s="12">
        <v>0</v>
      </c>
    </row>
    <row r="29" spans="2:9" ht="15" customHeight="1" x14ac:dyDescent="0.2">
      <c r="B29" t="s">
        <v>47</v>
      </c>
      <c r="C29" s="12">
        <v>33</v>
      </c>
      <c r="D29" s="8">
        <v>5.55</v>
      </c>
      <c r="E29" s="12">
        <v>29</v>
      </c>
      <c r="F29" s="8">
        <v>7.67</v>
      </c>
      <c r="G29" s="12">
        <v>4</v>
      </c>
      <c r="H29" s="8">
        <v>1.98</v>
      </c>
      <c r="I29" s="12">
        <v>0</v>
      </c>
    </row>
    <row r="30" spans="2:9" ht="15" customHeight="1" x14ac:dyDescent="0.2">
      <c r="B30" t="s">
        <v>41</v>
      </c>
      <c r="C30" s="12">
        <v>26</v>
      </c>
      <c r="D30" s="8">
        <v>4.37</v>
      </c>
      <c r="E30" s="12">
        <v>11</v>
      </c>
      <c r="F30" s="8">
        <v>2.91</v>
      </c>
      <c r="G30" s="12">
        <v>15</v>
      </c>
      <c r="H30" s="8">
        <v>7.43</v>
      </c>
      <c r="I30" s="12">
        <v>0</v>
      </c>
    </row>
    <row r="31" spans="2:9" ht="15" customHeight="1" x14ac:dyDescent="0.2">
      <c r="B31" t="s">
        <v>46</v>
      </c>
      <c r="C31" s="12">
        <v>24</v>
      </c>
      <c r="D31" s="8">
        <v>4.03</v>
      </c>
      <c r="E31" s="12">
        <v>16</v>
      </c>
      <c r="F31" s="8">
        <v>4.2300000000000004</v>
      </c>
      <c r="G31" s="12">
        <v>8</v>
      </c>
      <c r="H31" s="8">
        <v>3.96</v>
      </c>
      <c r="I31" s="12">
        <v>0</v>
      </c>
    </row>
    <row r="32" spans="2:9" ht="15" customHeight="1" x14ac:dyDescent="0.2">
      <c r="B32" t="s">
        <v>56</v>
      </c>
      <c r="C32" s="12">
        <v>24</v>
      </c>
      <c r="D32" s="8">
        <v>4.03</v>
      </c>
      <c r="E32" s="12">
        <v>24</v>
      </c>
      <c r="F32" s="8">
        <v>6.35</v>
      </c>
      <c r="G32" s="12">
        <v>0</v>
      </c>
      <c r="H32" s="8">
        <v>0</v>
      </c>
      <c r="I32" s="12">
        <v>0</v>
      </c>
    </row>
    <row r="33" spans="2:9" ht="15" customHeight="1" x14ac:dyDescent="0.2">
      <c r="B33" t="s">
        <v>55</v>
      </c>
      <c r="C33" s="12">
        <v>23</v>
      </c>
      <c r="D33" s="8">
        <v>3.87</v>
      </c>
      <c r="E33" s="12">
        <v>9</v>
      </c>
      <c r="F33" s="8">
        <v>2.38</v>
      </c>
      <c r="G33" s="12">
        <v>7</v>
      </c>
      <c r="H33" s="8">
        <v>3.47</v>
      </c>
      <c r="I33" s="12">
        <v>0</v>
      </c>
    </row>
    <row r="34" spans="2:9" ht="15" customHeight="1" x14ac:dyDescent="0.2">
      <c r="B34" t="s">
        <v>48</v>
      </c>
      <c r="C34" s="12">
        <v>20</v>
      </c>
      <c r="D34" s="8">
        <v>3.36</v>
      </c>
      <c r="E34" s="12">
        <v>14</v>
      </c>
      <c r="F34" s="8">
        <v>3.7</v>
      </c>
      <c r="G34" s="12">
        <v>6</v>
      </c>
      <c r="H34" s="8">
        <v>2.97</v>
      </c>
      <c r="I34" s="12">
        <v>0</v>
      </c>
    </row>
    <row r="35" spans="2:9" ht="15" customHeight="1" x14ac:dyDescent="0.2">
      <c r="B35" t="s">
        <v>58</v>
      </c>
      <c r="C35" s="12">
        <v>16</v>
      </c>
      <c r="D35" s="8">
        <v>2.69</v>
      </c>
      <c r="E35" s="12">
        <v>14</v>
      </c>
      <c r="F35" s="8">
        <v>3.7</v>
      </c>
      <c r="G35" s="12">
        <v>2</v>
      </c>
      <c r="H35" s="8">
        <v>0.99</v>
      </c>
      <c r="I35" s="12">
        <v>0</v>
      </c>
    </row>
    <row r="36" spans="2:9" ht="15" customHeight="1" x14ac:dyDescent="0.2">
      <c r="B36" t="s">
        <v>52</v>
      </c>
      <c r="C36" s="12">
        <v>14</v>
      </c>
      <c r="D36" s="8">
        <v>2.35</v>
      </c>
      <c r="E36" s="12">
        <v>11</v>
      </c>
      <c r="F36" s="8">
        <v>2.91</v>
      </c>
      <c r="G36" s="12">
        <v>2</v>
      </c>
      <c r="H36" s="8">
        <v>0.99</v>
      </c>
      <c r="I36" s="12">
        <v>0</v>
      </c>
    </row>
    <row r="37" spans="2:9" ht="15" customHeight="1" x14ac:dyDescent="0.2">
      <c r="B37" t="s">
        <v>57</v>
      </c>
      <c r="C37" s="12">
        <v>13</v>
      </c>
      <c r="D37" s="8">
        <v>2.1800000000000002</v>
      </c>
      <c r="E37" s="12">
        <v>0</v>
      </c>
      <c r="F37" s="8">
        <v>0</v>
      </c>
      <c r="G37" s="12">
        <v>11</v>
      </c>
      <c r="H37" s="8">
        <v>5.45</v>
      </c>
      <c r="I37" s="12">
        <v>0</v>
      </c>
    </row>
    <row r="38" spans="2:9" ht="15" customHeight="1" x14ac:dyDescent="0.2">
      <c r="B38" t="s">
        <v>42</v>
      </c>
      <c r="C38" s="12">
        <v>8</v>
      </c>
      <c r="D38" s="8">
        <v>1.34</v>
      </c>
      <c r="E38" s="12">
        <v>5</v>
      </c>
      <c r="F38" s="8">
        <v>1.32</v>
      </c>
      <c r="G38" s="12">
        <v>3</v>
      </c>
      <c r="H38" s="8">
        <v>1.49</v>
      </c>
      <c r="I38" s="12">
        <v>0</v>
      </c>
    </row>
    <row r="39" spans="2:9" ht="15" customHeight="1" x14ac:dyDescent="0.2">
      <c r="B39" t="s">
        <v>43</v>
      </c>
      <c r="C39" s="12">
        <v>8</v>
      </c>
      <c r="D39" s="8">
        <v>1.34</v>
      </c>
      <c r="E39" s="12">
        <v>2</v>
      </c>
      <c r="F39" s="8">
        <v>0.53</v>
      </c>
      <c r="G39" s="12">
        <v>6</v>
      </c>
      <c r="H39" s="8">
        <v>2.97</v>
      </c>
      <c r="I39" s="12">
        <v>0</v>
      </c>
    </row>
    <row r="40" spans="2:9" ht="15" customHeight="1" x14ac:dyDescent="0.2">
      <c r="B40" t="s">
        <v>50</v>
      </c>
      <c r="C40" s="12">
        <v>8</v>
      </c>
      <c r="D40" s="8">
        <v>1.34</v>
      </c>
      <c r="E40" s="12">
        <v>3</v>
      </c>
      <c r="F40" s="8">
        <v>0.79</v>
      </c>
      <c r="G40" s="12">
        <v>5</v>
      </c>
      <c r="H40" s="8">
        <v>2.48</v>
      </c>
      <c r="I40" s="12">
        <v>0</v>
      </c>
    </row>
    <row r="41" spans="2:9" ht="15" customHeight="1" x14ac:dyDescent="0.2">
      <c r="B41" t="s">
        <v>51</v>
      </c>
      <c r="C41" s="12">
        <v>8</v>
      </c>
      <c r="D41" s="8">
        <v>1.34</v>
      </c>
      <c r="E41" s="12">
        <v>8</v>
      </c>
      <c r="F41" s="8">
        <v>2.12</v>
      </c>
      <c r="G41" s="12">
        <v>0</v>
      </c>
      <c r="H41" s="8">
        <v>0</v>
      </c>
      <c r="I41" s="12">
        <v>0</v>
      </c>
    </row>
    <row r="42" spans="2:9" ht="15" customHeight="1" x14ac:dyDescent="0.2">
      <c r="B42" t="s">
        <v>73</v>
      </c>
      <c r="C42" s="12">
        <v>8</v>
      </c>
      <c r="D42" s="8">
        <v>1.34</v>
      </c>
      <c r="E42" s="12">
        <v>7</v>
      </c>
      <c r="F42" s="8">
        <v>1.85</v>
      </c>
      <c r="G42" s="12">
        <v>1</v>
      </c>
      <c r="H42" s="8">
        <v>0.5</v>
      </c>
      <c r="I42" s="12">
        <v>0</v>
      </c>
    </row>
    <row r="43" spans="2:9" ht="15" customHeight="1" x14ac:dyDescent="0.2">
      <c r="B43" t="s">
        <v>63</v>
      </c>
      <c r="C43" s="12">
        <v>7</v>
      </c>
      <c r="D43" s="8">
        <v>1.18</v>
      </c>
      <c r="E43" s="12">
        <v>1</v>
      </c>
      <c r="F43" s="8">
        <v>0.26</v>
      </c>
      <c r="G43" s="12">
        <v>6</v>
      </c>
      <c r="H43" s="8">
        <v>2.97</v>
      </c>
      <c r="I43" s="12">
        <v>0</v>
      </c>
    </row>
    <row r="46" spans="2:9" ht="33" customHeight="1" x14ac:dyDescent="0.2">
      <c r="B46" t="s">
        <v>138</v>
      </c>
      <c r="C46" s="10" t="s">
        <v>32</v>
      </c>
      <c r="D46" s="10" t="s">
        <v>33</v>
      </c>
      <c r="E46" s="10" t="s">
        <v>34</v>
      </c>
      <c r="F46" s="10" t="s">
        <v>35</v>
      </c>
      <c r="G46" s="10" t="s">
        <v>36</v>
      </c>
      <c r="H46" s="10" t="s">
        <v>37</v>
      </c>
      <c r="I46" s="10" t="s">
        <v>38</v>
      </c>
    </row>
    <row r="47" spans="2:9" ht="15" customHeight="1" x14ac:dyDescent="0.2">
      <c r="B47" t="s">
        <v>95</v>
      </c>
      <c r="C47" s="12">
        <v>50</v>
      </c>
      <c r="D47" s="8">
        <v>8.4</v>
      </c>
      <c r="E47" s="12">
        <v>47</v>
      </c>
      <c r="F47" s="8">
        <v>12.43</v>
      </c>
      <c r="G47" s="12">
        <v>3</v>
      </c>
      <c r="H47" s="8">
        <v>1.49</v>
      </c>
      <c r="I47" s="12">
        <v>0</v>
      </c>
    </row>
    <row r="48" spans="2:9" ht="15" customHeight="1" x14ac:dyDescent="0.2">
      <c r="B48" t="s">
        <v>79</v>
      </c>
      <c r="C48" s="12">
        <v>27</v>
      </c>
      <c r="D48" s="8">
        <v>4.54</v>
      </c>
      <c r="E48" s="12">
        <v>3</v>
      </c>
      <c r="F48" s="8">
        <v>0.79</v>
      </c>
      <c r="G48" s="12">
        <v>24</v>
      </c>
      <c r="H48" s="8">
        <v>11.88</v>
      </c>
      <c r="I48" s="12">
        <v>0</v>
      </c>
    </row>
    <row r="49" spans="2:9" ht="15" customHeight="1" x14ac:dyDescent="0.2">
      <c r="B49" t="s">
        <v>94</v>
      </c>
      <c r="C49" s="12">
        <v>27</v>
      </c>
      <c r="D49" s="8">
        <v>4.54</v>
      </c>
      <c r="E49" s="12">
        <v>26</v>
      </c>
      <c r="F49" s="8">
        <v>6.88</v>
      </c>
      <c r="G49" s="12">
        <v>1</v>
      </c>
      <c r="H49" s="8">
        <v>0.5</v>
      </c>
      <c r="I49" s="12">
        <v>0</v>
      </c>
    </row>
    <row r="50" spans="2:9" ht="15" customHeight="1" x14ac:dyDescent="0.2">
      <c r="B50" t="s">
        <v>97</v>
      </c>
      <c r="C50" s="12">
        <v>23</v>
      </c>
      <c r="D50" s="8">
        <v>3.87</v>
      </c>
      <c r="E50" s="12">
        <v>23</v>
      </c>
      <c r="F50" s="8">
        <v>6.08</v>
      </c>
      <c r="G50" s="12">
        <v>0</v>
      </c>
      <c r="H50" s="8">
        <v>0</v>
      </c>
      <c r="I50" s="12">
        <v>0</v>
      </c>
    </row>
    <row r="51" spans="2:9" ht="15" customHeight="1" x14ac:dyDescent="0.2">
      <c r="B51" t="s">
        <v>98</v>
      </c>
      <c r="C51" s="12">
        <v>16</v>
      </c>
      <c r="D51" s="8">
        <v>2.69</v>
      </c>
      <c r="E51" s="12">
        <v>14</v>
      </c>
      <c r="F51" s="8">
        <v>3.7</v>
      </c>
      <c r="G51" s="12">
        <v>2</v>
      </c>
      <c r="H51" s="8">
        <v>0.99</v>
      </c>
      <c r="I51" s="12">
        <v>0</v>
      </c>
    </row>
    <row r="52" spans="2:9" ht="15" customHeight="1" x14ac:dyDescent="0.2">
      <c r="B52" t="s">
        <v>87</v>
      </c>
      <c r="C52" s="12">
        <v>15</v>
      </c>
      <c r="D52" s="8">
        <v>2.52</v>
      </c>
      <c r="E52" s="12">
        <v>10</v>
      </c>
      <c r="F52" s="8">
        <v>2.65</v>
      </c>
      <c r="G52" s="12">
        <v>5</v>
      </c>
      <c r="H52" s="8">
        <v>2.48</v>
      </c>
      <c r="I52" s="12">
        <v>0</v>
      </c>
    </row>
    <row r="53" spans="2:9" ht="15" customHeight="1" x14ac:dyDescent="0.2">
      <c r="B53" t="s">
        <v>81</v>
      </c>
      <c r="C53" s="12">
        <v>13</v>
      </c>
      <c r="D53" s="8">
        <v>2.1800000000000002</v>
      </c>
      <c r="E53" s="12">
        <v>5</v>
      </c>
      <c r="F53" s="8">
        <v>1.32</v>
      </c>
      <c r="G53" s="12">
        <v>8</v>
      </c>
      <c r="H53" s="8">
        <v>3.96</v>
      </c>
      <c r="I53" s="12">
        <v>0</v>
      </c>
    </row>
    <row r="54" spans="2:9" ht="15" customHeight="1" x14ac:dyDescent="0.2">
      <c r="B54" t="s">
        <v>83</v>
      </c>
      <c r="C54" s="12">
        <v>13</v>
      </c>
      <c r="D54" s="8">
        <v>2.1800000000000002</v>
      </c>
      <c r="E54" s="12">
        <v>10</v>
      </c>
      <c r="F54" s="8">
        <v>2.65</v>
      </c>
      <c r="G54" s="12">
        <v>3</v>
      </c>
      <c r="H54" s="8">
        <v>1.49</v>
      </c>
      <c r="I54" s="12">
        <v>0</v>
      </c>
    </row>
    <row r="55" spans="2:9" ht="15" customHeight="1" x14ac:dyDescent="0.2">
      <c r="B55" t="s">
        <v>96</v>
      </c>
      <c r="C55" s="12">
        <v>13</v>
      </c>
      <c r="D55" s="8">
        <v>2.1800000000000002</v>
      </c>
      <c r="E55" s="12">
        <v>7</v>
      </c>
      <c r="F55" s="8">
        <v>1.85</v>
      </c>
      <c r="G55" s="12">
        <v>6</v>
      </c>
      <c r="H55" s="8">
        <v>2.97</v>
      </c>
      <c r="I55" s="12">
        <v>0</v>
      </c>
    </row>
    <row r="56" spans="2:9" ht="15" customHeight="1" x14ac:dyDescent="0.2">
      <c r="B56" t="s">
        <v>82</v>
      </c>
      <c r="C56" s="12">
        <v>12</v>
      </c>
      <c r="D56" s="8">
        <v>2.02</v>
      </c>
      <c r="E56" s="12">
        <v>6</v>
      </c>
      <c r="F56" s="8">
        <v>1.59</v>
      </c>
      <c r="G56" s="12">
        <v>6</v>
      </c>
      <c r="H56" s="8">
        <v>2.97</v>
      </c>
      <c r="I56" s="12">
        <v>0</v>
      </c>
    </row>
    <row r="57" spans="2:9" ht="15" customHeight="1" x14ac:dyDescent="0.2">
      <c r="B57" t="s">
        <v>91</v>
      </c>
      <c r="C57" s="12">
        <v>12</v>
      </c>
      <c r="D57" s="8">
        <v>2.02</v>
      </c>
      <c r="E57" s="12">
        <v>11</v>
      </c>
      <c r="F57" s="8">
        <v>2.91</v>
      </c>
      <c r="G57" s="12">
        <v>1</v>
      </c>
      <c r="H57" s="8">
        <v>0.5</v>
      </c>
      <c r="I57" s="12">
        <v>0</v>
      </c>
    </row>
    <row r="58" spans="2:9" ht="15" customHeight="1" x14ac:dyDescent="0.2">
      <c r="B58" t="s">
        <v>102</v>
      </c>
      <c r="C58" s="12">
        <v>12</v>
      </c>
      <c r="D58" s="8">
        <v>2.02</v>
      </c>
      <c r="E58" s="12">
        <v>9</v>
      </c>
      <c r="F58" s="8">
        <v>2.38</v>
      </c>
      <c r="G58" s="12">
        <v>3</v>
      </c>
      <c r="H58" s="8">
        <v>1.49</v>
      </c>
      <c r="I58" s="12">
        <v>0</v>
      </c>
    </row>
    <row r="59" spans="2:9" ht="15" customHeight="1" x14ac:dyDescent="0.2">
      <c r="B59" t="s">
        <v>86</v>
      </c>
      <c r="C59" s="12">
        <v>11</v>
      </c>
      <c r="D59" s="8">
        <v>1.85</v>
      </c>
      <c r="E59" s="12">
        <v>6</v>
      </c>
      <c r="F59" s="8">
        <v>1.59</v>
      </c>
      <c r="G59" s="12">
        <v>5</v>
      </c>
      <c r="H59" s="8">
        <v>2.48</v>
      </c>
      <c r="I59" s="12">
        <v>0</v>
      </c>
    </row>
    <row r="60" spans="2:9" ht="15" customHeight="1" x14ac:dyDescent="0.2">
      <c r="B60" t="s">
        <v>80</v>
      </c>
      <c r="C60" s="12">
        <v>10</v>
      </c>
      <c r="D60" s="8">
        <v>1.68</v>
      </c>
      <c r="E60" s="12">
        <v>7</v>
      </c>
      <c r="F60" s="8">
        <v>1.85</v>
      </c>
      <c r="G60" s="12">
        <v>3</v>
      </c>
      <c r="H60" s="8">
        <v>1.49</v>
      </c>
      <c r="I60" s="12">
        <v>0</v>
      </c>
    </row>
    <row r="61" spans="2:9" ht="15" customHeight="1" x14ac:dyDescent="0.2">
      <c r="B61" t="s">
        <v>84</v>
      </c>
      <c r="C61" s="12">
        <v>10</v>
      </c>
      <c r="D61" s="8">
        <v>1.68</v>
      </c>
      <c r="E61" s="12">
        <v>6</v>
      </c>
      <c r="F61" s="8">
        <v>1.59</v>
      </c>
      <c r="G61" s="12">
        <v>4</v>
      </c>
      <c r="H61" s="8">
        <v>1.98</v>
      </c>
      <c r="I61" s="12">
        <v>0</v>
      </c>
    </row>
    <row r="62" spans="2:9" ht="15" customHeight="1" x14ac:dyDescent="0.2">
      <c r="B62" t="s">
        <v>112</v>
      </c>
      <c r="C62" s="12">
        <v>10</v>
      </c>
      <c r="D62" s="8">
        <v>1.68</v>
      </c>
      <c r="E62" s="12">
        <v>9</v>
      </c>
      <c r="F62" s="8">
        <v>2.38</v>
      </c>
      <c r="G62" s="12">
        <v>1</v>
      </c>
      <c r="H62" s="8">
        <v>0.5</v>
      </c>
      <c r="I62" s="12">
        <v>0</v>
      </c>
    </row>
    <row r="63" spans="2:9" ht="15" customHeight="1" x14ac:dyDescent="0.2">
      <c r="B63" t="s">
        <v>103</v>
      </c>
      <c r="C63" s="12">
        <v>9</v>
      </c>
      <c r="D63" s="8">
        <v>1.51</v>
      </c>
      <c r="E63" s="12">
        <v>5</v>
      </c>
      <c r="F63" s="8">
        <v>1.32</v>
      </c>
      <c r="G63" s="12">
        <v>4</v>
      </c>
      <c r="H63" s="8">
        <v>1.98</v>
      </c>
      <c r="I63" s="12">
        <v>0</v>
      </c>
    </row>
    <row r="64" spans="2:9" ht="15" customHeight="1" x14ac:dyDescent="0.2">
      <c r="B64" t="s">
        <v>131</v>
      </c>
      <c r="C64" s="12">
        <v>9</v>
      </c>
      <c r="D64" s="8">
        <v>1.51</v>
      </c>
      <c r="E64" s="12">
        <v>7</v>
      </c>
      <c r="F64" s="8">
        <v>1.85</v>
      </c>
      <c r="G64" s="12">
        <v>2</v>
      </c>
      <c r="H64" s="8">
        <v>0.99</v>
      </c>
      <c r="I64" s="12">
        <v>0</v>
      </c>
    </row>
    <row r="65" spans="2:9" ht="15" customHeight="1" x14ac:dyDescent="0.2">
      <c r="B65" t="s">
        <v>105</v>
      </c>
      <c r="C65" s="12">
        <v>9</v>
      </c>
      <c r="D65" s="8">
        <v>1.51</v>
      </c>
      <c r="E65" s="12">
        <v>9</v>
      </c>
      <c r="F65" s="8">
        <v>2.38</v>
      </c>
      <c r="G65" s="12">
        <v>0</v>
      </c>
      <c r="H65" s="8">
        <v>0</v>
      </c>
      <c r="I65" s="12">
        <v>0</v>
      </c>
    </row>
    <row r="66" spans="2:9" ht="15" customHeight="1" x14ac:dyDescent="0.2">
      <c r="B66" t="s">
        <v>85</v>
      </c>
      <c r="C66" s="12">
        <v>9</v>
      </c>
      <c r="D66" s="8">
        <v>1.51</v>
      </c>
      <c r="E66" s="12">
        <v>4</v>
      </c>
      <c r="F66" s="8">
        <v>1.06</v>
      </c>
      <c r="G66" s="12">
        <v>5</v>
      </c>
      <c r="H66" s="8">
        <v>2.48</v>
      </c>
      <c r="I66" s="12">
        <v>0</v>
      </c>
    </row>
    <row r="68" spans="2:9" ht="15" customHeight="1" x14ac:dyDescent="0.2">
      <c r="B68" t="s">
        <v>139</v>
      </c>
    </row>
  </sheetData>
  <phoneticPr fontId="1"/>
  <pageMargins left="0.70866141732283505" right="0.70866141732283505" top="0.74803149606299202" bottom="0.74803149606299202" header="0.31496062992126" footer="0.31496062992126"/>
  <pageSetup paperSize="12" orientation="portrait" cellComments="atEnd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422E3-042C-473F-8DED-FB0055C4AAC5}">
  <sheetPr>
    <pageSetUpPr fitToPage="1"/>
  </sheetPr>
  <dimension ref="A1:H257"/>
  <sheetViews>
    <sheetView workbookViewId="0"/>
  </sheetViews>
  <sheetFormatPr defaultRowHeight="13.2" x14ac:dyDescent="0.2"/>
  <cols>
    <col min="1" max="1" width="40" bestFit="1" customWidth="1"/>
    <col min="2" max="8" width="10.44140625" customWidth="1"/>
  </cols>
  <sheetData>
    <row r="1" spans="1:8" ht="37.5" customHeight="1" x14ac:dyDescent="0.2">
      <c r="A1" s="6" t="s">
        <v>31</v>
      </c>
      <c r="B1" s="7" t="s">
        <v>32</v>
      </c>
      <c r="C1" s="7" t="s">
        <v>33</v>
      </c>
      <c r="D1" s="7" t="s">
        <v>34</v>
      </c>
      <c r="E1" s="7" t="s">
        <v>35</v>
      </c>
      <c r="F1" s="7" t="s">
        <v>36</v>
      </c>
      <c r="G1" s="7" t="s">
        <v>37</v>
      </c>
      <c r="H1" s="7" t="s">
        <v>38</v>
      </c>
    </row>
    <row r="2" spans="1:8" x14ac:dyDescent="0.2">
      <c r="A2" s="1" t="s">
        <v>0</v>
      </c>
      <c r="B2" s="4">
        <v>28259</v>
      </c>
      <c r="C2" s="5">
        <v>100.01999999999998</v>
      </c>
      <c r="D2" s="4">
        <v>15198</v>
      </c>
      <c r="E2" s="5">
        <v>99.990000000000009</v>
      </c>
      <c r="F2" s="4">
        <v>12672</v>
      </c>
      <c r="G2" s="5">
        <v>100.00999999999999</v>
      </c>
      <c r="H2" s="4">
        <v>71</v>
      </c>
    </row>
    <row r="3" spans="1:8" x14ac:dyDescent="0.2">
      <c r="A3" s="2" t="s">
        <v>16</v>
      </c>
      <c r="B3" s="4">
        <v>16</v>
      </c>
      <c r="C3" s="5">
        <v>0.06</v>
      </c>
      <c r="D3" s="4">
        <v>2</v>
      </c>
      <c r="E3" s="5">
        <v>0.01</v>
      </c>
      <c r="F3" s="4">
        <v>14</v>
      </c>
      <c r="G3" s="5">
        <v>0.11</v>
      </c>
      <c r="H3" s="4">
        <v>0</v>
      </c>
    </row>
    <row r="4" spans="1:8" x14ac:dyDescent="0.2">
      <c r="A4" s="2" t="s">
        <v>17</v>
      </c>
      <c r="B4" s="4">
        <v>4352</v>
      </c>
      <c r="C4" s="5">
        <v>15.4</v>
      </c>
      <c r="D4" s="4">
        <v>1769</v>
      </c>
      <c r="E4" s="5">
        <v>11.64</v>
      </c>
      <c r="F4" s="4">
        <v>2583</v>
      </c>
      <c r="G4" s="5">
        <v>20.38</v>
      </c>
      <c r="H4" s="4">
        <v>0</v>
      </c>
    </row>
    <row r="5" spans="1:8" x14ac:dyDescent="0.2">
      <c r="A5" s="2" t="s">
        <v>18</v>
      </c>
      <c r="B5" s="4">
        <v>2704</v>
      </c>
      <c r="C5" s="5">
        <v>9.57</v>
      </c>
      <c r="D5" s="4">
        <v>1122</v>
      </c>
      <c r="E5" s="5">
        <v>7.38</v>
      </c>
      <c r="F5" s="4">
        <v>1580</v>
      </c>
      <c r="G5" s="5">
        <v>12.47</v>
      </c>
      <c r="H5" s="4">
        <v>2</v>
      </c>
    </row>
    <row r="6" spans="1:8" x14ac:dyDescent="0.2">
      <c r="A6" s="2" t="s">
        <v>19</v>
      </c>
      <c r="B6" s="4">
        <v>39</v>
      </c>
      <c r="C6" s="5">
        <v>0.14000000000000001</v>
      </c>
      <c r="D6" s="4">
        <v>0</v>
      </c>
      <c r="E6" s="5">
        <v>0</v>
      </c>
      <c r="F6" s="4">
        <v>33</v>
      </c>
      <c r="G6" s="5">
        <v>0.26</v>
      </c>
      <c r="H6" s="4">
        <v>0</v>
      </c>
    </row>
    <row r="7" spans="1:8" x14ac:dyDescent="0.2">
      <c r="A7" s="2" t="s">
        <v>20</v>
      </c>
      <c r="B7" s="4">
        <v>232</v>
      </c>
      <c r="C7" s="5">
        <v>0.82</v>
      </c>
      <c r="D7" s="4">
        <v>11</v>
      </c>
      <c r="E7" s="5">
        <v>7.0000000000000007E-2</v>
      </c>
      <c r="F7" s="4">
        <v>219</v>
      </c>
      <c r="G7" s="5">
        <v>1.73</v>
      </c>
      <c r="H7" s="4">
        <v>1</v>
      </c>
    </row>
    <row r="8" spans="1:8" x14ac:dyDescent="0.2">
      <c r="A8" s="2" t="s">
        <v>21</v>
      </c>
      <c r="B8" s="4">
        <v>242</v>
      </c>
      <c r="C8" s="5">
        <v>0.86</v>
      </c>
      <c r="D8" s="4">
        <v>52</v>
      </c>
      <c r="E8" s="5">
        <v>0.34</v>
      </c>
      <c r="F8" s="4">
        <v>187</v>
      </c>
      <c r="G8" s="5">
        <v>1.48</v>
      </c>
      <c r="H8" s="4">
        <v>3</v>
      </c>
    </row>
    <row r="9" spans="1:8" x14ac:dyDescent="0.2">
      <c r="A9" s="2" t="s">
        <v>22</v>
      </c>
      <c r="B9" s="4">
        <v>7171</v>
      </c>
      <c r="C9" s="5">
        <v>25.38</v>
      </c>
      <c r="D9" s="4">
        <v>3694</v>
      </c>
      <c r="E9" s="5">
        <v>24.31</v>
      </c>
      <c r="F9" s="4">
        <v>3473</v>
      </c>
      <c r="G9" s="5">
        <v>27.41</v>
      </c>
      <c r="H9" s="4">
        <v>4</v>
      </c>
    </row>
    <row r="10" spans="1:8" x14ac:dyDescent="0.2">
      <c r="A10" s="2" t="s">
        <v>23</v>
      </c>
      <c r="B10" s="4">
        <v>227</v>
      </c>
      <c r="C10" s="5">
        <v>0.8</v>
      </c>
      <c r="D10" s="4">
        <v>56</v>
      </c>
      <c r="E10" s="5">
        <v>0.37</v>
      </c>
      <c r="F10" s="4">
        <v>171</v>
      </c>
      <c r="G10" s="5">
        <v>1.35</v>
      </c>
      <c r="H10" s="4">
        <v>0</v>
      </c>
    </row>
    <row r="11" spans="1:8" x14ac:dyDescent="0.2">
      <c r="A11" s="2" t="s">
        <v>24</v>
      </c>
      <c r="B11" s="4">
        <v>1693</v>
      </c>
      <c r="C11" s="5">
        <v>5.99</v>
      </c>
      <c r="D11" s="4">
        <v>511</v>
      </c>
      <c r="E11" s="5">
        <v>3.36</v>
      </c>
      <c r="F11" s="4">
        <v>1173</v>
      </c>
      <c r="G11" s="5">
        <v>9.26</v>
      </c>
      <c r="H11" s="4">
        <v>5</v>
      </c>
    </row>
    <row r="12" spans="1:8" x14ac:dyDescent="0.2">
      <c r="A12" s="2" t="s">
        <v>25</v>
      </c>
      <c r="B12" s="4">
        <v>1393</v>
      </c>
      <c r="C12" s="5">
        <v>4.93</v>
      </c>
      <c r="D12" s="4">
        <v>766</v>
      </c>
      <c r="E12" s="5">
        <v>5.04</v>
      </c>
      <c r="F12" s="4">
        <v>608</v>
      </c>
      <c r="G12" s="5">
        <v>4.8</v>
      </c>
      <c r="H12" s="4">
        <v>2</v>
      </c>
    </row>
    <row r="13" spans="1:8" x14ac:dyDescent="0.2">
      <c r="A13" s="2" t="s">
        <v>26</v>
      </c>
      <c r="B13" s="4">
        <v>2884</v>
      </c>
      <c r="C13" s="5">
        <v>10.210000000000001</v>
      </c>
      <c r="D13" s="4">
        <v>2210</v>
      </c>
      <c r="E13" s="5">
        <v>14.54</v>
      </c>
      <c r="F13" s="4">
        <v>666</v>
      </c>
      <c r="G13" s="5">
        <v>5.26</v>
      </c>
      <c r="H13" s="4">
        <v>1</v>
      </c>
    </row>
    <row r="14" spans="1:8" x14ac:dyDescent="0.2">
      <c r="A14" s="2" t="s">
        <v>27</v>
      </c>
      <c r="B14" s="4">
        <v>3647</v>
      </c>
      <c r="C14" s="5">
        <v>12.91</v>
      </c>
      <c r="D14" s="4">
        <v>2933</v>
      </c>
      <c r="E14" s="5">
        <v>19.3</v>
      </c>
      <c r="F14" s="4">
        <v>700</v>
      </c>
      <c r="G14" s="5">
        <v>5.52</v>
      </c>
      <c r="H14" s="4">
        <v>1</v>
      </c>
    </row>
    <row r="15" spans="1:8" x14ac:dyDescent="0.2">
      <c r="A15" s="2" t="s">
        <v>28</v>
      </c>
      <c r="B15" s="4">
        <v>1299</v>
      </c>
      <c r="C15" s="5">
        <v>4.5999999999999996</v>
      </c>
      <c r="D15" s="4">
        <v>694</v>
      </c>
      <c r="E15" s="5">
        <v>4.57</v>
      </c>
      <c r="F15" s="4">
        <v>380</v>
      </c>
      <c r="G15" s="5">
        <v>3</v>
      </c>
      <c r="H15" s="4">
        <v>19</v>
      </c>
    </row>
    <row r="16" spans="1:8" x14ac:dyDescent="0.2">
      <c r="A16" s="2" t="s">
        <v>29</v>
      </c>
      <c r="B16" s="4">
        <v>1339</v>
      </c>
      <c r="C16" s="5">
        <v>4.74</v>
      </c>
      <c r="D16" s="4">
        <v>952</v>
      </c>
      <c r="E16" s="5">
        <v>6.26</v>
      </c>
      <c r="F16" s="4">
        <v>336</v>
      </c>
      <c r="G16" s="5">
        <v>2.65</v>
      </c>
      <c r="H16" s="4">
        <v>9</v>
      </c>
    </row>
    <row r="17" spans="1:8" x14ac:dyDescent="0.2">
      <c r="A17" s="2" t="s">
        <v>30</v>
      </c>
      <c r="B17" s="4">
        <v>1021</v>
      </c>
      <c r="C17" s="5">
        <v>3.61</v>
      </c>
      <c r="D17" s="4">
        <v>426</v>
      </c>
      <c r="E17" s="5">
        <v>2.8</v>
      </c>
      <c r="F17" s="4">
        <v>549</v>
      </c>
      <c r="G17" s="5">
        <v>4.33</v>
      </c>
      <c r="H17" s="4">
        <v>24</v>
      </c>
    </row>
    <row r="18" spans="1:8" x14ac:dyDescent="0.2">
      <c r="A18" s="1" t="s">
        <v>1</v>
      </c>
      <c r="B18" s="4">
        <v>10709</v>
      </c>
      <c r="C18" s="5">
        <v>100</v>
      </c>
      <c r="D18" s="4">
        <v>5085</v>
      </c>
      <c r="E18" s="5">
        <v>100.00000000000001</v>
      </c>
      <c r="F18" s="4">
        <v>5487</v>
      </c>
      <c r="G18" s="5">
        <v>100.01</v>
      </c>
      <c r="H18" s="4">
        <v>14</v>
      </c>
    </row>
    <row r="19" spans="1:8" x14ac:dyDescent="0.2">
      <c r="A19" s="2" t="s">
        <v>16</v>
      </c>
      <c r="B19" s="4">
        <v>3</v>
      </c>
      <c r="C19" s="5">
        <v>0.03</v>
      </c>
      <c r="D19" s="4">
        <v>1</v>
      </c>
      <c r="E19" s="5">
        <v>0.02</v>
      </c>
      <c r="F19" s="4">
        <v>2</v>
      </c>
      <c r="G19" s="5">
        <v>0.04</v>
      </c>
      <c r="H19" s="4">
        <v>0</v>
      </c>
    </row>
    <row r="20" spans="1:8" x14ac:dyDescent="0.2">
      <c r="A20" s="2" t="s">
        <v>17</v>
      </c>
      <c r="B20" s="4">
        <v>1598</v>
      </c>
      <c r="C20" s="5">
        <v>14.92</v>
      </c>
      <c r="D20" s="4">
        <v>503</v>
      </c>
      <c r="E20" s="5">
        <v>9.89</v>
      </c>
      <c r="F20" s="4">
        <v>1095</v>
      </c>
      <c r="G20" s="5">
        <v>19.96</v>
      </c>
      <c r="H20" s="4">
        <v>0</v>
      </c>
    </row>
    <row r="21" spans="1:8" x14ac:dyDescent="0.2">
      <c r="A21" s="2" t="s">
        <v>18</v>
      </c>
      <c r="B21" s="4">
        <v>698</v>
      </c>
      <c r="C21" s="5">
        <v>6.52</v>
      </c>
      <c r="D21" s="4">
        <v>242</v>
      </c>
      <c r="E21" s="5">
        <v>4.76</v>
      </c>
      <c r="F21" s="4">
        <v>456</v>
      </c>
      <c r="G21" s="5">
        <v>8.31</v>
      </c>
      <c r="H21" s="4">
        <v>0</v>
      </c>
    </row>
    <row r="22" spans="1:8" x14ac:dyDescent="0.2">
      <c r="A22" s="2" t="s">
        <v>19</v>
      </c>
      <c r="B22" s="4">
        <v>16</v>
      </c>
      <c r="C22" s="5">
        <v>0.15</v>
      </c>
      <c r="D22" s="4">
        <v>0</v>
      </c>
      <c r="E22" s="5">
        <v>0</v>
      </c>
      <c r="F22" s="4">
        <v>14</v>
      </c>
      <c r="G22" s="5">
        <v>0.26</v>
      </c>
      <c r="H22" s="4">
        <v>0</v>
      </c>
    </row>
    <row r="23" spans="1:8" x14ac:dyDescent="0.2">
      <c r="A23" s="2" t="s">
        <v>20</v>
      </c>
      <c r="B23" s="4">
        <v>114</v>
      </c>
      <c r="C23" s="5">
        <v>1.06</v>
      </c>
      <c r="D23" s="4">
        <v>4</v>
      </c>
      <c r="E23" s="5">
        <v>0.08</v>
      </c>
      <c r="F23" s="4">
        <v>109</v>
      </c>
      <c r="G23" s="5">
        <v>1.99</v>
      </c>
      <c r="H23" s="4">
        <v>1</v>
      </c>
    </row>
    <row r="24" spans="1:8" x14ac:dyDescent="0.2">
      <c r="A24" s="2" t="s">
        <v>21</v>
      </c>
      <c r="B24" s="4">
        <v>101</v>
      </c>
      <c r="C24" s="5">
        <v>0.94</v>
      </c>
      <c r="D24" s="4">
        <v>35</v>
      </c>
      <c r="E24" s="5">
        <v>0.69</v>
      </c>
      <c r="F24" s="4">
        <v>66</v>
      </c>
      <c r="G24" s="5">
        <v>1.2</v>
      </c>
      <c r="H24" s="4">
        <v>0</v>
      </c>
    </row>
    <row r="25" spans="1:8" x14ac:dyDescent="0.2">
      <c r="A25" s="2" t="s">
        <v>22</v>
      </c>
      <c r="B25" s="4">
        <v>2614</v>
      </c>
      <c r="C25" s="5">
        <v>24.41</v>
      </c>
      <c r="D25" s="4">
        <v>1080</v>
      </c>
      <c r="E25" s="5">
        <v>21.24</v>
      </c>
      <c r="F25" s="4">
        <v>1533</v>
      </c>
      <c r="G25" s="5">
        <v>27.94</v>
      </c>
      <c r="H25" s="4">
        <v>1</v>
      </c>
    </row>
    <row r="26" spans="1:8" x14ac:dyDescent="0.2">
      <c r="A26" s="2" t="s">
        <v>23</v>
      </c>
      <c r="B26" s="4">
        <v>106</v>
      </c>
      <c r="C26" s="5">
        <v>0.99</v>
      </c>
      <c r="D26" s="4">
        <v>19</v>
      </c>
      <c r="E26" s="5">
        <v>0.37</v>
      </c>
      <c r="F26" s="4">
        <v>87</v>
      </c>
      <c r="G26" s="5">
        <v>1.59</v>
      </c>
      <c r="H26" s="4">
        <v>0</v>
      </c>
    </row>
    <row r="27" spans="1:8" x14ac:dyDescent="0.2">
      <c r="A27" s="2" t="s">
        <v>24</v>
      </c>
      <c r="B27" s="4">
        <v>893</v>
      </c>
      <c r="C27" s="5">
        <v>8.34</v>
      </c>
      <c r="D27" s="4">
        <v>267</v>
      </c>
      <c r="E27" s="5">
        <v>5.25</v>
      </c>
      <c r="F27" s="4">
        <v>624</v>
      </c>
      <c r="G27" s="5">
        <v>11.37</v>
      </c>
      <c r="H27" s="4">
        <v>2</v>
      </c>
    </row>
    <row r="28" spans="1:8" x14ac:dyDescent="0.2">
      <c r="A28" s="2" t="s">
        <v>25</v>
      </c>
      <c r="B28" s="4">
        <v>658</v>
      </c>
      <c r="C28" s="5">
        <v>6.14</v>
      </c>
      <c r="D28" s="4">
        <v>326</v>
      </c>
      <c r="E28" s="5">
        <v>6.41</v>
      </c>
      <c r="F28" s="4">
        <v>327</v>
      </c>
      <c r="G28" s="5">
        <v>5.96</v>
      </c>
      <c r="H28" s="4">
        <v>1</v>
      </c>
    </row>
    <row r="29" spans="1:8" x14ac:dyDescent="0.2">
      <c r="A29" s="2" t="s">
        <v>26</v>
      </c>
      <c r="B29" s="4">
        <v>1110</v>
      </c>
      <c r="C29" s="5">
        <v>10.37</v>
      </c>
      <c r="D29" s="4">
        <v>800</v>
      </c>
      <c r="E29" s="5">
        <v>15.73</v>
      </c>
      <c r="F29" s="4">
        <v>308</v>
      </c>
      <c r="G29" s="5">
        <v>5.61</v>
      </c>
      <c r="H29" s="4">
        <v>0</v>
      </c>
    </row>
    <row r="30" spans="1:8" x14ac:dyDescent="0.2">
      <c r="A30" s="2" t="s">
        <v>27</v>
      </c>
      <c r="B30" s="4">
        <v>1319</v>
      </c>
      <c r="C30" s="5">
        <v>12.32</v>
      </c>
      <c r="D30" s="4">
        <v>1028</v>
      </c>
      <c r="E30" s="5">
        <v>20.22</v>
      </c>
      <c r="F30" s="4">
        <v>287</v>
      </c>
      <c r="G30" s="5">
        <v>5.23</v>
      </c>
      <c r="H30" s="4">
        <v>0</v>
      </c>
    </row>
    <row r="31" spans="1:8" x14ac:dyDescent="0.2">
      <c r="A31" s="2" t="s">
        <v>28</v>
      </c>
      <c r="B31" s="4">
        <v>546</v>
      </c>
      <c r="C31" s="5">
        <v>5.0999999999999996</v>
      </c>
      <c r="D31" s="4">
        <v>280</v>
      </c>
      <c r="E31" s="5">
        <v>5.51</v>
      </c>
      <c r="F31" s="4">
        <v>159</v>
      </c>
      <c r="G31" s="5">
        <v>2.9</v>
      </c>
      <c r="H31" s="4">
        <v>2</v>
      </c>
    </row>
    <row r="32" spans="1:8" x14ac:dyDescent="0.2">
      <c r="A32" s="2" t="s">
        <v>29</v>
      </c>
      <c r="B32" s="4">
        <v>513</v>
      </c>
      <c r="C32" s="5">
        <v>4.79</v>
      </c>
      <c r="D32" s="4">
        <v>351</v>
      </c>
      <c r="E32" s="5">
        <v>6.9</v>
      </c>
      <c r="F32" s="4">
        <v>158</v>
      </c>
      <c r="G32" s="5">
        <v>2.88</v>
      </c>
      <c r="H32" s="4">
        <v>3</v>
      </c>
    </row>
    <row r="33" spans="1:8" x14ac:dyDescent="0.2">
      <c r="A33" s="2" t="s">
        <v>30</v>
      </c>
      <c r="B33" s="4">
        <v>420</v>
      </c>
      <c r="C33" s="5">
        <v>3.92</v>
      </c>
      <c r="D33" s="4">
        <v>149</v>
      </c>
      <c r="E33" s="5">
        <v>2.93</v>
      </c>
      <c r="F33" s="4">
        <v>262</v>
      </c>
      <c r="G33" s="5">
        <v>4.7699999999999996</v>
      </c>
      <c r="H33" s="4">
        <v>4</v>
      </c>
    </row>
    <row r="34" spans="1:8" x14ac:dyDescent="0.2">
      <c r="A34" s="1" t="s">
        <v>2</v>
      </c>
      <c r="B34" s="4">
        <v>5222</v>
      </c>
      <c r="C34" s="5">
        <v>100.02</v>
      </c>
      <c r="D34" s="4">
        <v>2888</v>
      </c>
      <c r="E34" s="5">
        <v>99.99</v>
      </c>
      <c r="F34" s="4">
        <v>2276</v>
      </c>
      <c r="G34" s="5">
        <v>100.02999999999999</v>
      </c>
      <c r="H34" s="4">
        <v>28</v>
      </c>
    </row>
    <row r="35" spans="1:8" x14ac:dyDescent="0.2">
      <c r="A35" s="2" t="s">
        <v>16</v>
      </c>
      <c r="B35" s="4">
        <v>2</v>
      </c>
      <c r="C35" s="5">
        <v>0.04</v>
      </c>
      <c r="D35" s="4">
        <v>0</v>
      </c>
      <c r="E35" s="5">
        <v>0</v>
      </c>
      <c r="F35" s="4">
        <v>2</v>
      </c>
      <c r="G35" s="5">
        <v>0.09</v>
      </c>
      <c r="H35" s="4">
        <v>0</v>
      </c>
    </row>
    <row r="36" spans="1:8" x14ac:dyDescent="0.2">
      <c r="A36" s="2" t="s">
        <v>17</v>
      </c>
      <c r="B36" s="4">
        <v>663</v>
      </c>
      <c r="C36" s="5">
        <v>12.7</v>
      </c>
      <c r="D36" s="4">
        <v>247</v>
      </c>
      <c r="E36" s="5">
        <v>8.5500000000000007</v>
      </c>
      <c r="F36" s="4">
        <v>416</v>
      </c>
      <c r="G36" s="5">
        <v>18.28</v>
      </c>
      <c r="H36" s="4">
        <v>0</v>
      </c>
    </row>
    <row r="37" spans="1:8" x14ac:dyDescent="0.2">
      <c r="A37" s="2" t="s">
        <v>18</v>
      </c>
      <c r="B37" s="4">
        <v>683</v>
      </c>
      <c r="C37" s="5">
        <v>13.08</v>
      </c>
      <c r="D37" s="4">
        <v>340</v>
      </c>
      <c r="E37" s="5">
        <v>11.77</v>
      </c>
      <c r="F37" s="4">
        <v>343</v>
      </c>
      <c r="G37" s="5">
        <v>15.07</v>
      </c>
      <c r="H37" s="4">
        <v>0</v>
      </c>
    </row>
    <row r="38" spans="1:8" x14ac:dyDescent="0.2">
      <c r="A38" s="2" t="s">
        <v>19</v>
      </c>
      <c r="B38" s="4">
        <v>9</v>
      </c>
      <c r="C38" s="5">
        <v>0.17</v>
      </c>
      <c r="D38" s="4">
        <v>0</v>
      </c>
      <c r="E38" s="5">
        <v>0</v>
      </c>
      <c r="F38" s="4">
        <v>9</v>
      </c>
      <c r="G38" s="5">
        <v>0.4</v>
      </c>
      <c r="H38" s="4">
        <v>0</v>
      </c>
    </row>
    <row r="39" spans="1:8" x14ac:dyDescent="0.2">
      <c r="A39" s="2" t="s">
        <v>20</v>
      </c>
      <c r="B39" s="4">
        <v>39</v>
      </c>
      <c r="C39" s="5">
        <v>0.75</v>
      </c>
      <c r="D39" s="4">
        <v>2</v>
      </c>
      <c r="E39" s="5">
        <v>7.0000000000000007E-2</v>
      </c>
      <c r="F39" s="4">
        <v>37</v>
      </c>
      <c r="G39" s="5">
        <v>1.63</v>
      </c>
      <c r="H39" s="4">
        <v>0</v>
      </c>
    </row>
    <row r="40" spans="1:8" x14ac:dyDescent="0.2">
      <c r="A40" s="2" t="s">
        <v>21</v>
      </c>
      <c r="B40" s="4">
        <v>33</v>
      </c>
      <c r="C40" s="5">
        <v>0.63</v>
      </c>
      <c r="D40" s="4">
        <v>2</v>
      </c>
      <c r="E40" s="5">
        <v>7.0000000000000007E-2</v>
      </c>
      <c r="F40" s="4">
        <v>30</v>
      </c>
      <c r="G40" s="5">
        <v>1.32</v>
      </c>
      <c r="H40" s="4">
        <v>1</v>
      </c>
    </row>
    <row r="41" spans="1:8" x14ac:dyDescent="0.2">
      <c r="A41" s="2" t="s">
        <v>22</v>
      </c>
      <c r="B41" s="4">
        <v>1358</v>
      </c>
      <c r="C41" s="5">
        <v>26.01</v>
      </c>
      <c r="D41" s="4">
        <v>685</v>
      </c>
      <c r="E41" s="5">
        <v>23.72</v>
      </c>
      <c r="F41" s="4">
        <v>672</v>
      </c>
      <c r="G41" s="5">
        <v>29.53</v>
      </c>
      <c r="H41" s="4">
        <v>1</v>
      </c>
    </row>
    <row r="42" spans="1:8" x14ac:dyDescent="0.2">
      <c r="A42" s="2" t="s">
        <v>23</v>
      </c>
      <c r="B42" s="4">
        <v>41</v>
      </c>
      <c r="C42" s="5">
        <v>0.79</v>
      </c>
      <c r="D42" s="4">
        <v>9</v>
      </c>
      <c r="E42" s="5">
        <v>0.31</v>
      </c>
      <c r="F42" s="4">
        <v>32</v>
      </c>
      <c r="G42" s="5">
        <v>1.41</v>
      </c>
      <c r="H42" s="4">
        <v>0</v>
      </c>
    </row>
    <row r="43" spans="1:8" x14ac:dyDescent="0.2">
      <c r="A43" s="2" t="s">
        <v>24</v>
      </c>
      <c r="B43" s="4">
        <v>333</v>
      </c>
      <c r="C43" s="5">
        <v>6.38</v>
      </c>
      <c r="D43" s="4">
        <v>85</v>
      </c>
      <c r="E43" s="5">
        <v>2.94</v>
      </c>
      <c r="F43" s="4">
        <v>244</v>
      </c>
      <c r="G43" s="5">
        <v>10.72</v>
      </c>
      <c r="H43" s="4">
        <v>3</v>
      </c>
    </row>
    <row r="44" spans="1:8" x14ac:dyDescent="0.2">
      <c r="A44" s="2" t="s">
        <v>25</v>
      </c>
      <c r="B44" s="4">
        <v>226</v>
      </c>
      <c r="C44" s="5">
        <v>4.33</v>
      </c>
      <c r="D44" s="4">
        <v>141</v>
      </c>
      <c r="E44" s="5">
        <v>4.88</v>
      </c>
      <c r="F44" s="4">
        <v>83</v>
      </c>
      <c r="G44" s="5">
        <v>3.65</v>
      </c>
      <c r="H44" s="4">
        <v>0</v>
      </c>
    </row>
    <row r="45" spans="1:8" x14ac:dyDescent="0.2">
      <c r="A45" s="2" t="s">
        <v>26</v>
      </c>
      <c r="B45" s="4">
        <v>510</v>
      </c>
      <c r="C45" s="5">
        <v>9.77</v>
      </c>
      <c r="D45" s="4">
        <v>415</v>
      </c>
      <c r="E45" s="5">
        <v>14.37</v>
      </c>
      <c r="F45" s="4">
        <v>94</v>
      </c>
      <c r="G45" s="5">
        <v>4.13</v>
      </c>
      <c r="H45" s="4">
        <v>0</v>
      </c>
    </row>
    <row r="46" spans="1:8" x14ac:dyDescent="0.2">
      <c r="A46" s="2" t="s">
        <v>27</v>
      </c>
      <c r="B46" s="4">
        <v>720</v>
      </c>
      <c r="C46" s="5">
        <v>13.79</v>
      </c>
      <c r="D46" s="4">
        <v>577</v>
      </c>
      <c r="E46" s="5">
        <v>19.98</v>
      </c>
      <c r="F46" s="4">
        <v>142</v>
      </c>
      <c r="G46" s="5">
        <v>6.24</v>
      </c>
      <c r="H46" s="4">
        <v>0</v>
      </c>
    </row>
    <row r="47" spans="1:8" x14ac:dyDescent="0.2">
      <c r="A47" s="2" t="s">
        <v>28</v>
      </c>
      <c r="B47" s="4">
        <v>189</v>
      </c>
      <c r="C47" s="5">
        <v>3.62</v>
      </c>
      <c r="D47" s="4">
        <v>113</v>
      </c>
      <c r="E47" s="5">
        <v>3.91</v>
      </c>
      <c r="F47" s="4">
        <v>48</v>
      </c>
      <c r="G47" s="5">
        <v>2.11</v>
      </c>
      <c r="H47" s="4">
        <v>11</v>
      </c>
    </row>
    <row r="48" spans="1:8" x14ac:dyDescent="0.2">
      <c r="A48" s="2" t="s">
        <v>29</v>
      </c>
      <c r="B48" s="4">
        <v>233</v>
      </c>
      <c r="C48" s="5">
        <v>4.46</v>
      </c>
      <c r="D48" s="4">
        <v>193</v>
      </c>
      <c r="E48" s="5">
        <v>6.68</v>
      </c>
      <c r="F48" s="4">
        <v>33</v>
      </c>
      <c r="G48" s="5">
        <v>1.45</v>
      </c>
      <c r="H48" s="4">
        <v>4</v>
      </c>
    </row>
    <row r="49" spans="1:8" x14ac:dyDescent="0.2">
      <c r="A49" s="2" t="s">
        <v>30</v>
      </c>
      <c r="B49" s="4">
        <v>183</v>
      </c>
      <c r="C49" s="5">
        <v>3.5</v>
      </c>
      <c r="D49" s="4">
        <v>79</v>
      </c>
      <c r="E49" s="5">
        <v>2.74</v>
      </c>
      <c r="F49" s="4">
        <v>91</v>
      </c>
      <c r="G49" s="5">
        <v>4</v>
      </c>
      <c r="H49" s="4">
        <v>8</v>
      </c>
    </row>
    <row r="50" spans="1:8" x14ac:dyDescent="0.2">
      <c r="A50" s="1" t="s">
        <v>3</v>
      </c>
      <c r="B50" s="4">
        <v>1372</v>
      </c>
      <c r="C50" s="5">
        <v>99.99</v>
      </c>
      <c r="D50" s="4">
        <v>817</v>
      </c>
      <c r="E50" s="5">
        <v>99.99</v>
      </c>
      <c r="F50" s="4">
        <v>539</v>
      </c>
      <c r="G50" s="5">
        <v>99.990000000000023</v>
      </c>
      <c r="H50" s="4">
        <v>0</v>
      </c>
    </row>
    <row r="51" spans="1:8" x14ac:dyDescent="0.2">
      <c r="A51" s="2" t="s">
        <v>16</v>
      </c>
      <c r="B51" s="4">
        <v>2</v>
      </c>
      <c r="C51" s="5">
        <v>0.15</v>
      </c>
      <c r="D51" s="4">
        <v>1</v>
      </c>
      <c r="E51" s="5">
        <v>0.12</v>
      </c>
      <c r="F51" s="4">
        <v>1</v>
      </c>
      <c r="G51" s="5">
        <v>0.19</v>
      </c>
      <c r="H51" s="4">
        <v>0</v>
      </c>
    </row>
    <row r="52" spans="1:8" x14ac:dyDescent="0.2">
      <c r="A52" s="2" t="s">
        <v>17</v>
      </c>
      <c r="B52" s="4">
        <v>229</v>
      </c>
      <c r="C52" s="5">
        <v>16.690000000000001</v>
      </c>
      <c r="D52" s="4">
        <v>106</v>
      </c>
      <c r="E52" s="5">
        <v>12.97</v>
      </c>
      <c r="F52" s="4">
        <v>123</v>
      </c>
      <c r="G52" s="5">
        <v>22.82</v>
      </c>
      <c r="H52" s="4">
        <v>0</v>
      </c>
    </row>
    <row r="53" spans="1:8" x14ac:dyDescent="0.2">
      <c r="A53" s="2" t="s">
        <v>18</v>
      </c>
      <c r="B53" s="4">
        <v>116</v>
      </c>
      <c r="C53" s="5">
        <v>8.4499999999999993</v>
      </c>
      <c r="D53" s="4">
        <v>53</v>
      </c>
      <c r="E53" s="5">
        <v>6.49</v>
      </c>
      <c r="F53" s="4">
        <v>63</v>
      </c>
      <c r="G53" s="5">
        <v>11.69</v>
      </c>
      <c r="H53" s="4">
        <v>0</v>
      </c>
    </row>
    <row r="54" spans="1:8" x14ac:dyDescent="0.2">
      <c r="A54" s="2" t="s">
        <v>19</v>
      </c>
      <c r="B54" s="4">
        <v>0</v>
      </c>
      <c r="C54" s="5">
        <v>0</v>
      </c>
      <c r="D54" s="4">
        <v>0</v>
      </c>
      <c r="E54" s="5">
        <v>0</v>
      </c>
      <c r="F54" s="4">
        <v>0</v>
      </c>
      <c r="G54" s="5">
        <v>0</v>
      </c>
      <c r="H54" s="4">
        <v>0</v>
      </c>
    </row>
    <row r="55" spans="1:8" x14ac:dyDescent="0.2">
      <c r="A55" s="2" t="s">
        <v>20</v>
      </c>
      <c r="B55" s="4">
        <v>12</v>
      </c>
      <c r="C55" s="5">
        <v>0.87</v>
      </c>
      <c r="D55" s="4">
        <v>1</v>
      </c>
      <c r="E55" s="5">
        <v>0.12</v>
      </c>
      <c r="F55" s="4">
        <v>11</v>
      </c>
      <c r="G55" s="5">
        <v>2.04</v>
      </c>
      <c r="H55" s="4">
        <v>0</v>
      </c>
    </row>
    <row r="56" spans="1:8" x14ac:dyDescent="0.2">
      <c r="A56" s="2" t="s">
        <v>21</v>
      </c>
      <c r="B56" s="4">
        <v>6</v>
      </c>
      <c r="C56" s="5">
        <v>0.44</v>
      </c>
      <c r="D56" s="4">
        <v>0</v>
      </c>
      <c r="E56" s="5">
        <v>0</v>
      </c>
      <c r="F56" s="4">
        <v>6</v>
      </c>
      <c r="G56" s="5">
        <v>1.1100000000000001</v>
      </c>
      <c r="H56" s="4">
        <v>0</v>
      </c>
    </row>
    <row r="57" spans="1:8" x14ac:dyDescent="0.2">
      <c r="A57" s="2" t="s">
        <v>22</v>
      </c>
      <c r="B57" s="4">
        <v>318</v>
      </c>
      <c r="C57" s="5">
        <v>23.18</v>
      </c>
      <c r="D57" s="4">
        <v>169</v>
      </c>
      <c r="E57" s="5">
        <v>20.69</v>
      </c>
      <c r="F57" s="4">
        <v>149</v>
      </c>
      <c r="G57" s="5">
        <v>27.64</v>
      </c>
      <c r="H57" s="4">
        <v>0</v>
      </c>
    </row>
    <row r="58" spans="1:8" x14ac:dyDescent="0.2">
      <c r="A58" s="2" t="s">
        <v>23</v>
      </c>
      <c r="B58" s="4">
        <v>8</v>
      </c>
      <c r="C58" s="5">
        <v>0.57999999999999996</v>
      </c>
      <c r="D58" s="4">
        <v>3</v>
      </c>
      <c r="E58" s="5">
        <v>0.37</v>
      </c>
      <c r="F58" s="4">
        <v>5</v>
      </c>
      <c r="G58" s="5">
        <v>0.93</v>
      </c>
      <c r="H58" s="4">
        <v>0</v>
      </c>
    </row>
    <row r="59" spans="1:8" x14ac:dyDescent="0.2">
      <c r="A59" s="2" t="s">
        <v>24</v>
      </c>
      <c r="B59" s="4">
        <v>86</v>
      </c>
      <c r="C59" s="5">
        <v>6.27</v>
      </c>
      <c r="D59" s="4">
        <v>48</v>
      </c>
      <c r="E59" s="5">
        <v>5.88</v>
      </c>
      <c r="F59" s="4">
        <v>37</v>
      </c>
      <c r="G59" s="5">
        <v>6.86</v>
      </c>
      <c r="H59" s="4">
        <v>0</v>
      </c>
    </row>
    <row r="60" spans="1:8" x14ac:dyDescent="0.2">
      <c r="A60" s="2" t="s">
        <v>25</v>
      </c>
      <c r="B60" s="4">
        <v>57</v>
      </c>
      <c r="C60" s="5">
        <v>4.1500000000000004</v>
      </c>
      <c r="D60" s="4">
        <v>27</v>
      </c>
      <c r="E60" s="5">
        <v>3.3</v>
      </c>
      <c r="F60" s="4">
        <v>27</v>
      </c>
      <c r="G60" s="5">
        <v>5.01</v>
      </c>
      <c r="H60" s="4">
        <v>0</v>
      </c>
    </row>
    <row r="61" spans="1:8" x14ac:dyDescent="0.2">
      <c r="A61" s="2" t="s">
        <v>26</v>
      </c>
      <c r="B61" s="4">
        <v>186</v>
      </c>
      <c r="C61" s="5">
        <v>13.56</v>
      </c>
      <c r="D61" s="4">
        <v>147</v>
      </c>
      <c r="E61" s="5">
        <v>17.989999999999998</v>
      </c>
      <c r="F61" s="4">
        <v>38</v>
      </c>
      <c r="G61" s="5">
        <v>7.05</v>
      </c>
      <c r="H61" s="4">
        <v>0</v>
      </c>
    </row>
    <row r="62" spans="1:8" x14ac:dyDescent="0.2">
      <c r="A62" s="2" t="s">
        <v>27</v>
      </c>
      <c r="B62" s="4">
        <v>194</v>
      </c>
      <c r="C62" s="5">
        <v>14.14</v>
      </c>
      <c r="D62" s="4">
        <v>160</v>
      </c>
      <c r="E62" s="5">
        <v>19.579999999999998</v>
      </c>
      <c r="F62" s="4">
        <v>33</v>
      </c>
      <c r="G62" s="5">
        <v>6.12</v>
      </c>
      <c r="H62" s="4">
        <v>0</v>
      </c>
    </row>
    <row r="63" spans="1:8" x14ac:dyDescent="0.2">
      <c r="A63" s="2" t="s">
        <v>28</v>
      </c>
      <c r="B63" s="4">
        <v>60</v>
      </c>
      <c r="C63" s="5">
        <v>4.37</v>
      </c>
      <c r="D63" s="4">
        <v>33</v>
      </c>
      <c r="E63" s="5">
        <v>4.04</v>
      </c>
      <c r="F63" s="4">
        <v>17</v>
      </c>
      <c r="G63" s="5">
        <v>3.15</v>
      </c>
      <c r="H63" s="4">
        <v>0</v>
      </c>
    </row>
    <row r="64" spans="1:8" x14ac:dyDescent="0.2">
      <c r="A64" s="2" t="s">
        <v>29</v>
      </c>
      <c r="B64" s="4">
        <v>56</v>
      </c>
      <c r="C64" s="5">
        <v>4.08</v>
      </c>
      <c r="D64" s="4">
        <v>42</v>
      </c>
      <c r="E64" s="5">
        <v>5.14</v>
      </c>
      <c r="F64" s="4">
        <v>14</v>
      </c>
      <c r="G64" s="5">
        <v>2.6</v>
      </c>
      <c r="H64" s="4">
        <v>0</v>
      </c>
    </row>
    <row r="65" spans="1:8" x14ac:dyDescent="0.2">
      <c r="A65" s="2" t="s">
        <v>30</v>
      </c>
      <c r="B65" s="4">
        <v>42</v>
      </c>
      <c r="C65" s="5">
        <v>3.06</v>
      </c>
      <c r="D65" s="4">
        <v>27</v>
      </c>
      <c r="E65" s="5">
        <v>3.3</v>
      </c>
      <c r="F65" s="4">
        <v>15</v>
      </c>
      <c r="G65" s="5">
        <v>2.78</v>
      </c>
      <c r="H65" s="4">
        <v>0</v>
      </c>
    </row>
    <row r="66" spans="1:8" x14ac:dyDescent="0.2">
      <c r="A66" s="1" t="s">
        <v>4</v>
      </c>
      <c r="B66" s="4">
        <v>1201</v>
      </c>
      <c r="C66" s="5">
        <v>99.999999999999986</v>
      </c>
      <c r="D66" s="4">
        <v>744</v>
      </c>
      <c r="E66" s="5">
        <v>100.01</v>
      </c>
      <c r="F66" s="4">
        <v>441</v>
      </c>
      <c r="G66" s="5">
        <v>100.00999999999999</v>
      </c>
      <c r="H66" s="4">
        <v>3</v>
      </c>
    </row>
    <row r="67" spans="1:8" x14ac:dyDescent="0.2">
      <c r="A67" s="2" t="s">
        <v>16</v>
      </c>
      <c r="B67" s="4">
        <v>0</v>
      </c>
      <c r="C67" s="5">
        <v>0</v>
      </c>
      <c r="D67" s="4">
        <v>0</v>
      </c>
      <c r="E67" s="5">
        <v>0</v>
      </c>
      <c r="F67" s="4">
        <v>0</v>
      </c>
      <c r="G67" s="5">
        <v>0</v>
      </c>
      <c r="H67" s="4">
        <v>0</v>
      </c>
    </row>
    <row r="68" spans="1:8" x14ac:dyDescent="0.2">
      <c r="A68" s="2" t="s">
        <v>17</v>
      </c>
      <c r="B68" s="4">
        <v>182</v>
      </c>
      <c r="C68" s="5">
        <v>15.15</v>
      </c>
      <c r="D68" s="4">
        <v>93</v>
      </c>
      <c r="E68" s="5">
        <v>12.5</v>
      </c>
      <c r="F68" s="4">
        <v>89</v>
      </c>
      <c r="G68" s="5">
        <v>20.18</v>
      </c>
      <c r="H68" s="4">
        <v>0</v>
      </c>
    </row>
    <row r="69" spans="1:8" x14ac:dyDescent="0.2">
      <c r="A69" s="2" t="s">
        <v>18</v>
      </c>
      <c r="B69" s="4">
        <v>138</v>
      </c>
      <c r="C69" s="5">
        <v>11.49</v>
      </c>
      <c r="D69" s="4">
        <v>63</v>
      </c>
      <c r="E69" s="5">
        <v>8.4700000000000006</v>
      </c>
      <c r="F69" s="4">
        <v>75</v>
      </c>
      <c r="G69" s="5">
        <v>17.010000000000002</v>
      </c>
      <c r="H69" s="4">
        <v>0</v>
      </c>
    </row>
    <row r="70" spans="1:8" x14ac:dyDescent="0.2">
      <c r="A70" s="2" t="s">
        <v>19</v>
      </c>
      <c r="B70" s="4">
        <v>1</v>
      </c>
      <c r="C70" s="5">
        <v>0.08</v>
      </c>
      <c r="D70" s="4">
        <v>0</v>
      </c>
      <c r="E70" s="5">
        <v>0</v>
      </c>
      <c r="F70" s="4">
        <v>1</v>
      </c>
      <c r="G70" s="5">
        <v>0.23</v>
      </c>
      <c r="H70" s="4">
        <v>0</v>
      </c>
    </row>
    <row r="71" spans="1:8" x14ac:dyDescent="0.2">
      <c r="A71" s="2" t="s">
        <v>20</v>
      </c>
      <c r="B71" s="4">
        <v>2</v>
      </c>
      <c r="C71" s="5">
        <v>0.17</v>
      </c>
      <c r="D71" s="4">
        <v>0</v>
      </c>
      <c r="E71" s="5">
        <v>0</v>
      </c>
      <c r="F71" s="4">
        <v>2</v>
      </c>
      <c r="G71" s="5">
        <v>0.45</v>
      </c>
      <c r="H71" s="4">
        <v>0</v>
      </c>
    </row>
    <row r="72" spans="1:8" x14ac:dyDescent="0.2">
      <c r="A72" s="2" t="s">
        <v>21</v>
      </c>
      <c r="B72" s="4">
        <v>8</v>
      </c>
      <c r="C72" s="5">
        <v>0.67</v>
      </c>
      <c r="D72" s="4">
        <v>2</v>
      </c>
      <c r="E72" s="5">
        <v>0.27</v>
      </c>
      <c r="F72" s="4">
        <v>6</v>
      </c>
      <c r="G72" s="5">
        <v>1.36</v>
      </c>
      <c r="H72" s="4">
        <v>0</v>
      </c>
    </row>
    <row r="73" spans="1:8" x14ac:dyDescent="0.2">
      <c r="A73" s="2" t="s">
        <v>22</v>
      </c>
      <c r="B73" s="4">
        <v>335</v>
      </c>
      <c r="C73" s="5">
        <v>27.89</v>
      </c>
      <c r="D73" s="4">
        <v>221</v>
      </c>
      <c r="E73" s="5">
        <v>29.7</v>
      </c>
      <c r="F73" s="4">
        <v>114</v>
      </c>
      <c r="G73" s="5">
        <v>25.85</v>
      </c>
      <c r="H73" s="4">
        <v>0</v>
      </c>
    </row>
    <row r="74" spans="1:8" x14ac:dyDescent="0.2">
      <c r="A74" s="2" t="s">
        <v>23</v>
      </c>
      <c r="B74" s="4">
        <v>3</v>
      </c>
      <c r="C74" s="5">
        <v>0.25</v>
      </c>
      <c r="D74" s="4">
        <v>0</v>
      </c>
      <c r="E74" s="5">
        <v>0</v>
      </c>
      <c r="F74" s="4">
        <v>3</v>
      </c>
      <c r="G74" s="5">
        <v>0.68</v>
      </c>
      <c r="H74" s="4">
        <v>0</v>
      </c>
    </row>
    <row r="75" spans="1:8" x14ac:dyDescent="0.2">
      <c r="A75" s="2" t="s">
        <v>24</v>
      </c>
      <c r="B75" s="4">
        <v>37</v>
      </c>
      <c r="C75" s="5">
        <v>3.08</v>
      </c>
      <c r="D75" s="4">
        <v>8</v>
      </c>
      <c r="E75" s="5">
        <v>1.08</v>
      </c>
      <c r="F75" s="4">
        <v>29</v>
      </c>
      <c r="G75" s="5">
        <v>6.58</v>
      </c>
      <c r="H75" s="4">
        <v>0</v>
      </c>
    </row>
    <row r="76" spans="1:8" x14ac:dyDescent="0.2">
      <c r="A76" s="2" t="s">
        <v>25</v>
      </c>
      <c r="B76" s="4">
        <v>36</v>
      </c>
      <c r="C76" s="5">
        <v>3</v>
      </c>
      <c r="D76" s="4">
        <v>18</v>
      </c>
      <c r="E76" s="5">
        <v>2.42</v>
      </c>
      <c r="F76" s="4">
        <v>18</v>
      </c>
      <c r="G76" s="5">
        <v>4.08</v>
      </c>
      <c r="H76" s="4">
        <v>0</v>
      </c>
    </row>
    <row r="77" spans="1:8" x14ac:dyDescent="0.2">
      <c r="A77" s="2" t="s">
        <v>26</v>
      </c>
      <c r="B77" s="4">
        <v>136</v>
      </c>
      <c r="C77" s="5">
        <v>11.32</v>
      </c>
      <c r="D77" s="4">
        <v>101</v>
      </c>
      <c r="E77" s="5">
        <v>13.58</v>
      </c>
      <c r="F77" s="4">
        <v>34</v>
      </c>
      <c r="G77" s="5">
        <v>7.71</v>
      </c>
      <c r="H77" s="4">
        <v>0</v>
      </c>
    </row>
    <row r="78" spans="1:8" x14ac:dyDescent="0.2">
      <c r="A78" s="2" t="s">
        <v>27</v>
      </c>
      <c r="B78" s="4">
        <v>168</v>
      </c>
      <c r="C78" s="5">
        <v>13.99</v>
      </c>
      <c r="D78" s="4">
        <v>145</v>
      </c>
      <c r="E78" s="5">
        <v>19.489999999999998</v>
      </c>
      <c r="F78" s="4">
        <v>23</v>
      </c>
      <c r="G78" s="5">
        <v>5.22</v>
      </c>
      <c r="H78" s="4">
        <v>0</v>
      </c>
    </row>
    <row r="79" spans="1:8" x14ac:dyDescent="0.2">
      <c r="A79" s="2" t="s">
        <v>28</v>
      </c>
      <c r="B79" s="4">
        <v>66</v>
      </c>
      <c r="C79" s="5">
        <v>5.5</v>
      </c>
      <c r="D79" s="4">
        <v>36</v>
      </c>
      <c r="E79" s="5">
        <v>4.84</v>
      </c>
      <c r="F79" s="4">
        <v>19</v>
      </c>
      <c r="G79" s="5">
        <v>4.3099999999999996</v>
      </c>
      <c r="H79" s="4">
        <v>2</v>
      </c>
    </row>
    <row r="80" spans="1:8" x14ac:dyDescent="0.2">
      <c r="A80" s="2" t="s">
        <v>29</v>
      </c>
      <c r="B80" s="4">
        <v>53</v>
      </c>
      <c r="C80" s="5">
        <v>4.41</v>
      </c>
      <c r="D80" s="4">
        <v>41</v>
      </c>
      <c r="E80" s="5">
        <v>5.51</v>
      </c>
      <c r="F80" s="4">
        <v>10</v>
      </c>
      <c r="G80" s="5">
        <v>2.27</v>
      </c>
      <c r="H80" s="4">
        <v>0</v>
      </c>
    </row>
    <row r="81" spans="1:8" x14ac:dyDescent="0.2">
      <c r="A81" s="2" t="s">
        <v>30</v>
      </c>
      <c r="B81" s="4">
        <v>36</v>
      </c>
      <c r="C81" s="5">
        <v>3</v>
      </c>
      <c r="D81" s="4">
        <v>16</v>
      </c>
      <c r="E81" s="5">
        <v>2.15</v>
      </c>
      <c r="F81" s="4">
        <v>18</v>
      </c>
      <c r="G81" s="5">
        <v>4.08</v>
      </c>
      <c r="H81" s="4">
        <v>1</v>
      </c>
    </row>
    <row r="82" spans="1:8" x14ac:dyDescent="0.2">
      <c r="A82" s="1" t="s">
        <v>5</v>
      </c>
      <c r="B82" s="4">
        <v>708</v>
      </c>
      <c r="C82" s="5">
        <v>99.990000000000009</v>
      </c>
      <c r="D82" s="4">
        <v>398</v>
      </c>
      <c r="E82" s="5">
        <v>99.990000000000009</v>
      </c>
      <c r="F82" s="4">
        <v>295</v>
      </c>
      <c r="G82" s="5">
        <v>100.02999999999999</v>
      </c>
      <c r="H82" s="4">
        <v>0</v>
      </c>
    </row>
    <row r="83" spans="1:8" x14ac:dyDescent="0.2">
      <c r="A83" s="2" t="s">
        <v>16</v>
      </c>
      <c r="B83" s="4">
        <v>0</v>
      </c>
      <c r="C83" s="5">
        <v>0</v>
      </c>
      <c r="D83" s="4">
        <v>0</v>
      </c>
      <c r="E83" s="5">
        <v>0</v>
      </c>
      <c r="F83" s="4">
        <v>0</v>
      </c>
      <c r="G83" s="5">
        <v>0</v>
      </c>
      <c r="H83" s="4">
        <v>0</v>
      </c>
    </row>
    <row r="84" spans="1:8" x14ac:dyDescent="0.2">
      <c r="A84" s="2" t="s">
        <v>17</v>
      </c>
      <c r="B84" s="4">
        <v>110</v>
      </c>
      <c r="C84" s="5">
        <v>15.54</v>
      </c>
      <c r="D84" s="4">
        <v>47</v>
      </c>
      <c r="E84" s="5">
        <v>11.81</v>
      </c>
      <c r="F84" s="4">
        <v>63</v>
      </c>
      <c r="G84" s="5">
        <v>21.36</v>
      </c>
      <c r="H84" s="4">
        <v>0</v>
      </c>
    </row>
    <row r="85" spans="1:8" x14ac:dyDescent="0.2">
      <c r="A85" s="2" t="s">
        <v>18</v>
      </c>
      <c r="B85" s="4">
        <v>71</v>
      </c>
      <c r="C85" s="5">
        <v>10.029999999999999</v>
      </c>
      <c r="D85" s="4">
        <v>28</v>
      </c>
      <c r="E85" s="5">
        <v>7.04</v>
      </c>
      <c r="F85" s="4">
        <v>43</v>
      </c>
      <c r="G85" s="5">
        <v>14.58</v>
      </c>
      <c r="H85" s="4">
        <v>0</v>
      </c>
    </row>
    <row r="86" spans="1:8" x14ac:dyDescent="0.2">
      <c r="A86" s="2" t="s">
        <v>19</v>
      </c>
      <c r="B86" s="4">
        <v>2</v>
      </c>
      <c r="C86" s="5">
        <v>0.28000000000000003</v>
      </c>
      <c r="D86" s="4">
        <v>0</v>
      </c>
      <c r="E86" s="5">
        <v>0</v>
      </c>
      <c r="F86" s="4">
        <v>2</v>
      </c>
      <c r="G86" s="5">
        <v>0.68</v>
      </c>
      <c r="H86" s="4">
        <v>0</v>
      </c>
    </row>
    <row r="87" spans="1:8" x14ac:dyDescent="0.2">
      <c r="A87" s="2" t="s">
        <v>20</v>
      </c>
      <c r="B87" s="4">
        <v>5</v>
      </c>
      <c r="C87" s="5">
        <v>0.71</v>
      </c>
      <c r="D87" s="4">
        <v>0</v>
      </c>
      <c r="E87" s="5">
        <v>0</v>
      </c>
      <c r="F87" s="4">
        <v>4</v>
      </c>
      <c r="G87" s="5">
        <v>1.36</v>
      </c>
      <c r="H87" s="4">
        <v>0</v>
      </c>
    </row>
    <row r="88" spans="1:8" x14ac:dyDescent="0.2">
      <c r="A88" s="2" t="s">
        <v>21</v>
      </c>
      <c r="B88" s="4">
        <v>8</v>
      </c>
      <c r="C88" s="5">
        <v>1.1299999999999999</v>
      </c>
      <c r="D88" s="4">
        <v>2</v>
      </c>
      <c r="E88" s="5">
        <v>0.5</v>
      </c>
      <c r="F88" s="4">
        <v>6</v>
      </c>
      <c r="G88" s="5">
        <v>2.0299999999999998</v>
      </c>
      <c r="H88" s="4">
        <v>0</v>
      </c>
    </row>
    <row r="89" spans="1:8" x14ac:dyDescent="0.2">
      <c r="A89" s="2" t="s">
        <v>22</v>
      </c>
      <c r="B89" s="4">
        <v>189</v>
      </c>
      <c r="C89" s="5">
        <v>26.69</v>
      </c>
      <c r="D89" s="4">
        <v>107</v>
      </c>
      <c r="E89" s="5">
        <v>26.88</v>
      </c>
      <c r="F89" s="4">
        <v>82</v>
      </c>
      <c r="G89" s="5">
        <v>27.8</v>
      </c>
      <c r="H89" s="4">
        <v>0</v>
      </c>
    </row>
    <row r="90" spans="1:8" x14ac:dyDescent="0.2">
      <c r="A90" s="2" t="s">
        <v>23</v>
      </c>
      <c r="B90" s="4">
        <v>6</v>
      </c>
      <c r="C90" s="5">
        <v>0.85</v>
      </c>
      <c r="D90" s="4">
        <v>2</v>
      </c>
      <c r="E90" s="5">
        <v>0.5</v>
      </c>
      <c r="F90" s="4">
        <v>4</v>
      </c>
      <c r="G90" s="5">
        <v>1.36</v>
      </c>
      <c r="H90" s="4">
        <v>0</v>
      </c>
    </row>
    <row r="91" spans="1:8" x14ac:dyDescent="0.2">
      <c r="A91" s="2" t="s">
        <v>24</v>
      </c>
      <c r="B91" s="4">
        <v>24</v>
      </c>
      <c r="C91" s="5">
        <v>3.39</v>
      </c>
      <c r="D91" s="4">
        <v>10</v>
      </c>
      <c r="E91" s="5">
        <v>2.5099999999999998</v>
      </c>
      <c r="F91" s="4">
        <v>14</v>
      </c>
      <c r="G91" s="5">
        <v>4.75</v>
      </c>
      <c r="H91" s="4">
        <v>0</v>
      </c>
    </row>
    <row r="92" spans="1:8" x14ac:dyDescent="0.2">
      <c r="A92" s="2" t="s">
        <v>25</v>
      </c>
      <c r="B92" s="4">
        <v>33</v>
      </c>
      <c r="C92" s="5">
        <v>4.66</v>
      </c>
      <c r="D92" s="4">
        <v>24</v>
      </c>
      <c r="E92" s="5">
        <v>6.03</v>
      </c>
      <c r="F92" s="4">
        <v>9</v>
      </c>
      <c r="G92" s="5">
        <v>3.05</v>
      </c>
      <c r="H92" s="4">
        <v>0</v>
      </c>
    </row>
    <row r="93" spans="1:8" x14ac:dyDescent="0.2">
      <c r="A93" s="2" t="s">
        <v>26</v>
      </c>
      <c r="B93" s="4">
        <v>60</v>
      </c>
      <c r="C93" s="5">
        <v>8.4700000000000006</v>
      </c>
      <c r="D93" s="4">
        <v>47</v>
      </c>
      <c r="E93" s="5">
        <v>11.81</v>
      </c>
      <c r="F93" s="4">
        <v>13</v>
      </c>
      <c r="G93" s="5">
        <v>4.41</v>
      </c>
      <c r="H93" s="4">
        <v>0</v>
      </c>
    </row>
    <row r="94" spans="1:8" x14ac:dyDescent="0.2">
      <c r="A94" s="2" t="s">
        <v>27</v>
      </c>
      <c r="B94" s="4">
        <v>103</v>
      </c>
      <c r="C94" s="5">
        <v>14.55</v>
      </c>
      <c r="D94" s="4">
        <v>81</v>
      </c>
      <c r="E94" s="5">
        <v>20.350000000000001</v>
      </c>
      <c r="F94" s="4">
        <v>22</v>
      </c>
      <c r="G94" s="5">
        <v>7.46</v>
      </c>
      <c r="H94" s="4">
        <v>0</v>
      </c>
    </row>
    <row r="95" spans="1:8" x14ac:dyDescent="0.2">
      <c r="A95" s="2" t="s">
        <v>28</v>
      </c>
      <c r="B95" s="4">
        <v>43</v>
      </c>
      <c r="C95" s="5">
        <v>6.07</v>
      </c>
      <c r="D95" s="4">
        <v>17</v>
      </c>
      <c r="E95" s="5">
        <v>4.2699999999999996</v>
      </c>
      <c r="F95" s="4">
        <v>14</v>
      </c>
      <c r="G95" s="5">
        <v>4.75</v>
      </c>
      <c r="H95" s="4">
        <v>0</v>
      </c>
    </row>
    <row r="96" spans="1:8" x14ac:dyDescent="0.2">
      <c r="A96" s="2" t="s">
        <v>29</v>
      </c>
      <c r="B96" s="4">
        <v>35</v>
      </c>
      <c r="C96" s="5">
        <v>4.9400000000000004</v>
      </c>
      <c r="D96" s="4">
        <v>23</v>
      </c>
      <c r="E96" s="5">
        <v>5.78</v>
      </c>
      <c r="F96" s="4">
        <v>10</v>
      </c>
      <c r="G96" s="5">
        <v>3.39</v>
      </c>
      <c r="H96" s="4">
        <v>0</v>
      </c>
    </row>
    <row r="97" spans="1:8" x14ac:dyDescent="0.2">
      <c r="A97" s="2" t="s">
        <v>30</v>
      </c>
      <c r="B97" s="4">
        <v>19</v>
      </c>
      <c r="C97" s="5">
        <v>2.68</v>
      </c>
      <c r="D97" s="4">
        <v>10</v>
      </c>
      <c r="E97" s="5">
        <v>2.5099999999999998</v>
      </c>
      <c r="F97" s="4">
        <v>9</v>
      </c>
      <c r="G97" s="5">
        <v>3.05</v>
      </c>
      <c r="H97" s="4">
        <v>0</v>
      </c>
    </row>
    <row r="98" spans="1:8" x14ac:dyDescent="0.2">
      <c r="A98" s="1" t="s">
        <v>6</v>
      </c>
      <c r="B98" s="4">
        <v>903</v>
      </c>
      <c r="C98" s="5">
        <v>100.00000000000003</v>
      </c>
      <c r="D98" s="4">
        <v>471</v>
      </c>
      <c r="E98" s="5">
        <v>99.990000000000009</v>
      </c>
      <c r="F98" s="4">
        <v>412</v>
      </c>
      <c r="G98" s="5">
        <v>99.98</v>
      </c>
      <c r="H98" s="4">
        <v>1</v>
      </c>
    </row>
    <row r="99" spans="1:8" x14ac:dyDescent="0.2">
      <c r="A99" s="2" t="s">
        <v>16</v>
      </c>
      <c r="B99" s="4">
        <v>1</v>
      </c>
      <c r="C99" s="5">
        <v>0.11</v>
      </c>
      <c r="D99" s="4">
        <v>0</v>
      </c>
      <c r="E99" s="5">
        <v>0</v>
      </c>
      <c r="F99" s="4">
        <v>1</v>
      </c>
      <c r="G99" s="5">
        <v>0.24</v>
      </c>
      <c r="H99" s="4">
        <v>0</v>
      </c>
    </row>
    <row r="100" spans="1:8" x14ac:dyDescent="0.2">
      <c r="A100" s="2" t="s">
        <v>17</v>
      </c>
      <c r="B100" s="4">
        <v>135</v>
      </c>
      <c r="C100" s="5">
        <v>14.95</v>
      </c>
      <c r="D100" s="4">
        <v>49</v>
      </c>
      <c r="E100" s="5">
        <v>10.4</v>
      </c>
      <c r="F100" s="4">
        <v>86</v>
      </c>
      <c r="G100" s="5">
        <v>20.87</v>
      </c>
      <c r="H100" s="4">
        <v>0</v>
      </c>
    </row>
    <row r="101" spans="1:8" x14ac:dyDescent="0.2">
      <c r="A101" s="2" t="s">
        <v>18</v>
      </c>
      <c r="B101" s="4">
        <v>102</v>
      </c>
      <c r="C101" s="5">
        <v>11.3</v>
      </c>
      <c r="D101" s="4">
        <v>37</v>
      </c>
      <c r="E101" s="5">
        <v>7.86</v>
      </c>
      <c r="F101" s="4">
        <v>65</v>
      </c>
      <c r="G101" s="5">
        <v>15.78</v>
      </c>
      <c r="H101" s="4">
        <v>0</v>
      </c>
    </row>
    <row r="102" spans="1:8" x14ac:dyDescent="0.2">
      <c r="A102" s="2" t="s">
        <v>19</v>
      </c>
      <c r="B102" s="4">
        <v>1</v>
      </c>
      <c r="C102" s="5">
        <v>0.11</v>
      </c>
      <c r="D102" s="4">
        <v>0</v>
      </c>
      <c r="E102" s="5">
        <v>0</v>
      </c>
      <c r="F102" s="4">
        <v>0</v>
      </c>
      <c r="G102" s="5">
        <v>0</v>
      </c>
      <c r="H102" s="4">
        <v>0</v>
      </c>
    </row>
    <row r="103" spans="1:8" x14ac:dyDescent="0.2">
      <c r="A103" s="2" t="s">
        <v>20</v>
      </c>
      <c r="B103" s="4">
        <v>4</v>
      </c>
      <c r="C103" s="5">
        <v>0.44</v>
      </c>
      <c r="D103" s="4">
        <v>0</v>
      </c>
      <c r="E103" s="5">
        <v>0</v>
      </c>
      <c r="F103" s="4">
        <v>4</v>
      </c>
      <c r="G103" s="5">
        <v>0.97</v>
      </c>
      <c r="H103" s="4">
        <v>0</v>
      </c>
    </row>
    <row r="104" spans="1:8" x14ac:dyDescent="0.2">
      <c r="A104" s="2" t="s">
        <v>21</v>
      </c>
      <c r="B104" s="4">
        <v>17</v>
      </c>
      <c r="C104" s="5">
        <v>1.88</v>
      </c>
      <c r="D104" s="4">
        <v>1</v>
      </c>
      <c r="E104" s="5">
        <v>0.21</v>
      </c>
      <c r="F104" s="4">
        <v>15</v>
      </c>
      <c r="G104" s="5">
        <v>3.64</v>
      </c>
      <c r="H104" s="4">
        <v>1</v>
      </c>
    </row>
    <row r="105" spans="1:8" x14ac:dyDescent="0.2">
      <c r="A105" s="2" t="s">
        <v>22</v>
      </c>
      <c r="B105" s="4">
        <v>241</v>
      </c>
      <c r="C105" s="5">
        <v>26.69</v>
      </c>
      <c r="D105" s="4">
        <v>140</v>
      </c>
      <c r="E105" s="5">
        <v>29.72</v>
      </c>
      <c r="F105" s="4">
        <v>101</v>
      </c>
      <c r="G105" s="5">
        <v>24.51</v>
      </c>
      <c r="H105" s="4">
        <v>0</v>
      </c>
    </row>
    <row r="106" spans="1:8" x14ac:dyDescent="0.2">
      <c r="A106" s="2" t="s">
        <v>23</v>
      </c>
      <c r="B106" s="4">
        <v>10</v>
      </c>
      <c r="C106" s="5">
        <v>1.1100000000000001</v>
      </c>
      <c r="D106" s="4">
        <v>1</v>
      </c>
      <c r="E106" s="5">
        <v>0.21</v>
      </c>
      <c r="F106" s="4">
        <v>9</v>
      </c>
      <c r="G106" s="5">
        <v>2.1800000000000002</v>
      </c>
      <c r="H106" s="4">
        <v>0</v>
      </c>
    </row>
    <row r="107" spans="1:8" x14ac:dyDescent="0.2">
      <c r="A107" s="2" t="s">
        <v>24</v>
      </c>
      <c r="B107" s="4">
        <v>26</v>
      </c>
      <c r="C107" s="5">
        <v>2.88</v>
      </c>
      <c r="D107" s="4">
        <v>6</v>
      </c>
      <c r="E107" s="5">
        <v>1.27</v>
      </c>
      <c r="F107" s="4">
        <v>20</v>
      </c>
      <c r="G107" s="5">
        <v>4.8499999999999996</v>
      </c>
      <c r="H107" s="4">
        <v>0</v>
      </c>
    </row>
    <row r="108" spans="1:8" x14ac:dyDescent="0.2">
      <c r="A108" s="2" t="s">
        <v>25</v>
      </c>
      <c r="B108" s="4">
        <v>28</v>
      </c>
      <c r="C108" s="5">
        <v>3.1</v>
      </c>
      <c r="D108" s="4">
        <v>11</v>
      </c>
      <c r="E108" s="5">
        <v>2.34</v>
      </c>
      <c r="F108" s="4">
        <v>15</v>
      </c>
      <c r="G108" s="5">
        <v>3.64</v>
      </c>
      <c r="H108" s="4">
        <v>0</v>
      </c>
    </row>
    <row r="109" spans="1:8" x14ac:dyDescent="0.2">
      <c r="A109" s="2" t="s">
        <v>26</v>
      </c>
      <c r="B109" s="4">
        <v>108</v>
      </c>
      <c r="C109" s="5">
        <v>11.96</v>
      </c>
      <c r="D109" s="4">
        <v>74</v>
      </c>
      <c r="E109" s="5">
        <v>15.71</v>
      </c>
      <c r="F109" s="4">
        <v>34</v>
      </c>
      <c r="G109" s="5">
        <v>8.25</v>
      </c>
      <c r="H109" s="4">
        <v>0</v>
      </c>
    </row>
    <row r="110" spans="1:8" x14ac:dyDescent="0.2">
      <c r="A110" s="2" t="s">
        <v>27</v>
      </c>
      <c r="B110" s="4">
        <v>119</v>
      </c>
      <c r="C110" s="5">
        <v>13.18</v>
      </c>
      <c r="D110" s="4">
        <v>95</v>
      </c>
      <c r="E110" s="5">
        <v>20.170000000000002</v>
      </c>
      <c r="F110" s="4">
        <v>24</v>
      </c>
      <c r="G110" s="5">
        <v>5.83</v>
      </c>
      <c r="H110" s="4">
        <v>0</v>
      </c>
    </row>
    <row r="111" spans="1:8" x14ac:dyDescent="0.2">
      <c r="A111" s="2" t="s">
        <v>28</v>
      </c>
      <c r="B111" s="4">
        <v>40</v>
      </c>
      <c r="C111" s="5">
        <v>4.43</v>
      </c>
      <c r="D111" s="4">
        <v>11</v>
      </c>
      <c r="E111" s="5">
        <v>2.34</v>
      </c>
      <c r="F111" s="4">
        <v>15</v>
      </c>
      <c r="G111" s="5">
        <v>3.64</v>
      </c>
      <c r="H111" s="4">
        <v>0</v>
      </c>
    </row>
    <row r="112" spans="1:8" x14ac:dyDescent="0.2">
      <c r="A112" s="2" t="s">
        <v>29</v>
      </c>
      <c r="B112" s="4">
        <v>40</v>
      </c>
      <c r="C112" s="5">
        <v>4.43</v>
      </c>
      <c r="D112" s="4">
        <v>31</v>
      </c>
      <c r="E112" s="5">
        <v>6.58</v>
      </c>
      <c r="F112" s="4">
        <v>8</v>
      </c>
      <c r="G112" s="5">
        <v>1.94</v>
      </c>
      <c r="H112" s="4">
        <v>0</v>
      </c>
    </row>
    <row r="113" spans="1:8" x14ac:dyDescent="0.2">
      <c r="A113" s="2" t="s">
        <v>30</v>
      </c>
      <c r="B113" s="4">
        <v>31</v>
      </c>
      <c r="C113" s="5">
        <v>3.43</v>
      </c>
      <c r="D113" s="4">
        <v>15</v>
      </c>
      <c r="E113" s="5">
        <v>3.18</v>
      </c>
      <c r="F113" s="4">
        <v>15</v>
      </c>
      <c r="G113" s="5">
        <v>3.64</v>
      </c>
      <c r="H113" s="4">
        <v>0</v>
      </c>
    </row>
    <row r="114" spans="1:8" x14ac:dyDescent="0.2">
      <c r="A114" s="1" t="s">
        <v>7</v>
      </c>
      <c r="B114" s="4">
        <v>1265</v>
      </c>
      <c r="C114" s="5">
        <v>100.00000000000001</v>
      </c>
      <c r="D114" s="4">
        <v>717</v>
      </c>
      <c r="E114" s="5">
        <v>100</v>
      </c>
      <c r="F114" s="4">
        <v>529</v>
      </c>
      <c r="G114" s="5">
        <v>100.02000000000001</v>
      </c>
      <c r="H114" s="4">
        <v>2</v>
      </c>
    </row>
    <row r="115" spans="1:8" x14ac:dyDescent="0.2">
      <c r="A115" s="2" t="s">
        <v>16</v>
      </c>
      <c r="B115" s="4">
        <v>1</v>
      </c>
      <c r="C115" s="5">
        <v>0.08</v>
      </c>
      <c r="D115" s="4">
        <v>0</v>
      </c>
      <c r="E115" s="5">
        <v>0</v>
      </c>
      <c r="F115" s="4">
        <v>1</v>
      </c>
      <c r="G115" s="5">
        <v>0.19</v>
      </c>
      <c r="H115" s="4">
        <v>0</v>
      </c>
    </row>
    <row r="116" spans="1:8" x14ac:dyDescent="0.2">
      <c r="A116" s="2" t="s">
        <v>17</v>
      </c>
      <c r="B116" s="4">
        <v>221</v>
      </c>
      <c r="C116" s="5">
        <v>17.47</v>
      </c>
      <c r="D116" s="4">
        <v>113</v>
      </c>
      <c r="E116" s="5">
        <v>15.76</v>
      </c>
      <c r="F116" s="4">
        <v>108</v>
      </c>
      <c r="G116" s="5">
        <v>20.420000000000002</v>
      </c>
      <c r="H116" s="4">
        <v>0</v>
      </c>
    </row>
    <row r="117" spans="1:8" x14ac:dyDescent="0.2">
      <c r="A117" s="2" t="s">
        <v>18</v>
      </c>
      <c r="B117" s="4">
        <v>146</v>
      </c>
      <c r="C117" s="5">
        <v>11.54</v>
      </c>
      <c r="D117" s="4">
        <v>62</v>
      </c>
      <c r="E117" s="5">
        <v>8.65</v>
      </c>
      <c r="F117" s="4">
        <v>83</v>
      </c>
      <c r="G117" s="5">
        <v>15.69</v>
      </c>
      <c r="H117" s="4">
        <v>1</v>
      </c>
    </row>
    <row r="118" spans="1:8" x14ac:dyDescent="0.2">
      <c r="A118" s="2" t="s">
        <v>19</v>
      </c>
      <c r="B118" s="4">
        <v>1</v>
      </c>
      <c r="C118" s="5">
        <v>0.08</v>
      </c>
      <c r="D118" s="4">
        <v>0</v>
      </c>
      <c r="E118" s="5">
        <v>0</v>
      </c>
      <c r="F118" s="4">
        <v>0</v>
      </c>
      <c r="G118" s="5">
        <v>0</v>
      </c>
      <c r="H118" s="4">
        <v>0</v>
      </c>
    </row>
    <row r="119" spans="1:8" x14ac:dyDescent="0.2">
      <c r="A119" s="2" t="s">
        <v>20</v>
      </c>
      <c r="B119" s="4">
        <v>10</v>
      </c>
      <c r="C119" s="5">
        <v>0.79</v>
      </c>
      <c r="D119" s="4">
        <v>1</v>
      </c>
      <c r="E119" s="5">
        <v>0.14000000000000001</v>
      </c>
      <c r="F119" s="4">
        <v>9</v>
      </c>
      <c r="G119" s="5">
        <v>1.7</v>
      </c>
      <c r="H119" s="4">
        <v>0</v>
      </c>
    </row>
    <row r="120" spans="1:8" x14ac:dyDescent="0.2">
      <c r="A120" s="2" t="s">
        <v>21</v>
      </c>
      <c r="B120" s="4">
        <v>7</v>
      </c>
      <c r="C120" s="5">
        <v>0.55000000000000004</v>
      </c>
      <c r="D120" s="4">
        <v>2</v>
      </c>
      <c r="E120" s="5">
        <v>0.28000000000000003</v>
      </c>
      <c r="F120" s="4">
        <v>5</v>
      </c>
      <c r="G120" s="5">
        <v>0.95</v>
      </c>
      <c r="H120" s="4">
        <v>0</v>
      </c>
    </row>
    <row r="121" spans="1:8" x14ac:dyDescent="0.2">
      <c r="A121" s="2" t="s">
        <v>22</v>
      </c>
      <c r="B121" s="4">
        <v>288</v>
      </c>
      <c r="C121" s="5">
        <v>22.77</v>
      </c>
      <c r="D121" s="4">
        <v>153</v>
      </c>
      <c r="E121" s="5">
        <v>21.34</v>
      </c>
      <c r="F121" s="4">
        <v>135</v>
      </c>
      <c r="G121" s="5">
        <v>25.52</v>
      </c>
      <c r="H121" s="4">
        <v>0</v>
      </c>
    </row>
    <row r="122" spans="1:8" x14ac:dyDescent="0.2">
      <c r="A122" s="2" t="s">
        <v>23</v>
      </c>
      <c r="B122" s="4">
        <v>13</v>
      </c>
      <c r="C122" s="5">
        <v>1.03</v>
      </c>
      <c r="D122" s="4">
        <v>1</v>
      </c>
      <c r="E122" s="5">
        <v>0.14000000000000001</v>
      </c>
      <c r="F122" s="4">
        <v>12</v>
      </c>
      <c r="G122" s="5">
        <v>2.27</v>
      </c>
      <c r="H122" s="4">
        <v>0</v>
      </c>
    </row>
    <row r="123" spans="1:8" x14ac:dyDescent="0.2">
      <c r="A123" s="2" t="s">
        <v>24</v>
      </c>
      <c r="B123" s="4">
        <v>61</v>
      </c>
      <c r="C123" s="5">
        <v>4.82</v>
      </c>
      <c r="D123" s="4">
        <v>19</v>
      </c>
      <c r="E123" s="5">
        <v>2.65</v>
      </c>
      <c r="F123" s="4">
        <v>41</v>
      </c>
      <c r="G123" s="5">
        <v>7.75</v>
      </c>
      <c r="H123" s="4">
        <v>0</v>
      </c>
    </row>
    <row r="124" spans="1:8" x14ac:dyDescent="0.2">
      <c r="A124" s="2" t="s">
        <v>25</v>
      </c>
      <c r="B124" s="4">
        <v>65</v>
      </c>
      <c r="C124" s="5">
        <v>5.14</v>
      </c>
      <c r="D124" s="4">
        <v>40</v>
      </c>
      <c r="E124" s="5">
        <v>5.58</v>
      </c>
      <c r="F124" s="4">
        <v>24</v>
      </c>
      <c r="G124" s="5">
        <v>4.54</v>
      </c>
      <c r="H124" s="4">
        <v>0</v>
      </c>
    </row>
    <row r="125" spans="1:8" x14ac:dyDescent="0.2">
      <c r="A125" s="2" t="s">
        <v>26</v>
      </c>
      <c r="B125" s="4">
        <v>128</v>
      </c>
      <c r="C125" s="5">
        <v>10.119999999999999</v>
      </c>
      <c r="D125" s="4">
        <v>106</v>
      </c>
      <c r="E125" s="5">
        <v>14.78</v>
      </c>
      <c r="F125" s="4">
        <v>22</v>
      </c>
      <c r="G125" s="5">
        <v>4.16</v>
      </c>
      <c r="H125" s="4">
        <v>0</v>
      </c>
    </row>
    <row r="126" spans="1:8" x14ac:dyDescent="0.2">
      <c r="A126" s="2" t="s">
        <v>27</v>
      </c>
      <c r="B126" s="4">
        <v>165</v>
      </c>
      <c r="C126" s="5">
        <v>13.04</v>
      </c>
      <c r="D126" s="4">
        <v>127</v>
      </c>
      <c r="E126" s="5">
        <v>17.71</v>
      </c>
      <c r="F126" s="4">
        <v>38</v>
      </c>
      <c r="G126" s="5">
        <v>7.18</v>
      </c>
      <c r="H126" s="4">
        <v>0</v>
      </c>
    </row>
    <row r="127" spans="1:8" x14ac:dyDescent="0.2">
      <c r="A127" s="2" t="s">
        <v>28</v>
      </c>
      <c r="B127" s="4">
        <v>56</v>
      </c>
      <c r="C127" s="5">
        <v>4.43</v>
      </c>
      <c r="D127" s="4">
        <v>31</v>
      </c>
      <c r="E127" s="5">
        <v>4.32</v>
      </c>
      <c r="F127" s="4">
        <v>21</v>
      </c>
      <c r="G127" s="5">
        <v>3.97</v>
      </c>
      <c r="H127" s="4">
        <v>1</v>
      </c>
    </row>
    <row r="128" spans="1:8" x14ac:dyDescent="0.2">
      <c r="A128" s="2" t="s">
        <v>29</v>
      </c>
      <c r="B128" s="4">
        <v>69</v>
      </c>
      <c r="C128" s="5">
        <v>5.45</v>
      </c>
      <c r="D128" s="4">
        <v>43</v>
      </c>
      <c r="E128" s="5">
        <v>6</v>
      </c>
      <c r="F128" s="4">
        <v>15</v>
      </c>
      <c r="G128" s="5">
        <v>2.84</v>
      </c>
      <c r="H128" s="4">
        <v>0</v>
      </c>
    </row>
    <row r="129" spans="1:8" x14ac:dyDescent="0.2">
      <c r="A129" s="2" t="s">
        <v>30</v>
      </c>
      <c r="B129" s="4">
        <v>34</v>
      </c>
      <c r="C129" s="5">
        <v>2.69</v>
      </c>
      <c r="D129" s="4">
        <v>19</v>
      </c>
      <c r="E129" s="5">
        <v>2.65</v>
      </c>
      <c r="F129" s="4">
        <v>15</v>
      </c>
      <c r="G129" s="5">
        <v>2.84</v>
      </c>
      <c r="H129" s="4">
        <v>0</v>
      </c>
    </row>
    <row r="130" spans="1:8" x14ac:dyDescent="0.2">
      <c r="A130" s="1" t="s">
        <v>8</v>
      </c>
      <c r="B130" s="4">
        <v>886</v>
      </c>
      <c r="C130" s="5">
        <v>100.03000000000002</v>
      </c>
      <c r="D130" s="4">
        <v>500</v>
      </c>
      <c r="E130" s="5">
        <v>100.00000000000001</v>
      </c>
      <c r="F130" s="4">
        <v>379</v>
      </c>
      <c r="G130" s="5">
        <v>100</v>
      </c>
      <c r="H130" s="4">
        <v>1</v>
      </c>
    </row>
    <row r="131" spans="1:8" x14ac:dyDescent="0.2">
      <c r="A131" s="2" t="s">
        <v>16</v>
      </c>
      <c r="B131" s="4">
        <v>2</v>
      </c>
      <c r="C131" s="5">
        <v>0.23</v>
      </c>
      <c r="D131" s="4">
        <v>0</v>
      </c>
      <c r="E131" s="5">
        <v>0</v>
      </c>
      <c r="F131" s="4">
        <v>2</v>
      </c>
      <c r="G131" s="5">
        <v>0.53</v>
      </c>
      <c r="H131" s="4">
        <v>0</v>
      </c>
    </row>
    <row r="132" spans="1:8" x14ac:dyDescent="0.2">
      <c r="A132" s="2" t="s">
        <v>17</v>
      </c>
      <c r="B132" s="4">
        <v>142</v>
      </c>
      <c r="C132" s="5">
        <v>16.03</v>
      </c>
      <c r="D132" s="4">
        <v>71</v>
      </c>
      <c r="E132" s="5">
        <v>14.2</v>
      </c>
      <c r="F132" s="4">
        <v>71</v>
      </c>
      <c r="G132" s="5">
        <v>18.73</v>
      </c>
      <c r="H132" s="4">
        <v>0</v>
      </c>
    </row>
    <row r="133" spans="1:8" x14ac:dyDescent="0.2">
      <c r="A133" s="2" t="s">
        <v>18</v>
      </c>
      <c r="B133" s="4">
        <v>109</v>
      </c>
      <c r="C133" s="5">
        <v>12.3</v>
      </c>
      <c r="D133" s="4">
        <v>42</v>
      </c>
      <c r="E133" s="5">
        <v>8.4</v>
      </c>
      <c r="F133" s="4">
        <v>67</v>
      </c>
      <c r="G133" s="5">
        <v>17.68</v>
      </c>
      <c r="H133" s="4">
        <v>0</v>
      </c>
    </row>
    <row r="134" spans="1:8" x14ac:dyDescent="0.2">
      <c r="A134" s="2" t="s">
        <v>19</v>
      </c>
      <c r="B134" s="4">
        <v>2</v>
      </c>
      <c r="C134" s="5">
        <v>0.23</v>
      </c>
      <c r="D134" s="4">
        <v>0</v>
      </c>
      <c r="E134" s="5">
        <v>0</v>
      </c>
      <c r="F134" s="4">
        <v>2</v>
      </c>
      <c r="G134" s="5">
        <v>0.53</v>
      </c>
      <c r="H134" s="4">
        <v>0</v>
      </c>
    </row>
    <row r="135" spans="1:8" x14ac:dyDescent="0.2">
      <c r="A135" s="2" t="s">
        <v>20</v>
      </c>
      <c r="B135" s="4">
        <v>9</v>
      </c>
      <c r="C135" s="5">
        <v>1.02</v>
      </c>
      <c r="D135" s="4">
        <v>0</v>
      </c>
      <c r="E135" s="5">
        <v>0</v>
      </c>
      <c r="F135" s="4">
        <v>9</v>
      </c>
      <c r="G135" s="5">
        <v>2.37</v>
      </c>
      <c r="H135" s="4">
        <v>0</v>
      </c>
    </row>
    <row r="136" spans="1:8" x14ac:dyDescent="0.2">
      <c r="A136" s="2" t="s">
        <v>21</v>
      </c>
      <c r="B136" s="4">
        <v>9</v>
      </c>
      <c r="C136" s="5">
        <v>1.02</v>
      </c>
      <c r="D136" s="4">
        <v>3</v>
      </c>
      <c r="E136" s="5">
        <v>0.6</v>
      </c>
      <c r="F136" s="4">
        <v>6</v>
      </c>
      <c r="G136" s="5">
        <v>1.58</v>
      </c>
      <c r="H136" s="4">
        <v>0</v>
      </c>
    </row>
    <row r="137" spans="1:8" x14ac:dyDescent="0.2">
      <c r="A137" s="2" t="s">
        <v>22</v>
      </c>
      <c r="B137" s="4">
        <v>271</v>
      </c>
      <c r="C137" s="5">
        <v>30.59</v>
      </c>
      <c r="D137" s="4">
        <v>149</v>
      </c>
      <c r="E137" s="5">
        <v>29.8</v>
      </c>
      <c r="F137" s="4">
        <v>121</v>
      </c>
      <c r="G137" s="5">
        <v>31.93</v>
      </c>
      <c r="H137" s="4">
        <v>1</v>
      </c>
    </row>
    <row r="138" spans="1:8" x14ac:dyDescent="0.2">
      <c r="A138" s="2" t="s">
        <v>23</v>
      </c>
      <c r="B138" s="4">
        <v>3</v>
      </c>
      <c r="C138" s="5">
        <v>0.34</v>
      </c>
      <c r="D138" s="4">
        <v>1</v>
      </c>
      <c r="E138" s="5">
        <v>0.2</v>
      </c>
      <c r="F138" s="4">
        <v>2</v>
      </c>
      <c r="G138" s="5">
        <v>0.53</v>
      </c>
      <c r="H138" s="4">
        <v>0</v>
      </c>
    </row>
    <row r="139" spans="1:8" x14ac:dyDescent="0.2">
      <c r="A139" s="2" t="s">
        <v>24</v>
      </c>
      <c r="B139" s="4">
        <v>38</v>
      </c>
      <c r="C139" s="5">
        <v>4.29</v>
      </c>
      <c r="D139" s="4">
        <v>11</v>
      </c>
      <c r="E139" s="5">
        <v>2.2000000000000002</v>
      </c>
      <c r="F139" s="4">
        <v>27</v>
      </c>
      <c r="G139" s="5">
        <v>7.12</v>
      </c>
      <c r="H139" s="4">
        <v>0</v>
      </c>
    </row>
    <row r="140" spans="1:8" x14ac:dyDescent="0.2">
      <c r="A140" s="2" t="s">
        <v>25</v>
      </c>
      <c r="B140" s="4">
        <v>37</v>
      </c>
      <c r="C140" s="5">
        <v>4.18</v>
      </c>
      <c r="D140" s="4">
        <v>21</v>
      </c>
      <c r="E140" s="5">
        <v>4.2</v>
      </c>
      <c r="F140" s="4">
        <v>16</v>
      </c>
      <c r="G140" s="5">
        <v>4.22</v>
      </c>
      <c r="H140" s="4">
        <v>0</v>
      </c>
    </row>
    <row r="141" spans="1:8" x14ac:dyDescent="0.2">
      <c r="A141" s="2" t="s">
        <v>26</v>
      </c>
      <c r="B141" s="4">
        <v>78</v>
      </c>
      <c r="C141" s="5">
        <v>8.8000000000000007</v>
      </c>
      <c r="D141" s="4">
        <v>66</v>
      </c>
      <c r="E141" s="5">
        <v>13.2</v>
      </c>
      <c r="F141" s="4">
        <v>12</v>
      </c>
      <c r="G141" s="5">
        <v>3.17</v>
      </c>
      <c r="H141" s="4">
        <v>0</v>
      </c>
    </row>
    <row r="142" spans="1:8" x14ac:dyDescent="0.2">
      <c r="A142" s="2" t="s">
        <v>27</v>
      </c>
      <c r="B142" s="4">
        <v>96</v>
      </c>
      <c r="C142" s="5">
        <v>10.84</v>
      </c>
      <c r="D142" s="4">
        <v>82</v>
      </c>
      <c r="E142" s="5">
        <v>16.399999999999999</v>
      </c>
      <c r="F142" s="4">
        <v>14</v>
      </c>
      <c r="G142" s="5">
        <v>3.69</v>
      </c>
      <c r="H142" s="4">
        <v>0</v>
      </c>
    </row>
    <row r="143" spans="1:8" x14ac:dyDescent="0.2">
      <c r="A143" s="2" t="s">
        <v>28</v>
      </c>
      <c r="B143" s="4">
        <v>28</v>
      </c>
      <c r="C143" s="5">
        <v>3.16</v>
      </c>
      <c r="D143" s="4">
        <v>18</v>
      </c>
      <c r="E143" s="5">
        <v>3.6</v>
      </c>
      <c r="F143" s="4">
        <v>7</v>
      </c>
      <c r="G143" s="5">
        <v>1.85</v>
      </c>
      <c r="H143" s="4">
        <v>0</v>
      </c>
    </row>
    <row r="144" spans="1:8" x14ac:dyDescent="0.2">
      <c r="A144" s="2" t="s">
        <v>29</v>
      </c>
      <c r="B144" s="4">
        <v>39</v>
      </c>
      <c r="C144" s="5">
        <v>4.4000000000000004</v>
      </c>
      <c r="D144" s="4">
        <v>25</v>
      </c>
      <c r="E144" s="5">
        <v>5</v>
      </c>
      <c r="F144" s="4">
        <v>13</v>
      </c>
      <c r="G144" s="5">
        <v>3.43</v>
      </c>
      <c r="H144" s="4">
        <v>0</v>
      </c>
    </row>
    <row r="145" spans="1:8" x14ac:dyDescent="0.2">
      <c r="A145" s="2" t="s">
        <v>30</v>
      </c>
      <c r="B145" s="4">
        <v>23</v>
      </c>
      <c r="C145" s="5">
        <v>2.6</v>
      </c>
      <c r="D145" s="4">
        <v>11</v>
      </c>
      <c r="E145" s="5">
        <v>2.2000000000000002</v>
      </c>
      <c r="F145" s="4">
        <v>10</v>
      </c>
      <c r="G145" s="5">
        <v>2.64</v>
      </c>
      <c r="H145" s="4">
        <v>0</v>
      </c>
    </row>
    <row r="146" spans="1:8" x14ac:dyDescent="0.2">
      <c r="A146" s="1" t="s">
        <v>9</v>
      </c>
      <c r="B146" s="4">
        <v>1736</v>
      </c>
      <c r="C146" s="5">
        <v>100</v>
      </c>
      <c r="D146" s="4">
        <v>1149</v>
      </c>
      <c r="E146" s="5">
        <v>100.01</v>
      </c>
      <c r="F146" s="4">
        <v>557</v>
      </c>
      <c r="G146" s="5">
        <v>99.99</v>
      </c>
      <c r="H146" s="4">
        <v>11</v>
      </c>
    </row>
    <row r="147" spans="1:8" x14ac:dyDescent="0.2">
      <c r="A147" s="2" t="s">
        <v>16</v>
      </c>
      <c r="B147" s="4">
        <v>1</v>
      </c>
      <c r="C147" s="5">
        <v>0.06</v>
      </c>
      <c r="D147" s="4">
        <v>0</v>
      </c>
      <c r="E147" s="5">
        <v>0</v>
      </c>
      <c r="F147" s="4">
        <v>1</v>
      </c>
      <c r="G147" s="5">
        <v>0.18</v>
      </c>
      <c r="H147" s="4">
        <v>0</v>
      </c>
    </row>
    <row r="148" spans="1:8" x14ac:dyDescent="0.2">
      <c r="A148" s="2" t="s">
        <v>17</v>
      </c>
      <c r="B148" s="4">
        <v>260</v>
      </c>
      <c r="C148" s="5">
        <v>14.98</v>
      </c>
      <c r="D148" s="4">
        <v>163</v>
      </c>
      <c r="E148" s="5">
        <v>14.19</v>
      </c>
      <c r="F148" s="4">
        <v>97</v>
      </c>
      <c r="G148" s="5">
        <v>17.41</v>
      </c>
      <c r="H148" s="4">
        <v>0</v>
      </c>
    </row>
    <row r="149" spans="1:8" x14ac:dyDescent="0.2">
      <c r="A149" s="2" t="s">
        <v>18</v>
      </c>
      <c r="B149" s="4">
        <v>240</v>
      </c>
      <c r="C149" s="5">
        <v>13.82</v>
      </c>
      <c r="D149" s="4">
        <v>120</v>
      </c>
      <c r="E149" s="5">
        <v>10.44</v>
      </c>
      <c r="F149" s="4">
        <v>119</v>
      </c>
      <c r="G149" s="5">
        <v>21.36</v>
      </c>
      <c r="H149" s="4">
        <v>1</v>
      </c>
    </row>
    <row r="150" spans="1:8" x14ac:dyDescent="0.2">
      <c r="A150" s="2" t="s">
        <v>19</v>
      </c>
      <c r="B150" s="4">
        <v>3</v>
      </c>
      <c r="C150" s="5">
        <v>0.17</v>
      </c>
      <c r="D150" s="4">
        <v>0</v>
      </c>
      <c r="E150" s="5">
        <v>0</v>
      </c>
      <c r="F150" s="4">
        <v>3</v>
      </c>
      <c r="G150" s="5">
        <v>0.54</v>
      </c>
      <c r="H150" s="4">
        <v>0</v>
      </c>
    </row>
    <row r="151" spans="1:8" x14ac:dyDescent="0.2">
      <c r="A151" s="2" t="s">
        <v>20</v>
      </c>
      <c r="B151" s="4">
        <v>13</v>
      </c>
      <c r="C151" s="5">
        <v>0.75</v>
      </c>
      <c r="D151" s="4">
        <v>2</v>
      </c>
      <c r="E151" s="5">
        <v>0.17</v>
      </c>
      <c r="F151" s="4">
        <v>11</v>
      </c>
      <c r="G151" s="5">
        <v>1.97</v>
      </c>
      <c r="H151" s="4">
        <v>0</v>
      </c>
    </row>
    <row r="152" spans="1:8" x14ac:dyDescent="0.2">
      <c r="A152" s="2" t="s">
        <v>21</v>
      </c>
      <c r="B152" s="4">
        <v>9</v>
      </c>
      <c r="C152" s="5">
        <v>0.52</v>
      </c>
      <c r="D152" s="4">
        <v>0</v>
      </c>
      <c r="E152" s="5">
        <v>0</v>
      </c>
      <c r="F152" s="4">
        <v>9</v>
      </c>
      <c r="G152" s="5">
        <v>1.62</v>
      </c>
      <c r="H152" s="4">
        <v>0</v>
      </c>
    </row>
    <row r="153" spans="1:8" x14ac:dyDescent="0.2">
      <c r="A153" s="2" t="s">
        <v>22</v>
      </c>
      <c r="B153" s="4">
        <v>481</v>
      </c>
      <c r="C153" s="5">
        <v>27.71</v>
      </c>
      <c r="D153" s="4">
        <v>355</v>
      </c>
      <c r="E153" s="5">
        <v>30.9</v>
      </c>
      <c r="F153" s="4">
        <v>125</v>
      </c>
      <c r="G153" s="5">
        <v>22.44</v>
      </c>
      <c r="H153" s="4">
        <v>1</v>
      </c>
    </row>
    <row r="154" spans="1:8" x14ac:dyDescent="0.2">
      <c r="A154" s="2" t="s">
        <v>23</v>
      </c>
      <c r="B154" s="4">
        <v>7</v>
      </c>
      <c r="C154" s="5">
        <v>0.4</v>
      </c>
      <c r="D154" s="4">
        <v>5</v>
      </c>
      <c r="E154" s="5">
        <v>0.44</v>
      </c>
      <c r="F154" s="4">
        <v>2</v>
      </c>
      <c r="G154" s="5">
        <v>0.36</v>
      </c>
      <c r="H154" s="4">
        <v>0</v>
      </c>
    </row>
    <row r="155" spans="1:8" x14ac:dyDescent="0.2">
      <c r="A155" s="2" t="s">
        <v>24</v>
      </c>
      <c r="B155" s="4">
        <v>36</v>
      </c>
      <c r="C155" s="5">
        <v>2.0699999999999998</v>
      </c>
      <c r="D155" s="4">
        <v>8</v>
      </c>
      <c r="E155" s="5">
        <v>0.7</v>
      </c>
      <c r="F155" s="4">
        <v>27</v>
      </c>
      <c r="G155" s="5">
        <v>4.8499999999999996</v>
      </c>
      <c r="H155" s="4">
        <v>0</v>
      </c>
    </row>
    <row r="156" spans="1:8" x14ac:dyDescent="0.2">
      <c r="A156" s="2" t="s">
        <v>25</v>
      </c>
      <c r="B156" s="4">
        <v>60</v>
      </c>
      <c r="C156" s="5">
        <v>3.46</v>
      </c>
      <c r="D156" s="4">
        <v>42</v>
      </c>
      <c r="E156" s="5">
        <v>3.66</v>
      </c>
      <c r="F156" s="4">
        <v>18</v>
      </c>
      <c r="G156" s="5">
        <v>3.23</v>
      </c>
      <c r="H156" s="4">
        <v>0</v>
      </c>
    </row>
    <row r="157" spans="1:8" x14ac:dyDescent="0.2">
      <c r="A157" s="2" t="s">
        <v>26</v>
      </c>
      <c r="B157" s="4">
        <v>220</v>
      </c>
      <c r="C157" s="5">
        <v>12.67</v>
      </c>
      <c r="D157" s="4">
        <v>184</v>
      </c>
      <c r="E157" s="5">
        <v>16.010000000000002</v>
      </c>
      <c r="F157" s="4">
        <v>34</v>
      </c>
      <c r="G157" s="5">
        <v>6.1</v>
      </c>
      <c r="H157" s="4">
        <v>1</v>
      </c>
    </row>
    <row r="158" spans="1:8" x14ac:dyDescent="0.2">
      <c r="A158" s="2" t="s">
        <v>27</v>
      </c>
      <c r="B158" s="4">
        <v>181</v>
      </c>
      <c r="C158" s="5">
        <v>10.43</v>
      </c>
      <c r="D158" s="4">
        <v>149</v>
      </c>
      <c r="E158" s="5">
        <v>12.97</v>
      </c>
      <c r="F158" s="4">
        <v>31</v>
      </c>
      <c r="G158" s="5">
        <v>5.57</v>
      </c>
      <c r="H158" s="4">
        <v>1</v>
      </c>
    </row>
    <row r="159" spans="1:8" x14ac:dyDescent="0.2">
      <c r="A159" s="2" t="s">
        <v>28</v>
      </c>
      <c r="B159" s="4">
        <v>68</v>
      </c>
      <c r="C159" s="5">
        <v>3.92</v>
      </c>
      <c r="D159" s="4">
        <v>44</v>
      </c>
      <c r="E159" s="5">
        <v>3.83</v>
      </c>
      <c r="F159" s="4">
        <v>15</v>
      </c>
      <c r="G159" s="5">
        <v>2.69</v>
      </c>
      <c r="H159" s="4">
        <v>2</v>
      </c>
    </row>
    <row r="160" spans="1:8" x14ac:dyDescent="0.2">
      <c r="A160" s="2" t="s">
        <v>29</v>
      </c>
      <c r="B160" s="4">
        <v>86</v>
      </c>
      <c r="C160" s="5">
        <v>4.95</v>
      </c>
      <c r="D160" s="4">
        <v>49</v>
      </c>
      <c r="E160" s="5">
        <v>4.26</v>
      </c>
      <c r="F160" s="4">
        <v>26</v>
      </c>
      <c r="G160" s="5">
        <v>4.67</v>
      </c>
      <c r="H160" s="4">
        <v>2</v>
      </c>
    </row>
    <row r="161" spans="1:8" x14ac:dyDescent="0.2">
      <c r="A161" s="2" t="s">
        <v>30</v>
      </c>
      <c r="B161" s="4">
        <v>71</v>
      </c>
      <c r="C161" s="5">
        <v>4.09</v>
      </c>
      <c r="D161" s="4">
        <v>28</v>
      </c>
      <c r="E161" s="5">
        <v>2.44</v>
      </c>
      <c r="F161" s="4">
        <v>39</v>
      </c>
      <c r="G161" s="5">
        <v>7</v>
      </c>
      <c r="H161" s="4">
        <v>3</v>
      </c>
    </row>
    <row r="162" spans="1:8" x14ac:dyDescent="0.2">
      <c r="A162" s="1" t="s">
        <v>10</v>
      </c>
      <c r="B162" s="4">
        <v>2217</v>
      </c>
      <c r="C162" s="5">
        <v>100</v>
      </c>
      <c r="D162" s="4">
        <v>1204</v>
      </c>
      <c r="E162" s="5">
        <v>100.03</v>
      </c>
      <c r="F162" s="4">
        <v>1000</v>
      </c>
      <c r="G162" s="5">
        <v>100</v>
      </c>
      <c r="H162" s="4">
        <v>4</v>
      </c>
    </row>
    <row r="163" spans="1:8" x14ac:dyDescent="0.2">
      <c r="A163" s="2" t="s">
        <v>16</v>
      </c>
      <c r="B163" s="4">
        <v>1</v>
      </c>
      <c r="C163" s="5">
        <v>0.05</v>
      </c>
      <c r="D163" s="4">
        <v>0</v>
      </c>
      <c r="E163" s="5">
        <v>0</v>
      </c>
      <c r="F163" s="4">
        <v>1</v>
      </c>
      <c r="G163" s="5">
        <v>0.1</v>
      </c>
      <c r="H163" s="4">
        <v>0</v>
      </c>
    </row>
    <row r="164" spans="1:8" x14ac:dyDescent="0.2">
      <c r="A164" s="2" t="s">
        <v>17</v>
      </c>
      <c r="B164" s="4">
        <v>380</v>
      </c>
      <c r="C164" s="5">
        <v>17.14</v>
      </c>
      <c r="D164" s="4">
        <v>162</v>
      </c>
      <c r="E164" s="5">
        <v>13.46</v>
      </c>
      <c r="F164" s="4">
        <v>218</v>
      </c>
      <c r="G164" s="5">
        <v>21.8</v>
      </c>
      <c r="H164" s="4">
        <v>0</v>
      </c>
    </row>
    <row r="165" spans="1:8" x14ac:dyDescent="0.2">
      <c r="A165" s="2" t="s">
        <v>18</v>
      </c>
      <c r="B165" s="4">
        <v>224</v>
      </c>
      <c r="C165" s="5">
        <v>10.1</v>
      </c>
      <c r="D165" s="4">
        <v>65</v>
      </c>
      <c r="E165" s="5">
        <v>5.4</v>
      </c>
      <c r="F165" s="4">
        <v>159</v>
      </c>
      <c r="G165" s="5">
        <v>15.9</v>
      </c>
      <c r="H165" s="4">
        <v>0</v>
      </c>
    </row>
    <row r="166" spans="1:8" x14ac:dyDescent="0.2">
      <c r="A166" s="2" t="s">
        <v>19</v>
      </c>
      <c r="B166" s="4">
        <v>1</v>
      </c>
      <c r="C166" s="5">
        <v>0.05</v>
      </c>
      <c r="D166" s="4">
        <v>0</v>
      </c>
      <c r="E166" s="5">
        <v>0</v>
      </c>
      <c r="F166" s="4">
        <v>1</v>
      </c>
      <c r="G166" s="5">
        <v>0.1</v>
      </c>
      <c r="H166" s="4">
        <v>0</v>
      </c>
    </row>
    <row r="167" spans="1:8" x14ac:dyDescent="0.2">
      <c r="A167" s="2" t="s">
        <v>20</v>
      </c>
      <c r="B167" s="4">
        <v>14</v>
      </c>
      <c r="C167" s="5">
        <v>0.63</v>
      </c>
      <c r="D167" s="4">
        <v>0</v>
      </c>
      <c r="E167" s="5">
        <v>0</v>
      </c>
      <c r="F167" s="4">
        <v>14</v>
      </c>
      <c r="G167" s="5">
        <v>1.4</v>
      </c>
      <c r="H167" s="4">
        <v>0</v>
      </c>
    </row>
    <row r="168" spans="1:8" x14ac:dyDescent="0.2">
      <c r="A168" s="2" t="s">
        <v>21</v>
      </c>
      <c r="B168" s="4">
        <v>30</v>
      </c>
      <c r="C168" s="5">
        <v>1.35</v>
      </c>
      <c r="D168" s="4">
        <v>2</v>
      </c>
      <c r="E168" s="5">
        <v>0.17</v>
      </c>
      <c r="F168" s="4">
        <v>28</v>
      </c>
      <c r="G168" s="5">
        <v>2.8</v>
      </c>
      <c r="H168" s="4">
        <v>0</v>
      </c>
    </row>
    <row r="169" spans="1:8" x14ac:dyDescent="0.2">
      <c r="A169" s="2" t="s">
        <v>22</v>
      </c>
      <c r="B169" s="4">
        <v>590</v>
      </c>
      <c r="C169" s="5">
        <v>26.61</v>
      </c>
      <c r="D169" s="4">
        <v>319</v>
      </c>
      <c r="E169" s="5">
        <v>26.5</v>
      </c>
      <c r="F169" s="4">
        <v>271</v>
      </c>
      <c r="G169" s="5">
        <v>27.1</v>
      </c>
      <c r="H169" s="4">
        <v>0</v>
      </c>
    </row>
    <row r="170" spans="1:8" x14ac:dyDescent="0.2">
      <c r="A170" s="2" t="s">
        <v>23</v>
      </c>
      <c r="B170" s="4">
        <v>21</v>
      </c>
      <c r="C170" s="5">
        <v>0.95</v>
      </c>
      <c r="D170" s="4">
        <v>12</v>
      </c>
      <c r="E170" s="5">
        <v>1</v>
      </c>
      <c r="F170" s="4">
        <v>9</v>
      </c>
      <c r="G170" s="5">
        <v>0.9</v>
      </c>
      <c r="H170" s="4">
        <v>0</v>
      </c>
    </row>
    <row r="171" spans="1:8" x14ac:dyDescent="0.2">
      <c r="A171" s="2" t="s">
        <v>24</v>
      </c>
      <c r="B171" s="4">
        <v>89</v>
      </c>
      <c r="C171" s="5">
        <v>4.01</v>
      </c>
      <c r="D171" s="4">
        <v>18</v>
      </c>
      <c r="E171" s="5">
        <v>1.5</v>
      </c>
      <c r="F171" s="4">
        <v>71</v>
      </c>
      <c r="G171" s="5">
        <v>7.1</v>
      </c>
      <c r="H171" s="4">
        <v>0</v>
      </c>
    </row>
    <row r="172" spans="1:8" x14ac:dyDescent="0.2">
      <c r="A172" s="2" t="s">
        <v>25</v>
      </c>
      <c r="B172" s="4">
        <v>105</v>
      </c>
      <c r="C172" s="5">
        <v>4.74</v>
      </c>
      <c r="D172" s="4">
        <v>61</v>
      </c>
      <c r="E172" s="5">
        <v>5.07</v>
      </c>
      <c r="F172" s="4">
        <v>41</v>
      </c>
      <c r="G172" s="5">
        <v>4.0999999999999996</v>
      </c>
      <c r="H172" s="4">
        <v>1</v>
      </c>
    </row>
    <row r="173" spans="1:8" x14ac:dyDescent="0.2">
      <c r="A173" s="2" t="s">
        <v>26</v>
      </c>
      <c r="B173" s="4">
        <v>181</v>
      </c>
      <c r="C173" s="5">
        <v>8.16</v>
      </c>
      <c r="D173" s="4">
        <v>142</v>
      </c>
      <c r="E173" s="5">
        <v>11.79</v>
      </c>
      <c r="F173" s="4">
        <v>39</v>
      </c>
      <c r="G173" s="5">
        <v>3.9</v>
      </c>
      <c r="H173" s="4">
        <v>0</v>
      </c>
    </row>
    <row r="174" spans="1:8" x14ac:dyDescent="0.2">
      <c r="A174" s="2" t="s">
        <v>27</v>
      </c>
      <c r="B174" s="4">
        <v>286</v>
      </c>
      <c r="C174" s="5">
        <v>12.9</v>
      </c>
      <c r="D174" s="4">
        <v>236</v>
      </c>
      <c r="E174" s="5">
        <v>19.600000000000001</v>
      </c>
      <c r="F174" s="4">
        <v>49</v>
      </c>
      <c r="G174" s="5">
        <v>4.9000000000000004</v>
      </c>
      <c r="H174" s="4">
        <v>0</v>
      </c>
    </row>
    <row r="175" spans="1:8" x14ac:dyDescent="0.2">
      <c r="A175" s="2" t="s">
        <v>28</v>
      </c>
      <c r="B175" s="4">
        <v>97</v>
      </c>
      <c r="C175" s="5">
        <v>4.38</v>
      </c>
      <c r="D175" s="4">
        <v>64</v>
      </c>
      <c r="E175" s="5">
        <v>5.32</v>
      </c>
      <c r="F175" s="4">
        <v>33</v>
      </c>
      <c r="G175" s="5">
        <v>3.3</v>
      </c>
      <c r="H175" s="4">
        <v>0</v>
      </c>
    </row>
    <row r="176" spans="1:8" x14ac:dyDescent="0.2">
      <c r="A176" s="2" t="s">
        <v>29</v>
      </c>
      <c r="B176" s="4">
        <v>114</v>
      </c>
      <c r="C176" s="5">
        <v>5.14</v>
      </c>
      <c r="D176" s="4">
        <v>91</v>
      </c>
      <c r="E176" s="5">
        <v>7.56</v>
      </c>
      <c r="F176" s="4">
        <v>18</v>
      </c>
      <c r="G176" s="5">
        <v>1.8</v>
      </c>
      <c r="H176" s="4">
        <v>0</v>
      </c>
    </row>
    <row r="177" spans="1:8" x14ac:dyDescent="0.2">
      <c r="A177" s="2" t="s">
        <v>30</v>
      </c>
      <c r="B177" s="4">
        <v>84</v>
      </c>
      <c r="C177" s="5">
        <v>3.79</v>
      </c>
      <c r="D177" s="4">
        <v>32</v>
      </c>
      <c r="E177" s="5">
        <v>2.66</v>
      </c>
      <c r="F177" s="4">
        <v>48</v>
      </c>
      <c r="G177" s="5">
        <v>4.8</v>
      </c>
      <c r="H177" s="4">
        <v>3</v>
      </c>
    </row>
    <row r="178" spans="1:8" x14ac:dyDescent="0.2">
      <c r="A178" s="1" t="s">
        <v>11</v>
      </c>
      <c r="B178" s="4">
        <v>39</v>
      </c>
      <c r="C178" s="5">
        <v>100</v>
      </c>
      <c r="D178" s="4">
        <v>25</v>
      </c>
      <c r="E178" s="5">
        <v>100</v>
      </c>
      <c r="F178" s="4">
        <v>14</v>
      </c>
      <c r="G178" s="5">
        <v>100.00999999999999</v>
      </c>
      <c r="H178" s="4">
        <v>0</v>
      </c>
    </row>
    <row r="179" spans="1:8" x14ac:dyDescent="0.2">
      <c r="A179" s="2" t="s">
        <v>16</v>
      </c>
      <c r="B179" s="4">
        <v>0</v>
      </c>
      <c r="C179" s="5">
        <v>0</v>
      </c>
      <c r="D179" s="4">
        <v>0</v>
      </c>
      <c r="E179" s="5">
        <v>0</v>
      </c>
      <c r="F179" s="4">
        <v>0</v>
      </c>
      <c r="G179" s="5">
        <v>0</v>
      </c>
      <c r="H179" s="4">
        <v>0</v>
      </c>
    </row>
    <row r="180" spans="1:8" x14ac:dyDescent="0.2">
      <c r="A180" s="2" t="s">
        <v>17</v>
      </c>
      <c r="B180" s="4">
        <v>14</v>
      </c>
      <c r="C180" s="5">
        <v>35.9</v>
      </c>
      <c r="D180" s="4">
        <v>10</v>
      </c>
      <c r="E180" s="5">
        <v>40</v>
      </c>
      <c r="F180" s="4">
        <v>4</v>
      </c>
      <c r="G180" s="5">
        <v>28.57</v>
      </c>
      <c r="H180" s="4">
        <v>0</v>
      </c>
    </row>
    <row r="181" spans="1:8" x14ac:dyDescent="0.2">
      <c r="A181" s="2" t="s">
        <v>18</v>
      </c>
      <c r="B181" s="4">
        <v>2</v>
      </c>
      <c r="C181" s="5">
        <v>5.13</v>
      </c>
      <c r="D181" s="4">
        <v>0</v>
      </c>
      <c r="E181" s="5">
        <v>0</v>
      </c>
      <c r="F181" s="4">
        <v>2</v>
      </c>
      <c r="G181" s="5">
        <v>14.29</v>
      </c>
      <c r="H181" s="4">
        <v>0</v>
      </c>
    </row>
    <row r="182" spans="1:8" x14ac:dyDescent="0.2">
      <c r="A182" s="2" t="s">
        <v>19</v>
      </c>
      <c r="B182" s="4">
        <v>0</v>
      </c>
      <c r="C182" s="5">
        <v>0</v>
      </c>
      <c r="D182" s="4">
        <v>0</v>
      </c>
      <c r="E182" s="5">
        <v>0</v>
      </c>
      <c r="F182" s="4">
        <v>0</v>
      </c>
      <c r="G182" s="5">
        <v>0</v>
      </c>
      <c r="H182" s="4">
        <v>0</v>
      </c>
    </row>
    <row r="183" spans="1:8" x14ac:dyDescent="0.2">
      <c r="A183" s="2" t="s">
        <v>20</v>
      </c>
      <c r="B183" s="4">
        <v>0</v>
      </c>
      <c r="C183" s="5">
        <v>0</v>
      </c>
      <c r="D183" s="4">
        <v>0</v>
      </c>
      <c r="E183" s="5">
        <v>0</v>
      </c>
      <c r="F183" s="4">
        <v>0</v>
      </c>
      <c r="G183" s="5">
        <v>0</v>
      </c>
      <c r="H183" s="4">
        <v>0</v>
      </c>
    </row>
    <row r="184" spans="1:8" x14ac:dyDescent="0.2">
      <c r="A184" s="2" t="s">
        <v>21</v>
      </c>
      <c r="B184" s="4">
        <v>0</v>
      </c>
      <c r="C184" s="5">
        <v>0</v>
      </c>
      <c r="D184" s="4">
        <v>0</v>
      </c>
      <c r="E184" s="5">
        <v>0</v>
      </c>
      <c r="F184" s="4">
        <v>0</v>
      </c>
      <c r="G184" s="5">
        <v>0</v>
      </c>
      <c r="H184" s="4">
        <v>0</v>
      </c>
    </row>
    <row r="185" spans="1:8" x14ac:dyDescent="0.2">
      <c r="A185" s="2" t="s">
        <v>22</v>
      </c>
      <c r="B185" s="4">
        <v>8</v>
      </c>
      <c r="C185" s="5">
        <v>20.51</v>
      </c>
      <c r="D185" s="4">
        <v>6</v>
      </c>
      <c r="E185" s="5">
        <v>24</v>
      </c>
      <c r="F185" s="4">
        <v>2</v>
      </c>
      <c r="G185" s="5">
        <v>14.29</v>
      </c>
      <c r="H185" s="4">
        <v>0</v>
      </c>
    </row>
    <row r="186" spans="1:8" x14ac:dyDescent="0.2">
      <c r="A186" s="2" t="s">
        <v>23</v>
      </c>
      <c r="B186" s="4">
        <v>0</v>
      </c>
      <c r="C186" s="5">
        <v>0</v>
      </c>
      <c r="D186" s="4">
        <v>0</v>
      </c>
      <c r="E186" s="5">
        <v>0</v>
      </c>
      <c r="F186" s="4">
        <v>0</v>
      </c>
      <c r="G186" s="5">
        <v>0</v>
      </c>
      <c r="H186" s="4">
        <v>0</v>
      </c>
    </row>
    <row r="187" spans="1:8" x14ac:dyDescent="0.2">
      <c r="A187" s="2" t="s">
        <v>24</v>
      </c>
      <c r="B187" s="4">
        <v>0</v>
      </c>
      <c r="C187" s="5">
        <v>0</v>
      </c>
      <c r="D187" s="4">
        <v>0</v>
      </c>
      <c r="E187" s="5">
        <v>0</v>
      </c>
      <c r="F187" s="4">
        <v>0</v>
      </c>
      <c r="G187" s="5">
        <v>0</v>
      </c>
      <c r="H187" s="4">
        <v>0</v>
      </c>
    </row>
    <row r="188" spans="1:8" x14ac:dyDescent="0.2">
      <c r="A188" s="2" t="s">
        <v>25</v>
      </c>
      <c r="B188" s="4">
        <v>2</v>
      </c>
      <c r="C188" s="5">
        <v>5.13</v>
      </c>
      <c r="D188" s="4">
        <v>1</v>
      </c>
      <c r="E188" s="5">
        <v>4</v>
      </c>
      <c r="F188" s="4">
        <v>1</v>
      </c>
      <c r="G188" s="5">
        <v>7.14</v>
      </c>
      <c r="H188" s="4">
        <v>0</v>
      </c>
    </row>
    <row r="189" spans="1:8" x14ac:dyDescent="0.2">
      <c r="A189" s="2" t="s">
        <v>26</v>
      </c>
      <c r="B189" s="4">
        <v>3</v>
      </c>
      <c r="C189" s="5">
        <v>7.69</v>
      </c>
      <c r="D189" s="4">
        <v>1</v>
      </c>
      <c r="E189" s="5">
        <v>4</v>
      </c>
      <c r="F189" s="4">
        <v>2</v>
      </c>
      <c r="G189" s="5">
        <v>14.29</v>
      </c>
      <c r="H189" s="4">
        <v>0</v>
      </c>
    </row>
    <row r="190" spans="1:8" x14ac:dyDescent="0.2">
      <c r="A190" s="2" t="s">
        <v>27</v>
      </c>
      <c r="B190" s="4">
        <v>4</v>
      </c>
      <c r="C190" s="5">
        <v>10.26</v>
      </c>
      <c r="D190" s="4">
        <v>4</v>
      </c>
      <c r="E190" s="5">
        <v>16</v>
      </c>
      <c r="F190" s="4">
        <v>0</v>
      </c>
      <c r="G190" s="5">
        <v>0</v>
      </c>
      <c r="H190" s="4">
        <v>0</v>
      </c>
    </row>
    <row r="191" spans="1:8" x14ac:dyDescent="0.2">
      <c r="A191" s="2" t="s">
        <v>28</v>
      </c>
      <c r="B191" s="4">
        <v>5</v>
      </c>
      <c r="C191" s="5">
        <v>12.82</v>
      </c>
      <c r="D191" s="4">
        <v>2</v>
      </c>
      <c r="E191" s="5">
        <v>8</v>
      </c>
      <c r="F191" s="4">
        <v>3</v>
      </c>
      <c r="G191" s="5">
        <v>21.43</v>
      </c>
      <c r="H191" s="4">
        <v>0</v>
      </c>
    </row>
    <row r="192" spans="1:8" x14ac:dyDescent="0.2">
      <c r="A192" s="2" t="s">
        <v>29</v>
      </c>
      <c r="B192" s="4">
        <v>1</v>
      </c>
      <c r="C192" s="5">
        <v>2.56</v>
      </c>
      <c r="D192" s="4">
        <v>1</v>
      </c>
      <c r="E192" s="5">
        <v>4</v>
      </c>
      <c r="F192" s="4">
        <v>0</v>
      </c>
      <c r="G192" s="5">
        <v>0</v>
      </c>
      <c r="H192" s="4">
        <v>0</v>
      </c>
    </row>
    <row r="193" spans="1:8" x14ac:dyDescent="0.2">
      <c r="A193" s="2" t="s">
        <v>30</v>
      </c>
      <c r="B193" s="4">
        <v>0</v>
      </c>
      <c r="C193" s="5">
        <v>0</v>
      </c>
      <c r="D193" s="4">
        <v>0</v>
      </c>
      <c r="E193" s="5">
        <v>0</v>
      </c>
      <c r="F193" s="4">
        <v>0</v>
      </c>
      <c r="G193" s="5">
        <v>0</v>
      </c>
      <c r="H193" s="4">
        <v>0</v>
      </c>
    </row>
    <row r="194" spans="1:8" x14ac:dyDescent="0.2">
      <c r="A194" s="1" t="s">
        <v>12</v>
      </c>
      <c r="B194" s="4">
        <v>465</v>
      </c>
      <c r="C194" s="5">
        <v>100.00999999999999</v>
      </c>
      <c r="D194" s="4">
        <v>274</v>
      </c>
      <c r="E194" s="5">
        <v>99.98</v>
      </c>
      <c r="F194" s="4">
        <v>181</v>
      </c>
      <c r="G194" s="5">
        <v>99.969999999999985</v>
      </c>
      <c r="H194" s="4">
        <v>1</v>
      </c>
    </row>
    <row r="195" spans="1:8" x14ac:dyDescent="0.2">
      <c r="A195" s="2" t="s">
        <v>16</v>
      </c>
      <c r="B195" s="4">
        <v>2</v>
      </c>
      <c r="C195" s="5">
        <v>0.43</v>
      </c>
      <c r="D195" s="4">
        <v>0</v>
      </c>
      <c r="E195" s="5">
        <v>0</v>
      </c>
      <c r="F195" s="4">
        <v>2</v>
      </c>
      <c r="G195" s="5">
        <v>1.1000000000000001</v>
      </c>
      <c r="H195" s="4">
        <v>0</v>
      </c>
    </row>
    <row r="196" spans="1:8" x14ac:dyDescent="0.2">
      <c r="A196" s="2" t="s">
        <v>17</v>
      </c>
      <c r="B196" s="4">
        <v>84</v>
      </c>
      <c r="C196" s="5">
        <v>18.059999999999999</v>
      </c>
      <c r="D196" s="4">
        <v>43</v>
      </c>
      <c r="E196" s="5">
        <v>15.69</v>
      </c>
      <c r="F196" s="4">
        <v>41</v>
      </c>
      <c r="G196" s="5">
        <v>22.65</v>
      </c>
      <c r="H196" s="4">
        <v>0</v>
      </c>
    </row>
    <row r="197" spans="1:8" x14ac:dyDescent="0.2">
      <c r="A197" s="2" t="s">
        <v>18</v>
      </c>
      <c r="B197" s="4">
        <v>40</v>
      </c>
      <c r="C197" s="5">
        <v>8.6</v>
      </c>
      <c r="D197" s="4">
        <v>14</v>
      </c>
      <c r="E197" s="5">
        <v>5.1100000000000003</v>
      </c>
      <c r="F197" s="4">
        <v>26</v>
      </c>
      <c r="G197" s="5">
        <v>14.36</v>
      </c>
      <c r="H197" s="4">
        <v>0</v>
      </c>
    </row>
    <row r="198" spans="1:8" x14ac:dyDescent="0.2">
      <c r="A198" s="2" t="s">
        <v>19</v>
      </c>
      <c r="B198" s="4">
        <v>0</v>
      </c>
      <c r="C198" s="5">
        <v>0</v>
      </c>
      <c r="D198" s="4">
        <v>0</v>
      </c>
      <c r="E198" s="5">
        <v>0</v>
      </c>
      <c r="F198" s="4">
        <v>0</v>
      </c>
      <c r="G198" s="5">
        <v>0</v>
      </c>
      <c r="H198" s="4">
        <v>0</v>
      </c>
    </row>
    <row r="199" spans="1:8" x14ac:dyDescent="0.2">
      <c r="A199" s="2" t="s">
        <v>20</v>
      </c>
      <c r="B199" s="4">
        <v>5</v>
      </c>
      <c r="C199" s="5">
        <v>1.08</v>
      </c>
      <c r="D199" s="4">
        <v>1</v>
      </c>
      <c r="E199" s="5">
        <v>0.36</v>
      </c>
      <c r="F199" s="4">
        <v>4</v>
      </c>
      <c r="G199" s="5">
        <v>2.21</v>
      </c>
      <c r="H199" s="4">
        <v>0</v>
      </c>
    </row>
    <row r="200" spans="1:8" x14ac:dyDescent="0.2">
      <c r="A200" s="2" t="s">
        <v>21</v>
      </c>
      <c r="B200" s="4">
        <v>2</v>
      </c>
      <c r="C200" s="5">
        <v>0.43</v>
      </c>
      <c r="D200" s="4">
        <v>0</v>
      </c>
      <c r="E200" s="5">
        <v>0</v>
      </c>
      <c r="F200" s="4">
        <v>1</v>
      </c>
      <c r="G200" s="5">
        <v>0.55000000000000004</v>
      </c>
      <c r="H200" s="4">
        <v>1</v>
      </c>
    </row>
    <row r="201" spans="1:8" x14ac:dyDescent="0.2">
      <c r="A201" s="2" t="s">
        <v>22</v>
      </c>
      <c r="B201" s="4">
        <v>116</v>
      </c>
      <c r="C201" s="5">
        <v>24.95</v>
      </c>
      <c r="D201" s="4">
        <v>71</v>
      </c>
      <c r="E201" s="5">
        <v>25.91</v>
      </c>
      <c r="F201" s="4">
        <v>45</v>
      </c>
      <c r="G201" s="5">
        <v>24.86</v>
      </c>
      <c r="H201" s="4">
        <v>0</v>
      </c>
    </row>
    <row r="202" spans="1:8" x14ac:dyDescent="0.2">
      <c r="A202" s="2" t="s">
        <v>23</v>
      </c>
      <c r="B202" s="4">
        <v>2</v>
      </c>
      <c r="C202" s="5">
        <v>0.43</v>
      </c>
      <c r="D202" s="4">
        <v>1</v>
      </c>
      <c r="E202" s="5">
        <v>0.36</v>
      </c>
      <c r="F202" s="4">
        <v>1</v>
      </c>
      <c r="G202" s="5">
        <v>0.55000000000000004</v>
      </c>
      <c r="H202" s="4">
        <v>0</v>
      </c>
    </row>
    <row r="203" spans="1:8" x14ac:dyDescent="0.2">
      <c r="A203" s="2" t="s">
        <v>24</v>
      </c>
      <c r="B203" s="4">
        <v>12</v>
      </c>
      <c r="C203" s="5">
        <v>2.58</v>
      </c>
      <c r="D203" s="4">
        <v>6</v>
      </c>
      <c r="E203" s="5">
        <v>2.19</v>
      </c>
      <c r="F203" s="4">
        <v>6</v>
      </c>
      <c r="G203" s="5">
        <v>3.31</v>
      </c>
      <c r="H203" s="4">
        <v>0</v>
      </c>
    </row>
    <row r="204" spans="1:8" x14ac:dyDescent="0.2">
      <c r="A204" s="2" t="s">
        <v>25</v>
      </c>
      <c r="B204" s="4">
        <v>25</v>
      </c>
      <c r="C204" s="5">
        <v>5.38</v>
      </c>
      <c r="D204" s="4">
        <v>15</v>
      </c>
      <c r="E204" s="5">
        <v>5.47</v>
      </c>
      <c r="F204" s="4">
        <v>10</v>
      </c>
      <c r="G204" s="5">
        <v>5.52</v>
      </c>
      <c r="H204" s="4">
        <v>0</v>
      </c>
    </row>
    <row r="205" spans="1:8" x14ac:dyDescent="0.2">
      <c r="A205" s="2" t="s">
        <v>26</v>
      </c>
      <c r="B205" s="4">
        <v>46</v>
      </c>
      <c r="C205" s="5">
        <v>9.89</v>
      </c>
      <c r="D205" s="4">
        <v>34</v>
      </c>
      <c r="E205" s="5">
        <v>12.41</v>
      </c>
      <c r="F205" s="4">
        <v>12</v>
      </c>
      <c r="G205" s="5">
        <v>6.63</v>
      </c>
      <c r="H205" s="4">
        <v>0</v>
      </c>
    </row>
    <row r="206" spans="1:8" x14ac:dyDescent="0.2">
      <c r="A206" s="2" t="s">
        <v>27</v>
      </c>
      <c r="B206" s="4">
        <v>71</v>
      </c>
      <c r="C206" s="5">
        <v>15.27</v>
      </c>
      <c r="D206" s="4">
        <v>54</v>
      </c>
      <c r="E206" s="5">
        <v>19.71</v>
      </c>
      <c r="F206" s="4">
        <v>13</v>
      </c>
      <c r="G206" s="5">
        <v>7.18</v>
      </c>
      <c r="H206" s="4">
        <v>0</v>
      </c>
    </row>
    <row r="207" spans="1:8" x14ac:dyDescent="0.2">
      <c r="A207" s="2" t="s">
        <v>28</v>
      </c>
      <c r="B207" s="4">
        <v>27</v>
      </c>
      <c r="C207" s="5">
        <v>5.81</v>
      </c>
      <c r="D207" s="4">
        <v>16</v>
      </c>
      <c r="E207" s="5">
        <v>5.84</v>
      </c>
      <c r="F207" s="4">
        <v>9</v>
      </c>
      <c r="G207" s="5">
        <v>4.97</v>
      </c>
      <c r="H207" s="4">
        <v>0</v>
      </c>
    </row>
    <row r="208" spans="1:8" x14ac:dyDescent="0.2">
      <c r="A208" s="2" t="s">
        <v>29</v>
      </c>
      <c r="B208" s="4">
        <v>20</v>
      </c>
      <c r="C208" s="5">
        <v>4.3</v>
      </c>
      <c r="D208" s="4">
        <v>14</v>
      </c>
      <c r="E208" s="5">
        <v>5.1100000000000003</v>
      </c>
      <c r="F208" s="4">
        <v>4</v>
      </c>
      <c r="G208" s="5">
        <v>2.21</v>
      </c>
      <c r="H208" s="4">
        <v>0</v>
      </c>
    </row>
    <row r="209" spans="1:8" x14ac:dyDescent="0.2">
      <c r="A209" s="2" t="s">
        <v>30</v>
      </c>
      <c r="B209" s="4">
        <v>13</v>
      </c>
      <c r="C209" s="5">
        <v>2.8</v>
      </c>
      <c r="D209" s="4">
        <v>5</v>
      </c>
      <c r="E209" s="5">
        <v>1.82</v>
      </c>
      <c r="F209" s="4">
        <v>7</v>
      </c>
      <c r="G209" s="5">
        <v>3.87</v>
      </c>
      <c r="H209" s="4">
        <v>0</v>
      </c>
    </row>
    <row r="210" spans="1:8" x14ac:dyDescent="0.2">
      <c r="A210" s="1" t="s">
        <v>13</v>
      </c>
      <c r="B210" s="4">
        <v>541</v>
      </c>
      <c r="C210" s="5">
        <v>100.00999999999999</v>
      </c>
      <c r="D210" s="4">
        <v>283</v>
      </c>
      <c r="E210" s="5">
        <v>99.990000000000023</v>
      </c>
      <c r="F210" s="4">
        <v>239</v>
      </c>
      <c r="G210" s="5">
        <v>100.00999999999998</v>
      </c>
      <c r="H210" s="4">
        <v>0</v>
      </c>
    </row>
    <row r="211" spans="1:8" x14ac:dyDescent="0.2">
      <c r="A211" s="2" t="s">
        <v>16</v>
      </c>
      <c r="B211" s="4">
        <v>1</v>
      </c>
      <c r="C211" s="5">
        <v>0.18</v>
      </c>
      <c r="D211" s="4">
        <v>0</v>
      </c>
      <c r="E211" s="5">
        <v>0</v>
      </c>
      <c r="F211" s="4">
        <v>1</v>
      </c>
      <c r="G211" s="5">
        <v>0.42</v>
      </c>
      <c r="H211" s="4">
        <v>0</v>
      </c>
    </row>
    <row r="212" spans="1:8" x14ac:dyDescent="0.2">
      <c r="A212" s="2" t="s">
        <v>17</v>
      </c>
      <c r="B212" s="4">
        <v>124</v>
      </c>
      <c r="C212" s="5">
        <v>22.92</v>
      </c>
      <c r="D212" s="4">
        <v>55</v>
      </c>
      <c r="E212" s="5">
        <v>19.43</v>
      </c>
      <c r="F212" s="4">
        <v>69</v>
      </c>
      <c r="G212" s="5">
        <v>28.87</v>
      </c>
      <c r="H212" s="4">
        <v>0</v>
      </c>
    </row>
    <row r="213" spans="1:8" x14ac:dyDescent="0.2">
      <c r="A213" s="2" t="s">
        <v>18</v>
      </c>
      <c r="B213" s="4">
        <v>59</v>
      </c>
      <c r="C213" s="5">
        <v>10.91</v>
      </c>
      <c r="D213" s="4">
        <v>22</v>
      </c>
      <c r="E213" s="5">
        <v>7.77</v>
      </c>
      <c r="F213" s="4">
        <v>37</v>
      </c>
      <c r="G213" s="5">
        <v>15.48</v>
      </c>
      <c r="H213" s="4">
        <v>0</v>
      </c>
    </row>
    <row r="214" spans="1:8" x14ac:dyDescent="0.2">
      <c r="A214" s="2" t="s">
        <v>19</v>
      </c>
      <c r="B214" s="4">
        <v>0</v>
      </c>
      <c r="C214" s="5">
        <v>0</v>
      </c>
      <c r="D214" s="4">
        <v>0</v>
      </c>
      <c r="E214" s="5">
        <v>0</v>
      </c>
      <c r="F214" s="4">
        <v>0</v>
      </c>
      <c r="G214" s="5">
        <v>0</v>
      </c>
      <c r="H214" s="4">
        <v>0</v>
      </c>
    </row>
    <row r="215" spans="1:8" x14ac:dyDescent="0.2">
      <c r="A215" s="2" t="s">
        <v>20</v>
      </c>
      <c r="B215" s="4">
        <v>4</v>
      </c>
      <c r="C215" s="5">
        <v>0.74</v>
      </c>
      <c r="D215" s="4">
        <v>0</v>
      </c>
      <c r="E215" s="5">
        <v>0</v>
      </c>
      <c r="F215" s="4">
        <v>4</v>
      </c>
      <c r="G215" s="5">
        <v>1.67</v>
      </c>
      <c r="H215" s="4">
        <v>0</v>
      </c>
    </row>
    <row r="216" spans="1:8" x14ac:dyDescent="0.2">
      <c r="A216" s="2" t="s">
        <v>21</v>
      </c>
      <c r="B216" s="4">
        <v>7</v>
      </c>
      <c r="C216" s="5">
        <v>1.29</v>
      </c>
      <c r="D216" s="4">
        <v>1</v>
      </c>
      <c r="E216" s="5">
        <v>0.35</v>
      </c>
      <c r="F216" s="4">
        <v>6</v>
      </c>
      <c r="G216" s="5">
        <v>2.5099999999999998</v>
      </c>
      <c r="H216" s="4">
        <v>0</v>
      </c>
    </row>
    <row r="217" spans="1:8" x14ac:dyDescent="0.2">
      <c r="A217" s="2" t="s">
        <v>22</v>
      </c>
      <c r="B217" s="4">
        <v>127</v>
      </c>
      <c r="C217" s="5">
        <v>23.48</v>
      </c>
      <c r="D217" s="4">
        <v>82</v>
      </c>
      <c r="E217" s="5">
        <v>28.98</v>
      </c>
      <c r="F217" s="4">
        <v>45</v>
      </c>
      <c r="G217" s="5">
        <v>18.829999999999998</v>
      </c>
      <c r="H217" s="4">
        <v>0</v>
      </c>
    </row>
    <row r="218" spans="1:8" x14ac:dyDescent="0.2">
      <c r="A218" s="2" t="s">
        <v>23</v>
      </c>
      <c r="B218" s="4">
        <v>2</v>
      </c>
      <c r="C218" s="5">
        <v>0.37</v>
      </c>
      <c r="D218" s="4">
        <v>1</v>
      </c>
      <c r="E218" s="5">
        <v>0.35</v>
      </c>
      <c r="F218" s="4">
        <v>1</v>
      </c>
      <c r="G218" s="5">
        <v>0.42</v>
      </c>
      <c r="H218" s="4">
        <v>0</v>
      </c>
    </row>
    <row r="219" spans="1:8" x14ac:dyDescent="0.2">
      <c r="A219" s="2" t="s">
        <v>24</v>
      </c>
      <c r="B219" s="4">
        <v>16</v>
      </c>
      <c r="C219" s="5">
        <v>2.96</v>
      </c>
      <c r="D219" s="4">
        <v>3</v>
      </c>
      <c r="E219" s="5">
        <v>1.06</v>
      </c>
      <c r="F219" s="4">
        <v>13</v>
      </c>
      <c r="G219" s="5">
        <v>5.44</v>
      </c>
      <c r="H219" s="4">
        <v>0</v>
      </c>
    </row>
    <row r="220" spans="1:8" x14ac:dyDescent="0.2">
      <c r="A220" s="2" t="s">
        <v>25</v>
      </c>
      <c r="B220" s="4">
        <v>27</v>
      </c>
      <c r="C220" s="5">
        <v>4.99</v>
      </c>
      <c r="D220" s="4">
        <v>14</v>
      </c>
      <c r="E220" s="5">
        <v>4.95</v>
      </c>
      <c r="F220" s="4">
        <v>11</v>
      </c>
      <c r="G220" s="5">
        <v>4.5999999999999996</v>
      </c>
      <c r="H220" s="4">
        <v>0</v>
      </c>
    </row>
    <row r="221" spans="1:8" x14ac:dyDescent="0.2">
      <c r="A221" s="2" t="s">
        <v>26</v>
      </c>
      <c r="B221" s="4">
        <v>33</v>
      </c>
      <c r="C221" s="5">
        <v>6.1</v>
      </c>
      <c r="D221" s="4">
        <v>23</v>
      </c>
      <c r="E221" s="5">
        <v>8.1300000000000008</v>
      </c>
      <c r="F221" s="4">
        <v>9</v>
      </c>
      <c r="G221" s="5">
        <v>3.77</v>
      </c>
      <c r="H221" s="4">
        <v>0</v>
      </c>
    </row>
    <row r="222" spans="1:8" x14ac:dyDescent="0.2">
      <c r="A222" s="2" t="s">
        <v>27</v>
      </c>
      <c r="B222" s="4">
        <v>58</v>
      </c>
      <c r="C222" s="5">
        <v>10.72</v>
      </c>
      <c r="D222" s="4">
        <v>49</v>
      </c>
      <c r="E222" s="5">
        <v>17.309999999999999</v>
      </c>
      <c r="F222" s="4">
        <v>8</v>
      </c>
      <c r="G222" s="5">
        <v>3.35</v>
      </c>
      <c r="H222" s="4">
        <v>0</v>
      </c>
    </row>
    <row r="223" spans="1:8" x14ac:dyDescent="0.2">
      <c r="A223" s="2" t="s">
        <v>28</v>
      </c>
      <c r="B223" s="4">
        <v>29</v>
      </c>
      <c r="C223" s="5">
        <v>5.36</v>
      </c>
      <c r="D223" s="4">
        <v>6</v>
      </c>
      <c r="E223" s="5">
        <v>2.12</v>
      </c>
      <c r="F223" s="4">
        <v>9</v>
      </c>
      <c r="G223" s="5">
        <v>3.77</v>
      </c>
      <c r="H223" s="4">
        <v>0</v>
      </c>
    </row>
    <row r="224" spans="1:8" x14ac:dyDescent="0.2">
      <c r="A224" s="2" t="s">
        <v>29</v>
      </c>
      <c r="B224" s="4">
        <v>30</v>
      </c>
      <c r="C224" s="5">
        <v>5.55</v>
      </c>
      <c r="D224" s="4">
        <v>17</v>
      </c>
      <c r="E224" s="5">
        <v>6.01</v>
      </c>
      <c r="F224" s="4">
        <v>13</v>
      </c>
      <c r="G224" s="5">
        <v>5.44</v>
      </c>
      <c r="H224" s="4">
        <v>0</v>
      </c>
    </row>
    <row r="225" spans="1:8" x14ac:dyDescent="0.2">
      <c r="A225" s="2" t="s">
        <v>30</v>
      </c>
      <c r="B225" s="4">
        <v>24</v>
      </c>
      <c r="C225" s="5">
        <v>4.4400000000000004</v>
      </c>
      <c r="D225" s="4">
        <v>10</v>
      </c>
      <c r="E225" s="5">
        <v>3.53</v>
      </c>
      <c r="F225" s="4">
        <v>13</v>
      </c>
      <c r="G225" s="5">
        <v>5.44</v>
      </c>
      <c r="H225" s="4">
        <v>0</v>
      </c>
    </row>
    <row r="226" spans="1:8" x14ac:dyDescent="0.2">
      <c r="A226" s="1" t="s">
        <v>14</v>
      </c>
      <c r="B226" s="4">
        <v>595</v>
      </c>
      <c r="C226" s="5">
        <v>100.01000000000002</v>
      </c>
      <c r="D226" s="4">
        <v>378</v>
      </c>
      <c r="E226" s="5">
        <v>100</v>
      </c>
      <c r="F226" s="4">
        <v>202</v>
      </c>
      <c r="G226" s="5">
        <v>100.03999999999999</v>
      </c>
      <c r="H226" s="4">
        <v>1</v>
      </c>
    </row>
    <row r="227" spans="1:8" x14ac:dyDescent="0.2">
      <c r="A227" s="2" t="s">
        <v>16</v>
      </c>
      <c r="B227" s="4">
        <v>0</v>
      </c>
      <c r="C227" s="5">
        <v>0</v>
      </c>
      <c r="D227" s="4">
        <v>0</v>
      </c>
      <c r="E227" s="5">
        <v>0</v>
      </c>
      <c r="F227" s="4">
        <v>0</v>
      </c>
      <c r="G227" s="5">
        <v>0</v>
      </c>
      <c r="H227" s="4">
        <v>0</v>
      </c>
    </row>
    <row r="228" spans="1:8" x14ac:dyDescent="0.2">
      <c r="A228" s="2" t="s">
        <v>17</v>
      </c>
      <c r="B228" s="4">
        <v>128</v>
      </c>
      <c r="C228" s="5">
        <v>21.51</v>
      </c>
      <c r="D228" s="4">
        <v>61</v>
      </c>
      <c r="E228" s="5">
        <v>16.14</v>
      </c>
      <c r="F228" s="4">
        <v>67</v>
      </c>
      <c r="G228" s="5">
        <v>33.17</v>
      </c>
      <c r="H228" s="4">
        <v>0</v>
      </c>
    </row>
    <row r="229" spans="1:8" x14ac:dyDescent="0.2">
      <c r="A229" s="2" t="s">
        <v>18</v>
      </c>
      <c r="B229" s="4">
        <v>44</v>
      </c>
      <c r="C229" s="5">
        <v>7.39</v>
      </c>
      <c r="D229" s="4">
        <v>18</v>
      </c>
      <c r="E229" s="5">
        <v>4.76</v>
      </c>
      <c r="F229" s="4">
        <v>26</v>
      </c>
      <c r="G229" s="5">
        <v>12.87</v>
      </c>
      <c r="H229" s="4">
        <v>0</v>
      </c>
    </row>
    <row r="230" spans="1:8" x14ac:dyDescent="0.2">
      <c r="A230" s="2" t="s">
        <v>19</v>
      </c>
      <c r="B230" s="4">
        <v>2</v>
      </c>
      <c r="C230" s="5">
        <v>0.34</v>
      </c>
      <c r="D230" s="4">
        <v>0</v>
      </c>
      <c r="E230" s="5">
        <v>0</v>
      </c>
      <c r="F230" s="4">
        <v>1</v>
      </c>
      <c r="G230" s="5">
        <v>0.5</v>
      </c>
      <c r="H230" s="4">
        <v>0</v>
      </c>
    </row>
    <row r="231" spans="1:8" x14ac:dyDescent="0.2">
      <c r="A231" s="2" t="s">
        <v>20</v>
      </c>
      <c r="B231" s="4">
        <v>0</v>
      </c>
      <c r="C231" s="5">
        <v>0</v>
      </c>
      <c r="D231" s="4">
        <v>0</v>
      </c>
      <c r="E231" s="5">
        <v>0</v>
      </c>
      <c r="F231" s="4">
        <v>0</v>
      </c>
      <c r="G231" s="5">
        <v>0</v>
      </c>
      <c r="H231" s="4">
        <v>0</v>
      </c>
    </row>
    <row r="232" spans="1:8" x14ac:dyDescent="0.2">
      <c r="A232" s="2" t="s">
        <v>21</v>
      </c>
      <c r="B232" s="4">
        <v>3</v>
      </c>
      <c r="C232" s="5">
        <v>0.5</v>
      </c>
      <c r="D232" s="4">
        <v>2</v>
      </c>
      <c r="E232" s="5">
        <v>0.53</v>
      </c>
      <c r="F232" s="4">
        <v>1</v>
      </c>
      <c r="G232" s="5">
        <v>0.5</v>
      </c>
      <c r="H232" s="4">
        <v>0</v>
      </c>
    </row>
    <row r="233" spans="1:8" x14ac:dyDescent="0.2">
      <c r="A233" s="2" t="s">
        <v>22</v>
      </c>
      <c r="B233" s="4">
        <v>149</v>
      </c>
      <c r="C233" s="5">
        <v>25.04</v>
      </c>
      <c r="D233" s="4">
        <v>96</v>
      </c>
      <c r="E233" s="5">
        <v>25.4</v>
      </c>
      <c r="F233" s="4">
        <v>53</v>
      </c>
      <c r="G233" s="5">
        <v>26.24</v>
      </c>
      <c r="H233" s="4">
        <v>0</v>
      </c>
    </row>
    <row r="234" spans="1:8" x14ac:dyDescent="0.2">
      <c r="A234" s="2" t="s">
        <v>23</v>
      </c>
      <c r="B234" s="4">
        <v>5</v>
      </c>
      <c r="C234" s="5">
        <v>0.84</v>
      </c>
      <c r="D234" s="4">
        <v>1</v>
      </c>
      <c r="E234" s="5">
        <v>0.26</v>
      </c>
      <c r="F234" s="4">
        <v>4</v>
      </c>
      <c r="G234" s="5">
        <v>1.98</v>
      </c>
      <c r="H234" s="4">
        <v>0</v>
      </c>
    </row>
    <row r="235" spans="1:8" x14ac:dyDescent="0.2">
      <c r="A235" s="2" t="s">
        <v>24</v>
      </c>
      <c r="B235" s="4">
        <v>12</v>
      </c>
      <c r="C235" s="5">
        <v>2.02</v>
      </c>
      <c r="D235" s="4">
        <v>4</v>
      </c>
      <c r="E235" s="5">
        <v>1.06</v>
      </c>
      <c r="F235" s="4">
        <v>8</v>
      </c>
      <c r="G235" s="5">
        <v>3.96</v>
      </c>
      <c r="H235" s="4">
        <v>0</v>
      </c>
    </row>
    <row r="236" spans="1:8" x14ac:dyDescent="0.2">
      <c r="A236" s="2" t="s">
        <v>25</v>
      </c>
      <c r="B236" s="4">
        <v>23</v>
      </c>
      <c r="C236" s="5">
        <v>3.87</v>
      </c>
      <c r="D236" s="4">
        <v>19</v>
      </c>
      <c r="E236" s="5">
        <v>5.03</v>
      </c>
      <c r="F236" s="4">
        <v>3</v>
      </c>
      <c r="G236" s="5">
        <v>1.49</v>
      </c>
      <c r="H236" s="4">
        <v>0</v>
      </c>
    </row>
    <row r="237" spans="1:8" x14ac:dyDescent="0.2">
      <c r="A237" s="2" t="s">
        <v>26</v>
      </c>
      <c r="B237" s="4">
        <v>43</v>
      </c>
      <c r="C237" s="5">
        <v>7.23</v>
      </c>
      <c r="D237" s="4">
        <v>36</v>
      </c>
      <c r="E237" s="5">
        <v>9.52</v>
      </c>
      <c r="F237" s="4">
        <v>7</v>
      </c>
      <c r="G237" s="5">
        <v>3.47</v>
      </c>
      <c r="H237" s="4">
        <v>0</v>
      </c>
    </row>
    <row r="238" spans="1:8" x14ac:dyDescent="0.2">
      <c r="A238" s="2" t="s">
        <v>27</v>
      </c>
      <c r="B238" s="4">
        <v>100</v>
      </c>
      <c r="C238" s="5">
        <v>16.809999999999999</v>
      </c>
      <c r="D238" s="4">
        <v>91</v>
      </c>
      <c r="E238" s="5">
        <v>24.07</v>
      </c>
      <c r="F238" s="4">
        <v>9</v>
      </c>
      <c r="G238" s="5">
        <v>4.46</v>
      </c>
      <c r="H238" s="4">
        <v>0</v>
      </c>
    </row>
    <row r="239" spans="1:8" x14ac:dyDescent="0.2">
      <c r="A239" s="2" t="s">
        <v>28</v>
      </c>
      <c r="B239" s="4">
        <v>23</v>
      </c>
      <c r="C239" s="5">
        <v>3.87</v>
      </c>
      <c r="D239" s="4">
        <v>9</v>
      </c>
      <c r="E239" s="5">
        <v>2.38</v>
      </c>
      <c r="F239" s="4">
        <v>7</v>
      </c>
      <c r="G239" s="5">
        <v>3.47</v>
      </c>
      <c r="H239" s="4">
        <v>0</v>
      </c>
    </row>
    <row r="240" spans="1:8" x14ac:dyDescent="0.2">
      <c r="A240" s="2" t="s">
        <v>29</v>
      </c>
      <c r="B240" s="4">
        <v>37</v>
      </c>
      <c r="C240" s="5">
        <v>6.22</v>
      </c>
      <c r="D240" s="4">
        <v>24</v>
      </c>
      <c r="E240" s="5">
        <v>6.35</v>
      </c>
      <c r="F240" s="4">
        <v>11</v>
      </c>
      <c r="G240" s="5">
        <v>5.45</v>
      </c>
      <c r="H240" s="4">
        <v>0</v>
      </c>
    </row>
    <row r="241" spans="1:8" x14ac:dyDescent="0.2">
      <c r="A241" s="2" t="s">
        <v>30</v>
      </c>
      <c r="B241" s="4">
        <v>26</v>
      </c>
      <c r="C241" s="5">
        <v>4.37</v>
      </c>
      <c r="D241" s="4">
        <v>17</v>
      </c>
      <c r="E241" s="5">
        <v>4.5</v>
      </c>
      <c r="F241" s="4">
        <v>5</v>
      </c>
      <c r="G241" s="5">
        <v>2.48</v>
      </c>
      <c r="H241" s="4">
        <v>1</v>
      </c>
    </row>
    <row r="242" spans="1:8" x14ac:dyDescent="0.2">
      <c r="A242" s="1" t="s">
        <v>15</v>
      </c>
      <c r="B242" s="4">
        <v>400</v>
      </c>
      <c r="C242" s="5">
        <v>100</v>
      </c>
      <c r="D242" s="4">
        <v>265</v>
      </c>
      <c r="E242" s="5">
        <v>99.99</v>
      </c>
      <c r="F242" s="4">
        <v>121</v>
      </c>
      <c r="G242" s="5">
        <v>100.00000000000001</v>
      </c>
      <c r="H242" s="4">
        <v>5</v>
      </c>
    </row>
    <row r="243" spans="1:8" x14ac:dyDescent="0.2">
      <c r="A243" s="2" t="s">
        <v>16</v>
      </c>
      <c r="B243" s="4">
        <v>0</v>
      </c>
      <c r="C243" s="5">
        <v>0</v>
      </c>
      <c r="D243" s="4">
        <v>0</v>
      </c>
      <c r="E243" s="5">
        <v>0</v>
      </c>
      <c r="F243" s="4">
        <v>0</v>
      </c>
      <c r="G243" s="5">
        <v>0</v>
      </c>
      <c r="H243" s="4">
        <v>0</v>
      </c>
    </row>
    <row r="244" spans="1:8" x14ac:dyDescent="0.2">
      <c r="A244" s="2" t="s">
        <v>17</v>
      </c>
      <c r="B244" s="4">
        <v>82</v>
      </c>
      <c r="C244" s="5">
        <v>20.5</v>
      </c>
      <c r="D244" s="4">
        <v>46</v>
      </c>
      <c r="E244" s="5">
        <v>17.36</v>
      </c>
      <c r="F244" s="4">
        <v>36</v>
      </c>
      <c r="G244" s="5">
        <v>29.75</v>
      </c>
      <c r="H244" s="4">
        <v>0</v>
      </c>
    </row>
    <row r="245" spans="1:8" x14ac:dyDescent="0.2">
      <c r="A245" s="2" t="s">
        <v>18</v>
      </c>
      <c r="B245" s="4">
        <v>32</v>
      </c>
      <c r="C245" s="5">
        <v>8</v>
      </c>
      <c r="D245" s="4">
        <v>16</v>
      </c>
      <c r="E245" s="5">
        <v>6.04</v>
      </c>
      <c r="F245" s="4">
        <v>16</v>
      </c>
      <c r="G245" s="5">
        <v>13.22</v>
      </c>
      <c r="H245" s="4">
        <v>0</v>
      </c>
    </row>
    <row r="246" spans="1:8" x14ac:dyDescent="0.2">
      <c r="A246" s="2" t="s">
        <v>19</v>
      </c>
      <c r="B246" s="4">
        <v>1</v>
      </c>
      <c r="C246" s="5">
        <v>0.25</v>
      </c>
      <c r="D246" s="4">
        <v>0</v>
      </c>
      <c r="E246" s="5">
        <v>0</v>
      </c>
      <c r="F246" s="4">
        <v>0</v>
      </c>
      <c r="G246" s="5">
        <v>0</v>
      </c>
      <c r="H246" s="4">
        <v>0</v>
      </c>
    </row>
    <row r="247" spans="1:8" x14ac:dyDescent="0.2">
      <c r="A247" s="2" t="s">
        <v>20</v>
      </c>
      <c r="B247" s="4">
        <v>1</v>
      </c>
      <c r="C247" s="5">
        <v>0.25</v>
      </c>
      <c r="D247" s="4">
        <v>0</v>
      </c>
      <c r="E247" s="5">
        <v>0</v>
      </c>
      <c r="F247" s="4">
        <v>1</v>
      </c>
      <c r="G247" s="5">
        <v>0.83</v>
      </c>
      <c r="H247" s="4">
        <v>0</v>
      </c>
    </row>
    <row r="248" spans="1:8" x14ac:dyDescent="0.2">
      <c r="A248" s="2" t="s">
        <v>21</v>
      </c>
      <c r="B248" s="4">
        <v>2</v>
      </c>
      <c r="C248" s="5">
        <v>0.5</v>
      </c>
      <c r="D248" s="4">
        <v>0</v>
      </c>
      <c r="E248" s="5">
        <v>0</v>
      </c>
      <c r="F248" s="4">
        <v>2</v>
      </c>
      <c r="G248" s="5">
        <v>1.65</v>
      </c>
      <c r="H248" s="4">
        <v>0</v>
      </c>
    </row>
    <row r="249" spans="1:8" x14ac:dyDescent="0.2">
      <c r="A249" s="2" t="s">
        <v>22</v>
      </c>
      <c r="B249" s="4">
        <v>86</v>
      </c>
      <c r="C249" s="5">
        <v>21.5</v>
      </c>
      <c r="D249" s="4">
        <v>61</v>
      </c>
      <c r="E249" s="5">
        <v>23.02</v>
      </c>
      <c r="F249" s="4">
        <v>25</v>
      </c>
      <c r="G249" s="5">
        <v>20.66</v>
      </c>
      <c r="H249" s="4">
        <v>0</v>
      </c>
    </row>
    <row r="250" spans="1:8" x14ac:dyDescent="0.2">
      <c r="A250" s="2" t="s">
        <v>23</v>
      </c>
      <c r="B250" s="4">
        <v>0</v>
      </c>
      <c r="C250" s="5">
        <v>0</v>
      </c>
      <c r="D250" s="4">
        <v>0</v>
      </c>
      <c r="E250" s="5">
        <v>0</v>
      </c>
      <c r="F250" s="4">
        <v>0</v>
      </c>
      <c r="G250" s="5">
        <v>0</v>
      </c>
      <c r="H250" s="4">
        <v>0</v>
      </c>
    </row>
    <row r="251" spans="1:8" x14ac:dyDescent="0.2">
      <c r="A251" s="2" t="s">
        <v>24</v>
      </c>
      <c r="B251" s="4">
        <v>30</v>
      </c>
      <c r="C251" s="5">
        <v>7.5</v>
      </c>
      <c r="D251" s="4">
        <v>18</v>
      </c>
      <c r="E251" s="5">
        <v>6.79</v>
      </c>
      <c r="F251" s="4">
        <v>12</v>
      </c>
      <c r="G251" s="5">
        <v>9.92</v>
      </c>
      <c r="H251" s="4">
        <v>0</v>
      </c>
    </row>
    <row r="252" spans="1:8" x14ac:dyDescent="0.2">
      <c r="A252" s="2" t="s">
        <v>25</v>
      </c>
      <c r="B252" s="4">
        <v>11</v>
      </c>
      <c r="C252" s="5">
        <v>2.75</v>
      </c>
      <c r="D252" s="4">
        <v>6</v>
      </c>
      <c r="E252" s="5">
        <v>2.2599999999999998</v>
      </c>
      <c r="F252" s="4">
        <v>5</v>
      </c>
      <c r="G252" s="5">
        <v>4.13</v>
      </c>
      <c r="H252" s="4">
        <v>0</v>
      </c>
    </row>
    <row r="253" spans="1:8" x14ac:dyDescent="0.2">
      <c r="A253" s="2" t="s">
        <v>26</v>
      </c>
      <c r="B253" s="4">
        <v>42</v>
      </c>
      <c r="C253" s="5">
        <v>10.5</v>
      </c>
      <c r="D253" s="4">
        <v>34</v>
      </c>
      <c r="E253" s="5">
        <v>12.83</v>
      </c>
      <c r="F253" s="4">
        <v>8</v>
      </c>
      <c r="G253" s="5">
        <v>6.61</v>
      </c>
      <c r="H253" s="4">
        <v>0</v>
      </c>
    </row>
    <row r="254" spans="1:8" x14ac:dyDescent="0.2">
      <c r="A254" s="2" t="s">
        <v>27</v>
      </c>
      <c r="B254" s="4">
        <v>63</v>
      </c>
      <c r="C254" s="5">
        <v>15.75</v>
      </c>
      <c r="D254" s="4">
        <v>55</v>
      </c>
      <c r="E254" s="5">
        <v>20.75</v>
      </c>
      <c r="F254" s="4">
        <v>7</v>
      </c>
      <c r="G254" s="5">
        <v>5.79</v>
      </c>
      <c r="H254" s="4">
        <v>0</v>
      </c>
    </row>
    <row r="255" spans="1:8" x14ac:dyDescent="0.2">
      <c r="A255" s="2" t="s">
        <v>28</v>
      </c>
      <c r="B255" s="4">
        <v>22</v>
      </c>
      <c r="C255" s="5">
        <v>5.5</v>
      </c>
      <c r="D255" s="4">
        <v>14</v>
      </c>
      <c r="E255" s="5">
        <v>5.28</v>
      </c>
      <c r="F255" s="4">
        <v>4</v>
      </c>
      <c r="G255" s="5">
        <v>3.31</v>
      </c>
      <c r="H255" s="4">
        <v>1</v>
      </c>
    </row>
    <row r="256" spans="1:8" x14ac:dyDescent="0.2">
      <c r="A256" s="2" t="s">
        <v>29</v>
      </c>
      <c r="B256" s="4">
        <v>13</v>
      </c>
      <c r="C256" s="5">
        <v>3.25</v>
      </c>
      <c r="D256" s="4">
        <v>7</v>
      </c>
      <c r="E256" s="5">
        <v>2.64</v>
      </c>
      <c r="F256" s="4">
        <v>3</v>
      </c>
      <c r="G256" s="5">
        <v>2.48</v>
      </c>
      <c r="H256" s="4">
        <v>0</v>
      </c>
    </row>
    <row r="257" spans="1:8" x14ac:dyDescent="0.2">
      <c r="A257" s="2" t="s">
        <v>30</v>
      </c>
      <c r="B257" s="4">
        <v>15</v>
      </c>
      <c r="C257" s="5">
        <v>3.75</v>
      </c>
      <c r="D257" s="4">
        <v>8</v>
      </c>
      <c r="E257" s="5">
        <v>3.02</v>
      </c>
      <c r="F257" s="4">
        <v>2</v>
      </c>
      <c r="G257" s="5">
        <v>1.65</v>
      </c>
      <c r="H257" s="4">
        <v>4</v>
      </c>
    </row>
  </sheetData>
  <phoneticPr fontId="1"/>
  <pageMargins left="0.70866141732283505" right="0.70866141732283505" top="0.74803149606299202" bottom="0.74803149606299202" header="0.31496062992126" footer="0.31496062992126"/>
  <pageSetup paperSize="12" fitToHeight="0" orientation="portrait" r:id="rId2"/>
  <headerFooter>
    <oddHeader>&amp;C自治体別　産業大分類別　事業所数</oddHeader>
    <oddFooter>&amp;C&amp;P /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E415C-ED54-4BF2-8066-66838A4B208D}">
  <sheetPr>
    <pageSetUpPr fitToPage="1"/>
  </sheetPr>
  <dimension ref="B2:I69"/>
  <sheetViews>
    <sheetView workbookViewId="0">
      <selection activeCell="B2" sqref="B2"/>
    </sheetView>
  </sheetViews>
  <sheetFormatPr defaultRowHeight="15" customHeight="1" x14ac:dyDescent="0.2"/>
  <cols>
    <col min="1" max="1" width="3.6640625" customWidth="1"/>
    <col min="2" max="2" width="40.77734375" customWidth="1"/>
    <col min="3" max="9" width="13.5546875" customWidth="1"/>
  </cols>
  <sheetData>
    <row r="2" spans="2:9" ht="15" customHeight="1" x14ac:dyDescent="0.2">
      <c r="B2" t="s">
        <v>154</v>
      </c>
    </row>
    <row r="4" spans="2:9" ht="33" customHeight="1" x14ac:dyDescent="0.2">
      <c r="B4" t="s">
        <v>135</v>
      </c>
      <c r="C4" s="10" t="s">
        <v>32</v>
      </c>
      <c r="D4" s="10" t="s">
        <v>33</v>
      </c>
      <c r="E4" s="10" t="s">
        <v>34</v>
      </c>
      <c r="F4" s="10" t="s">
        <v>35</v>
      </c>
      <c r="G4" s="10" t="s">
        <v>36</v>
      </c>
      <c r="H4" s="10" t="s">
        <v>37</v>
      </c>
      <c r="I4" s="10" t="s">
        <v>38</v>
      </c>
    </row>
    <row r="5" spans="2:9" ht="15" customHeight="1" x14ac:dyDescent="0.2">
      <c r="B5" t="s">
        <v>16</v>
      </c>
      <c r="C5" s="12">
        <v>0</v>
      </c>
      <c r="D5" s="8">
        <v>0</v>
      </c>
      <c r="E5" s="12">
        <v>0</v>
      </c>
      <c r="F5" s="8">
        <v>0</v>
      </c>
      <c r="G5" s="12">
        <v>0</v>
      </c>
      <c r="H5" s="8">
        <v>0</v>
      </c>
      <c r="I5" s="12">
        <v>0</v>
      </c>
    </row>
    <row r="6" spans="2:9" ht="15" customHeight="1" x14ac:dyDescent="0.2">
      <c r="B6" t="s">
        <v>17</v>
      </c>
      <c r="C6" s="12">
        <v>82</v>
      </c>
      <c r="D6" s="8">
        <v>20.5</v>
      </c>
      <c r="E6" s="12">
        <v>46</v>
      </c>
      <c r="F6" s="8">
        <v>17.36</v>
      </c>
      <c r="G6" s="12">
        <v>36</v>
      </c>
      <c r="H6" s="8">
        <v>29.75</v>
      </c>
      <c r="I6" s="12">
        <v>0</v>
      </c>
    </row>
    <row r="7" spans="2:9" ht="15" customHeight="1" x14ac:dyDescent="0.2">
      <c r="B7" t="s">
        <v>18</v>
      </c>
      <c r="C7" s="12">
        <v>32</v>
      </c>
      <c r="D7" s="8">
        <v>8</v>
      </c>
      <c r="E7" s="12">
        <v>16</v>
      </c>
      <c r="F7" s="8">
        <v>6.04</v>
      </c>
      <c r="G7" s="12">
        <v>16</v>
      </c>
      <c r="H7" s="8">
        <v>13.22</v>
      </c>
      <c r="I7" s="12">
        <v>0</v>
      </c>
    </row>
    <row r="8" spans="2:9" ht="15" customHeight="1" x14ac:dyDescent="0.2">
      <c r="B8" t="s">
        <v>19</v>
      </c>
      <c r="C8" s="12">
        <v>1</v>
      </c>
      <c r="D8" s="8">
        <v>0.25</v>
      </c>
      <c r="E8" s="12">
        <v>0</v>
      </c>
      <c r="F8" s="8">
        <v>0</v>
      </c>
      <c r="G8" s="12">
        <v>0</v>
      </c>
      <c r="H8" s="8">
        <v>0</v>
      </c>
      <c r="I8" s="12">
        <v>0</v>
      </c>
    </row>
    <row r="9" spans="2:9" ht="15" customHeight="1" x14ac:dyDescent="0.2">
      <c r="B9" t="s">
        <v>20</v>
      </c>
      <c r="C9" s="12">
        <v>1</v>
      </c>
      <c r="D9" s="8">
        <v>0.25</v>
      </c>
      <c r="E9" s="12">
        <v>0</v>
      </c>
      <c r="F9" s="8">
        <v>0</v>
      </c>
      <c r="G9" s="12">
        <v>1</v>
      </c>
      <c r="H9" s="8">
        <v>0.83</v>
      </c>
      <c r="I9" s="12">
        <v>0</v>
      </c>
    </row>
    <row r="10" spans="2:9" ht="15" customHeight="1" x14ac:dyDescent="0.2">
      <c r="B10" t="s">
        <v>21</v>
      </c>
      <c r="C10" s="12">
        <v>2</v>
      </c>
      <c r="D10" s="8">
        <v>0.5</v>
      </c>
      <c r="E10" s="12">
        <v>0</v>
      </c>
      <c r="F10" s="8">
        <v>0</v>
      </c>
      <c r="G10" s="12">
        <v>2</v>
      </c>
      <c r="H10" s="8">
        <v>1.65</v>
      </c>
      <c r="I10" s="12">
        <v>0</v>
      </c>
    </row>
    <row r="11" spans="2:9" ht="15" customHeight="1" x14ac:dyDescent="0.2">
      <c r="B11" t="s">
        <v>22</v>
      </c>
      <c r="C11" s="12">
        <v>86</v>
      </c>
      <c r="D11" s="8">
        <v>21.5</v>
      </c>
      <c r="E11" s="12">
        <v>61</v>
      </c>
      <c r="F11" s="8">
        <v>23.02</v>
      </c>
      <c r="G11" s="12">
        <v>25</v>
      </c>
      <c r="H11" s="8">
        <v>20.66</v>
      </c>
      <c r="I11" s="12">
        <v>0</v>
      </c>
    </row>
    <row r="12" spans="2:9" ht="15" customHeight="1" x14ac:dyDescent="0.2">
      <c r="B12" t="s">
        <v>23</v>
      </c>
      <c r="C12" s="12">
        <v>0</v>
      </c>
      <c r="D12" s="8">
        <v>0</v>
      </c>
      <c r="E12" s="12">
        <v>0</v>
      </c>
      <c r="F12" s="8">
        <v>0</v>
      </c>
      <c r="G12" s="12">
        <v>0</v>
      </c>
      <c r="H12" s="8">
        <v>0</v>
      </c>
      <c r="I12" s="12">
        <v>0</v>
      </c>
    </row>
    <row r="13" spans="2:9" ht="15" customHeight="1" x14ac:dyDescent="0.2">
      <c r="B13" t="s">
        <v>24</v>
      </c>
      <c r="C13" s="12">
        <v>30</v>
      </c>
      <c r="D13" s="8">
        <v>7.5</v>
      </c>
      <c r="E13" s="12">
        <v>18</v>
      </c>
      <c r="F13" s="8">
        <v>6.79</v>
      </c>
      <c r="G13" s="12">
        <v>12</v>
      </c>
      <c r="H13" s="8">
        <v>9.92</v>
      </c>
      <c r="I13" s="12">
        <v>0</v>
      </c>
    </row>
    <row r="14" spans="2:9" ht="15" customHeight="1" x14ac:dyDescent="0.2">
      <c r="B14" t="s">
        <v>25</v>
      </c>
      <c r="C14" s="12">
        <v>11</v>
      </c>
      <c r="D14" s="8">
        <v>2.75</v>
      </c>
      <c r="E14" s="12">
        <v>6</v>
      </c>
      <c r="F14" s="8">
        <v>2.2599999999999998</v>
      </c>
      <c r="G14" s="12">
        <v>5</v>
      </c>
      <c r="H14" s="8">
        <v>4.13</v>
      </c>
      <c r="I14" s="12">
        <v>0</v>
      </c>
    </row>
    <row r="15" spans="2:9" ht="15" customHeight="1" x14ac:dyDescent="0.2">
      <c r="B15" t="s">
        <v>26</v>
      </c>
      <c r="C15" s="12">
        <v>42</v>
      </c>
      <c r="D15" s="8">
        <v>10.5</v>
      </c>
      <c r="E15" s="12">
        <v>34</v>
      </c>
      <c r="F15" s="8">
        <v>12.83</v>
      </c>
      <c r="G15" s="12">
        <v>8</v>
      </c>
      <c r="H15" s="8">
        <v>6.61</v>
      </c>
      <c r="I15" s="12">
        <v>0</v>
      </c>
    </row>
    <row r="16" spans="2:9" ht="15" customHeight="1" x14ac:dyDescent="0.2">
      <c r="B16" t="s">
        <v>27</v>
      </c>
      <c r="C16" s="12">
        <v>63</v>
      </c>
      <c r="D16" s="8">
        <v>15.75</v>
      </c>
      <c r="E16" s="12">
        <v>55</v>
      </c>
      <c r="F16" s="8">
        <v>20.75</v>
      </c>
      <c r="G16" s="12">
        <v>7</v>
      </c>
      <c r="H16" s="8">
        <v>5.79</v>
      </c>
      <c r="I16" s="12">
        <v>0</v>
      </c>
    </row>
    <row r="17" spans="2:9" ht="15" customHeight="1" x14ac:dyDescent="0.2">
      <c r="B17" t="s">
        <v>28</v>
      </c>
      <c r="C17" s="12">
        <v>22</v>
      </c>
      <c r="D17" s="8">
        <v>5.5</v>
      </c>
      <c r="E17" s="12">
        <v>14</v>
      </c>
      <c r="F17" s="8">
        <v>5.28</v>
      </c>
      <c r="G17" s="12">
        <v>4</v>
      </c>
      <c r="H17" s="8">
        <v>3.31</v>
      </c>
      <c r="I17" s="12">
        <v>1</v>
      </c>
    </row>
    <row r="18" spans="2:9" ht="15" customHeight="1" x14ac:dyDescent="0.2">
      <c r="B18" t="s">
        <v>29</v>
      </c>
      <c r="C18" s="12">
        <v>13</v>
      </c>
      <c r="D18" s="8">
        <v>3.25</v>
      </c>
      <c r="E18" s="12">
        <v>7</v>
      </c>
      <c r="F18" s="8">
        <v>2.64</v>
      </c>
      <c r="G18" s="12">
        <v>3</v>
      </c>
      <c r="H18" s="8">
        <v>2.48</v>
      </c>
      <c r="I18" s="12">
        <v>0</v>
      </c>
    </row>
    <row r="19" spans="2:9" ht="15" customHeight="1" x14ac:dyDescent="0.2">
      <c r="B19" t="s">
        <v>30</v>
      </c>
      <c r="C19" s="12">
        <v>15</v>
      </c>
      <c r="D19" s="8">
        <v>3.75</v>
      </c>
      <c r="E19" s="12">
        <v>8</v>
      </c>
      <c r="F19" s="8">
        <v>3.02</v>
      </c>
      <c r="G19" s="12">
        <v>2</v>
      </c>
      <c r="H19" s="8">
        <v>1.65</v>
      </c>
      <c r="I19" s="12">
        <v>4</v>
      </c>
    </row>
    <row r="20" spans="2:9" ht="15" customHeight="1" x14ac:dyDescent="0.2">
      <c r="B20" s="9" t="s">
        <v>136</v>
      </c>
      <c r="C20" s="12">
        <f>SUM(LTBL_16343[総数／事業所数])</f>
        <v>400</v>
      </c>
      <c r="E20" s="12">
        <f>SUBTOTAL(109,LTBL_16343[個人／事業所数])</f>
        <v>265</v>
      </c>
      <c r="G20" s="12">
        <f>SUBTOTAL(109,LTBL_16343[法人／事業所数])</f>
        <v>121</v>
      </c>
      <c r="I20" s="12">
        <f>SUBTOTAL(109,LTBL_16343[法人以外の団体／事業所数])</f>
        <v>5</v>
      </c>
    </row>
    <row r="21" spans="2:9" ht="15" customHeight="1" x14ac:dyDescent="0.2">
      <c r="E21" s="11">
        <f>LTBL_16343[[#Totals],[個人／事業所数]]/LTBL_16343[[#Totals],[総数／事業所数]]</f>
        <v>0.66249999999999998</v>
      </c>
      <c r="G21" s="11">
        <f>LTBL_16343[[#Totals],[法人／事業所数]]/LTBL_16343[[#Totals],[総数／事業所数]]</f>
        <v>0.30249999999999999</v>
      </c>
      <c r="I21" s="11">
        <f>LTBL_16343[[#Totals],[法人以外の団体／事業所数]]/LTBL_16343[[#Totals],[総数／事業所数]]</f>
        <v>1.2500000000000001E-2</v>
      </c>
    </row>
    <row r="23" spans="2:9" ht="33" customHeight="1" x14ac:dyDescent="0.2">
      <c r="B23" t="s">
        <v>137</v>
      </c>
      <c r="C23" s="10" t="s">
        <v>32</v>
      </c>
      <c r="D23" s="10" t="s">
        <v>33</v>
      </c>
      <c r="E23" s="10" t="s">
        <v>34</v>
      </c>
      <c r="F23" s="10" t="s">
        <v>35</v>
      </c>
      <c r="G23" s="10" t="s">
        <v>36</v>
      </c>
      <c r="H23" s="10" t="s">
        <v>37</v>
      </c>
      <c r="I23" s="10" t="s">
        <v>38</v>
      </c>
    </row>
    <row r="24" spans="2:9" ht="15" customHeight="1" x14ac:dyDescent="0.2">
      <c r="B24" t="s">
        <v>54</v>
      </c>
      <c r="C24" s="12">
        <v>55</v>
      </c>
      <c r="D24" s="8">
        <v>13.75</v>
      </c>
      <c r="E24" s="12">
        <v>53</v>
      </c>
      <c r="F24" s="8">
        <v>20</v>
      </c>
      <c r="G24" s="12">
        <v>2</v>
      </c>
      <c r="H24" s="8">
        <v>1.65</v>
      </c>
      <c r="I24" s="12">
        <v>0</v>
      </c>
    </row>
    <row r="25" spans="2:9" ht="15" customHeight="1" x14ac:dyDescent="0.2">
      <c r="B25" t="s">
        <v>53</v>
      </c>
      <c r="C25" s="12">
        <v>40</v>
      </c>
      <c r="D25" s="8">
        <v>10</v>
      </c>
      <c r="E25" s="12">
        <v>32</v>
      </c>
      <c r="F25" s="8">
        <v>12.08</v>
      </c>
      <c r="G25" s="12">
        <v>8</v>
      </c>
      <c r="H25" s="8">
        <v>6.61</v>
      </c>
      <c r="I25" s="12">
        <v>0</v>
      </c>
    </row>
    <row r="26" spans="2:9" ht="15" customHeight="1" x14ac:dyDescent="0.2">
      <c r="B26" t="s">
        <v>49</v>
      </c>
      <c r="C26" s="12">
        <v>39</v>
      </c>
      <c r="D26" s="8">
        <v>9.75</v>
      </c>
      <c r="E26" s="12">
        <v>26</v>
      </c>
      <c r="F26" s="8">
        <v>9.81</v>
      </c>
      <c r="G26" s="12">
        <v>13</v>
      </c>
      <c r="H26" s="8">
        <v>10.74</v>
      </c>
      <c r="I26" s="12">
        <v>0</v>
      </c>
    </row>
    <row r="27" spans="2:9" ht="15" customHeight="1" x14ac:dyDescent="0.2">
      <c r="B27" t="s">
        <v>39</v>
      </c>
      <c r="C27" s="12">
        <v>33</v>
      </c>
      <c r="D27" s="8">
        <v>8.25</v>
      </c>
      <c r="E27" s="12">
        <v>13</v>
      </c>
      <c r="F27" s="8">
        <v>4.91</v>
      </c>
      <c r="G27" s="12">
        <v>20</v>
      </c>
      <c r="H27" s="8">
        <v>16.53</v>
      </c>
      <c r="I27" s="12">
        <v>0</v>
      </c>
    </row>
    <row r="28" spans="2:9" ht="15" customHeight="1" x14ac:dyDescent="0.2">
      <c r="B28" t="s">
        <v>40</v>
      </c>
      <c r="C28" s="12">
        <v>33</v>
      </c>
      <c r="D28" s="8">
        <v>8.25</v>
      </c>
      <c r="E28" s="12">
        <v>24</v>
      </c>
      <c r="F28" s="8">
        <v>9.06</v>
      </c>
      <c r="G28" s="12">
        <v>9</v>
      </c>
      <c r="H28" s="8">
        <v>7.44</v>
      </c>
      <c r="I28" s="12">
        <v>0</v>
      </c>
    </row>
    <row r="29" spans="2:9" ht="15" customHeight="1" x14ac:dyDescent="0.2">
      <c r="B29" t="s">
        <v>50</v>
      </c>
      <c r="C29" s="12">
        <v>29</v>
      </c>
      <c r="D29" s="8">
        <v>7.25</v>
      </c>
      <c r="E29" s="12">
        <v>18</v>
      </c>
      <c r="F29" s="8">
        <v>6.79</v>
      </c>
      <c r="G29" s="12">
        <v>11</v>
      </c>
      <c r="H29" s="8">
        <v>9.09</v>
      </c>
      <c r="I29" s="12">
        <v>0</v>
      </c>
    </row>
    <row r="30" spans="2:9" ht="15" customHeight="1" x14ac:dyDescent="0.2">
      <c r="B30" t="s">
        <v>47</v>
      </c>
      <c r="C30" s="12">
        <v>24</v>
      </c>
      <c r="D30" s="8">
        <v>6</v>
      </c>
      <c r="E30" s="12">
        <v>19</v>
      </c>
      <c r="F30" s="8">
        <v>7.17</v>
      </c>
      <c r="G30" s="12">
        <v>5</v>
      </c>
      <c r="H30" s="8">
        <v>4.13</v>
      </c>
      <c r="I30" s="12">
        <v>0</v>
      </c>
    </row>
    <row r="31" spans="2:9" ht="15" customHeight="1" x14ac:dyDescent="0.2">
      <c r="B31" t="s">
        <v>55</v>
      </c>
      <c r="C31" s="12">
        <v>22</v>
      </c>
      <c r="D31" s="8">
        <v>5.5</v>
      </c>
      <c r="E31" s="12">
        <v>14</v>
      </c>
      <c r="F31" s="8">
        <v>5.28</v>
      </c>
      <c r="G31" s="12">
        <v>4</v>
      </c>
      <c r="H31" s="8">
        <v>3.31</v>
      </c>
      <c r="I31" s="12">
        <v>1</v>
      </c>
    </row>
    <row r="32" spans="2:9" ht="15" customHeight="1" x14ac:dyDescent="0.2">
      <c r="B32" t="s">
        <v>41</v>
      </c>
      <c r="C32" s="12">
        <v>16</v>
      </c>
      <c r="D32" s="8">
        <v>4</v>
      </c>
      <c r="E32" s="12">
        <v>9</v>
      </c>
      <c r="F32" s="8">
        <v>3.4</v>
      </c>
      <c r="G32" s="12">
        <v>7</v>
      </c>
      <c r="H32" s="8">
        <v>5.79</v>
      </c>
      <c r="I32" s="12">
        <v>0</v>
      </c>
    </row>
    <row r="33" spans="2:9" ht="15" customHeight="1" x14ac:dyDescent="0.2">
      <c r="B33" t="s">
        <v>52</v>
      </c>
      <c r="C33" s="12">
        <v>9</v>
      </c>
      <c r="D33" s="8">
        <v>2.25</v>
      </c>
      <c r="E33" s="12">
        <v>4</v>
      </c>
      <c r="F33" s="8">
        <v>1.51</v>
      </c>
      <c r="G33" s="12">
        <v>5</v>
      </c>
      <c r="H33" s="8">
        <v>4.13</v>
      </c>
      <c r="I33" s="12">
        <v>0</v>
      </c>
    </row>
    <row r="34" spans="2:9" ht="15" customHeight="1" x14ac:dyDescent="0.2">
      <c r="B34" t="s">
        <v>56</v>
      </c>
      <c r="C34" s="12">
        <v>8</v>
      </c>
      <c r="D34" s="8">
        <v>2</v>
      </c>
      <c r="E34" s="12">
        <v>7</v>
      </c>
      <c r="F34" s="8">
        <v>2.64</v>
      </c>
      <c r="G34" s="12">
        <v>1</v>
      </c>
      <c r="H34" s="8">
        <v>0.83</v>
      </c>
      <c r="I34" s="12">
        <v>0</v>
      </c>
    </row>
    <row r="35" spans="2:9" ht="15" customHeight="1" x14ac:dyDescent="0.2">
      <c r="B35" t="s">
        <v>46</v>
      </c>
      <c r="C35" s="12">
        <v>7</v>
      </c>
      <c r="D35" s="8">
        <v>1.75</v>
      </c>
      <c r="E35" s="12">
        <v>5</v>
      </c>
      <c r="F35" s="8">
        <v>1.89</v>
      </c>
      <c r="G35" s="12">
        <v>2</v>
      </c>
      <c r="H35" s="8">
        <v>1.65</v>
      </c>
      <c r="I35" s="12">
        <v>0</v>
      </c>
    </row>
    <row r="36" spans="2:9" ht="15" customHeight="1" x14ac:dyDescent="0.2">
      <c r="B36" t="s">
        <v>48</v>
      </c>
      <c r="C36" s="12">
        <v>7</v>
      </c>
      <c r="D36" s="8">
        <v>1.75</v>
      </c>
      <c r="E36" s="12">
        <v>6</v>
      </c>
      <c r="F36" s="8">
        <v>2.2599999999999998</v>
      </c>
      <c r="G36" s="12">
        <v>1</v>
      </c>
      <c r="H36" s="8">
        <v>0.83</v>
      </c>
      <c r="I36" s="12">
        <v>0</v>
      </c>
    </row>
    <row r="37" spans="2:9" ht="15" customHeight="1" x14ac:dyDescent="0.2">
      <c r="B37" t="s">
        <v>73</v>
      </c>
      <c r="C37" s="12">
        <v>6</v>
      </c>
      <c r="D37" s="8">
        <v>1.5</v>
      </c>
      <c r="E37" s="12">
        <v>2</v>
      </c>
      <c r="F37" s="8">
        <v>0.75</v>
      </c>
      <c r="G37" s="12">
        <v>3</v>
      </c>
      <c r="H37" s="8">
        <v>2.48</v>
      </c>
      <c r="I37" s="12">
        <v>0</v>
      </c>
    </row>
    <row r="38" spans="2:9" ht="15" customHeight="1" x14ac:dyDescent="0.2">
      <c r="B38" t="s">
        <v>58</v>
      </c>
      <c r="C38" s="12">
        <v>6</v>
      </c>
      <c r="D38" s="8">
        <v>1.5</v>
      </c>
      <c r="E38" s="12">
        <v>5</v>
      </c>
      <c r="F38" s="8">
        <v>1.89</v>
      </c>
      <c r="G38" s="12">
        <v>1</v>
      </c>
      <c r="H38" s="8">
        <v>0.83</v>
      </c>
      <c r="I38" s="12">
        <v>0</v>
      </c>
    </row>
    <row r="39" spans="2:9" ht="15" customHeight="1" x14ac:dyDescent="0.2">
      <c r="B39" t="s">
        <v>57</v>
      </c>
      <c r="C39" s="12">
        <v>5</v>
      </c>
      <c r="D39" s="8">
        <v>1.25</v>
      </c>
      <c r="E39" s="12">
        <v>0</v>
      </c>
      <c r="F39" s="8">
        <v>0</v>
      </c>
      <c r="G39" s="12">
        <v>2</v>
      </c>
      <c r="H39" s="8">
        <v>1.65</v>
      </c>
      <c r="I39" s="12">
        <v>0</v>
      </c>
    </row>
    <row r="40" spans="2:9" ht="15" customHeight="1" x14ac:dyDescent="0.2">
      <c r="B40" t="s">
        <v>76</v>
      </c>
      <c r="C40" s="12">
        <v>5</v>
      </c>
      <c r="D40" s="8">
        <v>1.25</v>
      </c>
      <c r="E40" s="12">
        <v>0</v>
      </c>
      <c r="F40" s="8">
        <v>0</v>
      </c>
      <c r="G40" s="12">
        <v>0</v>
      </c>
      <c r="H40" s="8">
        <v>0</v>
      </c>
      <c r="I40" s="12">
        <v>4</v>
      </c>
    </row>
    <row r="41" spans="2:9" ht="15" customHeight="1" x14ac:dyDescent="0.2">
      <c r="B41" t="s">
        <v>62</v>
      </c>
      <c r="C41" s="12">
        <v>4</v>
      </c>
      <c r="D41" s="8">
        <v>1</v>
      </c>
      <c r="E41" s="12">
        <v>3</v>
      </c>
      <c r="F41" s="8">
        <v>1.1299999999999999</v>
      </c>
      <c r="G41" s="12">
        <v>1</v>
      </c>
      <c r="H41" s="8">
        <v>0.83</v>
      </c>
      <c r="I41" s="12">
        <v>0</v>
      </c>
    </row>
    <row r="42" spans="2:9" ht="15" customHeight="1" x14ac:dyDescent="0.2">
      <c r="B42" t="s">
        <v>63</v>
      </c>
      <c r="C42" s="12">
        <v>4</v>
      </c>
      <c r="D42" s="8">
        <v>1</v>
      </c>
      <c r="E42" s="12">
        <v>1</v>
      </c>
      <c r="F42" s="8">
        <v>0.38</v>
      </c>
      <c r="G42" s="12">
        <v>3</v>
      </c>
      <c r="H42" s="8">
        <v>2.48</v>
      </c>
      <c r="I42" s="12">
        <v>0</v>
      </c>
    </row>
    <row r="43" spans="2:9" ht="15" customHeight="1" x14ac:dyDescent="0.2">
      <c r="B43" t="s">
        <v>61</v>
      </c>
      <c r="C43" s="12">
        <v>4</v>
      </c>
      <c r="D43" s="8">
        <v>1</v>
      </c>
      <c r="E43" s="12">
        <v>4</v>
      </c>
      <c r="F43" s="8">
        <v>1.51</v>
      </c>
      <c r="G43" s="12">
        <v>0</v>
      </c>
      <c r="H43" s="8">
        <v>0</v>
      </c>
      <c r="I43" s="12">
        <v>0</v>
      </c>
    </row>
    <row r="44" spans="2:9" ht="15" customHeight="1" x14ac:dyDescent="0.2">
      <c r="B44" t="s">
        <v>64</v>
      </c>
      <c r="C44" s="12">
        <v>4</v>
      </c>
      <c r="D44" s="8">
        <v>1</v>
      </c>
      <c r="E44" s="12">
        <v>2</v>
      </c>
      <c r="F44" s="8">
        <v>0.75</v>
      </c>
      <c r="G44" s="12">
        <v>2</v>
      </c>
      <c r="H44" s="8">
        <v>1.65</v>
      </c>
      <c r="I44" s="12">
        <v>0</v>
      </c>
    </row>
    <row r="47" spans="2:9" ht="33" customHeight="1" x14ac:dyDescent="0.2">
      <c r="B47" t="s">
        <v>138</v>
      </c>
      <c r="C47" s="10" t="s">
        <v>32</v>
      </c>
      <c r="D47" s="10" t="s">
        <v>33</v>
      </c>
      <c r="E47" s="10" t="s">
        <v>34</v>
      </c>
      <c r="F47" s="10" t="s">
        <v>35</v>
      </c>
      <c r="G47" s="10" t="s">
        <v>36</v>
      </c>
      <c r="H47" s="10" t="s">
        <v>37</v>
      </c>
      <c r="I47" s="10" t="s">
        <v>38</v>
      </c>
    </row>
    <row r="48" spans="2:9" ht="15" customHeight="1" x14ac:dyDescent="0.2">
      <c r="B48" t="s">
        <v>95</v>
      </c>
      <c r="C48" s="12">
        <v>26</v>
      </c>
      <c r="D48" s="8">
        <v>6.5</v>
      </c>
      <c r="E48" s="12">
        <v>26</v>
      </c>
      <c r="F48" s="8">
        <v>9.81</v>
      </c>
      <c r="G48" s="12">
        <v>0</v>
      </c>
      <c r="H48" s="8">
        <v>0</v>
      </c>
      <c r="I48" s="12">
        <v>0</v>
      </c>
    </row>
    <row r="49" spans="2:9" ht="15" customHeight="1" x14ac:dyDescent="0.2">
      <c r="B49" t="s">
        <v>79</v>
      </c>
      <c r="C49" s="12">
        <v>22</v>
      </c>
      <c r="D49" s="8">
        <v>5.5</v>
      </c>
      <c r="E49" s="12">
        <v>4</v>
      </c>
      <c r="F49" s="8">
        <v>1.51</v>
      </c>
      <c r="G49" s="12">
        <v>18</v>
      </c>
      <c r="H49" s="8">
        <v>14.88</v>
      </c>
      <c r="I49" s="12">
        <v>0</v>
      </c>
    </row>
    <row r="50" spans="2:9" ht="15" customHeight="1" x14ac:dyDescent="0.2">
      <c r="B50" t="s">
        <v>94</v>
      </c>
      <c r="C50" s="12">
        <v>16</v>
      </c>
      <c r="D50" s="8">
        <v>4</v>
      </c>
      <c r="E50" s="12">
        <v>16</v>
      </c>
      <c r="F50" s="8">
        <v>6.04</v>
      </c>
      <c r="G50" s="12">
        <v>0</v>
      </c>
      <c r="H50" s="8">
        <v>0</v>
      </c>
      <c r="I50" s="12">
        <v>0</v>
      </c>
    </row>
    <row r="51" spans="2:9" ht="15" customHeight="1" x14ac:dyDescent="0.2">
      <c r="B51" t="s">
        <v>96</v>
      </c>
      <c r="C51" s="12">
        <v>14</v>
      </c>
      <c r="D51" s="8">
        <v>3.5</v>
      </c>
      <c r="E51" s="12">
        <v>12</v>
      </c>
      <c r="F51" s="8">
        <v>4.53</v>
      </c>
      <c r="G51" s="12">
        <v>2</v>
      </c>
      <c r="H51" s="8">
        <v>1.65</v>
      </c>
      <c r="I51" s="12">
        <v>0</v>
      </c>
    </row>
    <row r="52" spans="2:9" ht="15" customHeight="1" x14ac:dyDescent="0.2">
      <c r="B52" t="s">
        <v>88</v>
      </c>
      <c r="C52" s="12">
        <v>12</v>
      </c>
      <c r="D52" s="8">
        <v>3</v>
      </c>
      <c r="E52" s="12">
        <v>8</v>
      </c>
      <c r="F52" s="8">
        <v>3.02</v>
      </c>
      <c r="G52" s="12">
        <v>4</v>
      </c>
      <c r="H52" s="8">
        <v>3.31</v>
      </c>
      <c r="I52" s="12">
        <v>0</v>
      </c>
    </row>
    <row r="53" spans="2:9" ht="15" customHeight="1" x14ac:dyDescent="0.2">
      <c r="B53" t="s">
        <v>84</v>
      </c>
      <c r="C53" s="12">
        <v>11</v>
      </c>
      <c r="D53" s="8">
        <v>2.75</v>
      </c>
      <c r="E53" s="12">
        <v>8</v>
      </c>
      <c r="F53" s="8">
        <v>3.02</v>
      </c>
      <c r="G53" s="12">
        <v>3</v>
      </c>
      <c r="H53" s="8">
        <v>2.48</v>
      </c>
      <c r="I53" s="12">
        <v>0</v>
      </c>
    </row>
    <row r="54" spans="2:9" ht="15" customHeight="1" x14ac:dyDescent="0.2">
      <c r="B54" t="s">
        <v>87</v>
      </c>
      <c r="C54" s="12">
        <v>10</v>
      </c>
      <c r="D54" s="8">
        <v>2.5</v>
      </c>
      <c r="E54" s="12">
        <v>7</v>
      </c>
      <c r="F54" s="8">
        <v>2.64</v>
      </c>
      <c r="G54" s="12">
        <v>3</v>
      </c>
      <c r="H54" s="8">
        <v>2.48</v>
      </c>
      <c r="I54" s="12">
        <v>0</v>
      </c>
    </row>
    <row r="55" spans="2:9" ht="15" customHeight="1" x14ac:dyDescent="0.2">
      <c r="B55" t="s">
        <v>103</v>
      </c>
      <c r="C55" s="12">
        <v>9</v>
      </c>
      <c r="D55" s="8">
        <v>2.25</v>
      </c>
      <c r="E55" s="12">
        <v>7</v>
      </c>
      <c r="F55" s="8">
        <v>2.64</v>
      </c>
      <c r="G55" s="12">
        <v>2</v>
      </c>
      <c r="H55" s="8">
        <v>1.65</v>
      </c>
      <c r="I55" s="12">
        <v>0</v>
      </c>
    </row>
    <row r="56" spans="2:9" ht="15" customHeight="1" x14ac:dyDescent="0.2">
      <c r="B56" t="s">
        <v>81</v>
      </c>
      <c r="C56" s="12">
        <v>9</v>
      </c>
      <c r="D56" s="8">
        <v>2.25</v>
      </c>
      <c r="E56" s="12">
        <v>5</v>
      </c>
      <c r="F56" s="8">
        <v>1.89</v>
      </c>
      <c r="G56" s="12">
        <v>4</v>
      </c>
      <c r="H56" s="8">
        <v>3.31</v>
      </c>
      <c r="I56" s="12">
        <v>0</v>
      </c>
    </row>
    <row r="57" spans="2:9" ht="15" customHeight="1" x14ac:dyDescent="0.2">
      <c r="B57" t="s">
        <v>108</v>
      </c>
      <c r="C57" s="12">
        <v>9</v>
      </c>
      <c r="D57" s="8">
        <v>2.25</v>
      </c>
      <c r="E57" s="12">
        <v>4</v>
      </c>
      <c r="F57" s="8">
        <v>1.51</v>
      </c>
      <c r="G57" s="12">
        <v>5</v>
      </c>
      <c r="H57" s="8">
        <v>4.13</v>
      </c>
      <c r="I57" s="12">
        <v>0</v>
      </c>
    </row>
    <row r="58" spans="2:9" ht="15" customHeight="1" x14ac:dyDescent="0.2">
      <c r="B58" t="s">
        <v>132</v>
      </c>
      <c r="C58" s="12">
        <v>9</v>
      </c>
      <c r="D58" s="8">
        <v>2.25</v>
      </c>
      <c r="E58" s="12">
        <v>9</v>
      </c>
      <c r="F58" s="8">
        <v>3.4</v>
      </c>
      <c r="G58" s="12">
        <v>0</v>
      </c>
      <c r="H58" s="8">
        <v>0</v>
      </c>
      <c r="I58" s="12">
        <v>0</v>
      </c>
    </row>
    <row r="59" spans="2:9" ht="15" customHeight="1" x14ac:dyDescent="0.2">
      <c r="B59" t="s">
        <v>91</v>
      </c>
      <c r="C59" s="12">
        <v>9</v>
      </c>
      <c r="D59" s="8">
        <v>2.25</v>
      </c>
      <c r="E59" s="12">
        <v>9</v>
      </c>
      <c r="F59" s="8">
        <v>3.4</v>
      </c>
      <c r="G59" s="12">
        <v>0</v>
      </c>
      <c r="H59" s="8">
        <v>0</v>
      </c>
      <c r="I59" s="12">
        <v>0</v>
      </c>
    </row>
    <row r="60" spans="2:9" ht="15" customHeight="1" x14ac:dyDescent="0.2">
      <c r="B60" t="s">
        <v>92</v>
      </c>
      <c r="C60" s="12">
        <v>9</v>
      </c>
      <c r="D60" s="8">
        <v>2.25</v>
      </c>
      <c r="E60" s="12">
        <v>9</v>
      </c>
      <c r="F60" s="8">
        <v>3.4</v>
      </c>
      <c r="G60" s="12">
        <v>0</v>
      </c>
      <c r="H60" s="8">
        <v>0</v>
      </c>
      <c r="I60" s="12">
        <v>0</v>
      </c>
    </row>
    <row r="61" spans="2:9" ht="15" customHeight="1" x14ac:dyDescent="0.2">
      <c r="B61" t="s">
        <v>102</v>
      </c>
      <c r="C61" s="12">
        <v>9</v>
      </c>
      <c r="D61" s="8">
        <v>2.25</v>
      </c>
      <c r="E61" s="12">
        <v>7</v>
      </c>
      <c r="F61" s="8">
        <v>2.64</v>
      </c>
      <c r="G61" s="12">
        <v>2</v>
      </c>
      <c r="H61" s="8">
        <v>1.65</v>
      </c>
      <c r="I61" s="12">
        <v>0</v>
      </c>
    </row>
    <row r="62" spans="2:9" ht="15" customHeight="1" x14ac:dyDescent="0.2">
      <c r="B62" t="s">
        <v>80</v>
      </c>
      <c r="C62" s="12">
        <v>8</v>
      </c>
      <c r="D62" s="8">
        <v>2</v>
      </c>
      <c r="E62" s="12">
        <v>7</v>
      </c>
      <c r="F62" s="8">
        <v>2.64</v>
      </c>
      <c r="G62" s="12">
        <v>1</v>
      </c>
      <c r="H62" s="8">
        <v>0.83</v>
      </c>
      <c r="I62" s="12">
        <v>0</v>
      </c>
    </row>
    <row r="63" spans="2:9" ht="15" customHeight="1" x14ac:dyDescent="0.2">
      <c r="B63" t="s">
        <v>122</v>
      </c>
      <c r="C63" s="12">
        <v>7</v>
      </c>
      <c r="D63" s="8">
        <v>1.75</v>
      </c>
      <c r="E63" s="12">
        <v>5</v>
      </c>
      <c r="F63" s="8">
        <v>1.89</v>
      </c>
      <c r="G63" s="12">
        <v>2</v>
      </c>
      <c r="H63" s="8">
        <v>1.65</v>
      </c>
      <c r="I63" s="12">
        <v>0</v>
      </c>
    </row>
    <row r="64" spans="2:9" ht="15" customHeight="1" x14ac:dyDescent="0.2">
      <c r="B64" t="s">
        <v>82</v>
      </c>
      <c r="C64" s="12">
        <v>7</v>
      </c>
      <c r="D64" s="8">
        <v>1.75</v>
      </c>
      <c r="E64" s="12">
        <v>4</v>
      </c>
      <c r="F64" s="8">
        <v>1.51</v>
      </c>
      <c r="G64" s="12">
        <v>3</v>
      </c>
      <c r="H64" s="8">
        <v>2.48</v>
      </c>
      <c r="I64" s="12">
        <v>0</v>
      </c>
    </row>
    <row r="65" spans="2:9" ht="15" customHeight="1" x14ac:dyDescent="0.2">
      <c r="B65" t="s">
        <v>106</v>
      </c>
      <c r="C65" s="12">
        <v>7</v>
      </c>
      <c r="D65" s="8">
        <v>1.75</v>
      </c>
      <c r="E65" s="12">
        <v>7</v>
      </c>
      <c r="F65" s="8">
        <v>2.64</v>
      </c>
      <c r="G65" s="12">
        <v>0</v>
      </c>
      <c r="H65" s="8">
        <v>0</v>
      </c>
      <c r="I65" s="12">
        <v>0</v>
      </c>
    </row>
    <row r="66" spans="2:9" ht="15" customHeight="1" x14ac:dyDescent="0.2">
      <c r="B66" t="s">
        <v>89</v>
      </c>
      <c r="C66" s="12">
        <v>7</v>
      </c>
      <c r="D66" s="8">
        <v>1.75</v>
      </c>
      <c r="E66" s="12">
        <v>1</v>
      </c>
      <c r="F66" s="8">
        <v>0.38</v>
      </c>
      <c r="G66" s="12">
        <v>6</v>
      </c>
      <c r="H66" s="8">
        <v>4.96</v>
      </c>
      <c r="I66" s="12">
        <v>0</v>
      </c>
    </row>
    <row r="67" spans="2:9" ht="15" customHeight="1" x14ac:dyDescent="0.2">
      <c r="B67" t="s">
        <v>90</v>
      </c>
      <c r="C67" s="12">
        <v>7</v>
      </c>
      <c r="D67" s="8">
        <v>1.75</v>
      </c>
      <c r="E67" s="12">
        <v>3</v>
      </c>
      <c r="F67" s="8">
        <v>1.1299999999999999</v>
      </c>
      <c r="G67" s="12">
        <v>4</v>
      </c>
      <c r="H67" s="8">
        <v>3.31</v>
      </c>
      <c r="I67" s="12">
        <v>0</v>
      </c>
    </row>
    <row r="69" spans="2:9" ht="15" customHeight="1" x14ac:dyDescent="0.2">
      <c r="B69" t="s">
        <v>139</v>
      </c>
    </row>
  </sheetData>
  <phoneticPr fontId="1"/>
  <pageMargins left="0.70866141732283505" right="0.70866141732283505" top="0.74803149606299202" bottom="0.74803149606299202" header="0.31496062992126" footer="0.31496062992126"/>
  <pageSetup paperSize="12" orientation="portrait" cellComments="atEnd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69A3B-5F1B-4D1E-9AAF-E5D7A60F6606}">
  <sheetPr>
    <pageSetUpPr fitToPage="1"/>
  </sheetPr>
  <dimension ref="A1:I357"/>
  <sheetViews>
    <sheetView workbookViewId="0"/>
  </sheetViews>
  <sheetFormatPr defaultRowHeight="13.2" x14ac:dyDescent="0.2"/>
  <cols>
    <col min="1" max="1" width="13" customWidth="1"/>
    <col min="2" max="2" width="45.77734375" customWidth="1"/>
    <col min="3" max="9" width="10.44140625" customWidth="1"/>
    <col min="10" max="10" width="27.109375" bestFit="1" customWidth="1"/>
  </cols>
  <sheetData>
    <row r="1" spans="1:9" ht="37.5" customHeight="1" x14ac:dyDescent="0.2">
      <c r="A1" s="6" t="s">
        <v>77</v>
      </c>
      <c r="B1" s="3" t="s">
        <v>78</v>
      </c>
      <c r="C1" s="7" t="s">
        <v>32</v>
      </c>
      <c r="D1" s="7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</row>
    <row r="2" spans="1:9" x14ac:dyDescent="0.2">
      <c r="A2" s="1" t="s">
        <v>0</v>
      </c>
      <c r="C2" s="4"/>
      <c r="D2" s="8"/>
      <c r="E2" s="4"/>
      <c r="F2" s="8"/>
      <c r="G2" s="4"/>
      <c r="H2" s="8"/>
      <c r="I2" s="4"/>
    </row>
    <row r="3" spans="1:9" x14ac:dyDescent="0.2">
      <c r="A3" s="2">
        <v>1</v>
      </c>
      <c r="B3" s="1" t="s">
        <v>54</v>
      </c>
      <c r="C3" s="4">
        <v>3179</v>
      </c>
      <c r="D3" s="8">
        <v>11.25</v>
      </c>
      <c r="E3" s="4">
        <v>2758</v>
      </c>
      <c r="F3" s="8">
        <v>18.149999999999999</v>
      </c>
      <c r="G3" s="4">
        <v>421</v>
      </c>
      <c r="H3" s="8">
        <v>3.32</v>
      </c>
      <c r="I3" s="4">
        <v>0</v>
      </c>
    </row>
    <row r="4" spans="1:9" x14ac:dyDescent="0.2">
      <c r="A4" s="2">
        <v>2</v>
      </c>
      <c r="B4" s="1" t="s">
        <v>53</v>
      </c>
      <c r="C4" s="4">
        <v>2503</v>
      </c>
      <c r="D4" s="8">
        <v>8.86</v>
      </c>
      <c r="E4" s="4">
        <v>2090</v>
      </c>
      <c r="F4" s="8">
        <v>13.75</v>
      </c>
      <c r="G4" s="4">
        <v>412</v>
      </c>
      <c r="H4" s="8">
        <v>3.25</v>
      </c>
      <c r="I4" s="4">
        <v>1</v>
      </c>
    </row>
    <row r="5" spans="1:9" x14ac:dyDescent="0.2">
      <c r="A5" s="2">
        <v>3</v>
      </c>
      <c r="B5" s="1" t="s">
        <v>49</v>
      </c>
      <c r="C5" s="4">
        <v>2139</v>
      </c>
      <c r="D5" s="8">
        <v>7.57</v>
      </c>
      <c r="E5" s="4">
        <v>1175</v>
      </c>
      <c r="F5" s="8">
        <v>7.73</v>
      </c>
      <c r="G5" s="4">
        <v>963</v>
      </c>
      <c r="H5" s="8">
        <v>7.6</v>
      </c>
      <c r="I5" s="4">
        <v>1</v>
      </c>
    </row>
    <row r="6" spans="1:9" x14ac:dyDescent="0.2">
      <c r="A6" s="2">
        <v>4</v>
      </c>
      <c r="B6" s="1" t="s">
        <v>39</v>
      </c>
      <c r="C6" s="4">
        <v>1690</v>
      </c>
      <c r="D6" s="8">
        <v>5.98</v>
      </c>
      <c r="E6" s="4">
        <v>520</v>
      </c>
      <c r="F6" s="8">
        <v>3.42</v>
      </c>
      <c r="G6" s="4">
        <v>1170</v>
      </c>
      <c r="H6" s="8">
        <v>9.23</v>
      </c>
      <c r="I6" s="4">
        <v>0</v>
      </c>
    </row>
    <row r="7" spans="1:9" x14ac:dyDescent="0.2">
      <c r="A7" s="2">
        <v>5</v>
      </c>
      <c r="B7" s="1" t="s">
        <v>40</v>
      </c>
      <c r="C7" s="4">
        <v>1572</v>
      </c>
      <c r="D7" s="8">
        <v>5.56</v>
      </c>
      <c r="E7" s="4">
        <v>871</v>
      </c>
      <c r="F7" s="8">
        <v>5.73</v>
      </c>
      <c r="G7" s="4">
        <v>701</v>
      </c>
      <c r="H7" s="8">
        <v>5.53</v>
      </c>
      <c r="I7" s="4">
        <v>0</v>
      </c>
    </row>
    <row r="8" spans="1:9" x14ac:dyDescent="0.2">
      <c r="A8" s="2">
        <v>6</v>
      </c>
      <c r="B8" s="1" t="s">
        <v>47</v>
      </c>
      <c r="C8" s="4">
        <v>1391</v>
      </c>
      <c r="D8" s="8">
        <v>4.92</v>
      </c>
      <c r="E8" s="4">
        <v>1052</v>
      </c>
      <c r="F8" s="8">
        <v>6.92</v>
      </c>
      <c r="G8" s="4">
        <v>339</v>
      </c>
      <c r="H8" s="8">
        <v>2.68</v>
      </c>
      <c r="I8" s="4">
        <v>0</v>
      </c>
    </row>
    <row r="9" spans="1:9" x14ac:dyDescent="0.2">
      <c r="A9" s="2">
        <v>7</v>
      </c>
      <c r="B9" s="1" t="s">
        <v>55</v>
      </c>
      <c r="C9" s="4">
        <v>1299</v>
      </c>
      <c r="D9" s="8">
        <v>4.5999999999999996</v>
      </c>
      <c r="E9" s="4">
        <v>694</v>
      </c>
      <c r="F9" s="8">
        <v>4.57</v>
      </c>
      <c r="G9" s="4">
        <v>380</v>
      </c>
      <c r="H9" s="8">
        <v>3</v>
      </c>
      <c r="I9" s="4">
        <v>19</v>
      </c>
    </row>
    <row r="10" spans="1:9" x14ac:dyDescent="0.2">
      <c r="A10" s="2">
        <v>8</v>
      </c>
      <c r="B10" s="1" t="s">
        <v>50</v>
      </c>
      <c r="C10" s="4">
        <v>1236</v>
      </c>
      <c r="D10" s="8">
        <v>4.37</v>
      </c>
      <c r="E10" s="4">
        <v>403</v>
      </c>
      <c r="F10" s="8">
        <v>2.65</v>
      </c>
      <c r="G10" s="4">
        <v>824</v>
      </c>
      <c r="H10" s="8">
        <v>6.5</v>
      </c>
      <c r="I10" s="4">
        <v>5</v>
      </c>
    </row>
    <row r="11" spans="1:9" x14ac:dyDescent="0.2">
      <c r="A11" s="2">
        <v>9</v>
      </c>
      <c r="B11" s="1" t="s">
        <v>41</v>
      </c>
      <c r="C11" s="4">
        <v>1090</v>
      </c>
      <c r="D11" s="8">
        <v>3.86</v>
      </c>
      <c r="E11" s="4">
        <v>378</v>
      </c>
      <c r="F11" s="8">
        <v>2.4900000000000002</v>
      </c>
      <c r="G11" s="4">
        <v>712</v>
      </c>
      <c r="H11" s="8">
        <v>5.62</v>
      </c>
      <c r="I11" s="4">
        <v>0</v>
      </c>
    </row>
    <row r="12" spans="1:9" x14ac:dyDescent="0.2">
      <c r="A12" s="2">
        <v>10</v>
      </c>
      <c r="B12" s="1" t="s">
        <v>56</v>
      </c>
      <c r="C12" s="4">
        <v>1010</v>
      </c>
      <c r="D12" s="8">
        <v>3.57</v>
      </c>
      <c r="E12" s="4">
        <v>950</v>
      </c>
      <c r="F12" s="8">
        <v>6.25</v>
      </c>
      <c r="G12" s="4">
        <v>59</v>
      </c>
      <c r="H12" s="8">
        <v>0.47</v>
      </c>
      <c r="I12" s="4">
        <v>1</v>
      </c>
    </row>
    <row r="13" spans="1:9" x14ac:dyDescent="0.2">
      <c r="A13" s="2">
        <v>11</v>
      </c>
      <c r="B13" s="1" t="s">
        <v>46</v>
      </c>
      <c r="C13" s="4">
        <v>904</v>
      </c>
      <c r="D13" s="8">
        <v>3.2</v>
      </c>
      <c r="E13" s="4">
        <v>519</v>
      </c>
      <c r="F13" s="8">
        <v>3.41</v>
      </c>
      <c r="G13" s="4">
        <v>385</v>
      </c>
      <c r="H13" s="8">
        <v>3.04</v>
      </c>
      <c r="I13" s="4">
        <v>0</v>
      </c>
    </row>
    <row r="14" spans="1:9" x14ac:dyDescent="0.2">
      <c r="A14" s="2">
        <v>12</v>
      </c>
      <c r="B14" s="1" t="s">
        <v>48</v>
      </c>
      <c r="C14" s="4">
        <v>851</v>
      </c>
      <c r="D14" s="8">
        <v>3.01</v>
      </c>
      <c r="E14" s="4">
        <v>477</v>
      </c>
      <c r="F14" s="8">
        <v>3.14</v>
      </c>
      <c r="G14" s="4">
        <v>374</v>
      </c>
      <c r="H14" s="8">
        <v>2.95</v>
      </c>
      <c r="I14" s="4">
        <v>0</v>
      </c>
    </row>
    <row r="15" spans="1:9" x14ac:dyDescent="0.2">
      <c r="A15" s="2">
        <v>13</v>
      </c>
      <c r="B15" s="1" t="s">
        <v>51</v>
      </c>
      <c r="C15" s="4">
        <v>771</v>
      </c>
      <c r="D15" s="8">
        <v>2.73</v>
      </c>
      <c r="E15" s="4">
        <v>527</v>
      </c>
      <c r="F15" s="8">
        <v>3.47</v>
      </c>
      <c r="G15" s="4">
        <v>244</v>
      </c>
      <c r="H15" s="8">
        <v>1.93</v>
      </c>
      <c r="I15" s="4">
        <v>0</v>
      </c>
    </row>
    <row r="16" spans="1:9" x14ac:dyDescent="0.2">
      <c r="A16" s="2">
        <v>14</v>
      </c>
      <c r="B16" s="1" t="s">
        <v>52</v>
      </c>
      <c r="C16" s="4">
        <v>565</v>
      </c>
      <c r="D16" s="8">
        <v>2</v>
      </c>
      <c r="E16" s="4">
        <v>234</v>
      </c>
      <c r="F16" s="8">
        <v>1.54</v>
      </c>
      <c r="G16" s="4">
        <v>315</v>
      </c>
      <c r="H16" s="8">
        <v>2.4900000000000002</v>
      </c>
      <c r="I16" s="4">
        <v>1</v>
      </c>
    </row>
    <row r="17" spans="1:9" x14ac:dyDescent="0.2">
      <c r="A17" s="2">
        <v>15</v>
      </c>
      <c r="B17" s="1" t="s">
        <v>42</v>
      </c>
      <c r="C17" s="4">
        <v>469</v>
      </c>
      <c r="D17" s="8">
        <v>1.66</v>
      </c>
      <c r="E17" s="4">
        <v>167</v>
      </c>
      <c r="F17" s="8">
        <v>1.1000000000000001</v>
      </c>
      <c r="G17" s="4">
        <v>302</v>
      </c>
      <c r="H17" s="8">
        <v>2.38</v>
      </c>
      <c r="I17" s="4">
        <v>0</v>
      </c>
    </row>
    <row r="18" spans="1:9" x14ac:dyDescent="0.2">
      <c r="A18" s="2">
        <v>16</v>
      </c>
      <c r="B18" s="1" t="s">
        <v>44</v>
      </c>
      <c r="C18" s="4">
        <v>439</v>
      </c>
      <c r="D18" s="8">
        <v>1.55</v>
      </c>
      <c r="E18" s="4">
        <v>55</v>
      </c>
      <c r="F18" s="8">
        <v>0.36</v>
      </c>
      <c r="G18" s="4">
        <v>383</v>
      </c>
      <c r="H18" s="8">
        <v>3.02</v>
      </c>
      <c r="I18" s="4">
        <v>1</v>
      </c>
    </row>
    <row r="19" spans="1:9" x14ac:dyDescent="0.2">
      <c r="A19" s="2">
        <v>17</v>
      </c>
      <c r="B19" s="1" t="s">
        <v>45</v>
      </c>
      <c r="C19" s="4">
        <v>409</v>
      </c>
      <c r="D19" s="8">
        <v>1.45</v>
      </c>
      <c r="E19" s="4">
        <v>114</v>
      </c>
      <c r="F19" s="8">
        <v>0.75</v>
      </c>
      <c r="G19" s="4">
        <v>295</v>
      </c>
      <c r="H19" s="8">
        <v>2.33</v>
      </c>
      <c r="I19" s="4">
        <v>0</v>
      </c>
    </row>
    <row r="20" spans="1:9" x14ac:dyDescent="0.2">
      <c r="A20" s="2">
        <v>18</v>
      </c>
      <c r="B20" s="1" t="s">
        <v>43</v>
      </c>
      <c r="C20" s="4">
        <v>404</v>
      </c>
      <c r="D20" s="8">
        <v>1.43</v>
      </c>
      <c r="E20" s="4">
        <v>81</v>
      </c>
      <c r="F20" s="8">
        <v>0.53</v>
      </c>
      <c r="G20" s="4">
        <v>323</v>
      </c>
      <c r="H20" s="8">
        <v>2.5499999999999998</v>
      </c>
      <c r="I20" s="4">
        <v>0</v>
      </c>
    </row>
    <row r="21" spans="1:9" x14ac:dyDescent="0.2">
      <c r="A21" s="2">
        <v>19</v>
      </c>
      <c r="B21" s="1" t="s">
        <v>58</v>
      </c>
      <c r="C21" s="4">
        <v>375</v>
      </c>
      <c r="D21" s="8">
        <v>1.33</v>
      </c>
      <c r="E21" s="4">
        <v>261</v>
      </c>
      <c r="F21" s="8">
        <v>1.72</v>
      </c>
      <c r="G21" s="4">
        <v>114</v>
      </c>
      <c r="H21" s="8">
        <v>0.9</v>
      </c>
      <c r="I21" s="4">
        <v>0</v>
      </c>
    </row>
    <row r="22" spans="1:9" x14ac:dyDescent="0.2">
      <c r="A22" s="2">
        <v>20</v>
      </c>
      <c r="B22" s="1" t="s">
        <v>57</v>
      </c>
      <c r="C22" s="4">
        <v>329</v>
      </c>
      <c r="D22" s="8">
        <v>1.1599999999999999</v>
      </c>
      <c r="E22" s="4">
        <v>2</v>
      </c>
      <c r="F22" s="8">
        <v>0.01</v>
      </c>
      <c r="G22" s="4">
        <v>277</v>
      </c>
      <c r="H22" s="8">
        <v>2.19</v>
      </c>
      <c r="I22" s="4">
        <v>8</v>
      </c>
    </row>
    <row r="23" spans="1:9" x14ac:dyDescent="0.2">
      <c r="A23" s="1"/>
      <c r="C23" s="4"/>
      <c r="D23" s="8"/>
      <c r="E23" s="4"/>
      <c r="F23" s="8"/>
      <c r="G23" s="4"/>
      <c r="H23" s="8"/>
      <c r="I23" s="4"/>
    </row>
    <row r="24" spans="1:9" x14ac:dyDescent="0.2">
      <c r="A24" s="1" t="s">
        <v>1</v>
      </c>
      <c r="C24" s="4"/>
      <c r="D24" s="8"/>
      <c r="E24" s="4"/>
      <c r="F24" s="8"/>
      <c r="G24" s="4"/>
      <c r="H24" s="8"/>
      <c r="I24" s="4"/>
    </row>
    <row r="25" spans="1:9" x14ac:dyDescent="0.2">
      <c r="A25" s="2">
        <v>1</v>
      </c>
      <c r="B25" s="1" t="s">
        <v>54</v>
      </c>
      <c r="C25" s="4">
        <v>1134</v>
      </c>
      <c r="D25" s="8">
        <v>10.59</v>
      </c>
      <c r="E25" s="4">
        <v>957</v>
      </c>
      <c r="F25" s="8">
        <v>18.82</v>
      </c>
      <c r="G25" s="4">
        <v>177</v>
      </c>
      <c r="H25" s="8">
        <v>3.23</v>
      </c>
      <c r="I25" s="4">
        <v>0</v>
      </c>
    </row>
    <row r="26" spans="1:9" x14ac:dyDescent="0.2">
      <c r="A26" s="2">
        <v>2</v>
      </c>
      <c r="B26" s="1" t="s">
        <v>53</v>
      </c>
      <c r="C26" s="4">
        <v>981</v>
      </c>
      <c r="D26" s="8">
        <v>9.16</v>
      </c>
      <c r="E26" s="4">
        <v>778</v>
      </c>
      <c r="F26" s="8">
        <v>15.3</v>
      </c>
      <c r="G26" s="4">
        <v>203</v>
      </c>
      <c r="H26" s="8">
        <v>3.7</v>
      </c>
      <c r="I26" s="4">
        <v>0</v>
      </c>
    </row>
    <row r="27" spans="1:9" x14ac:dyDescent="0.2">
      <c r="A27" s="2">
        <v>3</v>
      </c>
      <c r="B27" s="1" t="s">
        <v>49</v>
      </c>
      <c r="C27" s="4">
        <v>716</v>
      </c>
      <c r="D27" s="8">
        <v>6.69</v>
      </c>
      <c r="E27" s="4">
        <v>333</v>
      </c>
      <c r="F27" s="8">
        <v>6.55</v>
      </c>
      <c r="G27" s="4">
        <v>382</v>
      </c>
      <c r="H27" s="8">
        <v>6.96</v>
      </c>
      <c r="I27" s="4">
        <v>1</v>
      </c>
    </row>
    <row r="28" spans="1:9" x14ac:dyDescent="0.2">
      <c r="A28" s="2">
        <v>4</v>
      </c>
      <c r="B28" s="1" t="s">
        <v>50</v>
      </c>
      <c r="C28" s="4">
        <v>673</v>
      </c>
      <c r="D28" s="8">
        <v>6.28</v>
      </c>
      <c r="E28" s="4">
        <v>223</v>
      </c>
      <c r="F28" s="8">
        <v>4.3899999999999997</v>
      </c>
      <c r="G28" s="4">
        <v>448</v>
      </c>
      <c r="H28" s="8">
        <v>8.16</v>
      </c>
      <c r="I28" s="4">
        <v>2</v>
      </c>
    </row>
    <row r="29" spans="1:9" x14ac:dyDescent="0.2">
      <c r="A29" s="2">
        <v>5</v>
      </c>
      <c r="B29" s="1" t="s">
        <v>39</v>
      </c>
      <c r="C29" s="4">
        <v>603</v>
      </c>
      <c r="D29" s="8">
        <v>5.63</v>
      </c>
      <c r="E29" s="4">
        <v>147</v>
      </c>
      <c r="F29" s="8">
        <v>2.89</v>
      </c>
      <c r="G29" s="4">
        <v>456</v>
      </c>
      <c r="H29" s="8">
        <v>8.31</v>
      </c>
      <c r="I29" s="4">
        <v>0</v>
      </c>
    </row>
    <row r="30" spans="1:9" x14ac:dyDescent="0.2">
      <c r="A30" s="2">
        <v>6</v>
      </c>
      <c r="B30" s="1" t="s">
        <v>55</v>
      </c>
      <c r="C30" s="4">
        <v>546</v>
      </c>
      <c r="D30" s="8">
        <v>5.0999999999999996</v>
      </c>
      <c r="E30" s="4">
        <v>280</v>
      </c>
      <c r="F30" s="8">
        <v>5.51</v>
      </c>
      <c r="G30" s="4">
        <v>159</v>
      </c>
      <c r="H30" s="8">
        <v>2.9</v>
      </c>
      <c r="I30" s="4">
        <v>2</v>
      </c>
    </row>
    <row r="31" spans="1:9" x14ac:dyDescent="0.2">
      <c r="A31" s="2">
        <v>7</v>
      </c>
      <c r="B31" s="1" t="s">
        <v>40</v>
      </c>
      <c r="C31" s="4">
        <v>541</v>
      </c>
      <c r="D31" s="8">
        <v>5.05</v>
      </c>
      <c r="E31" s="4">
        <v>242</v>
      </c>
      <c r="F31" s="8">
        <v>4.76</v>
      </c>
      <c r="G31" s="4">
        <v>299</v>
      </c>
      <c r="H31" s="8">
        <v>5.45</v>
      </c>
      <c r="I31" s="4">
        <v>0</v>
      </c>
    </row>
    <row r="32" spans="1:9" x14ac:dyDescent="0.2">
      <c r="A32" s="2">
        <v>8</v>
      </c>
      <c r="B32" s="1" t="s">
        <v>41</v>
      </c>
      <c r="C32" s="4">
        <v>454</v>
      </c>
      <c r="D32" s="8">
        <v>4.24</v>
      </c>
      <c r="E32" s="4">
        <v>114</v>
      </c>
      <c r="F32" s="8">
        <v>2.2400000000000002</v>
      </c>
      <c r="G32" s="4">
        <v>340</v>
      </c>
      <c r="H32" s="8">
        <v>6.2</v>
      </c>
      <c r="I32" s="4">
        <v>0</v>
      </c>
    </row>
    <row r="33" spans="1:9" x14ac:dyDescent="0.2">
      <c r="A33" s="2">
        <v>9</v>
      </c>
      <c r="B33" s="1" t="s">
        <v>47</v>
      </c>
      <c r="C33" s="4">
        <v>404</v>
      </c>
      <c r="D33" s="8">
        <v>3.77</v>
      </c>
      <c r="E33" s="4">
        <v>274</v>
      </c>
      <c r="F33" s="8">
        <v>5.39</v>
      </c>
      <c r="G33" s="4">
        <v>130</v>
      </c>
      <c r="H33" s="8">
        <v>2.37</v>
      </c>
      <c r="I33" s="4">
        <v>0</v>
      </c>
    </row>
    <row r="34" spans="1:9" x14ac:dyDescent="0.2">
      <c r="A34" s="2">
        <v>10</v>
      </c>
      <c r="B34" s="1" t="s">
        <v>51</v>
      </c>
      <c r="C34" s="4">
        <v>383</v>
      </c>
      <c r="D34" s="8">
        <v>3.58</v>
      </c>
      <c r="E34" s="4">
        <v>234</v>
      </c>
      <c r="F34" s="8">
        <v>4.5999999999999996</v>
      </c>
      <c r="G34" s="4">
        <v>149</v>
      </c>
      <c r="H34" s="8">
        <v>2.72</v>
      </c>
      <c r="I34" s="4">
        <v>0</v>
      </c>
    </row>
    <row r="35" spans="1:9" x14ac:dyDescent="0.2">
      <c r="A35" s="2">
        <v>11</v>
      </c>
      <c r="B35" s="1" t="s">
        <v>56</v>
      </c>
      <c r="C35" s="4">
        <v>379</v>
      </c>
      <c r="D35" s="8">
        <v>3.54</v>
      </c>
      <c r="E35" s="4">
        <v>349</v>
      </c>
      <c r="F35" s="8">
        <v>6.86</v>
      </c>
      <c r="G35" s="4">
        <v>29</v>
      </c>
      <c r="H35" s="8">
        <v>0.53</v>
      </c>
      <c r="I35" s="4">
        <v>1</v>
      </c>
    </row>
    <row r="36" spans="1:9" x14ac:dyDescent="0.2">
      <c r="A36" s="2">
        <v>12</v>
      </c>
      <c r="B36" s="1" t="s">
        <v>48</v>
      </c>
      <c r="C36" s="4">
        <v>316</v>
      </c>
      <c r="D36" s="8">
        <v>2.95</v>
      </c>
      <c r="E36" s="4">
        <v>169</v>
      </c>
      <c r="F36" s="8">
        <v>3.32</v>
      </c>
      <c r="G36" s="4">
        <v>147</v>
      </c>
      <c r="H36" s="8">
        <v>2.68</v>
      </c>
      <c r="I36" s="4">
        <v>0</v>
      </c>
    </row>
    <row r="37" spans="1:9" x14ac:dyDescent="0.2">
      <c r="A37" s="2">
        <v>13</v>
      </c>
      <c r="B37" s="1" t="s">
        <v>46</v>
      </c>
      <c r="C37" s="4">
        <v>305</v>
      </c>
      <c r="D37" s="8">
        <v>2.85</v>
      </c>
      <c r="E37" s="4">
        <v>141</v>
      </c>
      <c r="F37" s="8">
        <v>2.77</v>
      </c>
      <c r="G37" s="4">
        <v>164</v>
      </c>
      <c r="H37" s="8">
        <v>2.99</v>
      </c>
      <c r="I37" s="4">
        <v>0</v>
      </c>
    </row>
    <row r="38" spans="1:9" x14ac:dyDescent="0.2">
      <c r="A38" s="2">
        <v>14</v>
      </c>
      <c r="B38" s="1" t="s">
        <v>44</v>
      </c>
      <c r="C38" s="4">
        <v>250</v>
      </c>
      <c r="D38" s="8">
        <v>2.33</v>
      </c>
      <c r="E38" s="4">
        <v>21</v>
      </c>
      <c r="F38" s="8">
        <v>0.41</v>
      </c>
      <c r="G38" s="4">
        <v>229</v>
      </c>
      <c r="H38" s="8">
        <v>4.17</v>
      </c>
      <c r="I38" s="4">
        <v>0</v>
      </c>
    </row>
    <row r="39" spans="1:9" x14ac:dyDescent="0.2">
      <c r="A39" s="2">
        <v>15</v>
      </c>
      <c r="B39" s="1" t="s">
        <v>52</v>
      </c>
      <c r="C39" s="4">
        <v>243</v>
      </c>
      <c r="D39" s="8">
        <v>2.27</v>
      </c>
      <c r="E39" s="4">
        <v>90</v>
      </c>
      <c r="F39" s="8">
        <v>1.77</v>
      </c>
      <c r="G39" s="4">
        <v>150</v>
      </c>
      <c r="H39" s="8">
        <v>2.73</v>
      </c>
      <c r="I39" s="4">
        <v>0</v>
      </c>
    </row>
    <row r="40" spans="1:9" x14ac:dyDescent="0.2">
      <c r="A40" s="2">
        <v>16</v>
      </c>
      <c r="B40" s="1" t="s">
        <v>45</v>
      </c>
      <c r="C40" s="4">
        <v>194</v>
      </c>
      <c r="D40" s="8">
        <v>1.81</v>
      </c>
      <c r="E40" s="4">
        <v>43</v>
      </c>
      <c r="F40" s="8">
        <v>0.85</v>
      </c>
      <c r="G40" s="4">
        <v>151</v>
      </c>
      <c r="H40" s="8">
        <v>2.75</v>
      </c>
      <c r="I40" s="4">
        <v>0</v>
      </c>
    </row>
    <row r="41" spans="1:9" x14ac:dyDescent="0.2">
      <c r="A41" s="2">
        <v>17</v>
      </c>
      <c r="B41" s="1" t="s">
        <v>43</v>
      </c>
      <c r="C41" s="4">
        <v>165</v>
      </c>
      <c r="D41" s="8">
        <v>1.54</v>
      </c>
      <c r="E41" s="4">
        <v>23</v>
      </c>
      <c r="F41" s="8">
        <v>0.45</v>
      </c>
      <c r="G41" s="4">
        <v>142</v>
      </c>
      <c r="H41" s="8">
        <v>2.59</v>
      </c>
      <c r="I41" s="4">
        <v>0</v>
      </c>
    </row>
    <row r="42" spans="1:9" x14ac:dyDescent="0.2">
      <c r="A42" s="2">
        <v>18</v>
      </c>
      <c r="B42" s="1" t="s">
        <v>59</v>
      </c>
      <c r="C42" s="4">
        <v>161</v>
      </c>
      <c r="D42" s="8">
        <v>1.5</v>
      </c>
      <c r="E42" s="4">
        <v>38</v>
      </c>
      <c r="F42" s="8">
        <v>0.75</v>
      </c>
      <c r="G42" s="4">
        <v>123</v>
      </c>
      <c r="H42" s="8">
        <v>2.2400000000000002</v>
      </c>
      <c r="I42" s="4">
        <v>0</v>
      </c>
    </row>
    <row r="43" spans="1:9" x14ac:dyDescent="0.2">
      <c r="A43" s="2">
        <v>19</v>
      </c>
      <c r="B43" s="1" t="s">
        <v>58</v>
      </c>
      <c r="C43" s="4">
        <v>158</v>
      </c>
      <c r="D43" s="8">
        <v>1.48</v>
      </c>
      <c r="E43" s="4">
        <v>101</v>
      </c>
      <c r="F43" s="8">
        <v>1.99</v>
      </c>
      <c r="G43" s="4">
        <v>57</v>
      </c>
      <c r="H43" s="8">
        <v>1.04</v>
      </c>
      <c r="I43" s="4">
        <v>0</v>
      </c>
    </row>
    <row r="44" spans="1:9" x14ac:dyDescent="0.2">
      <c r="A44" s="2">
        <v>20</v>
      </c>
      <c r="B44" s="1" t="s">
        <v>57</v>
      </c>
      <c r="C44" s="4">
        <v>134</v>
      </c>
      <c r="D44" s="8">
        <v>1.25</v>
      </c>
      <c r="E44" s="4">
        <v>2</v>
      </c>
      <c r="F44" s="8">
        <v>0.04</v>
      </c>
      <c r="G44" s="4">
        <v>129</v>
      </c>
      <c r="H44" s="8">
        <v>2.35</v>
      </c>
      <c r="I44" s="4">
        <v>2</v>
      </c>
    </row>
    <row r="45" spans="1:9" x14ac:dyDescent="0.2">
      <c r="A45" s="1"/>
      <c r="C45" s="4"/>
      <c r="D45" s="8"/>
      <c r="E45" s="4"/>
      <c r="F45" s="8"/>
      <c r="G45" s="4"/>
      <c r="H45" s="8"/>
      <c r="I45" s="4"/>
    </row>
    <row r="46" spans="1:9" x14ac:dyDescent="0.2">
      <c r="A46" s="1" t="s">
        <v>2</v>
      </c>
      <c r="C46" s="4"/>
      <c r="D46" s="8"/>
      <c r="E46" s="4"/>
      <c r="F46" s="8"/>
      <c r="G46" s="4"/>
      <c r="H46" s="8"/>
      <c r="I46" s="4"/>
    </row>
    <row r="47" spans="1:9" x14ac:dyDescent="0.2">
      <c r="A47" s="2">
        <v>1</v>
      </c>
      <c r="B47" s="1" t="s">
        <v>54</v>
      </c>
      <c r="C47" s="4">
        <v>643</v>
      </c>
      <c r="D47" s="8">
        <v>12.31</v>
      </c>
      <c r="E47" s="4">
        <v>540</v>
      </c>
      <c r="F47" s="8">
        <v>18.7</v>
      </c>
      <c r="G47" s="4">
        <v>103</v>
      </c>
      <c r="H47" s="8">
        <v>4.53</v>
      </c>
      <c r="I47" s="4">
        <v>0</v>
      </c>
    </row>
    <row r="48" spans="1:9" x14ac:dyDescent="0.2">
      <c r="A48" s="2">
        <v>2</v>
      </c>
      <c r="B48" s="1" t="s">
        <v>53</v>
      </c>
      <c r="C48" s="4">
        <v>458</v>
      </c>
      <c r="D48" s="8">
        <v>8.77</v>
      </c>
      <c r="E48" s="4">
        <v>400</v>
      </c>
      <c r="F48" s="8">
        <v>13.85</v>
      </c>
      <c r="G48" s="4">
        <v>58</v>
      </c>
      <c r="H48" s="8">
        <v>2.5499999999999998</v>
      </c>
      <c r="I48" s="4">
        <v>0</v>
      </c>
    </row>
    <row r="49" spans="1:9" x14ac:dyDescent="0.2">
      <c r="A49" s="2">
        <v>3</v>
      </c>
      <c r="B49" s="1" t="s">
        <v>49</v>
      </c>
      <c r="C49" s="4">
        <v>381</v>
      </c>
      <c r="D49" s="8">
        <v>7.3</v>
      </c>
      <c r="E49" s="4">
        <v>187</v>
      </c>
      <c r="F49" s="8">
        <v>6.48</v>
      </c>
      <c r="G49" s="4">
        <v>194</v>
      </c>
      <c r="H49" s="8">
        <v>8.52</v>
      </c>
      <c r="I49" s="4">
        <v>0</v>
      </c>
    </row>
    <row r="50" spans="1:9" x14ac:dyDescent="0.2">
      <c r="A50" s="2">
        <v>4</v>
      </c>
      <c r="B50" s="1" t="s">
        <v>39</v>
      </c>
      <c r="C50" s="4">
        <v>271</v>
      </c>
      <c r="D50" s="8">
        <v>5.19</v>
      </c>
      <c r="E50" s="4">
        <v>76</v>
      </c>
      <c r="F50" s="8">
        <v>2.63</v>
      </c>
      <c r="G50" s="4">
        <v>195</v>
      </c>
      <c r="H50" s="8">
        <v>8.57</v>
      </c>
      <c r="I50" s="4">
        <v>0</v>
      </c>
    </row>
    <row r="51" spans="1:9" x14ac:dyDescent="0.2">
      <c r="A51" s="2">
        <v>5</v>
      </c>
      <c r="B51" s="1" t="s">
        <v>47</v>
      </c>
      <c r="C51" s="4">
        <v>247</v>
      </c>
      <c r="D51" s="8">
        <v>4.7300000000000004</v>
      </c>
      <c r="E51" s="4">
        <v>196</v>
      </c>
      <c r="F51" s="8">
        <v>6.79</v>
      </c>
      <c r="G51" s="4">
        <v>51</v>
      </c>
      <c r="H51" s="8">
        <v>2.2400000000000002</v>
      </c>
      <c r="I51" s="4">
        <v>0</v>
      </c>
    </row>
    <row r="52" spans="1:9" x14ac:dyDescent="0.2">
      <c r="A52" s="2">
        <v>6</v>
      </c>
      <c r="B52" s="1" t="s">
        <v>50</v>
      </c>
      <c r="C52" s="4">
        <v>234</v>
      </c>
      <c r="D52" s="8">
        <v>4.4800000000000004</v>
      </c>
      <c r="E52" s="4">
        <v>61</v>
      </c>
      <c r="F52" s="8">
        <v>2.11</v>
      </c>
      <c r="G52" s="4">
        <v>169</v>
      </c>
      <c r="H52" s="8">
        <v>7.43</v>
      </c>
      <c r="I52" s="4">
        <v>3</v>
      </c>
    </row>
    <row r="53" spans="1:9" x14ac:dyDescent="0.2">
      <c r="A53" s="2">
        <v>7</v>
      </c>
      <c r="B53" s="1" t="s">
        <v>40</v>
      </c>
      <c r="C53" s="4">
        <v>216</v>
      </c>
      <c r="D53" s="8">
        <v>4.1399999999999997</v>
      </c>
      <c r="E53" s="4">
        <v>100</v>
      </c>
      <c r="F53" s="8">
        <v>3.46</v>
      </c>
      <c r="G53" s="4">
        <v>116</v>
      </c>
      <c r="H53" s="8">
        <v>5.0999999999999996</v>
      </c>
      <c r="I53" s="4">
        <v>0</v>
      </c>
    </row>
    <row r="54" spans="1:9" x14ac:dyDescent="0.2">
      <c r="A54" s="2">
        <v>8</v>
      </c>
      <c r="B54" s="1" t="s">
        <v>56</v>
      </c>
      <c r="C54" s="4">
        <v>200</v>
      </c>
      <c r="D54" s="8">
        <v>3.83</v>
      </c>
      <c r="E54" s="4">
        <v>193</v>
      </c>
      <c r="F54" s="8">
        <v>6.68</v>
      </c>
      <c r="G54" s="4">
        <v>7</v>
      </c>
      <c r="H54" s="8">
        <v>0.31</v>
      </c>
      <c r="I54" s="4">
        <v>0</v>
      </c>
    </row>
    <row r="55" spans="1:9" x14ac:dyDescent="0.2">
      <c r="A55" s="2">
        <v>9</v>
      </c>
      <c r="B55" s="1" t="s">
        <v>55</v>
      </c>
      <c r="C55" s="4">
        <v>189</v>
      </c>
      <c r="D55" s="8">
        <v>3.62</v>
      </c>
      <c r="E55" s="4">
        <v>113</v>
      </c>
      <c r="F55" s="8">
        <v>3.91</v>
      </c>
      <c r="G55" s="4">
        <v>48</v>
      </c>
      <c r="H55" s="8">
        <v>2.11</v>
      </c>
      <c r="I55" s="4">
        <v>11</v>
      </c>
    </row>
    <row r="56" spans="1:9" x14ac:dyDescent="0.2">
      <c r="A56" s="2">
        <v>10</v>
      </c>
      <c r="B56" s="1" t="s">
        <v>46</v>
      </c>
      <c r="C56" s="4">
        <v>182</v>
      </c>
      <c r="D56" s="8">
        <v>3.49</v>
      </c>
      <c r="E56" s="4">
        <v>112</v>
      </c>
      <c r="F56" s="8">
        <v>3.88</v>
      </c>
      <c r="G56" s="4">
        <v>70</v>
      </c>
      <c r="H56" s="8">
        <v>3.08</v>
      </c>
      <c r="I56" s="4">
        <v>0</v>
      </c>
    </row>
    <row r="57" spans="1:9" x14ac:dyDescent="0.2">
      <c r="A57" s="2">
        <v>11</v>
      </c>
      <c r="B57" s="1" t="s">
        <v>41</v>
      </c>
      <c r="C57" s="4">
        <v>176</v>
      </c>
      <c r="D57" s="8">
        <v>3.37</v>
      </c>
      <c r="E57" s="4">
        <v>71</v>
      </c>
      <c r="F57" s="8">
        <v>2.46</v>
      </c>
      <c r="G57" s="4">
        <v>105</v>
      </c>
      <c r="H57" s="8">
        <v>4.6100000000000003</v>
      </c>
      <c r="I57" s="4">
        <v>0</v>
      </c>
    </row>
    <row r="58" spans="1:9" x14ac:dyDescent="0.2">
      <c r="A58" s="2">
        <v>12</v>
      </c>
      <c r="B58" s="1" t="s">
        <v>42</v>
      </c>
      <c r="C58" s="4">
        <v>174</v>
      </c>
      <c r="D58" s="8">
        <v>3.33</v>
      </c>
      <c r="E58" s="4">
        <v>85</v>
      </c>
      <c r="F58" s="8">
        <v>2.94</v>
      </c>
      <c r="G58" s="4">
        <v>89</v>
      </c>
      <c r="H58" s="8">
        <v>3.91</v>
      </c>
      <c r="I58" s="4">
        <v>0</v>
      </c>
    </row>
    <row r="59" spans="1:9" x14ac:dyDescent="0.2">
      <c r="A59" s="2">
        <v>13</v>
      </c>
      <c r="B59" s="1" t="s">
        <v>48</v>
      </c>
      <c r="C59" s="4">
        <v>148</v>
      </c>
      <c r="D59" s="8">
        <v>2.83</v>
      </c>
      <c r="E59" s="4">
        <v>78</v>
      </c>
      <c r="F59" s="8">
        <v>2.7</v>
      </c>
      <c r="G59" s="4">
        <v>70</v>
      </c>
      <c r="H59" s="8">
        <v>3.08</v>
      </c>
      <c r="I59" s="4">
        <v>0</v>
      </c>
    </row>
    <row r="60" spans="1:9" x14ac:dyDescent="0.2">
      <c r="A60" s="2">
        <v>14</v>
      </c>
      <c r="B60" s="1" t="s">
        <v>51</v>
      </c>
      <c r="C60" s="4">
        <v>137</v>
      </c>
      <c r="D60" s="8">
        <v>2.62</v>
      </c>
      <c r="E60" s="4">
        <v>96</v>
      </c>
      <c r="F60" s="8">
        <v>3.32</v>
      </c>
      <c r="G60" s="4">
        <v>41</v>
      </c>
      <c r="H60" s="8">
        <v>1.8</v>
      </c>
      <c r="I60" s="4">
        <v>0</v>
      </c>
    </row>
    <row r="61" spans="1:9" x14ac:dyDescent="0.2">
      <c r="A61" s="2">
        <v>15</v>
      </c>
      <c r="B61" s="1" t="s">
        <v>45</v>
      </c>
      <c r="C61" s="4">
        <v>118</v>
      </c>
      <c r="D61" s="8">
        <v>2.2599999999999998</v>
      </c>
      <c r="E61" s="4">
        <v>44</v>
      </c>
      <c r="F61" s="8">
        <v>1.52</v>
      </c>
      <c r="G61" s="4">
        <v>74</v>
      </c>
      <c r="H61" s="8">
        <v>3.25</v>
      </c>
      <c r="I61" s="4">
        <v>0</v>
      </c>
    </row>
    <row r="62" spans="1:9" x14ac:dyDescent="0.2">
      <c r="A62" s="2">
        <v>16</v>
      </c>
      <c r="B62" s="1" t="s">
        <v>43</v>
      </c>
      <c r="C62" s="4">
        <v>106</v>
      </c>
      <c r="D62" s="8">
        <v>2.0299999999999998</v>
      </c>
      <c r="E62" s="4">
        <v>23</v>
      </c>
      <c r="F62" s="8">
        <v>0.8</v>
      </c>
      <c r="G62" s="4">
        <v>83</v>
      </c>
      <c r="H62" s="8">
        <v>3.65</v>
      </c>
      <c r="I62" s="4">
        <v>0</v>
      </c>
    </row>
    <row r="63" spans="1:9" x14ac:dyDescent="0.2">
      <c r="A63" s="2">
        <v>17</v>
      </c>
      <c r="B63" s="1" t="s">
        <v>52</v>
      </c>
      <c r="C63" s="4">
        <v>83</v>
      </c>
      <c r="D63" s="8">
        <v>1.59</v>
      </c>
      <c r="E63" s="4">
        <v>44</v>
      </c>
      <c r="F63" s="8">
        <v>1.52</v>
      </c>
      <c r="G63" s="4">
        <v>37</v>
      </c>
      <c r="H63" s="8">
        <v>1.63</v>
      </c>
      <c r="I63" s="4">
        <v>0</v>
      </c>
    </row>
    <row r="64" spans="1:9" x14ac:dyDescent="0.2">
      <c r="A64" s="2">
        <v>18</v>
      </c>
      <c r="B64" s="1" t="s">
        <v>60</v>
      </c>
      <c r="C64" s="4">
        <v>72</v>
      </c>
      <c r="D64" s="8">
        <v>1.38</v>
      </c>
      <c r="E64" s="4">
        <v>60</v>
      </c>
      <c r="F64" s="8">
        <v>2.08</v>
      </c>
      <c r="G64" s="4">
        <v>12</v>
      </c>
      <c r="H64" s="8">
        <v>0.53</v>
      </c>
      <c r="I64" s="4">
        <v>0</v>
      </c>
    </row>
    <row r="65" spans="1:9" x14ac:dyDescent="0.2">
      <c r="A65" s="2">
        <v>19</v>
      </c>
      <c r="B65" s="1" t="s">
        <v>61</v>
      </c>
      <c r="C65" s="4">
        <v>67</v>
      </c>
      <c r="D65" s="8">
        <v>1.28</v>
      </c>
      <c r="E65" s="4">
        <v>45</v>
      </c>
      <c r="F65" s="8">
        <v>1.56</v>
      </c>
      <c r="G65" s="4">
        <v>22</v>
      </c>
      <c r="H65" s="8">
        <v>0.97</v>
      </c>
      <c r="I65" s="4">
        <v>0</v>
      </c>
    </row>
    <row r="66" spans="1:9" x14ac:dyDescent="0.2">
      <c r="A66" s="2">
        <v>20</v>
      </c>
      <c r="B66" s="1" t="s">
        <v>44</v>
      </c>
      <c r="C66" s="4">
        <v>65</v>
      </c>
      <c r="D66" s="8">
        <v>1.24</v>
      </c>
      <c r="E66" s="4">
        <v>14</v>
      </c>
      <c r="F66" s="8">
        <v>0.48</v>
      </c>
      <c r="G66" s="4">
        <v>50</v>
      </c>
      <c r="H66" s="8">
        <v>2.2000000000000002</v>
      </c>
      <c r="I66" s="4">
        <v>1</v>
      </c>
    </row>
    <row r="67" spans="1:9" x14ac:dyDescent="0.2">
      <c r="A67" s="1"/>
      <c r="C67" s="4"/>
      <c r="D67" s="8"/>
      <c r="E67" s="4"/>
      <c r="F67" s="8"/>
      <c r="G67" s="4"/>
      <c r="H67" s="8"/>
      <c r="I67" s="4"/>
    </row>
    <row r="68" spans="1:9" x14ac:dyDescent="0.2">
      <c r="A68" s="1" t="s">
        <v>3</v>
      </c>
      <c r="C68" s="4"/>
      <c r="D68" s="8"/>
      <c r="E68" s="4"/>
      <c r="F68" s="8"/>
      <c r="G68" s="4"/>
      <c r="H68" s="8"/>
      <c r="I68" s="4"/>
    </row>
    <row r="69" spans="1:9" x14ac:dyDescent="0.2">
      <c r="A69" s="2">
        <v>1</v>
      </c>
      <c r="B69" s="1" t="s">
        <v>54</v>
      </c>
      <c r="C69" s="4">
        <v>172</v>
      </c>
      <c r="D69" s="8">
        <v>12.54</v>
      </c>
      <c r="E69" s="4">
        <v>153</v>
      </c>
      <c r="F69" s="8">
        <v>18.73</v>
      </c>
      <c r="G69" s="4">
        <v>19</v>
      </c>
      <c r="H69" s="8">
        <v>3.53</v>
      </c>
      <c r="I69" s="4">
        <v>0</v>
      </c>
    </row>
    <row r="70" spans="1:9" x14ac:dyDescent="0.2">
      <c r="A70" s="2">
        <v>2</v>
      </c>
      <c r="B70" s="1" t="s">
        <v>53</v>
      </c>
      <c r="C70" s="4">
        <v>166</v>
      </c>
      <c r="D70" s="8">
        <v>12.1</v>
      </c>
      <c r="E70" s="4">
        <v>141</v>
      </c>
      <c r="F70" s="8">
        <v>17.260000000000002</v>
      </c>
      <c r="G70" s="4">
        <v>25</v>
      </c>
      <c r="H70" s="8">
        <v>4.6399999999999997</v>
      </c>
      <c r="I70" s="4">
        <v>0</v>
      </c>
    </row>
    <row r="71" spans="1:9" x14ac:dyDescent="0.2">
      <c r="A71" s="2">
        <v>3</v>
      </c>
      <c r="B71" s="1" t="s">
        <v>49</v>
      </c>
      <c r="C71" s="4">
        <v>99</v>
      </c>
      <c r="D71" s="8">
        <v>7.22</v>
      </c>
      <c r="E71" s="4">
        <v>54</v>
      </c>
      <c r="F71" s="8">
        <v>6.61</v>
      </c>
      <c r="G71" s="4">
        <v>45</v>
      </c>
      <c r="H71" s="8">
        <v>8.35</v>
      </c>
      <c r="I71" s="4">
        <v>0</v>
      </c>
    </row>
    <row r="72" spans="1:9" x14ac:dyDescent="0.2">
      <c r="A72" s="2">
        <v>4</v>
      </c>
      <c r="B72" s="1" t="s">
        <v>39</v>
      </c>
      <c r="C72" s="4">
        <v>95</v>
      </c>
      <c r="D72" s="8">
        <v>6.92</v>
      </c>
      <c r="E72" s="4">
        <v>40</v>
      </c>
      <c r="F72" s="8">
        <v>4.9000000000000004</v>
      </c>
      <c r="G72" s="4">
        <v>55</v>
      </c>
      <c r="H72" s="8">
        <v>10.199999999999999</v>
      </c>
      <c r="I72" s="4">
        <v>0</v>
      </c>
    </row>
    <row r="73" spans="1:9" x14ac:dyDescent="0.2">
      <c r="A73" s="2">
        <v>5</v>
      </c>
      <c r="B73" s="1" t="s">
        <v>40</v>
      </c>
      <c r="C73" s="4">
        <v>76</v>
      </c>
      <c r="D73" s="8">
        <v>5.54</v>
      </c>
      <c r="E73" s="4">
        <v>41</v>
      </c>
      <c r="F73" s="8">
        <v>5.0199999999999996</v>
      </c>
      <c r="G73" s="4">
        <v>35</v>
      </c>
      <c r="H73" s="8">
        <v>6.49</v>
      </c>
      <c r="I73" s="4">
        <v>0</v>
      </c>
    </row>
    <row r="74" spans="1:9" x14ac:dyDescent="0.2">
      <c r="A74" s="2">
        <v>6</v>
      </c>
      <c r="B74" s="1" t="s">
        <v>47</v>
      </c>
      <c r="C74" s="4">
        <v>71</v>
      </c>
      <c r="D74" s="8">
        <v>5.17</v>
      </c>
      <c r="E74" s="4">
        <v>52</v>
      </c>
      <c r="F74" s="8">
        <v>6.36</v>
      </c>
      <c r="G74" s="4">
        <v>19</v>
      </c>
      <c r="H74" s="8">
        <v>3.53</v>
      </c>
      <c r="I74" s="4">
        <v>0</v>
      </c>
    </row>
    <row r="75" spans="1:9" x14ac:dyDescent="0.2">
      <c r="A75" s="2">
        <v>7</v>
      </c>
      <c r="B75" s="1" t="s">
        <v>50</v>
      </c>
      <c r="C75" s="4">
        <v>68</v>
      </c>
      <c r="D75" s="8">
        <v>4.96</v>
      </c>
      <c r="E75" s="4">
        <v>43</v>
      </c>
      <c r="F75" s="8">
        <v>5.26</v>
      </c>
      <c r="G75" s="4">
        <v>24</v>
      </c>
      <c r="H75" s="8">
        <v>4.45</v>
      </c>
      <c r="I75" s="4">
        <v>0</v>
      </c>
    </row>
    <row r="76" spans="1:9" x14ac:dyDescent="0.2">
      <c r="A76" s="2">
        <v>8</v>
      </c>
      <c r="B76" s="1" t="s">
        <v>55</v>
      </c>
      <c r="C76" s="4">
        <v>60</v>
      </c>
      <c r="D76" s="8">
        <v>4.37</v>
      </c>
      <c r="E76" s="4">
        <v>33</v>
      </c>
      <c r="F76" s="8">
        <v>4.04</v>
      </c>
      <c r="G76" s="4">
        <v>17</v>
      </c>
      <c r="H76" s="8">
        <v>3.15</v>
      </c>
      <c r="I76" s="4">
        <v>0</v>
      </c>
    </row>
    <row r="77" spans="1:9" x14ac:dyDescent="0.2">
      <c r="A77" s="2">
        <v>9</v>
      </c>
      <c r="B77" s="1" t="s">
        <v>41</v>
      </c>
      <c r="C77" s="4">
        <v>58</v>
      </c>
      <c r="D77" s="8">
        <v>4.2300000000000004</v>
      </c>
      <c r="E77" s="4">
        <v>25</v>
      </c>
      <c r="F77" s="8">
        <v>3.06</v>
      </c>
      <c r="G77" s="4">
        <v>33</v>
      </c>
      <c r="H77" s="8">
        <v>6.12</v>
      </c>
      <c r="I77" s="4">
        <v>0</v>
      </c>
    </row>
    <row r="78" spans="1:9" x14ac:dyDescent="0.2">
      <c r="A78" s="2">
        <v>10</v>
      </c>
      <c r="B78" s="1" t="s">
        <v>46</v>
      </c>
      <c r="C78" s="4">
        <v>45</v>
      </c>
      <c r="D78" s="8">
        <v>3.28</v>
      </c>
      <c r="E78" s="4">
        <v>23</v>
      </c>
      <c r="F78" s="8">
        <v>2.82</v>
      </c>
      <c r="G78" s="4">
        <v>22</v>
      </c>
      <c r="H78" s="8">
        <v>4.08</v>
      </c>
      <c r="I78" s="4">
        <v>0</v>
      </c>
    </row>
    <row r="79" spans="1:9" x14ac:dyDescent="0.2">
      <c r="A79" s="2">
        <v>10</v>
      </c>
      <c r="B79" s="1" t="s">
        <v>56</v>
      </c>
      <c r="C79" s="4">
        <v>45</v>
      </c>
      <c r="D79" s="8">
        <v>3.28</v>
      </c>
      <c r="E79" s="4">
        <v>42</v>
      </c>
      <c r="F79" s="8">
        <v>5.14</v>
      </c>
      <c r="G79" s="4">
        <v>3</v>
      </c>
      <c r="H79" s="8">
        <v>0.56000000000000005</v>
      </c>
      <c r="I79" s="4">
        <v>0</v>
      </c>
    </row>
    <row r="80" spans="1:9" x14ac:dyDescent="0.2">
      <c r="A80" s="2">
        <v>12</v>
      </c>
      <c r="B80" s="1" t="s">
        <v>48</v>
      </c>
      <c r="C80" s="4">
        <v>42</v>
      </c>
      <c r="D80" s="8">
        <v>3.06</v>
      </c>
      <c r="E80" s="4">
        <v>21</v>
      </c>
      <c r="F80" s="8">
        <v>2.57</v>
      </c>
      <c r="G80" s="4">
        <v>21</v>
      </c>
      <c r="H80" s="8">
        <v>3.9</v>
      </c>
      <c r="I80" s="4">
        <v>0</v>
      </c>
    </row>
    <row r="81" spans="1:9" x14ac:dyDescent="0.2">
      <c r="A81" s="2">
        <v>13</v>
      </c>
      <c r="B81" s="1" t="s">
        <v>51</v>
      </c>
      <c r="C81" s="4">
        <v>27</v>
      </c>
      <c r="D81" s="8">
        <v>1.97</v>
      </c>
      <c r="E81" s="4">
        <v>20</v>
      </c>
      <c r="F81" s="8">
        <v>2.4500000000000002</v>
      </c>
      <c r="G81" s="4">
        <v>7</v>
      </c>
      <c r="H81" s="8">
        <v>1.3</v>
      </c>
      <c r="I81" s="4">
        <v>0</v>
      </c>
    </row>
    <row r="82" spans="1:9" x14ac:dyDescent="0.2">
      <c r="A82" s="2">
        <v>14</v>
      </c>
      <c r="B82" s="1" t="s">
        <v>52</v>
      </c>
      <c r="C82" s="4">
        <v>24</v>
      </c>
      <c r="D82" s="8">
        <v>1.75</v>
      </c>
      <c r="E82" s="4">
        <v>7</v>
      </c>
      <c r="F82" s="8">
        <v>0.86</v>
      </c>
      <c r="G82" s="4">
        <v>14</v>
      </c>
      <c r="H82" s="8">
        <v>2.6</v>
      </c>
      <c r="I82" s="4">
        <v>0</v>
      </c>
    </row>
    <row r="83" spans="1:9" x14ac:dyDescent="0.2">
      <c r="A83" s="2">
        <v>15</v>
      </c>
      <c r="B83" s="1" t="s">
        <v>63</v>
      </c>
      <c r="C83" s="4">
        <v>22</v>
      </c>
      <c r="D83" s="8">
        <v>1.6</v>
      </c>
      <c r="E83" s="4">
        <v>6</v>
      </c>
      <c r="F83" s="8">
        <v>0.73</v>
      </c>
      <c r="G83" s="4">
        <v>16</v>
      </c>
      <c r="H83" s="8">
        <v>2.97</v>
      </c>
      <c r="I83" s="4">
        <v>0</v>
      </c>
    </row>
    <row r="84" spans="1:9" x14ac:dyDescent="0.2">
      <c r="A84" s="2">
        <v>15</v>
      </c>
      <c r="B84" s="1" t="s">
        <v>58</v>
      </c>
      <c r="C84" s="4">
        <v>22</v>
      </c>
      <c r="D84" s="8">
        <v>1.6</v>
      </c>
      <c r="E84" s="4">
        <v>15</v>
      </c>
      <c r="F84" s="8">
        <v>1.84</v>
      </c>
      <c r="G84" s="4">
        <v>7</v>
      </c>
      <c r="H84" s="8">
        <v>1.3</v>
      </c>
      <c r="I84" s="4">
        <v>0</v>
      </c>
    </row>
    <row r="85" spans="1:9" x14ac:dyDescent="0.2">
      <c r="A85" s="2">
        <v>17</v>
      </c>
      <c r="B85" s="1" t="s">
        <v>62</v>
      </c>
      <c r="C85" s="4">
        <v>18</v>
      </c>
      <c r="D85" s="8">
        <v>1.31</v>
      </c>
      <c r="E85" s="4">
        <v>9</v>
      </c>
      <c r="F85" s="8">
        <v>1.1000000000000001</v>
      </c>
      <c r="G85" s="4">
        <v>9</v>
      </c>
      <c r="H85" s="8">
        <v>1.67</v>
      </c>
      <c r="I85" s="4">
        <v>0</v>
      </c>
    </row>
    <row r="86" spans="1:9" x14ac:dyDescent="0.2">
      <c r="A86" s="2">
        <v>18</v>
      </c>
      <c r="B86" s="1" t="s">
        <v>42</v>
      </c>
      <c r="C86" s="4">
        <v>16</v>
      </c>
      <c r="D86" s="8">
        <v>1.17</v>
      </c>
      <c r="E86" s="4">
        <v>7</v>
      </c>
      <c r="F86" s="8">
        <v>0.86</v>
      </c>
      <c r="G86" s="4">
        <v>9</v>
      </c>
      <c r="H86" s="8">
        <v>1.67</v>
      </c>
      <c r="I86" s="4">
        <v>0</v>
      </c>
    </row>
    <row r="87" spans="1:9" x14ac:dyDescent="0.2">
      <c r="A87" s="2">
        <v>19</v>
      </c>
      <c r="B87" s="1" t="s">
        <v>64</v>
      </c>
      <c r="C87" s="4">
        <v>15</v>
      </c>
      <c r="D87" s="8">
        <v>1.0900000000000001</v>
      </c>
      <c r="E87" s="4">
        <v>5</v>
      </c>
      <c r="F87" s="8">
        <v>0.61</v>
      </c>
      <c r="G87" s="4">
        <v>10</v>
      </c>
      <c r="H87" s="8">
        <v>1.86</v>
      </c>
      <c r="I87" s="4">
        <v>0</v>
      </c>
    </row>
    <row r="88" spans="1:9" x14ac:dyDescent="0.2">
      <c r="A88" s="2">
        <v>19</v>
      </c>
      <c r="B88" s="1" t="s">
        <v>59</v>
      </c>
      <c r="C88" s="4">
        <v>15</v>
      </c>
      <c r="D88" s="8">
        <v>1.0900000000000001</v>
      </c>
      <c r="E88" s="4">
        <v>5</v>
      </c>
      <c r="F88" s="8">
        <v>0.61</v>
      </c>
      <c r="G88" s="4">
        <v>10</v>
      </c>
      <c r="H88" s="8">
        <v>1.86</v>
      </c>
      <c r="I88" s="4">
        <v>0</v>
      </c>
    </row>
    <row r="89" spans="1:9" x14ac:dyDescent="0.2">
      <c r="A89" s="1"/>
      <c r="C89" s="4"/>
      <c r="D89" s="8"/>
      <c r="E89" s="4"/>
      <c r="F89" s="8"/>
      <c r="G89" s="4"/>
      <c r="H89" s="8"/>
      <c r="I89" s="4"/>
    </row>
    <row r="90" spans="1:9" x14ac:dyDescent="0.2">
      <c r="A90" s="1" t="s">
        <v>4</v>
      </c>
      <c r="C90" s="4"/>
      <c r="D90" s="8"/>
      <c r="E90" s="4"/>
      <c r="F90" s="8"/>
      <c r="G90" s="4"/>
      <c r="H90" s="8"/>
      <c r="I90" s="4"/>
    </row>
    <row r="91" spans="1:9" x14ac:dyDescent="0.2">
      <c r="A91" s="2">
        <v>1</v>
      </c>
      <c r="B91" s="1" t="s">
        <v>54</v>
      </c>
      <c r="C91" s="4">
        <v>157</v>
      </c>
      <c r="D91" s="8">
        <v>13.07</v>
      </c>
      <c r="E91" s="4">
        <v>145</v>
      </c>
      <c r="F91" s="8">
        <v>19.489999999999998</v>
      </c>
      <c r="G91" s="4">
        <v>12</v>
      </c>
      <c r="H91" s="8">
        <v>2.72</v>
      </c>
      <c r="I91" s="4">
        <v>0</v>
      </c>
    </row>
    <row r="92" spans="1:9" x14ac:dyDescent="0.2">
      <c r="A92" s="2">
        <v>2</v>
      </c>
      <c r="B92" s="1" t="s">
        <v>53</v>
      </c>
      <c r="C92" s="4">
        <v>112</v>
      </c>
      <c r="D92" s="8">
        <v>9.33</v>
      </c>
      <c r="E92" s="4">
        <v>98</v>
      </c>
      <c r="F92" s="8">
        <v>13.17</v>
      </c>
      <c r="G92" s="4">
        <v>14</v>
      </c>
      <c r="H92" s="8">
        <v>3.17</v>
      </c>
      <c r="I92" s="4">
        <v>0</v>
      </c>
    </row>
    <row r="93" spans="1:9" x14ac:dyDescent="0.2">
      <c r="A93" s="2">
        <v>3</v>
      </c>
      <c r="B93" s="1" t="s">
        <v>47</v>
      </c>
      <c r="C93" s="4">
        <v>106</v>
      </c>
      <c r="D93" s="8">
        <v>8.83</v>
      </c>
      <c r="E93" s="4">
        <v>84</v>
      </c>
      <c r="F93" s="8">
        <v>11.29</v>
      </c>
      <c r="G93" s="4">
        <v>22</v>
      </c>
      <c r="H93" s="8">
        <v>4.99</v>
      </c>
      <c r="I93" s="4">
        <v>0</v>
      </c>
    </row>
    <row r="94" spans="1:9" x14ac:dyDescent="0.2">
      <c r="A94" s="2">
        <v>4</v>
      </c>
      <c r="B94" s="1" t="s">
        <v>49</v>
      </c>
      <c r="C94" s="4">
        <v>97</v>
      </c>
      <c r="D94" s="8">
        <v>8.08</v>
      </c>
      <c r="E94" s="4">
        <v>65</v>
      </c>
      <c r="F94" s="8">
        <v>8.74</v>
      </c>
      <c r="G94" s="4">
        <v>32</v>
      </c>
      <c r="H94" s="8">
        <v>7.26</v>
      </c>
      <c r="I94" s="4">
        <v>0</v>
      </c>
    </row>
    <row r="95" spans="1:9" x14ac:dyDescent="0.2">
      <c r="A95" s="2">
        <v>5</v>
      </c>
      <c r="B95" s="1" t="s">
        <v>39</v>
      </c>
      <c r="C95" s="4">
        <v>81</v>
      </c>
      <c r="D95" s="8">
        <v>6.74</v>
      </c>
      <c r="E95" s="4">
        <v>26</v>
      </c>
      <c r="F95" s="8">
        <v>3.49</v>
      </c>
      <c r="G95" s="4">
        <v>55</v>
      </c>
      <c r="H95" s="8">
        <v>12.47</v>
      </c>
      <c r="I95" s="4">
        <v>0</v>
      </c>
    </row>
    <row r="96" spans="1:9" x14ac:dyDescent="0.2">
      <c r="A96" s="2">
        <v>6</v>
      </c>
      <c r="B96" s="1" t="s">
        <v>40</v>
      </c>
      <c r="C96" s="4">
        <v>68</v>
      </c>
      <c r="D96" s="8">
        <v>5.66</v>
      </c>
      <c r="E96" s="4">
        <v>49</v>
      </c>
      <c r="F96" s="8">
        <v>6.59</v>
      </c>
      <c r="G96" s="4">
        <v>19</v>
      </c>
      <c r="H96" s="8">
        <v>4.3099999999999996</v>
      </c>
      <c r="I96" s="4">
        <v>0</v>
      </c>
    </row>
    <row r="97" spans="1:9" x14ac:dyDescent="0.2">
      <c r="A97" s="2">
        <v>7</v>
      </c>
      <c r="B97" s="1" t="s">
        <v>55</v>
      </c>
      <c r="C97" s="4">
        <v>66</v>
      </c>
      <c r="D97" s="8">
        <v>5.5</v>
      </c>
      <c r="E97" s="4">
        <v>36</v>
      </c>
      <c r="F97" s="8">
        <v>4.84</v>
      </c>
      <c r="G97" s="4">
        <v>19</v>
      </c>
      <c r="H97" s="8">
        <v>4.3099999999999996</v>
      </c>
      <c r="I97" s="4">
        <v>2</v>
      </c>
    </row>
    <row r="98" spans="1:9" x14ac:dyDescent="0.2">
      <c r="A98" s="2">
        <v>8</v>
      </c>
      <c r="B98" s="1" t="s">
        <v>46</v>
      </c>
      <c r="C98" s="4">
        <v>46</v>
      </c>
      <c r="D98" s="8">
        <v>3.83</v>
      </c>
      <c r="E98" s="4">
        <v>32</v>
      </c>
      <c r="F98" s="8">
        <v>4.3</v>
      </c>
      <c r="G98" s="4">
        <v>14</v>
      </c>
      <c r="H98" s="8">
        <v>3.17</v>
      </c>
      <c r="I98" s="4">
        <v>0</v>
      </c>
    </row>
    <row r="99" spans="1:9" x14ac:dyDescent="0.2">
      <c r="A99" s="2">
        <v>9</v>
      </c>
      <c r="B99" s="1" t="s">
        <v>56</v>
      </c>
      <c r="C99" s="4">
        <v>42</v>
      </c>
      <c r="D99" s="8">
        <v>3.5</v>
      </c>
      <c r="E99" s="4">
        <v>41</v>
      </c>
      <c r="F99" s="8">
        <v>5.51</v>
      </c>
      <c r="G99" s="4">
        <v>1</v>
      </c>
      <c r="H99" s="8">
        <v>0.23</v>
      </c>
      <c r="I99" s="4">
        <v>0</v>
      </c>
    </row>
    <row r="100" spans="1:9" x14ac:dyDescent="0.2">
      <c r="A100" s="2">
        <v>10</v>
      </c>
      <c r="B100" s="1" t="s">
        <v>41</v>
      </c>
      <c r="C100" s="4">
        <v>33</v>
      </c>
      <c r="D100" s="8">
        <v>2.75</v>
      </c>
      <c r="E100" s="4">
        <v>18</v>
      </c>
      <c r="F100" s="8">
        <v>2.42</v>
      </c>
      <c r="G100" s="4">
        <v>15</v>
      </c>
      <c r="H100" s="8">
        <v>3.4</v>
      </c>
      <c r="I100" s="4">
        <v>0</v>
      </c>
    </row>
    <row r="101" spans="1:9" x14ac:dyDescent="0.2">
      <c r="A101" s="2">
        <v>11</v>
      </c>
      <c r="B101" s="1" t="s">
        <v>48</v>
      </c>
      <c r="C101" s="4">
        <v>29</v>
      </c>
      <c r="D101" s="8">
        <v>2.41</v>
      </c>
      <c r="E101" s="4">
        <v>22</v>
      </c>
      <c r="F101" s="8">
        <v>2.96</v>
      </c>
      <c r="G101" s="4">
        <v>7</v>
      </c>
      <c r="H101" s="8">
        <v>1.59</v>
      </c>
      <c r="I101" s="4">
        <v>0</v>
      </c>
    </row>
    <row r="102" spans="1:9" x14ac:dyDescent="0.2">
      <c r="A102" s="2">
        <v>12</v>
      </c>
      <c r="B102" s="1" t="s">
        <v>64</v>
      </c>
      <c r="C102" s="4">
        <v>27</v>
      </c>
      <c r="D102" s="8">
        <v>2.25</v>
      </c>
      <c r="E102" s="4">
        <v>7</v>
      </c>
      <c r="F102" s="8">
        <v>0.94</v>
      </c>
      <c r="G102" s="4">
        <v>20</v>
      </c>
      <c r="H102" s="8">
        <v>4.54</v>
      </c>
      <c r="I102" s="4">
        <v>0</v>
      </c>
    </row>
    <row r="103" spans="1:9" x14ac:dyDescent="0.2">
      <c r="A103" s="2">
        <v>13</v>
      </c>
      <c r="B103" s="1" t="s">
        <v>62</v>
      </c>
      <c r="C103" s="4">
        <v>25</v>
      </c>
      <c r="D103" s="8">
        <v>2.08</v>
      </c>
      <c r="E103" s="4">
        <v>12</v>
      </c>
      <c r="F103" s="8">
        <v>1.61</v>
      </c>
      <c r="G103" s="4">
        <v>13</v>
      </c>
      <c r="H103" s="8">
        <v>2.95</v>
      </c>
      <c r="I103" s="4">
        <v>0</v>
      </c>
    </row>
    <row r="104" spans="1:9" x14ac:dyDescent="0.2">
      <c r="A104" s="2">
        <v>14</v>
      </c>
      <c r="B104" s="1" t="s">
        <v>50</v>
      </c>
      <c r="C104" s="4">
        <v>24</v>
      </c>
      <c r="D104" s="8">
        <v>2</v>
      </c>
      <c r="E104" s="4">
        <v>3</v>
      </c>
      <c r="F104" s="8">
        <v>0.4</v>
      </c>
      <c r="G104" s="4">
        <v>21</v>
      </c>
      <c r="H104" s="8">
        <v>4.76</v>
      </c>
      <c r="I104" s="4">
        <v>0</v>
      </c>
    </row>
    <row r="105" spans="1:9" x14ac:dyDescent="0.2">
      <c r="A105" s="2">
        <v>14</v>
      </c>
      <c r="B105" s="1" t="s">
        <v>52</v>
      </c>
      <c r="C105" s="4">
        <v>24</v>
      </c>
      <c r="D105" s="8">
        <v>2</v>
      </c>
      <c r="E105" s="4">
        <v>7</v>
      </c>
      <c r="F105" s="8">
        <v>0.94</v>
      </c>
      <c r="G105" s="4">
        <v>17</v>
      </c>
      <c r="H105" s="8">
        <v>3.85</v>
      </c>
      <c r="I105" s="4">
        <v>0</v>
      </c>
    </row>
    <row r="106" spans="1:9" x14ac:dyDescent="0.2">
      <c r="A106" s="2">
        <v>16</v>
      </c>
      <c r="B106" s="1" t="s">
        <v>65</v>
      </c>
      <c r="C106" s="4">
        <v>21</v>
      </c>
      <c r="D106" s="8">
        <v>1.75</v>
      </c>
      <c r="E106" s="4">
        <v>13</v>
      </c>
      <c r="F106" s="8">
        <v>1.75</v>
      </c>
      <c r="G106" s="4">
        <v>8</v>
      </c>
      <c r="H106" s="8">
        <v>1.81</v>
      </c>
      <c r="I106" s="4">
        <v>0</v>
      </c>
    </row>
    <row r="107" spans="1:9" x14ac:dyDescent="0.2">
      <c r="A107" s="2">
        <v>17</v>
      </c>
      <c r="B107" s="1" t="s">
        <v>42</v>
      </c>
      <c r="C107" s="4">
        <v>18</v>
      </c>
      <c r="D107" s="8">
        <v>1.5</v>
      </c>
      <c r="E107" s="4">
        <v>6</v>
      </c>
      <c r="F107" s="8">
        <v>0.81</v>
      </c>
      <c r="G107" s="4">
        <v>12</v>
      </c>
      <c r="H107" s="8">
        <v>2.72</v>
      </c>
      <c r="I107" s="4">
        <v>0</v>
      </c>
    </row>
    <row r="108" spans="1:9" x14ac:dyDescent="0.2">
      <c r="A108" s="2">
        <v>18</v>
      </c>
      <c r="B108" s="1" t="s">
        <v>58</v>
      </c>
      <c r="C108" s="4">
        <v>14</v>
      </c>
      <c r="D108" s="8">
        <v>1.17</v>
      </c>
      <c r="E108" s="4">
        <v>9</v>
      </c>
      <c r="F108" s="8">
        <v>1.21</v>
      </c>
      <c r="G108" s="4">
        <v>5</v>
      </c>
      <c r="H108" s="8">
        <v>1.1299999999999999</v>
      </c>
      <c r="I108" s="4">
        <v>0</v>
      </c>
    </row>
    <row r="109" spans="1:9" x14ac:dyDescent="0.2">
      <c r="A109" s="2">
        <v>19</v>
      </c>
      <c r="B109" s="1" t="s">
        <v>63</v>
      </c>
      <c r="C109" s="4">
        <v>13</v>
      </c>
      <c r="D109" s="8">
        <v>1.08</v>
      </c>
      <c r="E109" s="4">
        <v>7</v>
      </c>
      <c r="F109" s="8">
        <v>0.94</v>
      </c>
      <c r="G109" s="4">
        <v>6</v>
      </c>
      <c r="H109" s="8">
        <v>1.36</v>
      </c>
      <c r="I109" s="4">
        <v>0</v>
      </c>
    </row>
    <row r="110" spans="1:9" x14ac:dyDescent="0.2">
      <c r="A110" s="2">
        <v>20</v>
      </c>
      <c r="B110" s="1" t="s">
        <v>51</v>
      </c>
      <c r="C110" s="4">
        <v>12</v>
      </c>
      <c r="D110" s="8">
        <v>1</v>
      </c>
      <c r="E110" s="4">
        <v>11</v>
      </c>
      <c r="F110" s="8">
        <v>1.48</v>
      </c>
      <c r="G110" s="4">
        <v>1</v>
      </c>
      <c r="H110" s="8">
        <v>0.23</v>
      </c>
      <c r="I110" s="4">
        <v>0</v>
      </c>
    </row>
    <row r="111" spans="1:9" x14ac:dyDescent="0.2">
      <c r="A111" s="2">
        <v>20</v>
      </c>
      <c r="B111" s="1" t="s">
        <v>66</v>
      </c>
      <c r="C111" s="4">
        <v>12</v>
      </c>
      <c r="D111" s="8">
        <v>1</v>
      </c>
      <c r="E111" s="4">
        <v>3</v>
      </c>
      <c r="F111" s="8">
        <v>0.4</v>
      </c>
      <c r="G111" s="4">
        <v>9</v>
      </c>
      <c r="H111" s="8">
        <v>2.04</v>
      </c>
      <c r="I111" s="4">
        <v>0</v>
      </c>
    </row>
    <row r="112" spans="1:9" x14ac:dyDescent="0.2">
      <c r="A112" s="2">
        <v>20</v>
      </c>
      <c r="B112" s="1" t="s">
        <v>67</v>
      </c>
      <c r="C112" s="4">
        <v>12</v>
      </c>
      <c r="D112" s="8">
        <v>1</v>
      </c>
      <c r="E112" s="4">
        <v>0</v>
      </c>
      <c r="F112" s="8">
        <v>0</v>
      </c>
      <c r="G112" s="4">
        <v>11</v>
      </c>
      <c r="H112" s="8">
        <v>2.4900000000000002</v>
      </c>
      <c r="I112" s="4">
        <v>0</v>
      </c>
    </row>
    <row r="113" spans="1:9" x14ac:dyDescent="0.2">
      <c r="A113" s="1"/>
      <c r="C113" s="4"/>
      <c r="D113" s="8"/>
      <c r="E113" s="4"/>
      <c r="F113" s="8"/>
      <c r="G113" s="4"/>
      <c r="H113" s="8"/>
      <c r="I113" s="4"/>
    </row>
    <row r="114" spans="1:9" x14ac:dyDescent="0.2">
      <c r="A114" s="1" t="s">
        <v>5</v>
      </c>
      <c r="C114" s="4"/>
      <c r="D114" s="8"/>
      <c r="E114" s="4"/>
      <c r="F114" s="8"/>
      <c r="G114" s="4"/>
      <c r="H114" s="8"/>
      <c r="I114" s="4"/>
    </row>
    <row r="115" spans="1:9" x14ac:dyDescent="0.2">
      <c r="A115" s="2">
        <v>1</v>
      </c>
      <c r="B115" s="1" t="s">
        <v>54</v>
      </c>
      <c r="C115" s="4">
        <v>89</v>
      </c>
      <c r="D115" s="8">
        <v>12.57</v>
      </c>
      <c r="E115" s="4">
        <v>77</v>
      </c>
      <c r="F115" s="8">
        <v>19.350000000000001</v>
      </c>
      <c r="G115" s="4">
        <v>12</v>
      </c>
      <c r="H115" s="8">
        <v>4.07</v>
      </c>
      <c r="I115" s="4">
        <v>0</v>
      </c>
    </row>
    <row r="116" spans="1:9" x14ac:dyDescent="0.2">
      <c r="A116" s="2">
        <v>2</v>
      </c>
      <c r="B116" s="1" t="s">
        <v>49</v>
      </c>
      <c r="C116" s="4">
        <v>62</v>
      </c>
      <c r="D116" s="8">
        <v>8.76</v>
      </c>
      <c r="E116" s="4">
        <v>37</v>
      </c>
      <c r="F116" s="8">
        <v>9.3000000000000007</v>
      </c>
      <c r="G116" s="4">
        <v>25</v>
      </c>
      <c r="H116" s="8">
        <v>8.4700000000000006</v>
      </c>
      <c r="I116" s="4">
        <v>0</v>
      </c>
    </row>
    <row r="117" spans="1:9" x14ac:dyDescent="0.2">
      <c r="A117" s="2">
        <v>3</v>
      </c>
      <c r="B117" s="1" t="s">
        <v>53</v>
      </c>
      <c r="C117" s="4">
        <v>52</v>
      </c>
      <c r="D117" s="8">
        <v>7.34</v>
      </c>
      <c r="E117" s="4">
        <v>45</v>
      </c>
      <c r="F117" s="8">
        <v>11.31</v>
      </c>
      <c r="G117" s="4">
        <v>7</v>
      </c>
      <c r="H117" s="8">
        <v>2.37</v>
      </c>
      <c r="I117" s="4">
        <v>0</v>
      </c>
    </row>
    <row r="118" spans="1:9" x14ac:dyDescent="0.2">
      <c r="A118" s="2">
        <v>4</v>
      </c>
      <c r="B118" s="1" t="s">
        <v>39</v>
      </c>
      <c r="C118" s="4">
        <v>46</v>
      </c>
      <c r="D118" s="8">
        <v>6.5</v>
      </c>
      <c r="E118" s="4">
        <v>17</v>
      </c>
      <c r="F118" s="8">
        <v>4.2699999999999996</v>
      </c>
      <c r="G118" s="4">
        <v>29</v>
      </c>
      <c r="H118" s="8">
        <v>9.83</v>
      </c>
      <c r="I118" s="4">
        <v>0</v>
      </c>
    </row>
    <row r="119" spans="1:9" x14ac:dyDescent="0.2">
      <c r="A119" s="2">
        <v>5</v>
      </c>
      <c r="B119" s="1" t="s">
        <v>55</v>
      </c>
      <c r="C119" s="4">
        <v>43</v>
      </c>
      <c r="D119" s="8">
        <v>6.07</v>
      </c>
      <c r="E119" s="4">
        <v>17</v>
      </c>
      <c r="F119" s="8">
        <v>4.2699999999999996</v>
      </c>
      <c r="G119" s="4">
        <v>14</v>
      </c>
      <c r="H119" s="8">
        <v>4.75</v>
      </c>
      <c r="I119" s="4">
        <v>0</v>
      </c>
    </row>
    <row r="120" spans="1:9" x14ac:dyDescent="0.2">
      <c r="A120" s="2">
        <v>6</v>
      </c>
      <c r="B120" s="1" t="s">
        <v>47</v>
      </c>
      <c r="C120" s="4">
        <v>40</v>
      </c>
      <c r="D120" s="8">
        <v>5.65</v>
      </c>
      <c r="E120" s="4">
        <v>30</v>
      </c>
      <c r="F120" s="8">
        <v>7.54</v>
      </c>
      <c r="G120" s="4">
        <v>10</v>
      </c>
      <c r="H120" s="8">
        <v>3.39</v>
      </c>
      <c r="I120" s="4">
        <v>0</v>
      </c>
    </row>
    <row r="121" spans="1:9" x14ac:dyDescent="0.2">
      <c r="A121" s="2">
        <v>7</v>
      </c>
      <c r="B121" s="1" t="s">
        <v>40</v>
      </c>
      <c r="C121" s="4">
        <v>36</v>
      </c>
      <c r="D121" s="8">
        <v>5.08</v>
      </c>
      <c r="E121" s="4">
        <v>23</v>
      </c>
      <c r="F121" s="8">
        <v>5.78</v>
      </c>
      <c r="G121" s="4">
        <v>13</v>
      </c>
      <c r="H121" s="8">
        <v>4.41</v>
      </c>
      <c r="I121" s="4">
        <v>0</v>
      </c>
    </row>
    <row r="122" spans="1:9" x14ac:dyDescent="0.2">
      <c r="A122" s="2">
        <v>8</v>
      </c>
      <c r="B122" s="1" t="s">
        <v>41</v>
      </c>
      <c r="C122" s="4">
        <v>28</v>
      </c>
      <c r="D122" s="8">
        <v>3.95</v>
      </c>
      <c r="E122" s="4">
        <v>7</v>
      </c>
      <c r="F122" s="8">
        <v>1.76</v>
      </c>
      <c r="G122" s="4">
        <v>21</v>
      </c>
      <c r="H122" s="8">
        <v>7.12</v>
      </c>
      <c r="I122" s="4">
        <v>0</v>
      </c>
    </row>
    <row r="123" spans="1:9" x14ac:dyDescent="0.2">
      <c r="A123" s="2">
        <v>9</v>
      </c>
      <c r="B123" s="1" t="s">
        <v>56</v>
      </c>
      <c r="C123" s="4">
        <v>25</v>
      </c>
      <c r="D123" s="8">
        <v>3.53</v>
      </c>
      <c r="E123" s="4">
        <v>23</v>
      </c>
      <c r="F123" s="8">
        <v>5.78</v>
      </c>
      <c r="G123" s="4">
        <v>2</v>
      </c>
      <c r="H123" s="8">
        <v>0.68</v>
      </c>
      <c r="I123" s="4">
        <v>0</v>
      </c>
    </row>
    <row r="124" spans="1:9" x14ac:dyDescent="0.2">
      <c r="A124" s="2">
        <v>10</v>
      </c>
      <c r="B124" s="1" t="s">
        <v>48</v>
      </c>
      <c r="C124" s="4">
        <v>24</v>
      </c>
      <c r="D124" s="8">
        <v>3.39</v>
      </c>
      <c r="E124" s="4">
        <v>12</v>
      </c>
      <c r="F124" s="8">
        <v>3.02</v>
      </c>
      <c r="G124" s="4">
        <v>12</v>
      </c>
      <c r="H124" s="8">
        <v>4.07</v>
      </c>
      <c r="I124" s="4">
        <v>0</v>
      </c>
    </row>
    <row r="125" spans="1:9" x14ac:dyDescent="0.2">
      <c r="A125" s="2">
        <v>11</v>
      </c>
      <c r="B125" s="1" t="s">
        <v>69</v>
      </c>
      <c r="C125" s="4">
        <v>23</v>
      </c>
      <c r="D125" s="8">
        <v>3.25</v>
      </c>
      <c r="E125" s="4">
        <v>13</v>
      </c>
      <c r="F125" s="8">
        <v>3.27</v>
      </c>
      <c r="G125" s="4">
        <v>10</v>
      </c>
      <c r="H125" s="8">
        <v>3.39</v>
      </c>
      <c r="I125" s="4">
        <v>0</v>
      </c>
    </row>
    <row r="126" spans="1:9" x14ac:dyDescent="0.2">
      <c r="A126" s="2">
        <v>12</v>
      </c>
      <c r="B126" s="1" t="s">
        <v>51</v>
      </c>
      <c r="C126" s="4">
        <v>21</v>
      </c>
      <c r="D126" s="8">
        <v>2.97</v>
      </c>
      <c r="E126" s="4">
        <v>16</v>
      </c>
      <c r="F126" s="8">
        <v>4.0199999999999996</v>
      </c>
      <c r="G126" s="4">
        <v>5</v>
      </c>
      <c r="H126" s="8">
        <v>1.69</v>
      </c>
      <c r="I126" s="4">
        <v>0</v>
      </c>
    </row>
    <row r="127" spans="1:9" x14ac:dyDescent="0.2">
      <c r="A127" s="2">
        <v>13</v>
      </c>
      <c r="B127" s="1" t="s">
        <v>50</v>
      </c>
      <c r="C127" s="4">
        <v>19</v>
      </c>
      <c r="D127" s="8">
        <v>2.68</v>
      </c>
      <c r="E127" s="4">
        <v>9</v>
      </c>
      <c r="F127" s="8">
        <v>2.2599999999999998</v>
      </c>
      <c r="G127" s="4">
        <v>10</v>
      </c>
      <c r="H127" s="8">
        <v>3.39</v>
      </c>
      <c r="I127" s="4">
        <v>0</v>
      </c>
    </row>
    <row r="128" spans="1:9" x14ac:dyDescent="0.2">
      <c r="A128" s="2">
        <v>14</v>
      </c>
      <c r="B128" s="1" t="s">
        <v>46</v>
      </c>
      <c r="C128" s="4">
        <v>17</v>
      </c>
      <c r="D128" s="8">
        <v>2.4</v>
      </c>
      <c r="E128" s="4">
        <v>12</v>
      </c>
      <c r="F128" s="8">
        <v>3.02</v>
      </c>
      <c r="G128" s="4">
        <v>5</v>
      </c>
      <c r="H128" s="8">
        <v>1.69</v>
      </c>
      <c r="I128" s="4">
        <v>0</v>
      </c>
    </row>
    <row r="129" spans="1:9" x14ac:dyDescent="0.2">
      <c r="A129" s="2">
        <v>15</v>
      </c>
      <c r="B129" s="1" t="s">
        <v>63</v>
      </c>
      <c r="C129" s="4">
        <v>12</v>
      </c>
      <c r="D129" s="8">
        <v>1.69</v>
      </c>
      <c r="E129" s="4">
        <v>3</v>
      </c>
      <c r="F129" s="8">
        <v>0.75</v>
      </c>
      <c r="G129" s="4">
        <v>9</v>
      </c>
      <c r="H129" s="8">
        <v>3.05</v>
      </c>
      <c r="I129" s="4">
        <v>0</v>
      </c>
    </row>
    <row r="130" spans="1:9" x14ac:dyDescent="0.2">
      <c r="A130" s="2">
        <v>16</v>
      </c>
      <c r="B130" s="1" t="s">
        <v>61</v>
      </c>
      <c r="C130" s="4">
        <v>11</v>
      </c>
      <c r="D130" s="8">
        <v>1.55</v>
      </c>
      <c r="E130" s="4">
        <v>6</v>
      </c>
      <c r="F130" s="8">
        <v>1.51</v>
      </c>
      <c r="G130" s="4">
        <v>5</v>
      </c>
      <c r="H130" s="8">
        <v>1.69</v>
      </c>
      <c r="I130" s="4">
        <v>0</v>
      </c>
    </row>
    <row r="131" spans="1:9" x14ac:dyDescent="0.2">
      <c r="A131" s="2">
        <v>16</v>
      </c>
      <c r="B131" s="1" t="s">
        <v>52</v>
      </c>
      <c r="C131" s="4">
        <v>11</v>
      </c>
      <c r="D131" s="8">
        <v>1.55</v>
      </c>
      <c r="E131" s="4">
        <v>8</v>
      </c>
      <c r="F131" s="8">
        <v>2.0099999999999998</v>
      </c>
      <c r="G131" s="4">
        <v>3</v>
      </c>
      <c r="H131" s="8">
        <v>1.02</v>
      </c>
      <c r="I131" s="4">
        <v>0</v>
      </c>
    </row>
    <row r="132" spans="1:9" x14ac:dyDescent="0.2">
      <c r="A132" s="2">
        <v>18</v>
      </c>
      <c r="B132" s="1" t="s">
        <v>57</v>
      </c>
      <c r="C132" s="4">
        <v>10</v>
      </c>
      <c r="D132" s="8">
        <v>1.41</v>
      </c>
      <c r="E132" s="4">
        <v>0</v>
      </c>
      <c r="F132" s="8">
        <v>0</v>
      </c>
      <c r="G132" s="4">
        <v>8</v>
      </c>
      <c r="H132" s="8">
        <v>2.71</v>
      </c>
      <c r="I132" s="4">
        <v>0</v>
      </c>
    </row>
    <row r="133" spans="1:9" x14ac:dyDescent="0.2">
      <c r="A133" s="2">
        <v>19</v>
      </c>
      <c r="B133" s="1" t="s">
        <v>42</v>
      </c>
      <c r="C133" s="4">
        <v>9</v>
      </c>
      <c r="D133" s="8">
        <v>1.27</v>
      </c>
      <c r="E133" s="4">
        <v>3</v>
      </c>
      <c r="F133" s="8">
        <v>0.75</v>
      </c>
      <c r="G133" s="4">
        <v>6</v>
      </c>
      <c r="H133" s="8">
        <v>2.0299999999999998</v>
      </c>
      <c r="I133" s="4">
        <v>0</v>
      </c>
    </row>
    <row r="134" spans="1:9" x14ac:dyDescent="0.2">
      <c r="A134" s="2">
        <v>19</v>
      </c>
      <c r="B134" s="1" t="s">
        <v>68</v>
      </c>
      <c r="C134" s="4">
        <v>9</v>
      </c>
      <c r="D134" s="8">
        <v>1.27</v>
      </c>
      <c r="E134" s="4">
        <v>5</v>
      </c>
      <c r="F134" s="8">
        <v>1.26</v>
      </c>
      <c r="G134" s="4">
        <v>4</v>
      </c>
      <c r="H134" s="8">
        <v>1.36</v>
      </c>
      <c r="I134" s="4">
        <v>0</v>
      </c>
    </row>
    <row r="135" spans="1:9" x14ac:dyDescent="0.2">
      <c r="A135" s="1"/>
      <c r="C135" s="4"/>
      <c r="D135" s="8"/>
      <c r="E135" s="4"/>
      <c r="F135" s="8"/>
      <c r="G135" s="4"/>
      <c r="H135" s="8"/>
      <c r="I135" s="4"/>
    </row>
    <row r="136" spans="1:9" x14ac:dyDescent="0.2">
      <c r="A136" s="1" t="s">
        <v>6</v>
      </c>
      <c r="C136" s="4"/>
      <c r="D136" s="8"/>
      <c r="E136" s="4"/>
      <c r="F136" s="8"/>
      <c r="G136" s="4"/>
      <c r="H136" s="8"/>
      <c r="I136" s="4"/>
    </row>
    <row r="137" spans="1:9" x14ac:dyDescent="0.2">
      <c r="A137" s="2">
        <v>1</v>
      </c>
      <c r="B137" s="1" t="s">
        <v>54</v>
      </c>
      <c r="C137" s="4">
        <v>108</v>
      </c>
      <c r="D137" s="8">
        <v>11.96</v>
      </c>
      <c r="E137" s="4">
        <v>92</v>
      </c>
      <c r="F137" s="8">
        <v>19.53</v>
      </c>
      <c r="G137" s="4">
        <v>16</v>
      </c>
      <c r="H137" s="8">
        <v>3.88</v>
      </c>
      <c r="I137" s="4">
        <v>0</v>
      </c>
    </row>
    <row r="138" spans="1:9" x14ac:dyDescent="0.2">
      <c r="A138" s="2">
        <v>2</v>
      </c>
      <c r="B138" s="1" t="s">
        <v>53</v>
      </c>
      <c r="C138" s="4">
        <v>84</v>
      </c>
      <c r="D138" s="8">
        <v>9.3000000000000007</v>
      </c>
      <c r="E138" s="4">
        <v>66</v>
      </c>
      <c r="F138" s="8">
        <v>14.01</v>
      </c>
      <c r="G138" s="4">
        <v>18</v>
      </c>
      <c r="H138" s="8">
        <v>4.37</v>
      </c>
      <c r="I138" s="4">
        <v>0</v>
      </c>
    </row>
    <row r="139" spans="1:9" x14ac:dyDescent="0.2">
      <c r="A139" s="2">
        <v>3</v>
      </c>
      <c r="B139" s="1" t="s">
        <v>49</v>
      </c>
      <c r="C139" s="4">
        <v>74</v>
      </c>
      <c r="D139" s="8">
        <v>8.19</v>
      </c>
      <c r="E139" s="4">
        <v>38</v>
      </c>
      <c r="F139" s="8">
        <v>8.07</v>
      </c>
      <c r="G139" s="4">
        <v>36</v>
      </c>
      <c r="H139" s="8">
        <v>8.74</v>
      </c>
      <c r="I139" s="4">
        <v>0</v>
      </c>
    </row>
    <row r="140" spans="1:9" x14ac:dyDescent="0.2">
      <c r="A140" s="2">
        <v>4</v>
      </c>
      <c r="B140" s="1" t="s">
        <v>39</v>
      </c>
      <c r="C140" s="4">
        <v>67</v>
      </c>
      <c r="D140" s="8">
        <v>7.42</v>
      </c>
      <c r="E140" s="4">
        <v>21</v>
      </c>
      <c r="F140" s="8">
        <v>4.46</v>
      </c>
      <c r="G140" s="4">
        <v>46</v>
      </c>
      <c r="H140" s="8">
        <v>11.17</v>
      </c>
      <c r="I140" s="4">
        <v>0</v>
      </c>
    </row>
    <row r="141" spans="1:9" x14ac:dyDescent="0.2">
      <c r="A141" s="2">
        <v>5</v>
      </c>
      <c r="B141" s="1" t="s">
        <v>47</v>
      </c>
      <c r="C141" s="4">
        <v>61</v>
      </c>
      <c r="D141" s="8">
        <v>6.76</v>
      </c>
      <c r="E141" s="4">
        <v>47</v>
      </c>
      <c r="F141" s="8">
        <v>9.98</v>
      </c>
      <c r="G141" s="4">
        <v>14</v>
      </c>
      <c r="H141" s="8">
        <v>3.4</v>
      </c>
      <c r="I141" s="4">
        <v>0</v>
      </c>
    </row>
    <row r="142" spans="1:9" x14ac:dyDescent="0.2">
      <c r="A142" s="2">
        <v>6</v>
      </c>
      <c r="B142" s="1" t="s">
        <v>55</v>
      </c>
      <c r="C142" s="4">
        <v>40</v>
      </c>
      <c r="D142" s="8">
        <v>4.43</v>
      </c>
      <c r="E142" s="4">
        <v>11</v>
      </c>
      <c r="F142" s="8">
        <v>2.34</v>
      </c>
      <c r="G142" s="4">
        <v>15</v>
      </c>
      <c r="H142" s="8">
        <v>3.64</v>
      </c>
      <c r="I142" s="4">
        <v>0</v>
      </c>
    </row>
    <row r="143" spans="1:9" x14ac:dyDescent="0.2">
      <c r="A143" s="2">
        <v>7</v>
      </c>
      <c r="B143" s="1" t="s">
        <v>40</v>
      </c>
      <c r="C143" s="4">
        <v>34</v>
      </c>
      <c r="D143" s="8">
        <v>3.77</v>
      </c>
      <c r="E143" s="4">
        <v>15</v>
      </c>
      <c r="F143" s="8">
        <v>3.18</v>
      </c>
      <c r="G143" s="4">
        <v>19</v>
      </c>
      <c r="H143" s="8">
        <v>4.6100000000000003</v>
      </c>
      <c r="I143" s="4">
        <v>0</v>
      </c>
    </row>
    <row r="144" spans="1:9" x14ac:dyDescent="0.2">
      <c r="A144" s="2">
        <v>7</v>
      </c>
      <c r="B144" s="1" t="s">
        <v>41</v>
      </c>
      <c r="C144" s="4">
        <v>34</v>
      </c>
      <c r="D144" s="8">
        <v>3.77</v>
      </c>
      <c r="E144" s="4">
        <v>13</v>
      </c>
      <c r="F144" s="8">
        <v>2.76</v>
      </c>
      <c r="G144" s="4">
        <v>21</v>
      </c>
      <c r="H144" s="8">
        <v>5.0999999999999996</v>
      </c>
      <c r="I144" s="4">
        <v>0</v>
      </c>
    </row>
    <row r="145" spans="1:9" x14ac:dyDescent="0.2">
      <c r="A145" s="2">
        <v>9</v>
      </c>
      <c r="B145" s="1" t="s">
        <v>46</v>
      </c>
      <c r="C145" s="4">
        <v>33</v>
      </c>
      <c r="D145" s="8">
        <v>3.65</v>
      </c>
      <c r="E145" s="4">
        <v>23</v>
      </c>
      <c r="F145" s="8">
        <v>4.88</v>
      </c>
      <c r="G145" s="4">
        <v>10</v>
      </c>
      <c r="H145" s="8">
        <v>2.4300000000000002</v>
      </c>
      <c r="I145" s="4">
        <v>0</v>
      </c>
    </row>
    <row r="146" spans="1:9" x14ac:dyDescent="0.2">
      <c r="A146" s="2">
        <v>10</v>
      </c>
      <c r="B146" s="1" t="s">
        <v>48</v>
      </c>
      <c r="C146" s="4">
        <v>32</v>
      </c>
      <c r="D146" s="8">
        <v>3.54</v>
      </c>
      <c r="E146" s="4">
        <v>20</v>
      </c>
      <c r="F146" s="8">
        <v>4.25</v>
      </c>
      <c r="G146" s="4">
        <v>12</v>
      </c>
      <c r="H146" s="8">
        <v>2.91</v>
      </c>
      <c r="I146" s="4">
        <v>0</v>
      </c>
    </row>
    <row r="147" spans="1:9" x14ac:dyDescent="0.2">
      <c r="A147" s="2">
        <v>10</v>
      </c>
      <c r="B147" s="1" t="s">
        <v>56</v>
      </c>
      <c r="C147" s="4">
        <v>32</v>
      </c>
      <c r="D147" s="8">
        <v>3.54</v>
      </c>
      <c r="E147" s="4">
        <v>31</v>
      </c>
      <c r="F147" s="8">
        <v>6.58</v>
      </c>
      <c r="G147" s="4">
        <v>1</v>
      </c>
      <c r="H147" s="8">
        <v>0.24</v>
      </c>
      <c r="I147" s="4">
        <v>0</v>
      </c>
    </row>
    <row r="148" spans="1:9" x14ac:dyDescent="0.2">
      <c r="A148" s="2">
        <v>12</v>
      </c>
      <c r="B148" s="1" t="s">
        <v>66</v>
      </c>
      <c r="C148" s="4">
        <v>21</v>
      </c>
      <c r="D148" s="8">
        <v>2.33</v>
      </c>
      <c r="E148" s="4">
        <v>7</v>
      </c>
      <c r="F148" s="8">
        <v>1.49</v>
      </c>
      <c r="G148" s="4">
        <v>14</v>
      </c>
      <c r="H148" s="8">
        <v>3.4</v>
      </c>
      <c r="I148" s="4">
        <v>0</v>
      </c>
    </row>
    <row r="149" spans="1:9" x14ac:dyDescent="0.2">
      <c r="A149" s="2">
        <v>13</v>
      </c>
      <c r="B149" s="1" t="s">
        <v>62</v>
      </c>
      <c r="C149" s="4">
        <v>18</v>
      </c>
      <c r="D149" s="8">
        <v>1.99</v>
      </c>
      <c r="E149" s="4">
        <v>9</v>
      </c>
      <c r="F149" s="8">
        <v>1.91</v>
      </c>
      <c r="G149" s="4">
        <v>9</v>
      </c>
      <c r="H149" s="8">
        <v>2.1800000000000002</v>
      </c>
      <c r="I149" s="4">
        <v>0</v>
      </c>
    </row>
    <row r="150" spans="1:9" x14ac:dyDescent="0.2">
      <c r="A150" s="2">
        <v>14</v>
      </c>
      <c r="B150" s="1" t="s">
        <v>42</v>
      </c>
      <c r="C150" s="4">
        <v>17</v>
      </c>
      <c r="D150" s="8">
        <v>1.88</v>
      </c>
      <c r="E150" s="4">
        <v>1</v>
      </c>
      <c r="F150" s="8">
        <v>0.21</v>
      </c>
      <c r="G150" s="4">
        <v>16</v>
      </c>
      <c r="H150" s="8">
        <v>3.88</v>
      </c>
      <c r="I150" s="4">
        <v>0</v>
      </c>
    </row>
    <row r="151" spans="1:9" x14ac:dyDescent="0.2">
      <c r="A151" s="2">
        <v>15</v>
      </c>
      <c r="B151" s="1" t="s">
        <v>63</v>
      </c>
      <c r="C151" s="4">
        <v>15</v>
      </c>
      <c r="D151" s="8">
        <v>1.66</v>
      </c>
      <c r="E151" s="4">
        <v>6</v>
      </c>
      <c r="F151" s="8">
        <v>1.27</v>
      </c>
      <c r="G151" s="4">
        <v>9</v>
      </c>
      <c r="H151" s="8">
        <v>2.1800000000000002</v>
      </c>
      <c r="I151" s="4">
        <v>0</v>
      </c>
    </row>
    <row r="152" spans="1:9" x14ac:dyDescent="0.2">
      <c r="A152" s="2">
        <v>15</v>
      </c>
      <c r="B152" s="1" t="s">
        <v>52</v>
      </c>
      <c r="C152" s="4">
        <v>15</v>
      </c>
      <c r="D152" s="8">
        <v>1.66</v>
      </c>
      <c r="E152" s="4">
        <v>3</v>
      </c>
      <c r="F152" s="8">
        <v>0.64</v>
      </c>
      <c r="G152" s="4">
        <v>10</v>
      </c>
      <c r="H152" s="8">
        <v>2.4300000000000002</v>
      </c>
      <c r="I152" s="4">
        <v>0</v>
      </c>
    </row>
    <row r="153" spans="1:9" x14ac:dyDescent="0.2">
      <c r="A153" s="2">
        <v>15</v>
      </c>
      <c r="B153" s="1" t="s">
        <v>58</v>
      </c>
      <c r="C153" s="4">
        <v>15</v>
      </c>
      <c r="D153" s="8">
        <v>1.66</v>
      </c>
      <c r="E153" s="4">
        <v>11</v>
      </c>
      <c r="F153" s="8">
        <v>2.34</v>
      </c>
      <c r="G153" s="4">
        <v>4</v>
      </c>
      <c r="H153" s="8">
        <v>0.97</v>
      </c>
      <c r="I153" s="4">
        <v>0</v>
      </c>
    </row>
    <row r="154" spans="1:9" x14ac:dyDescent="0.2">
      <c r="A154" s="2">
        <v>18</v>
      </c>
      <c r="B154" s="1" t="s">
        <v>71</v>
      </c>
      <c r="C154" s="4">
        <v>12</v>
      </c>
      <c r="D154" s="8">
        <v>1.33</v>
      </c>
      <c r="E154" s="4">
        <v>0</v>
      </c>
      <c r="F154" s="8">
        <v>0</v>
      </c>
      <c r="G154" s="4">
        <v>11</v>
      </c>
      <c r="H154" s="8">
        <v>2.67</v>
      </c>
      <c r="I154" s="4">
        <v>1</v>
      </c>
    </row>
    <row r="155" spans="1:9" x14ac:dyDescent="0.2">
      <c r="A155" s="2">
        <v>18</v>
      </c>
      <c r="B155" s="1" t="s">
        <v>43</v>
      </c>
      <c r="C155" s="4">
        <v>12</v>
      </c>
      <c r="D155" s="8">
        <v>1.33</v>
      </c>
      <c r="E155" s="4">
        <v>3</v>
      </c>
      <c r="F155" s="8">
        <v>0.64</v>
      </c>
      <c r="G155" s="4">
        <v>9</v>
      </c>
      <c r="H155" s="8">
        <v>2.1800000000000002</v>
      </c>
      <c r="I155" s="4">
        <v>0</v>
      </c>
    </row>
    <row r="156" spans="1:9" x14ac:dyDescent="0.2">
      <c r="A156" s="2">
        <v>20</v>
      </c>
      <c r="B156" s="1" t="s">
        <v>70</v>
      </c>
      <c r="C156" s="4">
        <v>11</v>
      </c>
      <c r="D156" s="8">
        <v>1.22</v>
      </c>
      <c r="E156" s="4">
        <v>4</v>
      </c>
      <c r="F156" s="8">
        <v>0.85</v>
      </c>
      <c r="G156" s="4">
        <v>7</v>
      </c>
      <c r="H156" s="8">
        <v>1.7</v>
      </c>
      <c r="I156" s="4">
        <v>0</v>
      </c>
    </row>
    <row r="157" spans="1:9" x14ac:dyDescent="0.2">
      <c r="A157" s="2">
        <v>20</v>
      </c>
      <c r="B157" s="1" t="s">
        <v>61</v>
      </c>
      <c r="C157" s="4">
        <v>11</v>
      </c>
      <c r="D157" s="8">
        <v>1.22</v>
      </c>
      <c r="E157" s="4">
        <v>9</v>
      </c>
      <c r="F157" s="8">
        <v>1.91</v>
      </c>
      <c r="G157" s="4">
        <v>2</v>
      </c>
      <c r="H157" s="8">
        <v>0.49</v>
      </c>
      <c r="I157" s="4">
        <v>0</v>
      </c>
    </row>
    <row r="158" spans="1:9" x14ac:dyDescent="0.2">
      <c r="A158" s="2">
        <v>20</v>
      </c>
      <c r="B158" s="1" t="s">
        <v>59</v>
      </c>
      <c r="C158" s="4">
        <v>11</v>
      </c>
      <c r="D158" s="8">
        <v>1.22</v>
      </c>
      <c r="E158" s="4">
        <v>5</v>
      </c>
      <c r="F158" s="8">
        <v>1.06</v>
      </c>
      <c r="G158" s="4">
        <v>6</v>
      </c>
      <c r="H158" s="8">
        <v>1.46</v>
      </c>
      <c r="I158" s="4">
        <v>0</v>
      </c>
    </row>
    <row r="159" spans="1:9" x14ac:dyDescent="0.2">
      <c r="A159" s="2">
        <v>20</v>
      </c>
      <c r="B159" s="1" t="s">
        <v>50</v>
      </c>
      <c r="C159" s="4">
        <v>11</v>
      </c>
      <c r="D159" s="8">
        <v>1.22</v>
      </c>
      <c r="E159" s="4">
        <v>0</v>
      </c>
      <c r="F159" s="8">
        <v>0</v>
      </c>
      <c r="G159" s="4">
        <v>11</v>
      </c>
      <c r="H159" s="8">
        <v>2.67</v>
      </c>
      <c r="I159" s="4">
        <v>0</v>
      </c>
    </row>
    <row r="160" spans="1:9" x14ac:dyDescent="0.2">
      <c r="A160" s="2">
        <v>20</v>
      </c>
      <c r="B160" s="1" t="s">
        <v>51</v>
      </c>
      <c r="C160" s="4">
        <v>11</v>
      </c>
      <c r="D160" s="8">
        <v>1.22</v>
      </c>
      <c r="E160" s="4">
        <v>8</v>
      </c>
      <c r="F160" s="8">
        <v>1.7</v>
      </c>
      <c r="G160" s="4">
        <v>3</v>
      </c>
      <c r="H160" s="8">
        <v>0.73</v>
      </c>
      <c r="I160" s="4">
        <v>0</v>
      </c>
    </row>
    <row r="161" spans="1:9" x14ac:dyDescent="0.2">
      <c r="A161" s="1"/>
      <c r="C161" s="4"/>
      <c r="D161" s="8"/>
      <c r="E161" s="4"/>
      <c r="F161" s="8"/>
      <c r="G161" s="4"/>
      <c r="H161" s="8"/>
      <c r="I161" s="4"/>
    </row>
    <row r="162" spans="1:9" x14ac:dyDescent="0.2">
      <c r="A162" s="1" t="s">
        <v>7</v>
      </c>
      <c r="C162" s="4"/>
      <c r="D162" s="8"/>
      <c r="E162" s="4"/>
      <c r="F162" s="8"/>
      <c r="G162" s="4"/>
      <c r="H162" s="8"/>
      <c r="I162" s="4"/>
    </row>
    <row r="163" spans="1:9" x14ac:dyDescent="0.2">
      <c r="A163" s="2">
        <v>1</v>
      </c>
      <c r="B163" s="1" t="s">
        <v>54</v>
      </c>
      <c r="C163" s="4">
        <v>133</v>
      </c>
      <c r="D163" s="8">
        <v>10.51</v>
      </c>
      <c r="E163" s="4">
        <v>115</v>
      </c>
      <c r="F163" s="8">
        <v>16.04</v>
      </c>
      <c r="G163" s="4">
        <v>18</v>
      </c>
      <c r="H163" s="8">
        <v>3.4</v>
      </c>
      <c r="I163" s="4">
        <v>0</v>
      </c>
    </row>
    <row r="164" spans="1:9" x14ac:dyDescent="0.2">
      <c r="A164" s="2">
        <v>2</v>
      </c>
      <c r="B164" s="1" t="s">
        <v>53</v>
      </c>
      <c r="C164" s="4">
        <v>113</v>
      </c>
      <c r="D164" s="8">
        <v>8.93</v>
      </c>
      <c r="E164" s="4">
        <v>99</v>
      </c>
      <c r="F164" s="8">
        <v>13.81</v>
      </c>
      <c r="G164" s="4">
        <v>14</v>
      </c>
      <c r="H164" s="8">
        <v>2.65</v>
      </c>
      <c r="I164" s="4">
        <v>0</v>
      </c>
    </row>
    <row r="165" spans="1:9" x14ac:dyDescent="0.2">
      <c r="A165" s="2">
        <v>3</v>
      </c>
      <c r="B165" s="1" t="s">
        <v>40</v>
      </c>
      <c r="C165" s="4">
        <v>95</v>
      </c>
      <c r="D165" s="8">
        <v>7.51</v>
      </c>
      <c r="E165" s="4">
        <v>67</v>
      </c>
      <c r="F165" s="8">
        <v>9.34</v>
      </c>
      <c r="G165" s="4">
        <v>28</v>
      </c>
      <c r="H165" s="8">
        <v>5.29</v>
      </c>
      <c r="I165" s="4">
        <v>0</v>
      </c>
    </row>
    <row r="166" spans="1:9" x14ac:dyDescent="0.2">
      <c r="A166" s="2">
        <v>4</v>
      </c>
      <c r="B166" s="1" t="s">
        <v>49</v>
      </c>
      <c r="C166" s="4">
        <v>91</v>
      </c>
      <c r="D166" s="8">
        <v>7.19</v>
      </c>
      <c r="E166" s="4">
        <v>47</v>
      </c>
      <c r="F166" s="8">
        <v>6.56</v>
      </c>
      <c r="G166" s="4">
        <v>44</v>
      </c>
      <c r="H166" s="8">
        <v>8.32</v>
      </c>
      <c r="I166" s="4">
        <v>0</v>
      </c>
    </row>
    <row r="167" spans="1:9" x14ac:dyDescent="0.2">
      <c r="A167" s="2">
        <v>5</v>
      </c>
      <c r="B167" s="1" t="s">
        <v>39</v>
      </c>
      <c r="C167" s="4">
        <v>81</v>
      </c>
      <c r="D167" s="8">
        <v>6.4</v>
      </c>
      <c r="E167" s="4">
        <v>29</v>
      </c>
      <c r="F167" s="8">
        <v>4.04</v>
      </c>
      <c r="G167" s="4">
        <v>52</v>
      </c>
      <c r="H167" s="8">
        <v>9.83</v>
      </c>
      <c r="I167" s="4">
        <v>0</v>
      </c>
    </row>
    <row r="168" spans="1:9" x14ac:dyDescent="0.2">
      <c r="A168" s="2">
        <v>6</v>
      </c>
      <c r="B168" s="1" t="s">
        <v>47</v>
      </c>
      <c r="C168" s="4">
        <v>57</v>
      </c>
      <c r="D168" s="8">
        <v>4.51</v>
      </c>
      <c r="E168" s="4">
        <v>43</v>
      </c>
      <c r="F168" s="8">
        <v>6</v>
      </c>
      <c r="G168" s="4">
        <v>14</v>
      </c>
      <c r="H168" s="8">
        <v>2.65</v>
      </c>
      <c r="I168" s="4">
        <v>0</v>
      </c>
    </row>
    <row r="169" spans="1:9" x14ac:dyDescent="0.2">
      <c r="A169" s="2">
        <v>7</v>
      </c>
      <c r="B169" s="1" t="s">
        <v>55</v>
      </c>
      <c r="C169" s="4">
        <v>56</v>
      </c>
      <c r="D169" s="8">
        <v>4.43</v>
      </c>
      <c r="E169" s="4">
        <v>31</v>
      </c>
      <c r="F169" s="8">
        <v>4.32</v>
      </c>
      <c r="G169" s="4">
        <v>21</v>
      </c>
      <c r="H169" s="8">
        <v>3.97</v>
      </c>
      <c r="I169" s="4">
        <v>1</v>
      </c>
    </row>
    <row r="170" spans="1:9" x14ac:dyDescent="0.2">
      <c r="A170" s="2">
        <v>8</v>
      </c>
      <c r="B170" s="1" t="s">
        <v>46</v>
      </c>
      <c r="C170" s="4">
        <v>53</v>
      </c>
      <c r="D170" s="8">
        <v>4.1900000000000004</v>
      </c>
      <c r="E170" s="4">
        <v>31</v>
      </c>
      <c r="F170" s="8">
        <v>4.32</v>
      </c>
      <c r="G170" s="4">
        <v>22</v>
      </c>
      <c r="H170" s="8">
        <v>4.16</v>
      </c>
      <c r="I170" s="4">
        <v>0</v>
      </c>
    </row>
    <row r="171" spans="1:9" x14ac:dyDescent="0.2">
      <c r="A171" s="2">
        <v>9</v>
      </c>
      <c r="B171" s="1" t="s">
        <v>56</v>
      </c>
      <c r="C171" s="4">
        <v>46</v>
      </c>
      <c r="D171" s="8">
        <v>3.64</v>
      </c>
      <c r="E171" s="4">
        <v>43</v>
      </c>
      <c r="F171" s="8">
        <v>6</v>
      </c>
      <c r="G171" s="4">
        <v>3</v>
      </c>
      <c r="H171" s="8">
        <v>0.56999999999999995</v>
      </c>
      <c r="I171" s="4">
        <v>0</v>
      </c>
    </row>
    <row r="172" spans="1:9" x14ac:dyDescent="0.2">
      <c r="A172" s="2">
        <v>10</v>
      </c>
      <c r="B172" s="1" t="s">
        <v>41</v>
      </c>
      <c r="C172" s="4">
        <v>45</v>
      </c>
      <c r="D172" s="8">
        <v>3.56</v>
      </c>
      <c r="E172" s="4">
        <v>17</v>
      </c>
      <c r="F172" s="8">
        <v>2.37</v>
      </c>
      <c r="G172" s="4">
        <v>28</v>
      </c>
      <c r="H172" s="8">
        <v>5.29</v>
      </c>
      <c r="I172" s="4">
        <v>0</v>
      </c>
    </row>
    <row r="173" spans="1:9" x14ac:dyDescent="0.2">
      <c r="A173" s="2">
        <v>11</v>
      </c>
      <c r="B173" s="1" t="s">
        <v>50</v>
      </c>
      <c r="C173" s="4">
        <v>44</v>
      </c>
      <c r="D173" s="8">
        <v>3.48</v>
      </c>
      <c r="E173" s="4">
        <v>17</v>
      </c>
      <c r="F173" s="8">
        <v>2.37</v>
      </c>
      <c r="G173" s="4">
        <v>26</v>
      </c>
      <c r="H173" s="8">
        <v>4.91</v>
      </c>
      <c r="I173" s="4">
        <v>0</v>
      </c>
    </row>
    <row r="174" spans="1:9" x14ac:dyDescent="0.2">
      <c r="A174" s="2">
        <v>12</v>
      </c>
      <c r="B174" s="1" t="s">
        <v>51</v>
      </c>
      <c r="C174" s="4">
        <v>37</v>
      </c>
      <c r="D174" s="8">
        <v>2.92</v>
      </c>
      <c r="E174" s="4">
        <v>31</v>
      </c>
      <c r="F174" s="8">
        <v>4.32</v>
      </c>
      <c r="G174" s="4">
        <v>6</v>
      </c>
      <c r="H174" s="8">
        <v>1.1299999999999999</v>
      </c>
      <c r="I174" s="4">
        <v>0</v>
      </c>
    </row>
    <row r="175" spans="1:9" x14ac:dyDescent="0.2">
      <c r="A175" s="2">
        <v>13</v>
      </c>
      <c r="B175" s="1" t="s">
        <v>48</v>
      </c>
      <c r="C175" s="4">
        <v>33</v>
      </c>
      <c r="D175" s="8">
        <v>2.61</v>
      </c>
      <c r="E175" s="4">
        <v>21</v>
      </c>
      <c r="F175" s="8">
        <v>2.93</v>
      </c>
      <c r="G175" s="4">
        <v>12</v>
      </c>
      <c r="H175" s="8">
        <v>2.27</v>
      </c>
      <c r="I175" s="4">
        <v>0</v>
      </c>
    </row>
    <row r="176" spans="1:9" x14ac:dyDescent="0.2">
      <c r="A176" s="2">
        <v>14</v>
      </c>
      <c r="B176" s="1" t="s">
        <v>42</v>
      </c>
      <c r="C176" s="4">
        <v>24</v>
      </c>
      <c r="D176" s="8">
        <v>1.9</v>
      </c>
      <c r="E176" s="4">
        <v>5</v>
      </c>
      <c r="F176" s="8">
        <v>0.7</v>
      </c>
      <c r="G176" s="4">
        <v>19</v>
      </c>
      <c r="H176" s="8">
        <v>3.59</v>
      </c>
      <c r="I176" s="4">
        <v>0</v>
      </c>
    </row>
    <row r="177" spans="1:9" x14ac:dyDescent="0.2">
      <c r="A177" s="2">
        <v>14</v>
      </c>
      <c r="B177" s="1" t="s">
        <v>52</v>
      </c>
      <c r="C177" s="4">
        <v>24</v>
      </c>
      <c r="D177" s="8">
        <v>1.9</v>
      </c>
      <c r="E177" s="4">
        <v>8</v>
      </c>
      <c r="F177" s="8">
        <v>1.1200000000000001</v>
      </c>
      <c r="G177" s="4">
        <v>16</v>
      </c>
      <c r="H177" s="8">
        <v>3.02</v>
      </c>
      <c r="I177" s="4">
        <v>0</v>
      </c>
    </row>
    <row r="178" spans="1:9" x14ac:dyDescent="0.2">
      <c r="A178" s="2">
        <v>16</v>
      </c>
      <c r="B178" s="1" t="s">
        <v>57</v>
      </c>
      <c r="C178" s="4">
        <v>23</v>
      </c>
      <c r="D178" s="8">
        <v>1.82</v>
      </c>
      <c r="E178" s="4">
        <v>0</v>
      </c>
      <c r="F178" s="8">
        <v>0</v>
      </c>
      <c r="G178" s="4">
        <v>12</v>
      </c>
      <c r="H178" s="8">
        <v>2.27</v>
      </c>
      <c r="I178" s="4">
        <v>0</v>
      </c>
    </row>
    <row r="179" spans="1:9" x14ac:dyDescent="0.2">
      <c r="A179" s="2">
        <v>17</v>
      </c>
      <c r="B179" s="1" t="s">
        <v>73</v>
      </c>
      <c r="C179" s="4">
        <v>22</v>
      </c>
      <c r="D179" s="8">
        <v>1.74</v>
      </c>
      <c r="E179" s="4">
        <v>9</v>
      </c>
      <c r="F179" s="8">
        <v>1.26</v>
      </c>
      <c r="G179" s="4">
        <v>13</v>
      </c>
      <c r="H179" s="8">
        <v>2.46</v>
      </c>
      <c r="I179" s="4">
        <v>0</v>
      </c>
    </row>
    <row r="180" spans="1:9" x14ac:dyDescent="0.2">
      <c r="A180" s="2">
        <v>18</v>
      </c>
      <c r="B180" s="1" t="s">
        <v>62</v>
      </c>
      <c r="C180" s="4">
        <v>20</v>
      </c>
      <c r="D180" s="8">
        <v>1.58</v>
      </c>
      <c r="E180" s="4">
        <v>13</v>
      </c>
      <c r="F180" s="8">
        <v>1.81</v>
      </c>
      <c r="G180" s="4">
        <v>6</v>
      </c>
      <c r="H180" s="8">
        <v>1.1299999999999999</v>
      </c>
      <c r="I180" s="4">
        <v>1</v>
      </c>
    </row>
    <row r="181" spans="1:9" x14ac:dyDescent="0.2">
      <c r="A181" s="2">
        <v>19</v>
      </c>
      <c r="B181" s="1" t="s">
        <v>60</v>
      </c>
      <c r="C181" s="4">
        <v>19</v>
      </c>
      <c r="D181" s="8">
        <v>1.5</v>
      </c>
      <c r="E181" s="4">
        <v>12</v>
      </c>
      <c r="F181" s="8">
        <v>1.67</v>
      </c>
      <c r="G181" s="4">
        <v>7</v>
      </c>
      <c r="H181" s="8">
        <v>1.32</v>
      </c>
      <c r="I181" s="4">
        <v>0</v>
      </c>
    </row>
    <row r="182" spans="1:9" x14ac:dyDescent="0.2">
      <c r="A182" s="2">
        <v>20</v>
      </c>
      <c r="B182" s="1" t="s">
        <v>72</v>
      </c>
      <c r="C182" s="4">
        <v>18</v>
      </c>
      <c r="D182" s="8">
        <v>1.42</v>
      </c>
      <c r="E182" s="4">
        <v>11</v>
      </c>
      <c r="F182" s="8">
        <v>1.53</v>
      </c>
      <c r="G182" s="4">
        <v>7</v>
      </c>
      <c r="H182" s="8">
        <v>1.32</v>
      </c>
      <c r="I182" s="4">
        <v>0</v>
      </c>
    </row>
    <row r="183" spans="1:9" x14ac:dyDescent="0.2">
      <c r="A183" s="1"/>
      <c r="C183" s="4"/>
      <c r="D183" s="8"/>
      <c r="E183" s="4"/>
      <c r="F183" s="8"/>
      <c r="G183" s="4"/>
      <c r="H183" s="8"/>
      <c r="I183" s="4"/>
    </row>
    <row r="184" spans="1:9" x14ac:dyDescent="0.2">
      <c r="A184" s="1" t="s">
        <v>8</v>
      </c>
      <c r="C184" s="4"/>
      <c r="D184" s="8"/>
      <c r="E184" s="4"/>
      <c r="F184" s="8"/>
      <c r="G184" s="4"/>
      <c r="H184" s="8"/>
      <c r="I184" s="4"/>
    </row>
    <row r="185" spans="1:9" x14ac:dyDescent="0.2">
      <c r="A185" s="2">
        <v>1</v>
      </c>
      <c r="B185" s="1" t="s">
        <v>54</v>
      </c>
      <c r="C185" s="4">
        <v>85</v>
      </c>
      <c r="D185" s="8">
        <v>9.59</v>
      </c>
      <c r="E185" s="4">
        <v>78</v>
      </c>
      <c r="F185" s="8">
        <v>15.6</v>
      </c>
      <c r="G185" s="4">
        <v>7</v>
      </c>
      <c r="H185" s="8">
        <v>1.85</v>
      </c>
      <c r="I185" s="4">
        <v>0</v>
      </c>
    </row>
    <row r="186" spans="1:9" x14ac:dyDescent="0.2">
      <c r="A186" s="2">
        <v>2</v>
      </c>
      <c r="B186" s="1" t="s">
        <v>49</v>
      </c>
      <c r="C186" s="4">
        <v>82</v>
      </c>
      <c r="D186" s="8">
        <v>9.26</v>
      </c>
      <c r="E186" s="4">
        <v>49</v>
      </c>
      <c r="F186" s="8">
        <v>9.8000000000000007</v>
      </c>
      <c r="G186" s="4">
        <v>33</v>
      </c>
      <c r="H186" s="8">
        <v>8.7100000000000009</v>
      </c>
      <c r="I186" s="4">
        <v>0</v>
      </c>
    </row>
    <row r="187" spans="1:9" x14ac:dyDescent="0.2">
      <c r="A187" s="2">
        <v>3</v>
      </c>
      <c r="B187" s="1" t="s">
        <v>53</v>
      </c>
      <c r="C187" s="4">
        <v>68</v>
      </c>
      <c r="D187" s="8">
        <v>7.67</v>
      </c>
      <c r="E187" s="4">
        <v>60</v>
      </c>
      <c r="F187" s="8">
        <v>12</v>
      </c>
      <c r="G187" s="4">
        <v>8</v>
      </c>
      <c r="H187" s="8">
        <v>2.11</v>
      </c>
      <c r="I187" s="4">
        <v>0</v>
      </c>
    </row>
    <row r="188" spans="1:9" x14ac:dyDescent="0.2">
      <c r="A188" s="2">
        <v>4</v>
      </c>
      <c r="B188" s="1" t="s">
        <v>40</v>
      </c>
      <c r="C188" s="4">
        <v>61</v>
      </c>
      <c r="D188" s="8">
        <v>6.88</v>
      </c>
      <c r="E188" s="4">
        <v>39</v>
      </c>
      <c r="F188" s="8">
        <v>7.8</v>
      </c>
      <c r="G188" s="4">
        <v>22</v>
      </c>
      <c r="H188" s="8">
        <v>5.8</v>
      </c>
      <c r="I188" s="4">
        <v>0</v>
      </c>
    </row>
    <row r="189" spans="1:9" x14ac:dyDescent="0.2">
      <c r="A189" s="2">
        <v>4</v>
      </c>
      <c r="B189" s="1" t="s">
        <v>47</v>
      </c>
      <c r="C189" s="4">
        <v>61</v>
      </c>
      <c r="D189" s="8">
        <v>6.88</v>
      </c>
      <c r="E189" s="4">
        <v>44</v>
      </c>
      <c r="F189" s="8">
        <v>8.8000000000000007</v>
      </c>
      <c r="G189" s="4">
        <v>17</v>
      </c>
      <c r="H189" s="8">
        <v>4.49</v>
      </c>
      <c r="I189" s="4">
        <v>0</v>
      </c>
    </row>
    <row r="190" spans="1:9" x14ac:dyDescent="0.2">
      <c r="A190" s="2">
        <v>6</v>
      </c>
      <c r="B190" s="1" t="s">
        <v>46</v>
      </c>
      <c r="C190" s="4">
        <v>54</v>
      </c>
      <c r="D190" s="8">
        <v>6.09</v>
      </c>
      <c r="E190" s="4">
        <v>17</v>
      </c>
      <c r="F190" s="8">
        <v>3.4</v>
      </c>
      <c r="G190" s="4">
        <v>37</v>
      </c>
      <c r="H190" s="8">
        <v>9.76</v>
      </c>
      <c r="I190" s="4">
        <v>0</v>
      </c>
    </row>
    <row r="191" spans="1:9" x14ac:dyDescent="0.2">
      <c r="A191" s="2">
        <v>7</v>
      </c>
      <c r="B191" s="1" t="s">
        <v>39</v>
      </c>
      <c r="C191" s="4">
        <v>50</v>
      </c>
      <c r="D191" s="8">
        <v>5.64</v>
      </c>
      <c r="E191" s="4">
        <v>19</v>
      </c>
      <c r="F191" s="8">
        <v>3.8</v>
      </c>
      <c r="G191" s="4">
        <v>31</v>
      </c>
      <c r="H191" s="8">
        <v>8.18</v>
      </c>
      <c r="I191" s="4">
        <v>0</v>
      </c>
    </row>
    <row r="192" spans="1:9" x14ac:dyDescent="0.2">
      <c r="A192" s="2">
        <v>8</v>
      </c>
      <c r="B192" s="1" t="s">
        <v>41</v>
      </c>
      <c r="C192" s="4">
        <v>31</v>
      </c>
      <c r="D192" s="8">
        <v>3.5</v>
      </c>
      <c r="E192" s="4">
        <v>13</v>
      </c>
      <c r="F192" s="8">
        <v>2.6</v>
      </c>
      <c r="G192" s="4">
        <v>18</v>
      </c>
      <c r="H192" s="8">
        <v>4.75</v>
      </c>
      <c r="I192" s="4">
        <v>0</v>
      </c>
    </row>
    <row r="193" spans="1:9" x14ac:dyDescent="0.2">
      <c r="A193" s="2">
        <v>9</v>
      </c>
      <c r="B193" s="1" t="s">
        <v>48</v>
      </c>
      <c r="C193" s="4">
        <v>30</v>
      </c>
      <c r="D193" s="8">
        <v>3.39</v>
      </c>
      <c r="E193" s="4">
        <v>23</v>
      </c>
      <c r="F193" s="8">
        <v>4.5999999999999996</v>
      </c>
      <c r="G193" s="4">
        <v>7</v>
      </c>
      <c r="H193" s="8">
        <v>1.85</v>
      </c>
      <c r="I193" s="4">
        <v>0</v>
      </c>
    </row>
    <row r="194" spans="1:9" x14ac:dyDescent="0.2">
      <c r="A194" s="2">
        <v>10</v>
      </c>
      <c r="B194" s="1" t="s">
        <v>55</v>
      </c>
      <c r="C194" s="4">
        <v>28</v>
      </c>
      <c r="D194" s="8">
        <v>3.16</v>
      </c>
      <c r="E194" s="4">
        <v>18</v>
      </c>
      <c r="F194" s="8">
        <v>3.6</v>
      </c>
      <c r="G194" s="4">
        <v>7</v>
      </c>
      <c r="H194" s="8">
        <v>1.85</v>
      </c>
      <c r="I194" s="4">
        <v>0</v>
      </c>
    </row>
    <row r="195" spans="1:9" x14ac:dyDescent="0.2">
      <c r="A195" s="2">
        <v>11</v>
      </c>
      <c r="B195" s="1" t="s">
        <v>50</v>
      </c>
      <c r="C195" s="4">
        <v>26</v>
      </c>
      <c r="D195" s="8">
        <v>2.93</v>
      </c>
      <c r="E195" s="4">
        <v>7</v>
      </c>
      <c r="F195" s="8">
        <v>1.4</v>
      </c>
      <c r="G195" s="4">
        <v>19</v>
      </c>
      <c r="H195" s="8">
        <v>5.01</v>
      </c>
      <c r="I195" s="4">
        <v>0</v>
      </c>
    </row>
    <row r="196" spans="1:9" x14ac:dyDescent="0.2">
      <c r="A196" s="2">
        <v>12</v>
      </c>
      <c r="B196" s="1" t="s">
        <v>56</v>
      </c>
      <c r="C196" s="4">
        <v>25</v>
      </c>
      <c r="D196" s="8">
        <v>2.82</v>
      </c>
      <c r="E196" s="4">
        <v>25</v>
      </c>
      <c r="F196" s="8">
        <v>5</v>
      </c>
      <c r="G196" s="4">
        <v>0</v>
      </c>
      <c r="H196" s="8">
        <v>0</v>
      </c>
      <c r="I196" s="4">
        <v>0</v>
      </c>
    </row>
    <row r="197" spans="1:9" x14ac:dyDescent="0.2">
      <c r="A197" s="2">
        <v>13</v>
      </c>
      <c r="B197" s="1" t="s">
        <v>42</v>
      </c>
      <c r="C197" s="4">
        <v>19</v>
      </c>
      <c r="D197" s="8">
        <v>2.14</v>
      </c>
      <c r="E197" s="4">
        <v>6</v>
      </c>
      <c r="F197" s="8">
        <v>1.2</v>
      </c>
      <c r="G197" s="4">
        <v>13</v>
      </c>
      <c r="H197" s="8">
        <v>3.43</v>
      </c>
      <c r="I197" s="4">
        <v>0</v>
      </c>
    </row>
    <row r="198" spans="1:9" x14ac:dyDescent="0.2">
      <c r="A198" s="2">
        <v>13</v>
      </c>
      <c r="B198" s="1" t="s">
        <v>52</v>
      </c>
      <c r="C198" s="4">
        <v>19</v>
      </c>
      <c r="D198" s="8">
        <v>2.14</v>
      </c>
      <c r="E198" s="4">
        <v>7</v>
      </c>
      <c r="F198" s="8">
        <v>1.4</v>
      </c>
      <c r="G198" s="4">
        <v>12</v>
      </c>
      <c r="H198" s="8">
        <v>3.17</v>
      </c>
      <c r="I198" s="4">
        <v>0</v>
      </c>
    </row>
    <row r="199" spans="1:9" x14ac:dyDescent="0.2">
      <c r="A199" s="2">
        <v>15</v>
      </c>
      <c r="B199" s="1" t="s">
        <v>51</v>
      </c>
      <c r="C199" s="4">
        <v>18</v>
      </c>
      <c r="D199" s="8">
        <v>2.0299999999999998</v>
      </c>
      <c r="E199" s="4">
        <v>14</v>
      </c>
      <c r="F199" s="8">
        <v>2.8</v>
      </c>
      <c r="G199" s="4">
        <v>4</v>
      </c>
      <c r="H199" s="8">
        <v>1.06</v>
      </c>
      <c r="I199" s="4">
        <v>0</v>
      </c>
    </row>
    <row r="200" spans="1:9" x14ac:dyDescent="0.2">
      <c r="A200" s="2">
        <v>16</v>
      </c>
      <c r="B200" s="1" t="s">
        <v>57</v>
      </c>
      <c r="C200" s="4">
        <v>14</v>
      </c>
      <c r="D200" s="8">
        <v>1.58</v>
      </c>
      <c r="E200" s="4">
        <v>0</v>
      </c>
      <c r="F200" s="8">
        <v>0</v>
      </c>
      <c r="G200" s="4">
        <v>13</v>
      </c>
      <c r="H200" s="8">
        <v>3.43</v>
      </c>
      <c r="I200" s="4">
        <v>0</v>
      </c>
    </row>
    <row r="201" spans="1:9" x14ac:dyDescent="0.2">
      <c r="A201" s="2">
        <v>17</v>
      </c>
      <c r="B201" s="1" t="s">
        <v>43</v>
      </c>
      <c r="C201" s="4">
        <v>13</v>
      </c>
      <c r="D201" s="8">
        <v>1.47</v>
      </c>
      <c r="E201" s="4">
        <v>3</v>
      </c>
      <c r="F201" s="8">
        <v>0.6</v>
      </c>
      <c r="G201" s="4">
        <v>10</v>
      </c>
      <c r="H201" s="8">
        <v>2.64</v>
      </c>
      <c r="I201" s="4">
        <v>0</v>
      </c>
    </row>
    <row r="202" spans="1:9" x14ac:dyDescent="0.2">
      <c r="A202" s="2">
        <v>18</v>
      </c>
      <c r="B202" s="1" t="s">
        <v>62</v>
      </c>
      <c r="C202" s="4">
        <v>11</v>
      </c>
      <c r="D202" s="8">
        <v>1.24</v>
      </c>
      <c r="E202" s="4">
        <v>7</v>
      </c>
      <c r="F202" s="8">
        <v>1.4</v>
      </c>
      <c r="G202" s="4">
        <v>4</v>
      </c>
      <c r="H202" s="8">
        <v>1.06</v>
      </c>
      <c r="I202" s="4">
        <v>0</v>
      </c>
    </row>
    <row r="203" spans="1:9" x14ac:dyDescent="0.2">
      <c r="A203" s="2">
        <v>18</v>
      </c>
      <c r="B203" s="1" t="s">
        <v>65</v>
      </c>
      <c r="C203" s="4">
        <v>11</v>
      </c>
      <c r="D203" s="8">
        <v>1.24</v>
      </c>
      <c r="E203" s="4">
        <v>4</v>
      </c>
      <c r="F203" s="8">
        <v>0.8</v>
      </c>
      <c r="G203" s="4">
        <v>7</v>
      </c>
      <c r="H203" s="8">
        <v>1.85</v>
      </c>
      <c r="I203" s="4">
        <v>0</v>
      </c>
    </row>
    <row r="204" spans="1:9" x14ac:dyDescent="0.2">
      <c r="A204" s="2">
        <v>18</v>
      </c>
      <c r="B204" s="1" t="s">
        <v>45</v>
      </c>
      <c r="C204" s="4">
        <v>11</v>
      </c>
      <c r="D204" s="8">
        <v>1.24</v>
      </c>
      <c r="E204" s="4">
        <v>5</v>
      </c>
      <c r="F204" s="8">
        <v>1</v>
      </c>
      <c r="G204" s="4">
        <v>6</v>
      </c>
      <c r="H204" s="8">
        <v>1.58</v>
      </c>
      <c r="I204" s="4">
        <v>0</v>
      </c>
    </row>
    <row r="205" spans="1:9" x14ac:dyDescent="0.2">
      <c r="A205" s="1"/>
      <c r="C205" s="4"/>
      <c r="D205" s="8"/>
      <c r="E205" s="4"/>
      <c r="F205" s="8"/>
      <c r="G205" s="4"/>
      <c r="H205" s="8"/>
      <c r="I205" s="4"/>
    </row>
    <row r="206" spans="1:9" x14ac:dyDescent="0.2">
      <c r="A206" s="1" t="s">
        <v>9</v>
      </c>
      <c r="C206" s="4"/>
      <c r="D206" s="8"/>
      <c r="E206" s="4"/>
      <c r="F206" s="8"/>
      <c r="G206" s="4"/>
      <c r="H206" s="8"/>
      <c r="I206" s="4"/>
    </row>
    <row r="207" spans="1:9" x14ac:dyDescent="0.2">
      <c r="A207" s="2">
        <v>1</v>
      </c>
      <c r="B207" s="1" t="s">
        <v>49</v>
      </c>
      <c r="C207" s="4">
        <v>209</v>
      </c>
      <c r="D207" s="8">
        <v>12.04</v>
      </c>
      <c r="E207" s="4">
        <v>158</v>
      </c>
      <c r="F207" s="8">
        <v>13.75</v>
      </c>
      <c r="G207" s="4">
        <v>51</v>
      </c>
      <c r="H207" s="8">
        <v>9.16</v>
      </c>
      <c r="I207" s="4">
        <v>0</v>
      </c>
    </row>
    <row r="208" spans="1:9" x14ac:dyDescent="0.2">
      <c r="A208" s="2">
        <v>2</v>
      </c>
      <c r="B208" s="1" t="s">
        <v>53</v>
      </c>
      <c r="C208" s="4">
        <v>163</v>
      </c>
      <c r="D208" s="8">
        <v>9.39</v>
      </c>
      <c r="E208" s="4">
        <v>148</v>
      </c>
      <c r="F208" s="8">
        <v>12.88</v>
      </c>
      <c r="G208" s="4">
        <v>14</v>
      </c>
      <c r="H208" s="8">
        <v>2.5099999999999998</v>
      </c>
      <c r="I208" s="4">
        <v>1</v>
      </c>
    </row>
    <row r="209" spans="1:9" x14ac:dyDescent="0.2">
      <c r="A209" s="2">
        <v>3</v>
      </c>
      <c r="B209" s="1" t="s">
        <v>54</v>
      </c>
      <c r="C209" s="4">
        <v>156</v>
      </c>
      <c r="D209" s="8">
        <v>8.99</v>
      </c>
      <c r="E209" s="4">
        <v>142</v>
      </c>
      <c r="F209" s="8">
        <v>12.36</v>
      </c>
      <c r="G209" s="4">
        <v>14</v>
      </c>
      <c r="H209" s="8">
        <v>2.5099999999999998</v>
      </c>
      <c r="I209" s="4">
        <v>0</v>
      </c>
    </row>
    <row r="210" spans="1:9" x14ac:dyDescent="0.2">
      <c r="A210" s="2">
        <v>4</v>
      </c>
      <c r="B210" s="1" t="s">
        <v>40</v>
      </c>
      <c r="C210" s="4">
        <v>132</v>
      </c>
      <c r="D210" s="8">
        <v>7.6</v>
      </c>
      <c r="E210" s="4">
        <v>97</v>
      </c>
      <c r="F210" s="8">
        <v>8.44</v>
      </c>
      <c r="G210" s="4">
        <v>35</v>
      </c>
      <c r="H210" s="8">
        <v>6.28</v>
      </c>
      <c r="I210" s="4">
        <v>0</v>
      </c>
    </row>
    <row r="211" spans="1:9" x14ac:dyDescent="0.2">
      <c r="A211" s="2">
        <v>5</v>
      </c>
      <c r="B211" s="1" t="s">
        <v>47</v>
      </c>
      <c r="C211" s="4">
        <v>117</v>
      </c>
      <c r="D211" s="8">
        <v>6.74</v>
      </c>
      <c r="E211" s="4">
        <v>98</v>
      </c>
      <c r="F211" s="8">
        <v>8.5299999999999994</v>
      </c>
      <c r="G211" s="4">
        <v>19</v>
      </c>
      <c r="H211" s="8">
        <v>3.41</v>
      </c>
      <c r="I211" s="4">
        <v>0</v>
      </c>
    </row>
    <row r="212" spans="1:9" x14ac:dyDescent="0.2">
      <c r="A212" s="2">
        <v>6</v>
      </c>
      <c r="B212" s="1" t="s">
        <v>39</v>
      </c>
      <c r="C212" s="4">
        <v>96</v>
      </c>
      <c r="D212" s="8">
        <v>5.53</v>
      </c>
      <c r="E212" s="4">
        <v>49</v>
      </c>
      <c r="F212" s="8">
        <v>4.26</v>
      </c>
      <c r="G212" s="4">
        <v>47</v>
      </c>
      <c r="H212" s="8">
        <v>8.44</v>
      </c>
      <c r="I212" s="4">
        <v>0</v>
      </c>
    </row>
    <row r="213" spans="1:9" x14ac:dyDescent="0.2">
      <c r="A213" s="2">
        <v>7</v>
      </c>
      <c r="B213" s="1" t="s">
        <v>55</v>
      </c>
      <c r="C213" s="4">
        <v>68</v>
      </c>
      <c r="D213" s="8">
        <v>3.92</v>
      </c>
      <c r="E213" s="4">
        <v>44</v>
      </c>
      <c r="F213" s="8">
        <v>3.83</v>
      </c>
      <c r="G213" s="4">
        <v>15</v>
      </c>
      <c r="H213" s="8">
        <v>2.69</v>
      </c>
      <c r="I213" s="4">
        <v>2</v>
      </c>
    </row>
    <row r="214" spans="1:9" x14ac:dyDescent="0.2">
      <c r="A214" s="2">
        <v>8</v>
      </c>
      <c r="B214" s="1" t="s">
        <v>46</v>
      </c>
      <c r="C214" s="4">
        <v>56</v>
      </c>
      <c r="D214" s="8">
        <v>3.23</v>
      </c>
      <c r="E214" s="4">
        <v>48</v>
      </c>
      <c r="F214" s="8">
        <v>4.18</v>
      </c>
      <c r="G214" s="4">
        <v>8</v>
      </c>
      <c r="H214" s="8">
        <v>1.44</v>
      </c>
      <c r="I214" s="4">
        <v>0</v>
      </c>
    </row>
    <row r="215" spans="1:9" x14ac:dyDescent="0.2">
      <c r="A215" s="2">
        <v>9</v>
      </c>
      <c r="B215" s="1" t="s">
        <v>56</v>
      </c>
      <c r="C215" s="4">
        <v>53</v>
      </c>
      <c r="D215" s="8">
        <v>3.05</v>
      </c>
      <c r="E215" s="4">
        <v>49</v>
      </c>
      <c r="F215" s="8">
        <v>4.26</v>
      </c>
      <c r="G215" s="4">
        <v>4</v>
      </c>
      <c r="H215" s="8">
        <v>0.72</v>
      </c>
      <c r="I215" s="4">
        <v>0</v>
      </c>
    </row>
    <row r="216" spans="1:9" x14ac:dyDescent="0.2">
      <c r="A216" s="2">
        <v>10</v>
      </c>
      <c r="B216" s="1" t="s">
        <v>48</v>
      </c>
      <c r="C216" s="4">
        <v>45</v>
      </c>
      <c r="D216" s="8">
        <v>2.59</v>
      </c>
      <c r="E216" s="4">
        <v>27</v>
      </c>
      <c r="F216" s="8">
        <v>2.35</v>
      </c>
      <c r="G216" s="4">
        <v>18</v>
      </c>
      <c r="H216" s="8">
        <v>3.23</v>
      </c>
      <c r="I216" s="4">
        <v>0</v>
      </c>
    </row>
    <row r="217" spans="1:9" x14ac:dyDescent="0.2">
      <c r="A217" s="2">
        <v>11</v>
      </c>
      <c r="B217" s="1" t="s">
        <v>66</v>
      </c>
      <c r="C217" s="4">
        <v>42</v>
      </c>
      <c r="D217" s="8">
        <v>2.42</v>
      </c>
      <c r="E217" s="4">
        <v>33</v>
      </c>
      <c r="F217" s="8">
        <v>2.87</v>
      </c>
      <c r="G217" s="4">
        <v>9</v>
      </c>
      <c r="H217" s="8">
        <v>1.62</v>
      </c>
      <c r="I217" s="4">
        <v>0</v>
      </c>
    </row>
    <row r="218" spans="1:9" x14ac:dyDescent="0.2">
      <c r="A218" s="2">
        <v>12</v>
      </c>
      <c r="B218" s="1" t="s">
        <v>72</v>
      </c>
      <c r="C218" s="4">
        <v>35</v>
      </c>
      <c r="D218" s="8">
        <v>2.02</v>
      </c>
      <c r="E218" s="4">
        <v>24</v>
      </c>
      <c r="F218" s="8">
        <v>2.09</v>
      </c>
      <c r="G218" s="4">
        <v>11</v>
      </c>
      <c r="H218" s="8">
        <v>1.97</v>
      </c>
      <c r="I218" s="4">
        <v>0</v>
      </c>
    </row>
    <row r="219" spans="1:9" x14ac:dyDescent="0.2">
      <c r="A219" s="2">
        <v>13</v>
      </c>
      <c r="B219" s="1" t="s">
        <v>57</v>
      </c>
      <c r="C219" s="4">
        <v>33</v>
      </c>
      <c r="D219" s="8">
        <v>1.9</v>
      </c>
      <c r="E219" s="4">
        <v>0</v>
      </c>
      <c r="F219" s="8">
        <v>0</v>
      </c>
      <c r="G219" s="4">
        <v>22</v>
      </c>
      <c r="H219" s="8">
        <v>3.95</v>
      </c>
      <c r="I219" s="4">
        <v>2</v>
      </c>
    </row>
    <row r="220" spans="1:9" x14ac:dyDescent="0.2">
      <c r="A220" s="2">
        <v>14</v>
      </c>
      <c r="B220" s="1" t="s">
        <v>41</v>
      </c>
      <c r="C220" s="4">
        <v>32</v>
      </c>
      <c r="D220" s="8">
        <v>1.84</v>
      </c>
      <c r="E220" s="4">
        <v>17</v>
      </c>
      <c r="F220" s="8">
        <v>1.48</v>
      </c>
      <c r="G220" s="4">
        <v>15</v>
      </c>
      <c r="H220" s="8">
        <v>2.69</v>
      </c>
      <c r="I220" s="4">
        <v>0</v>
      </c>
    </row>
    <row r="221" spans="1:9" x14ac:dyDescent="0.2">
      <c r="A221" s="2">
        <v>15</v>
      </c>
      <c r="B221" s="1" t="s">
        <v>63</v>
      </c>
      <c r="C221" s="4">
        <v>31</v>
      </c>
      <c r="D221" s="8">
        <v>1.79</v>
      </c>
      <c r="E221" s="4">
        <v>12</v>
      </c>
      <c r="F221" s="8">
        <v>1.04</v>
      </c>
      <c r="G221" s="4">
        <v>19</v>
      </c>
      <c r="H221" s="8">
        <v>3.41</v>
      </c>
      <c r="I221" s="4">
        <v>0</v>
      </c>
    </row>
    <row r="222" spans="1:9" x14ac:dyDescent="0.2">
      <c r="A222" s="2">
        <v>15</v>
      </c>
      <c r="B222" s="1" t="s">
        <v>52</v>
      </c>
      <c r="C222" s="4">
        <v>31</v>
      </c>
      <c r="D222" s="8">
        <v>1.79</v>
      </c>
      <c r="E222" s="4">
        <v>17</v>
      </c>
      <c r="F222" s="8">
        <v>1.48</v>
      </c>
      <c r="G222" s="4">
        <v>14</v>
      </c>
      <c r="H222" s="8">
        <v>2.5099999999999998</v>
      </c>
      <c r="I222" s="4">
        <v>0</v>
      </c>
    </row>
    <row r="223" spans="1:9" x14ac:dyDescent="0.2">
      <c r="A223" s="2">
        <v>17</v>
      </c>
      <c r="B223" s="1" t="s">
        <v>62</v>
      </c>
      <c r="C223" s="4">
        <v>30</v>
      </c>
      <c r="D223" s="8">
        <v>1.73</v>
      </c>
      <c r="E223" s="4">
        <v>13</v>
      </c>
      <c r="F223" s="8">
        <v>1.1299999999999999</v>
      </c>
      <c r="G223" s="4">
        <v>16</v>
      </c>
      <c r="H223" s="8">
        <v>2.87</v>
      </c>
      <c r="I223" s="4">
        <v>1</v>
      </c>
    </row>
    <row r="224" spans="1:9" x14ac:dyDescent="0.2">
      <c r="A224" s="2">
        <v>18</v>
      </c>
      <c r="B224" s="1" t="s">
        <v>51</v>
      </c>
      <c r="C224" s="4">
        <v>29</v>
      </c>
      <c r="D224" s="8">
        <v>1.67</v>
      </c>
      <c r="E224" s="4">
        <v>25</v>
      </c>
      <c r="F224" s="8">
        <v>2.1800000000000002</v>
      </c>
      <c r="G224" s="4">
        <v>4</v>
      </c>
      <c r="H224" s="8">
        <v>0.72</v>
      </c>
      <c r="I224" s="4">
        <v>0</v>
      </c>
    </row>
    <row r="225" spans="1:9" x14ac:dyDescent="0.2">
      <c r="A225" s="2">
        <v>19</v>
      </c>
      <c r="B225" s="1" t="s">
        <v>60</v>
      </c>
      <c r="C225" s="4">
        <v>24</v>
      </c>
      <c r="D225" s="8">
        <v>1.38</v>
      </c>
      <c r="E225" s="4">
        <v>16</v>
      </c>
      <c r="F225" s="8">
        <v>1.39</v>
      </c>
      <c r="G225" s="4">
        <v>8</v>
      </c>
      <c r="H225" s="8">
        <v>1.44</v>
      </c>
      <c r="I225" s="4">
        <v>0</v>
      </c>
    </row>
    <row r="226" spans="1:9" x14ac:dyDescent="0.2">
      <c r="A226" s="2">
        <v>20</v>
      </c>
      <c r="B226" s="1" t="s">
        <v>61</v>
      </c>
      <c r="C226" s="4">
        <v>22</v>
      </c>
      <c r="D226" s="8">
        <v>1.27</v>
      </c>
      <c r="E226" s="4">
        <v>16</v>
      </c>
      <c r="F226" s="8">
        <v>1.39</v>
      </c>
      <c r="G226" s="4">
        <v>6</v>
      </c>
      <c r="H226" s="8">
        <v>1.08</v>
      </c>
      <c r="I226" s="4">
        <v>0</v>
      </c>
    </row>
    <row r="227" spans="1:9" x14ac:dyDescent="0.2">
      <c r="A227" s="1"/>
      <c r="C227" s="4"/>
      <c r="D227" s="8"/>
      <c r="E227" s="4"/>
      <c r="F227" s="8"/>
      <c r="G227" s="4"/>
      <c r="H227" s="8"/>
      <c r="I227" s="4"/>
    </row>
    <row r="228" spans="1:9" x14ac:dyDescent="0.2">
      <c r="A228" s="1" t="s">
        <v>10</v>
      </c>
      <c r="C228" s="4"/>
      <c r="D228" s="8"/>
      <c r="E228" s="4"/>
      <c r="F228" s="8"/>
      <c r="G228" s="4"/>
      <c r="H228" s="8"/>
      <c r="I228" s="4"/>
    </row>
    <row r="229" spans="1:9" x14ac:dyDescent="0.2">
      <c r="A229" s="2">
        <v>1</v>
      </c>
      <c r="B229" s="1" t="s">
        <v>54</v>
      </c>
      <c r="C229" s="4">
        <v>246</v>
      </c>
      <c r="D229" s="8">
        <v>11.1</v>
      </c>
      <c r="E229" s="4">
        <v>221</v>
      </c>
      <c r="F229" s="8">
        <v>18.36</v>
      </c>
      <c r="G229" s="4">
        <v>25</v>
      </c>
      <c r="H229" s="8">
        <v>2.5</v>
      </c>
      <c r="I229" s="4">
        <v>0</v>
      </c>
    </row>
    <row r="230" spans="1:9" x14ac:dyDescent="0.2">
      <c r="A230" s="2">
        <v>2</v>
      </c>
      <c r="B230" s="1" t="s">
        <v>53</v>
      </c>
      <c r="C230" s="4">
        <v>165</v>
      </c>
      <c r="D230" s="8">
        <v>7.44</v>
      </c>
      <c r="E230" s="4">
        <v>140</v>
      </c>
      <c r="F230" s="8">
        <v>11.63</v>
      </c>
      <c r="G230" s="4">
        <v>25</v>
      </c>
      <c r="H230" s="8">
        <v>2.5</v>
      </c>
      <c r="I230" s="4">
        <v>0</v>
      </c>
    </row>
    <row r="231" spans="1:9" x14ac:dyDescent="0.2">
      <c r="A231" s="2">
        <v>3</v>
      </c>
      <c r="B231" s="1" t="s">
        <v>49</v>
      </c>
      <c r="C231" s="4">
        <v>158</v>
      </c>
      <c r="D231" s="8">
        <v>7.13</v>
      </c>
      <c r="E231" s="4">
        <v>97</v>
      </c>
      <c r="F231" s="8">
        <v>8.06</v>
      </c>
      <c r="G231" s="4">
        <v>61</v>
      </c>
      <c r="H231" s="8">
        <v>6.1</v>
      </c>
      <c r="I231" s="4">
        <v>0</v>
      </c>
    </row>
    <row r="232" spans="1:9" x14ac:dyDescent="0.2">
      <c r="A232" s="2">
        <v>4</v>
      </c>
      <c r="B232" s="1" t="s">
        <v>39</v>
      </c>
      <c r="C232" s="4">
        <v>141</v>
      </c>
      <c r="D232" s="8">
        <v>6.36</v>
      </c>
      <c r="E232" s="4">
        <v>41</v>
      </c>
      <c r="F232" s="8">
        <v>3.41</v>
      </c>
      <c r="G232" s="4">
        <v>100</v>
      </c>
      <c r="H232" s="8">
        <v>10</v>
      </c>
      <c r="I232" s="4">
        <v>0</v>
      </c>
    </row>
    <row r="233" spans="1:9" x14ac:dyDescent="0.2">
      <c r="A233" s="2">
        <v>5</v>
      </c>
      <c r="B233" s="1" t="s">
        <v>40</v>
      </c>
      <c r="C233" s="4">
        <v>133</v>
      </c>
      <c r="D233" s="8">
        <v>6</v>
      </c>
      <c r="E233" s="4">
        <v>80</v>
      </c>
      <c r="F233" s="8">
        <v>6.64</v>
      </c>
      <c r="G233" s="4">
        <v>53</v>
      </c>
      <c r="H233" s="8">
        <v>5.3</v>
      </c>
      <c r="I233" s="4">
        <v>0</v>
      </c>
    </row>
    <row r="234" spans="1:9" x14ac:dyDescent="0.2">
      <c r="A234" s="2">
        <v>6</v>
      </c>
      <c r="B234" s="1" t="s">
        <v>47</v>
      </c>
      <c r="C234" s="4">
        <v>119</v>
      </c>
      <c r="D234" s="8">
        <v>5.37</v>
      </c>
      <c r="E234" s="4">
        <v>93</v>
      </c>
      <c r="F234" s="8">
        <v>7.72</v>
      </c>
      <c r="G234" s="4">
        <v>26</v>
      </c>
      <c r="H234" s="8">
        <v>2.6</v>
      </c>
      <c r="I234" s="4">
        <v>0</v>
      </c>
    </row>
    <row r="235" spans="1:9" x14ac:dyDescent="0.2">
      <c r="A235" s="2">
        <v>7</v>
      </c>
      <c r="B235" s="1" t="s">
        <v>41</v>
      </c>
      <c r="C235" s="4">
        <v>106</v>
      </c>
      <c r="D235" s="8">
        <v>4.78</v>
      </c>
      <c r="E235" s="4">
        <v>41</v>
      </c>
      <c r="F235" s="8">
        <v>3.41</v>
      </c>
      <c r="G235" s="4">
        <v>65</v>
      </c>
      <c r="H235" s="8">
        <v>6.5</v>
      </c>
      <c r="I235" s="4">
        <v>0</v>
      </c>
    </row>
    <row r="236" spans="1:9" x14ac:dyDescent="0.2">
      <c r="A236" s="2">
        <v>8</v>
      </c>
      <c r="B236" s="1" t="s">
        <v>55</v>
      </c>
      <c r="C236" s="4">
        <v>97</v>
      </c>
      <c r="D236" s="8">
        <v>4.38</v>
      </c>
      <c r="E236" s="4">
        <v>64</v>
      </c>
      <c r="F236" s="8">
        <v>5.32</v>
      </c>
      <c r="G236" s="4">
        <v>33</v>
      </c>
      <c r="H236" s="8">
        <v>3.3</v>
      </c>
      <c r="I236" s="4">
        <v>0</v>
      </c>
    </row>
    <row r="237" spans="1:9" x14ac:dyDescent="0.2">
      <c r="A237" s="2">
        <v>8</v>
      </c>
      <c r="B237" s="1" t="s">
        <v>56</v>
      </c>
      <c r="C237" s="4">
        <v>97</v>
      </c>
      <c r="D237" s="8">
        <v>4.38</v>
      </c>
      <c r="E237" s="4">
        <v>91</v>
      </c>
      <c r="F237" s="8">
        <v>7.56</v>
      </c>
      <c r="G237" s="4">
        <v>6</v>
      </c>
      <c r="H237" s="8">
        <v>0.6</v>
      </c>
      <c r="I237" s="4">
        <v>0</v>
      </c>
    </row>
    <row r="238" spans="1:9" x14ac:dyDescent="0.2">
      <c r="A238" s="2">
        <v>10</v>
      </c>
      <c r="B238" s="1" t="s">
        <v>48</v>
      </c>
      <c r="C238" s="4">
        <v>84</v>
      </c>
      <c r="D238" s="8">
        <v>3.79</v>
      </c>
      <c r="E238" s="4">
        <v>42</v>
      </c>
      <c r="F238" s="8">
        <v>3.49</v>
      </c>
      <c r="G238" s="4">
        <v>42</v>
      </c>
      <c r="H238" s="8">
        <v>4.2</v>
      </c>
      <c r="I238" s="4">
        <v>0</v>
      </c>
    </row>
    <row r="239" spans="1:9" x14ac:dyDescent="0.2">
      <c r="A239" s="2">
        <v>11</v>
      </c>
      <c r="B239" s="1" t="s">
        <v>51</v>
      </c>
      <c r="C239" s="4">
        <v>61</v>
      </c>
      <c r="D239" s="8">
        <v>2.75</v>
      </c>
      <c r="E239" s="4">
        <v>46</v>
      </c>
      <c r="F239" s="8">
        <v>3.82</v>
      </c>
      <c r="G239" s="4">
        <v>15</v>
      </c>
      <c r="H239" s="8">
        <v>1.5</v>
      </c>
      <c r="I239" s="4">
        <v>0</v>
      </c>
    </row>
    <row r="240" spans="1:9" x14ac:dyDescent="0.2">
      <c r="A240" s="2">
        <v>12</v>
      </c>
      <c r="B240" s="1" t="s">
        <v>46</v>
      </c>
      <c r="C240" s="4">
        <v>59</v>
      </c>
      <c r="D240" s="8">
        <v>2.66</v>
      </c>
      <c r="E240" s="4">
        <v>41</v>
      </c>
      <c r="F240" s="8">
        <v>3.41</v>
      </c>
      <c r="G240" s="4">
        <v>18</v>
      </c>
      <c r="H240" s="8">
        <v>1.8</v>
      </c>
      <c r="I240" s="4">
        <v>0</v>
      </c>
    </row>
    <row r="241" spans="1:9" x14ac:dyDescent="0.2">
      <c r="A241" s="2">
        <v>13</v>
      </c>
      <c r="B241" s="1" t="s">
        <v>50</v>
      </c>
      <c r="C241" s="4">
        <v>58</v>
      </c>
      <c r="D241" s="8">
        <v>2.62</v>
      </c>
      <c r="E241" s="4">
        <v>9</v>
      </c>
      <c r="F241" s="8">
        <v>0.75</v>
      </c>
      <c r="G241" s="4">
        <v>49</v>
      </c>
      <c r="H241" s="8">
        <v>4.9000000000000004</v>
      </c>
      <c r="I241" s="4">
        <v>0</v>
      </c>
    </row>
    <row r="242" spans="1:9" x14ac:dyDescent="0.2">
      <c r="A242" s="2">
        <v>14</v>
      </c>
      <c r="B242" s="1" t="s">
        <v>42</v>
      </c>
      <c r="C242" s="4">
        <v>53</v>
      </c>
      <c r="D242" s="8">
        <v>2.39</v>
      </c>
      <c r="E242" s="4">
        <v>13</v>
      </c>
      <c r="F242" s="8">
        <v>1.08</v>
      </c>
      <c r="G242" s="4">
        <v>40</v>
      </c>
      <c r="H242" s="8">
        <v>4</v>
      </c>
      <c r="I242" s="4">
        <v>0</v>
      </c>
    </row>
    <row r="243" spans="1:9" x14ac:dyDescent="0.2">
      <c r="A243" s="2">
        <v>15</v>
      </c>
      <c r="B243" s="1" t="s">
        <v>44</v>
      </c>
      <c r="C243" s="4">
        <v>43</v>
      </c>
      <c r="D243" s="8">
        <v>1.94</v>
      </c>
      <c r="E243" s="4">
        <v>2</v>
      </c>
      <c r="F243" s="8">
        <v>0.17</v>
      </c>
      <c r="G243" s="4">
        <v>41</v>
      </c>
      <c r="H243" s="8">
        <v>4.0999999999999996</v>
      </c>
      <c r="I243" s="4">
        <v>0</v>
      </c>
    </row>
    <row r="244" spans="1:9" x14ac:dyDescent="0.2">
      <c r="A244" s="2">
        <v>15</v>
      </c>
      <c r="B244" s="1" t="s">
        <v>69</v>
      </c>
      <c r="C244" s="4">
        <v>43</v>
      </c>
      <c r="D244" s="8">
        <v>1.94</v>
      </c>
      <c r="E244" s="4">
        <v>26</v>
      </c>
      <c r="F244" s="8">
        <v>2.16</v>
      </c>
      <c r="G244" s="4">
        <v>17</v>
      </c>
      <c r="H244" s="8">
        <v>1.7</v>
      </c>
      <c r="I244" s="4">
        <v>0</v>
      </c>
    </row>
    <row r="245" spans="1:9" x14ac:dyDescent="0.2">
      <c r="A245" s="2">
        <v>17</v>
      </c>
      <c r="B245" s="1" t="s">
        <v>52</v>
      </c>
      <c r="C245" s="4">
        <v>39</v>
      </c>
      <c r="D245" s="8">
        <v>1.76</v>
      </c>
      <c r="E245" s="4">
        <v>14</v>
      </c>
      <c r="F245" s="8">
        <v>1.1599999999999999</v>
      </c>
      <c r="G245" s="4">
        <v>22</v>
      </c>
      <c r="H245" s="8">
        <v>2.2000000000000002</v>
      </c>
      <c r="I245" s="4">
        <v>1</v>
      </c>
    </row>
    <row r="246" spans="1:9" x14ac:dyDescent="0.2">
      <c r="A246" s="2">
        <v>18</v>
      </c>
      <c r="B246" s="1" t="s">
        <v>43</v>
      </c>
      <c r="C246" s="4">
        <v>38</v>
      </c>
      <c r="D246" s="8">
        <v>1.71</v>
      </c>
      <c r="E246" s="4">
        <v>7</v>
      </c>
      <c r="F246" s="8">
        <v>0.57999999999999996</v>
      </c>
      <c r="G246" s="4">
        <v>31</v>
      </c>
      <c r="H246" s="8">
        <v>3.1</v>
      </c>
      <c r="I246" s="4">
        <v>0</v>
      </c>
    </row>
    <row r="247" spans="1:9" x14ac:dyDescent="0.2">
      <c r="A247" s="2">
        <v>19</v>
      </c>
      <c r="B247" s="1" t="s">
        <v>58</v>
      </c>
      <c r="C247" s="4">
        <v>33</v>
      </c>
      <c r="D247" s="8">
        <v>1.49</v>
      </c>
      <c r="E247" s="4">
        <v>21</v>
      </c>
      <c r="F247" s="8">
        <v>1.74</v>
      </c>
      <c r="G247" s="4">
        <v>12</v>
      </c>
      <c r="H247" s="8">
        <v>1.2</v>
      </c>
      <c r="I247" s="4">
        <v>0</v>
      </c>
    </row>
    <row r="248" spans="1:9" x14ac:dyDescent="0.2">
      <c r="A248" s="2">
        <v>20</v>
      </c>
      <c r="B248" s="1" t="s">
        <v>73</v>
      </c>
      <c r="C248" s="4">
        <v>28</v>
      </c>
      <c r="D248" s="8">
        <v>1.26</v>
      </c>
      <c r="E248" s="4">
        <v>11</v>
      </c>
      <c r="F248" s="8">
        <v>0.91</v>
      </c>
      <c r="G248" s="4">
        <v>16</v>
      </c>
      <c r="H248" s="8">
        <v>1.6</v>
      </c>
      <c r="I248" s="4">
        <v>0</v>
      </c>
    </row>
    <row r="249" spans="1:9" x14ac:dyDescent="0.2">
      <c r="A249" s="1"/>
      <c r="C249" s="4"/>
      <c r="D249" s="8"/>
      <c r="E249" s="4"/>
      <c r="F249" s="8"/>
      <c r="G249" s="4"/>
      <c r="H249" s="8"/>
      <c r="I249" s="4"/>
    </row>
    <row r="250" spans="1:9" x14ac:dyDescent="0.2">
      <c r="A250" s="1" t="s">
        <v>11</v>
      </c>
      <c r="C250" s="4"/>
      <c r="D250" s="8"/>
      <c r="E250" s="4"/>
      <c r="F250" s="8"/>
      <c r="G250" s="4"/>
      <c r="H250" s="8"/>
      <c r="I250" s="4"/>
    </row>
    <row r="251" spans="1:9" x14ac:dyDescent="0.2">
      <c r="A251" s="2">
        <v>1</v>
      </c>
      <c r="B251" s="1" t="s">
        <v>40</v>
      </c>
      <c r="C251" s="4">
        <v>6</v>
      </c>
      <c r="D251" s="8">
        <v>15.38</v>
      </c>
      <c r="E251" s="4">
        <v>5</v>
      </c>
      <c r="F251" s="8">
        <v>20</v>
      </c>
      <c r="G251" s="4">
        <v>1</v>
      </c>
      <c r="H251" s="8">
        <v>7.14</v>
      </c>
      <c r="I251" s="4">
        <v>0</v>
      </c>
    </row>
    <row r="252" spans="1:9" x14ac:dyDescent="0.2">
      <c r="A252" s="2">
        <v>2</v>
      </c>
      <c r="B252" s="1" t="s">
        <v>55</v>
      </c>
      <c r="C252" s="4">
        <v>5</v>
      </c>
      <c r="D252" s="8">
        <v>12.82</v>
      </c>
      <c r="E252" s="4">
        <v>2</v>
      </c>
      <c r="F252" s="8">
        <v>8</v>
      </c>
      <c r="G252" s="4">
        <v>3</v>
      </c>
      <c r="H252" s="8">
        <v>21.43</v>
      </c>
      <c r="I252" s="4">
        <v>0</v>
      </c>
    </row>
    <row r="253" spans="1:9" x14ac:dyDescent="0.2">
      <c r="A253" s="2">
        <v>3</v>
      </c>
      <c r="B253" s="1" t="s">
        <v>39</v>
      </c>
      <c r="C253" s="4">
        <v>4</v>
      </c>
      <c r="D253" s="8">
        <v>10.26</v>
      </c>
      <c r="E253" s="4">
        <v>2</v>
      </c>
      <c r="F253" s="8">
        <v>8</v>
      </c>
      <c r="G253" s="4">
        <v>2</v>
      </c>
      <c r="H253" s="8">
        <v>14.29</v>
      </c>
      <c r="I253" s="4">
        <v>0</v>
      </c>
    </row>
    <row r="254" spans="1:9" x14ac:dyDescent="0.2">
      <c r="A254" s="2">
        <v>3</v>
      </c>
      <c r="B254" s="1" t="s">
        <v>41</v>
      </c>
      <c r="C254" s="4">
        <v>4</v>
      </c>
      <c r="D254" s="8">
        <v>10.26</v>
      </c>
      <c r="E254" s="4">
        <v>3</v>
      </c>
      <c r="F254" s="8">
        <v>12</v>
      </c>
      <c r="G254" s="4">
        <v>1</v>
      </c>
      <c r="H254" s="8">
        <v>7.14</v>
      </c>
      <c r="I254" s="4">
        <v>0</v>
      </c>
    </row>
    <row r="255" spans="1:9" x14ac:dyDescent="0.2">
      <c r="A255" s="2">
        <v>3</v>
      </c>
      <c r="B255" s="1" t="s">
        <v>54</v>
      </c>
      <c r="C255" s="4">
        <v>4</v>
      </c>
      <c r="D255" s="8">
        <v>10.26</v>
      </c>
      <c r="E255" s="4">
        <v>4</v>
      </c>
      <c r="F255" s="8">
        <v>16</v>
      </c>
      <c r="G255" s="4">
        <v>0</v>
      </c>
      <c r="H255" s="8">
        <v>0</v>
      </c>
      <c r="I255" s="4">
        <v>0</v>
      </c>
    </row>
    <row r="256" spans="1:9" x14ac:dyDescent="0.2">
      <c r="A256" s="2">
        <v>6</v>
      </c>
      <c r="B256" s="1" t="s">
        <v>49</v>
      </c>
      <c r="C256" s="4">
        <v>3</v>
      </c>
      <c r="D256" s="8">
        <v>7.69</v>
      </c>
      <c r="E256" s="4">
        <v>3</v>
      </c>
      <c r="F256" s="8">
        <v>12</v>
      </c>
      <c r="G256" s="4">
        <v>0</v>
      </c>
      <c r="H256" s="8">
        <v>0</v>
      </c>
      <c r="I256" s="4">
        <v>0</v>
      </c>
    </row>
    <row r="257" spans="1:9" x14ac:dyDescent="0.2">
      <c r="A257" s="2">
        <v>6</v>
      </c>
      <c r="B257" s="1" t="s">
        <v>53</v>
      </c>
      <c r="C257" s="4">
        <v>3</v>
      </c>
      <c r="D257" s="8">
        <v>7.69</v>
      </c>
      <c r="E257" s="4">
        <v>1</v>
      </c>
      <c r="F257" s="8">
        <v>4</v>
      </c>
      <c r="G257" s="4">
        <v>2</v>
      </c>
      <c r="H257" s="8">
        <v>14.29</v>
      </c>
      <c r="I257" s="4">
        <v>0</v>
      </c>
    </row>
    <row r="258" spans="1:9" x14ac:dyDescent="0.2">
      <c r="A258" s="2">
        <v>8</v>
      </c>
      <c r="B258" s="1" t="s">
        <v>70</v>
      </c>
      <c r="C258" s="4">
        <v>2</v>
      </c>
      <c r="D258" s="8">
        <v>5.13</v>
      </c>
      <c r="E258" s="4">
        <v>0</v>
      </c>
      <c r="F258" s="8">
        <v>0</v>
      </c>
      <c r="G258" s="4">
        <v>2</v>
      </c>
      <c r="H258" s="8">
        <v>14.29</v>
      </c>
      <c r="I258" s="4">
        <v>0</v>
      </c>
    </row>
    <row r="259" spans="1:9" x14ac:dyDescent="0.2">
      <c r="A259" s="2">
        <v>8</v>
      </c>
      <c r="B259" s="1" t="s">
        <v>43</v>
      </c>
      <c r="C259" s="4">
        <v>2</v>
      </c>
      <c r="D259" s="8">
        <v>5.13</v>
      </c>
      <c r="E259" s="4">
        <v>1</v>
      </c>
      <c r="F259" s="8">
        <v>4</v>
      </c>
      <c r="G259" s="4">
        <v>1</v>
      </c>
      <c r="H259" s="8">
        <v>7.14</v>
      </c>
      <c r="I259" s="4">
        <v>0</v>
      </c>
    </row>
    <row r="260" spans="1:9" x14ac:dyDescent="0.2">
      <c r="A260" s="2">
        <v>10</v>
      </c>
      <c r="B260" s="1" t="s">
        <v>44</v>
      </c>
      <c r="C260" s="4">
        <v>1</v>
      </c>
      <c r="D260" s="8">
        <v>2.56</v>
      </c>
      <c r="E260" s="4">
        <v>0</v>
      </c>
      <c r="F260" s="8">
        <v>0</v>
      </c>
      <c r="G260" s="4">
        <v>1</v>
      </c>
      <c r="H260" s="8">
        <v>7.14</v>
      </c>
      <c r="I260" s="4">
        <v>0</v>
      </c>
    </row>
    <row r="261" spans="1:9" x14ac:dyDescent="0.2">
      <c r="A261" s="2">
        <v>10</v>
      </c>
      <c r="B261" s="1" t="s">
        <v>47</v>
      </c>
      <c r="C261" s="4">
        <v>1</v>
      </c>
      <c r="D261" s="8">
        <v>2.56</v>
      </c>
      <c r="E261" s="4">
        <v>1</v>
      </c>
      <c r="F261" s="8">
        <v>4</v>
      </c>
      <c r="G261" s="4">
        <v>0</v>
      </c>
      <c r="H261" s="8">
        <v>0</v>
      </c>
      <c r="I261" s="4">
        <v>0</v>
      </c>
    </row>
    <row r="262" spans="1:9" x14ac:dyDescent="0.2">
      <c r="A262" s="2">
        <v>10</v>
      </c>
      <c r="B262" s="1" t="s">
        <v>48</v>
      </c>
      <c r="C262" s="4">
        <v>1</v>
      </c>
      <c r="D262" s="8">
        <v>2.56</v>
      </c>
      <c r="E262" s="4">
        <v>1</v>
      </c>
      <c r="F262" s="8">
        <v>4</v>
      </c>
      <c r="G262" s="4">
        <v>0</v>
      </c>
      <c r="H262" s="8">
        <v>0</v>
      </c>
      <c r="I262" s="4">
        <v>0</v>
      </c>
    </row>
    <row r="263" spans="1:9" x14ac:dyDescent="0.2">
      <c r="A263" s="2">
        <v>10</v>
      </c>
      <c r="B263" s="1" t="s">
        <v>51</v>
      </c>
      <c r="C263" s="4">
        <v>1</v>
      </c>
      <c r="D263" s="8">
        <v>2.56</v>
      </c>
      <c r="E263" s="4">
        <v>1</v>
      </c>
      <c r="F263" s="8">
        <v>4</v>
      </c>
      <c r="G263" s="4">
        <v>0</v>
      </c>
      <c r="H263" s="8">
        <v>0</v>
      </c>
      <c r="I263" s="4">
        <v>0</v>
      </c>
    </row>
    <row r="264" spans="1:9" x14ac:dyDescent="0.2">
      <c r="A264" s="2">
        <v>10</v>
      </c>
      <c r="B264" s="1" t="s">
        <v>52</v>
      </c>
      <c r="C264" s="4">
        <v>1</v>
      </c>
      <c r="D264" s="8">
        <v>2.56</v>
      </c>
      <c r="E264" s="4">
        <v>0</v>
      </c>
      <c r="F264" s="8">
        <v>0</v>
      </c>
      <c r="G264" s="4">
        <v>1</v>
      </c>
      <c r="H264" s="8">
        <v>7.14</v>
      </c>
      <c r="I264" s="4">
        <v>0</v>
      </c>
    </row>
    <row r="265" spans="1:9" x14ac:dyDescent="0.2">
      <c r="A265" s="2">
        <v>10</v>
      </c>
      <c r="B265" s="1" t="s">
        <v>56</v>
      </c>
      <c r="C265" s="4">
        <v>1</v>
      </c>
      <c r="D265" s="8">
        <v>2.56</v>
      </c>
      <c r="E265" s="4">
        <v>1</v>
      </c>
      <c r="F265" s="8">
        <v>4</v>
      </c>
      <c r="G265" s="4">
        <v>0</v>
      </c>
      <c r="H265" s="8">
        <v>0</v>
      </c>
      <c r="I265" s="4">
        <v>0</v>
      </c>
    </row>
    <row r="266" spans="1:9" x14ac:dyDescent="0.2">
      <c r="A266" s="1"/>
      <c r="C266" s="4"/>
      <c r="D266" s="8"/>
      <c r="E266" s="4"/>
      <c r="F266" s="8"/>
      <c r="G266" s="4"/>
      <c r="H266" s="8"/>
      <c r="I266" s="4"/>
    </row>
    <row r="267" spans="1:9" x14ac:dyDescent="0.2">
      <c r="A267" s="1" t="s">
        <v>12</v>
      </c>
      <c r="C267" s="4"/>
      <c r="D267" s="8"/>
      <c r="E267" s="4"/>
      <c r="F267" s="8"/>
      <c r="G267" s="4"/>
      <c r="H267" s="8"/>
      <c r="I267" s="4"/>
    </row>
    <row r="268" spans="1:9" x14ac:dyDescent="0.2">
      <c r="A268" s="2">
        <v>1</v>
      </c>
      <c r="B268" s="1" t="s">
        <v>54</v>
      </c>
      <c r="C268" s="4">
        <v>57</v>
      </c>
      <c r="D268" s="8">
        <v>12.26</v>
      </c>
      <c r="E268" s="4">
        <v>51</v>
      </c>
      <c r="F268" s="8">
        <v>18.61</v>
      </c>
      <c r="G268" s="4">
        <v>6</v>
      </c>
      <c r="H268" s="8">
        <v>3.31</v>
      </c>
      <c r="I268" s="4">
        <v>0</v>
      </c>
    </row>
    <row r="269" spans="1:9" x14ac:dyDescent="0.2">
      <c r="A269" s="2">
        <v>2</v>
      </c>
      <c r="B269" s="1" t="s">
        <v>53</v>
      </c>
      <c r="C269" s="4">
        <v>37</v>
      </c>
      <c r="D269" s="8">
        <v>7.96</v>
      </c>
      <c r="E269" s="4">
        <v>31</v>
      </c>
      <c r="F269" s="8">
        <v>11.31</v>
      </c>
      <c r="G269" s="4">
        <v>6</v>
      </c>
      <c r="H269" s="8">
        <v>3.31</v>
      </c>
      <c r="I269" s="4">
        <v>0</v>
      </c>
    </row>
    <row r="270" spans="1:9" x14ac:dyDescent="0.2">
      <c r="A270" s="2">
        <v>3</v>
      </c>
      <c r="B270" s="1" t="s">
        <v>49</v>
      </c>
      <c r="C270" s="4">
        <v>35</v>
      </c>
      <c r="D270" s="8">
        <v>7.53</v>
      </c>
      <c r="E270" s="4">
        <v>21</v>
      </c>
      <c r="F270" s="8">
        <v>7.66</v>
      </c>
      <c r="G270" s="4">
        <v>14</v>
      </c>
      <c r="H270" s="8">
        <v>7.73</v>
      </c>
      <c r="I270" s="4">
        <v>0</v>
      </c>
    </row>
    <row r="271" spans="1:9" x14ac:dyDescent="0.2">
      <c r="A271" s="2">
        <v>4</v>
      </c>
      <c r="B271" s="1" t="s">
        <v>40</v>
      </c>
      <c r="C271" s="4">
        <v>34</v>
      </c>
      <c r="D271" s="8">
        <v>7.31</v>
      </c>
      <c r="E271" s="4">
        <v>21</v>
      </c>
      <c r="F271" s="8">
        <v>7.66</v>
      </c>
      <c r="G271" s="4">
        <v>13</v>
      </c>
      <c r="H271" s="8">
        <v>7.18</v>
      </c>
      <c r="I271" s="4">
        <v>0</v>
      </c>
    </row>
    <row r="272" spans="1:9" x14ac:dyDescent="0.2">
      <c r="A272" s="2">
        <v>5</v>
      </c>
      <c r="B272" s="1" t="s">
        <v>39</v>
      </c>
      <c r="C272" s="4">
        <v>29</v>
      </c>
      <c r="D272" s="8">
        <v>6.24</v>
      </c>
      <c r="E272" s="4">
        <v>10</v>
      </c>
      <c r="F272" s="8">
        <v>3.65</v>
      </c>
      <c r="G272" s="4">
        <v>19</v>
      </c>
      <c r="H272" s="8">
        <v>10.5</v>
      </c>
      <c r="I272" s="4">
        <v>0</v>
      </c>
    </row>
    <row r="273" spans="1:9" x14ac:dyDescent="0.2">
      <c r="A273" s="2">
        <v>6</v>
      </c>
      <c r="B273" s="1" t="s">
        <v>55</v>
      </c>
      <c r="C273" s="4">
        <v>27</v>
      </c>
      <c r="D273" s="8">
        <v>5.81</v>
      </c>
      <c r="E273" s="4">
        <v>16</v>
      </c>
      <c r="F273" s="8">
        <v>5.84</v>
      </c>
      <c r="G273" s="4">
        <v>9</v>
      </c>
      <c r="H273" s="8">
        <v>4.97</v>
      </c>
      <c r="I273" s="4">
        <v>0</v>
      </c>
    </row>
    <row r="274" spans="1:9" x14ac:dyDescent="0.2">
      <c r="A274" s="2">
        <v>7</v>
      </c>
      <c r="B274" s="1" t="s">
        <v>47</v>
      </c>
      <c r="C274" s="4">
        <v>26</v>
      </c>
      <c r="D274" s="8">
        <v>5.59</v>
      </c>
      <c r="E274" s="4">
        <v>19</v>
      </c>
      <c r="F274" s="8">
        <v>6.93</v>
      </c>
      <c r="G274" s="4">
        <v>7</v>
      </c>
      <c r="H274" s="8">
        <v>3.87</v>
      </c>
      <c r="I274" s="4">
        <v>0</v>
      </c>
    </row>
    <row r="275" spans="1:9" x14ac:dyDescent="0.2">
      <c r="A275" s="2">
        <v>8</v>
      </c>
      <c r="B275" s="1" t="s">
        <v>41</v>
      </c>
      <c r="C275" s="4">
        <v>21</v>
      </c>
      <c r="D275" s="8">
        <v>4.5199999999999996</v>
      </c>
      <c r="E275" s="4">
        <v>12</v>
      </c>
      <c r="F275" s="8">
        <v>4.38</v>
      </c>
      <c r="G275" s="4">
        <v>9</v>
      </c>
      <c r="H275" s="8">
        <v>4.97</v>
      </c>
      <c r="I275" s="4">
        <v>0</v>
      </c>
    </row>
    <row r="276" spans="1:9" x14ac:dyDescent="0.2">
      <c r="A276" s="2">
        <v>9</v>
      </c>
      <c r="B276" s="1" t="s">
        <v>48</v>
      </c>
      <c r="C276" s="4">
        <v>17</v>
      </c>
      <c r="D276" s="8">
        <v>3.66</v>
      </c>
      <c r="E276" s="4">
        <v>10</v>
      </c>
      <c r="F276" s="8">
        <v>3.65</v>
      </c>
      <c r="G276" s="4">
        <v>7</v>
      </c>
      <c r="H276" s="8">
        <v>3.87</v>
      </c>
      <c r="I276" s="4">
        <v>0</v>
      </c>
    </row>
    <row r="277" spans="1:9" x14ac:dyDescent="0.2">
      <c r="A277" s="2">
        <v>10</v>
      </c>
      <c r="B277" s="1" t="s">
        <v>56</v>
      </c>
      <c r="C277" s="4">
        <v>15</v>
      </c>
      <c r="D277" s="8">
        <v>3.23</v>
      </c>
      <c r="E277" s="4">
        <v>14</v>
      </c>
      <c r="F277" s="8">
        <v>5.1100000000000003</v>
      </c>
      <c r="G277" s="4">
        <v>1</v>
      </c>
      <c r="H277" s="8">
        <v>0.55000000000000004</v>
      </c>
      <c r="I277" s="4">
        <v>0</v>
      </c>
    </row>
    <row r="278" spans="1:9" x14ac:dyDescent="0.2">
      <c r="A278" s="2">
        <v>11</v>
      </c>
      <c r="B278" s="1" t="s">
        <v>46</v>
      </c>
      <c r="C278" s="4">
        <v>13</v>
      </c>
      <c r="D278" s="8">
        <v>2.8</v>
      </c>
      <c r="E278" s="4">
        <v>9</v>
      </c>
      <c r="F278" s="8">
        <v>3.28</v>
      </c>
      <c r="G278" s="4">
        <v>4</v>
      </c>
      <c r="H278" s="8">
        <v>2.21</v>
      </c>
      <c r="I278" s="4">
        <v>0</v>
      </c>
    </row>
    <row r="279" spans="1:9" x14ac:dyDescent="0.2">
      <c r="A279" s="2">
        <v>11</v>
      </c>
      <c r="B279" s="1" t="s">
        <v>51</v>
      </c>
      <c r="C279" s="4">
        <v>13</v>
      </c>
      <c r="D279" s="8">
        <v>2.8</v>
      </c>
      <c r="E279" s="4">
        <v>10</v>
      </c>
      <c r="F279" s="8">
        <v>3.65</v>
      </c>
      <c r="G279" s="4">
        <v>3</v>
      </c>
      <c r="H279" s="8">
        <v>1.66</v>
      </c>
      <c r="I279" s="4">
        <v>0</v>
      </c>
    </row>
    <row r="280" spans="1:9" x14ac:dyDescent="0.2">
      <c r="A280" s="2">
        <v>13</v>
      </c>
      <c r="B280" s="1" t="s">
        <v>69</v>
      </c>
      <c r="C280" s="4">
        <v>12</v>
      </c>
      <c r="D280" s="8">
        <v>2.58</v>
      </c>
      <c r="E280" s="4">
        <v>8</v>
      </c>
      <c r="F280" s="8">
        <v>2.92</v>
      </c>
      <c r="G280" s="4">
        <v>4</v>
      </c>
      <c r="H280" s="8">
        <v>2.21</v>
      </c>
      <c r="I280" s="4">
        <v>0</v>
      </c>
    </row>
    <row r="281" spans="1:9" x14ac:dyDescent="0.2">
      <c r="A281" s="2">
        <v>13</v>
      </c>
      <c r="B281" s="1" t="s">
        <v>52</v>
      </c>
      <c r="C281" s="4">
        <v>12</v>
      </c>
      <c r="D281" s="8">
        <v>2.58</v>
      </c>
      <c r="E281" s="4">
        <v>5</v>
      </c>
      <c r="F281" s="8">
        <v>1.82</v>
      </c>
      <c r="G281" s="4">
        <v>7</v>
      </c>
      <c r="H281" s="8">
        <v>3.87</v>
      </c>
      <c r="I281" s="4">
        <v>0</v>
      </c>
    </row>
    <row r="282" spans="1:9" x14ac:dyDescent="0.2">
      <c r="A282" s="2">
        <v>15</v>
      </c>
      <c r="B282" s="1" t="s">
        <v>50</v>
      </c>
      <c r="C282" s="4">
        <v>8</v>
      </c>
      <c r="D282" s="8">
        <v>1.72</v>
      </c>
      <c r="E282" s="4">
        <v>5</v>
      </c>
      <c r="F282" s="8">
        <v>1.82</v>
      </c>
      <c r="G282" s="4">
        <v>3</v>
      </c>
      <c r="H282" s="8">
        <v>1.66</v>
      </c>
      <c r="I282" s="4">
        <v>0</v>
      </c>
    </row>
    <row r="283" spans="1:9" x14ac:dyDescent="0.2">
      <c r="A283" s="2">
        <v>16</v>
      </c>
      <c r="B283" s="1" t="s">
        <v>67</v>
      </c>
      <c r="C283" s="4">
        <v>7</v>
      </c>
      <c r="D283" s="8">
        <v>1.51</v>
      </c>
      <c r="E283" s="4">
        <v>2</v>
      </c>
      <c r="F283" s="8">
        <v>0.73</v>
      </c>
      <c r="G283" s="4">
        <v>5</v>
      </c>
      <c r="H283" s="8">
        <v>2.76</v>
      </c>
      <c r="I283" s="4">
        <v>0</v>
      </c>
    </row>
    <row r="284" spans="1:9" x14ac:dyDescent="0.2">
      <c r="A284" s="2">
        <v>16</v>
      </c>
      <c r="B284" s="1" t="s">
        <v>73</v>
      </c>
      <c r="C284" s="4">
        <v>7</v>
      </c>
      <c r="D284" s="8">
        <v>1.51</v>
      </c>
      <c r="E284" s="4">
        <v>3</v>
      </c>
      <c r="F284" s="8">
        <v>1.0900000000000001</v>
      </c>
      <c r="G284" s="4">
        <v>3</v>
      </c>
      <c r="H284" s="8">
        <v>1.66</v>
      </c>
      <c r="I284" s="4">
        <v>0</v>
      </c>
    </row>
    <row r="285" spans="1:9" x14ac:dyDescent="0.2">
      <c r="A285" s="2">
        <v>16</v>
      </c>
      <c r="B285" s="1" t="s">
        <v>74</v>
      </c>
      <c r="C285" s="4">
        <v>7</v>
      </c>
      <c r="D285" s="8">
        <v>1.51</v>
      </c>
      <c r="E285" s="4">
        <v>0</v>
      </c>
      <c r="F285" s="8">
        <v>0</v>
      </c>
      <c r="G285" s="4">
        <v>4</v>
      </c>
      <c r="H285" s="8">
        <v>2.21</v>
      </c>
      <c r="I285" s="4">
        <v>0</v>
      </c>
    </row>
    <row r="286" spans="1:9" x14ac:dyDescent="0.2">
      <c r="A286" s="2">
        <v>19</v>
      </c>
      <c r="B286" s="1" t="s">
        <v>62</v>
      </c>
      <c r="C286" s="4">
        <v>6</v>
      </c>
      <c r="D286" s="8">
        <v>1.29</v>
      </c>
      <c r="E286" s="4">
        <v>2</v>
      </c>
      <c r="F286" s="8">
        <v>0.73</v>
      </c>
      <c r="G286" s="4">
        <v>4</v>
      </c>
      <c r="H286" s="8">
        <v>2.21</v>
      </c>
      <c r="I286" s="4">
        <v>0</v>
      </c>
    </row>
    <row r="287" spans="1:9" x14ac:dyDescent="0.2">
      <c r="A287" s="2">
        <v>20</v>
      </c>
      <c r="B287" s="1" t="s">
        <v>45</v>
      </c>
      <c r="C287" s="4">
        <v>5</v>
      </c>
      <c r="D287" s="8">
        <v>1.08</v>
      </c>
      <c r="E287" s="4">
        <v>1</v>
      </c>
      <c r="F287" s="8">
        <v>0.36</v>
      </c>
      <c r="G287" s="4">
        <v>4</v>
      </c>
      <c r="H287" s="8">
        <v>2.21</v>
      </c>
      <c r="I287" s="4">
        <v>0</v>
      </c>
    </row>
    <row r="288" spans="1:9" x14ac:dyDescent="0.2">
      <c r="A288" s="2">
        <v>20</v>
      </c>
      <c r="B288" s="1" t="s">
        <v>57</v>
      </c>
      <c r="C288" s="4">
        <v>5</v>
      </c>
      <c r="D288" s="8">
        <v>1.08</v>
      </c>
      <c r="E288" s="4">
        <v>0</v>
      </c>
      <c r="F288" s="8">
        <v>0</v>
      </c>
      <c r="G288" s="4">
        <v>3</v>
      </c>
      <c r="H288" s="8">
        <v>1.66</v>
      </c>
      <c r="I288" s="4">
        <v>0</v>
      </c>
    </row>
    <row r="289" spans="1:9" x14ac:dyDescent="0.2">
      <c r="A289" s="1"/>
      <c r="C289" s="4"/>
      <c r="D289" s="8"/>
      <c r="E289" s="4"/>
      <c r="F289" s="8"/>
      <c r="G289" s="4"/>
      <c r="H289" s="8"/>
      <c r="I289" s="4"/>
    </row>
    <row r="290" spans="1:9" x14ac:dyDescent="0.2">
      <c r="A290" s="1" t="s">
        <v>13</v>
      </c>
      <c r="C290" s="4"/>
      <c r="D290" s="8"/>
      <c r="E290" s="4"/>
      <c r="F290" s="8"/>
      <c r="G290" s="4"/>
      <c r="H290" s="8"/>
      <c r="I290" s="4"/>
    </row>
    <row r="291" spans="1:9" x14ac:dyDescent="0.2">
      <c r="A291" s="2">
        <v>1</v>
      </c>
      <c r="B291" s="1" t="s">
        <v>40</v>
      </c>
      <c r="C291" s="4">
        <v>54</v>
      </c>
      <c r="D291" s="8">
        <v>9.98</v>
      </c>
      <c r="E291" s="4">
        <v>33</v>
      </c>
      <c r="F291" s="8">
        <v>11.66</v>
      </c>
      <c r="G291" s="4">
        <v>21</v>
      </c>
      <c r="H291" s="8">
        <v>8.7899999999999991</v>
      </c>
      <c r="I291" s="4">
        <v>0</v>
      </c>
    </row>
    <row r="292" spans="1:9" x14ac:dyDescent="0.2">
      <c r="A292" s="2">
        <v>2</v>
      </c>
      <c r="B292" s="1" t="s">
        <v>54</v>
      </c>
      <c r="C292" s="4">
        <v>49</v>
      </c>
      <c r="D292" s="8">
        <v>9.06</v>
      </c>
      <c r="E292" s="4">
        <v>46</v>
      </c>
      <c r="F292" s="8">
        <v>16.25</v>
      </c>
      <c r="G292" s="4">
        <v>3</v>
      </c>
      <c r="H292" s="8">
        <v>1.26</v>
      </c>
      <c r="I292" s="4">
        <v>0</v>
      </c>
    </row>
    <row r="293" spans="1:9" x14ac:dyDescent="0.2">
      <c r="A293" s="2">
        <v>3</v>
      </c>
      <c r="B293" s="1" t="s">
        <v>39</v>
      </c>
      <c r="C293" s="4">
        <v>44</v>
      </c>
      <c r="D293" s="8">
        <v>8.1300000000000008</v>
      </c>
      <c r="E293" s="4">
        <v>15</v>
      </c>
      <c r="F293" s="8">
        <v>5.3</v>
      </c>
      <c r="G293" s="4">
        <v>29</v>
      </c>
      <c r="H293" s="8">
        <v>12.13</v>
      </c>
      <c r="I293" s="4">
        <v>0</v>
      </c>
    </row>
    <row r="294" spans="1:9" x14ac:dyDescent="0.2">
      <c r="A294" s="2">
        <v>4</v>
      </c>
      <c r="B294" s="1" t="s">
        <v>49</v>
      </c>
      <c r="C294" s="4">
        <v>40</v>
      </c>
      <c r="D294" s="8">
        <v>7.39</v>
      </c>
      <c r="E294" s="4">
        <v>26</v>
      </c>
      <c r="F294" s="8">
        <v>9.19</v>
      </c>
      <c r="G294" s="4">
        <v>14</v>
      </c>
      <c r="H294" s="8">
        <v>5.86</v>
      </c>
      <c r="I294" s="4">
        <v>0</v>
      </c>
    </row>
    <row r="295" spans="1:9" x14ac:dyDescent="0.2">
      <c r="A295" s="2">
        <v>5</v>
      </c>
      <c r="B295" s="1" t="s">
        <v>55</v>
      </c>
      <c r="C295" s="4">
        <v>29</v>
      </c>
      <c r="D295" s="8">
        <v>5.36</v>
      </c>
      <c r="E295" s="4">
        <v>6</v>
      </c>
      <c r="F295" s="8">
        <v>2.12</v>
      </c>
      <c r="G295" s="4">
        <v>9</v>
      </c>
      <c r="H295" s="8">
        <v>3.77</v>
      </c>
      <c r="I295" s="4">
        <v>0</v>
      </c>
    </row>
    <row r="296" spans="1:9" x14ac:dyDescent="0.2">
      <c r="A296" s="2">
        <v>6</v>
      </c>
      <c r="B296" s="1" t="s">
        <v>41</v>
      </c>
      <c r="C296" s="4">
        <v>26</v>
      </c>
      <c r="D296" s="8">
        <v>4.8099999999999996</v>
      </c>
      <c r="E296" s="4">
        <v>7</v>
      </c>
      <c r="F296" s="8">
        <v>2.4700000000000002</v>
      </c>
      <c r="G296" s="4">
        <v>19</v>
      </c>
      <c r="H296" s="8">
        <v>7.95</v>
      </c>
      <c r="I296" s="4">
        <v>0</v>
      </c>
    </row>
    <row r="297" spans="1:9" x14ac:dyDescent="0.2">
      <c r="A297" s="2">
        <v>7</v>
      </c>
      <c r="B297" s="1" t="s">
        <v>47</v>
      </c>
      <c r="C297" s="4">
        <v>24</v>
      </c>
      <c r="D297" s="8">
        <v>4.4400000000000004</v>
      </c>
      <c r="E297" s="4">
        <v>23</v>
      </c>
      <c r="F297" s="8">
        <v>8.1300000000000008</v>
      </c>
      <c r="G297" s="4">
        <v>1</v>
      </c>
      <c r="H297" s="8">
        <v>0.42</v>
      </c>
      <c r="I297" s="4">
        <v>0</v>
      </c>
    </row>
    <row r="298" spans="1:9" x14ac:dyDescent="0.2">
      <c r="A298" s="2">
        <v>8</v>
      </c>
      <c r="B298" s="1" t="s">
        <v>48</v>
      </c>
      <c r="C298" s="4">
        <v>23</v>
      </c>
      <c r="D298" s="8">
        <v>4.25</v>
      </c>
      <c r="E298" s="4">
        <v>11</v>
      </c>
      <c r="F298" s="8">
        <v>3.89</v>
      </c>
      <c r="G298" s="4">
        <v>12</v>
      </c>
      <c r="H298" s="8">
        <v>5.0199999999999996</v>
      </c>
      <c r="I298" s="4">
        <v>0</v>
      </c>
    </row>
    <row r="299" spans="1:9" x14ac:dyDescent="0.2">
      <c r="A299" s="2">
        <v>9</v>
      </c>
      <c r="B299" s="1" t="s">
        <v>53</v>
      </c>
      <c r="C299" s="4">
        <v>22</v>
      </c>
      <c r="D299" s="8">
        <v>4.07</v>
      </c>
      <c r="E299" s="4">
        <v>18</v>
      </c>
      <c r="F299" s="8">
        <v>6.36</v>
      </c>
      <c r="G299" s="4">
        <v>4</v>
      </c>
      <c r="H299" s="8">
        <v>1.67</v>
      </c>
      <c r="I299" s="4">
        <v>0</v>
      </c>
    </row>
    <row r="300" spans="1:9" x14ac:dyDescent="0.2">
      <c r="A300" s="2">
        <v>10</v>
      </c>
      <c r="B300" s="1" t="s">
        <v>56</v>
      </c>
      <c r="C300" s="4">
        <v>18</v>
      </c>
      <c r="D300" s="8">
        <v>3.33</v>
      </c>
      <c r="E300" s="4">
        <v>17</v>
      </c>
      <c r="F300" s="8">
        <v>6.01</v>
      </c>
      <c r="G300" s="4">
        <v>1</v>
      </c>
      <c r="H300" s="8">
        <v>0.42</v>
      </c>
      <c r="I300" s="4">
        <v>0</v>
      </c>
    </row>
    <row r="301" spans="1:9" x14ac:dyDescent="0.2">
      <c r="A301" s="2">
        <v>11</v>
      </c>
      <c r="B301" s="1" t="s">
        <v>52</v>
      </c>
      <c r="C301" s="4">
        <v>16</v>
      </c>
      <c r="D301" s="8">
        <v>2.96</v>
      </c>
      <c r="E301" s="4">
        <v>9</v>
      </c>
      <c r="F301" s="8">
        <v>3.18</v>
      </c>
      <c r="G301" s="4">
        <v>5</v>
      </c>
      <c r="H301" s="8">
        <v>2.09</v>
      </c>
      <c r="I301" s="4">
        <v>0</v>
      </c>
    </row>
    <row r="302" spans="1:9" x14ac:dyDescent="0.2">
      <c r="A302" s="2">
        <v>12</v>
      </c>
      <c r="B302" s="1" t="s">
        <v>50</v>
      </c>
      <c r="C302" s="4">
        <v>13</v>
      </c>
      <c r="D302" s="8">
        <v>2.4</v>
      </c>
      <c r="E302" s="4">
        <v>3</v>
      </c>
      <c r="F302" s="8">
        <v>1.06</v>
      </c>
      <c r="G302" s="4">
        <v>10</v>
      </c>
      <c r="H302" s="8">
        <v>4.18</v>
      </c>
      <c r="I302" s="4">
        <v>0</v>
      </c>
    </row>
    <row r="303" spans="1:9" x14ac:dyDescent="0.2">
      <c r="A303" s="2">
        <v>13</v>
      </c>
      <c r="B303" s="1" t="s">
        <v>57</v>
      </c>
      <c r="C303" s="4">
        <v>12</v>
      </c>
      <c r="D303" s="8">
        <v>2.2200000000000002</v>
      </c>
      <c r="E303" s="4">
        <v>0</v>
      </c>
      <c r="F303" s="8">
        <v>0</v>
      </c>
      <c r="G303" s="4">
        <v>12</v>
      </c>
      <c r="H303" s="8">
        <v>5.0199999999999996</v>
      </c>
      <c r="I303" s="4">
        <v>0</v>
      </c>
    </row>
    <row r="304" spans="1:9" x14ac:dyDescent="0.2">
      <c r="A304" s="2">
        <v>14</v>
      </c>
      <c r="B304" s="1" t="s">
        <v>51</v>
      </c>
      <c r="C304" s="4">
        <v>11</v>
      </c>
      <c r="D304" s="8">
        <v>2.0299999999999998</v>
      </c>
      <c r="E304" s="4">
        <v>5</v>
      </c>
      <c r="F304" s="8">
        <v>1.77</v>
      </c>
      <c r="G304" s="4">
        <v>6</v>
      </c>
      <c r="H304" s="8">
        <v>2.5099999999999998</v>
      </c>
      <c r="I304" s="4">
        <v>0</v>
      </c>
    </row>
    <row r="305" spans="1:9" x14ac:dyDescent="0.2">
      <c r="A305" s="2">
        <v>15</v>
      </c>
      <c r="B305" s="1" t="s">
        <v>44</v>
      </c>
      <c r="C305" s="4">
        <v>10</v>
      </c>
      <c r="D305" s="8">
        <v>1.85</v>
      </c>
      <c r="E305" s="4">
        <v>6</v>
      </c>
      <c r="F305" s="8">
        <v>2.12</v>
      </c>
      <c r="G305" s="4">
        <v>4</v>
      </c>
      <c r="H305" s="8">
        <v>1.67</v>
      </c>
      <c r="I305" s="4">
        <v>0</v>
      </c>
    </row>
    <row r="306" spans="1:9" x14ac:dyDescent="0.2">
      <c r="A306" s="2">
        <v>15</v>
      </c>
      <c r="B306" s="1" t="s">
        <v>46</v>
      </c>
      <c r="C306" s="4">
        <v>10</v>
      </c>
      <c r="D306" s="8">
        <v>1.85</v>
      </c>
      <c r="E306" s="4">
        <v>9</v>
      </c>
      <c r="F306" s="8">
        <v>3.18</v>
      </c>
      <c r="G306" s="4">
        <v>1</v>
      </c>
      <c r="H306" s="8">
        <v>0.42</v>
      </c>
      <c r="I306" s="4">
        <v>0</v>
      </c>
    </row>
    <row r="307" spans="1:9" x14ac:dyDescent="0.2">
      <c r="A307" s="2">
        <v>17</v>
      </c>
      <c r="B307" s="1" t="s">
        <v>63</v>
      </c>
      <c r="C307" s="4">
        <v>9</v>
      </c>
      <c r="D307" s="8">
        <v>1.66</v>
      </c>
      <c r="E307" s="4">
        <v>1</v>
      </c>
      <c r="F307" s="8">
        <v>0.35</v>
      </c>
      <c r="G307" s="4">
        <v>8</v>
      </c>
      <c r="H307" s="8">
        <v>3.35</v>
      </c>
      <c r="I307" s="4">
        <v>0</v>
      </c>
    </row>
    <row r="308" spans="1:9" x14ac:dyDescent="0.2">
      <c r="A308" s="2">
        <v>17</v>
      </c>
      <c r="B308" s="1" t="s">
        <v>43</v>
      </c>
      <c r="C308" s="4">
        <v>9</v>
      </c>
      <c r="D308" s="8">
        <v>1.66</v>
      </c>
      <c r="E308" s="4">
        <v>2</v>
      </c>
      <c r="F308" s="8">
        <v>0.71</v>
      </c>
      <c r="G308" s="4">
        <v>7</v>
      </c>
      <c r="H308" s="8">
        <v>2.93</v>
      </c>
      <c r="I308" s="4">
        <v>0</v>
      </c>
    </row>
    <row r="309" spans="1:9" x14ac:dyDescent="0.2">
      <c r="A309" s="2">
        <v>17</v>
      </c>
      <c r="B309" s="1" t="s">
        <v>66</v>
      </c>
      <c r="C309" s="4">
        <v>9</v>
      </c>
      <c r="D309" s="8">
        <v>1.66</v>
      </c>
      <c r="E309" s="4">
        <v>4</v>
      </c>
      <c r="F309" s="8">
        <v>1.41</v>
      </c>
      <c r="G309" s="4">
        <v>5</v>
      </c>
      <c r="H309" s="8">
        <v>2.09</v>
      </c>
      <c r="I309" s="4">
        <v>0</v>
      </c>
    </row>
    <row r="310" spans="1:9" x14ac:dyDescent="0.2">
      <c r="A310" s="2">
        <v>20</v>
      </c>
      <c r="B310" s="1" t="s">
        <v>42</v>
      </c>
      <c r="C310" s="4">
        <v>8</v>
      </c>
      <c r="D310" s="8">
        <v>1.48</v>
      </c>
      <c r="E310" s="4">
        <v>3</v>
      </c>
      <c r="F310" s="8">
        <v>1.06</v>
      </c>
      <c r="G310" s="4">
        <v>5</v>
      </c>
      <c r="H310" s="8">
        <v>2.09</v>
      </c>
      <c r="I310" s="4">
        <v>0</v>
      </c>
    </row>
    <row r="311" spans="1:9" x14ac:dyDescent="0.2">
      <c r="A311" s="2">
        <v>20</v>
      </c>
      <c r="B311" s="1" t="s">
        <v>75</v>
      </c>
      <c r="C311" s="4">
        <v>8</v>
      </c>
      <c r="D311" s="8">
        <v>1.48</v>
      </c>
      <c r="E311" s="4">
        <v>1</v>
      </c>
      <c r="F311" s="8">
        <v>0.35</v>
      </c>
      <c r="G311" s="4">
        <v>7</v>
      </c>
      <c r="H311" s="8">
        <v>2.93</v>
      </c>
      <c r="I311" s="4">
        <v>0</v>
      </c>
    </row>
    <row r="312" spans="1:9" x14ac:dyDescent="0.2">
      <c r="A312" s="1"/>
      <c r="C312" s="4"/>
      <c r="D312" s="8"/>
      <c r="E312" s="4"/>
      <c r="F312" s="8"/>
      <c r="G312" s="4"/>
      <c r="H312" s="8"/>
      <c r="I312" s="4"/>
    </row>
    <row r="313" spans="1:9" x14ac:dyDescent="0.2">
      <c r="A313" s="1" t="s">
        <v>14</v>
      </c>
      <c r="C313" s="4"/>
      <c r="D313" s="8"/>
      <c r="E313" s="4"/>
      <c r="F313" s="8"/>
      <c r="G313" s="4"/>
      <c r="H313" s="8"/>
      <c r="I313" s="4"/>
    </row>
    <row r="314" spans="1:9" x14ac:dyDescent="0.2">
      <c r="A314" s="2">
        <v>1</v>
      </c>
      <c r="B314" s="1" t="s">
        <v>54</v>
      </c>
      <c r="C314" s="4">
        <v>91</v>
      </c>
      <c r="D314" s="8">
        <v>15.29</v>
      </c>
      <c r="E314" s="4">
        <v>84</v>
      </c>
      <c r="F314" s="8">
        <v>22.22</v>
      </c>
      <c r="G314" s="4">
        <v>7</v>
      </c>
      <c r="H314" s="8">
        <v>3.47</v>
      </c>
      <c r="I314" s="4">
        <v>0</v>
      </c>
    </row>
    <row r="315" spans="1:9" x14ac:dyDescent="0.2">
      <c r="A315" s="2">
        <v>2</v>
      </c>
      <c r="B315" s="1" t="s">
        <v>40</v>
      </c>
      <c r="C315" s="4">
        <v>53</v>
      </c>
      <c r="D315" s="8">
        <v>8.91</v>
      </c>
      <c r="E315" s="4">
        <v>35</v>
      </c>
      <c r="F315" s="8">
        <v>9.26</v>
      </c>
      <c r="G315" s="4">
        <v>18</v>
      </c>
      <c r="H315" s="8">
        <v>8.91</v>
      </c>
      <c r="I315" s="4">
        <v>0</v>
      </c>
    </row>
    <row r="316" spans="1:9" x14ac:dyDescent="0.2">
      <c r="A316" s="2">
        <v>2</v>
      </c>
      <c r="B316" s="1" t="s">
        <v>49</v>
      </c>
      <c r="C316" s="4">
        <v>53</v>
      </c>
      <c r="D316" s="8">
        <v>8.91</v>
      </c>
      <c r="E316" s="4">
        <v>34</v>
      </c>
      <c r="F316" s="8">
        <v>8.99</v>
      </c>
      <c r="G316" s="4">
        <v>19</v>
      </c>
      <c r="H316" s="8">
        <v>9.41</v>
      </c>
      <c r="I316" s="4">
        <v>0</v>
      </c>
    </row>
    <row r="317" spans="1:9" x14ac:dyDescent="0.2">
      <c r="A317" s="2">
        <v>4</v>
      </c>
      <c r="B317" s="1" t="s">
        <v>39</v>
      </c>
      <c r="C317" s="4">
        <v>49</v>
      </c>
      <c r="D317" s="8">
        <v>8.24</v>
      </c>
      <c r="E317" s="4">
        <v>15</v>
      </c>
      <c r="F317" s="8">
        <v>3.97</v>
      </c>
      <c r="G317" s="4">
        <v>34</v>
      </c>
      <c r="H317" s="8">
        <v>16.829999999999998</v>
      </c>
      <c r="I317" s="4">
        <v>0</v>
      </c>
    </row>
    <row r="318" spans="1:9" x14ac:dyDescent="0.2">
      <c r="A318" s="2">
        <v>5</v>
      </c>
      <c r="B318" s="1" t="s">
        <v>53</v>
      </c>
      <c r="C318" s="4">
        <v>39</v>
      </c>
      <c r="D318" s="8">
        <v>6.55</v>
      </c>
      <c r="E318" s="4">
        <v>33</v>
      </c>
      <c r="F318" s="8">
        <v>8.73</v>
      </c>
      <c r="G318" s="4">
        <v>6</v>
      </c>
      <c r="H318" s="8">
        <v>2.97</v>
      </c>
      <c r="I318" s="4">
        <v>0</v>
      </c>
    </row>
    <row r="319" spans="1:9" x14ac:dyDescent="0.2">
      <c r="A319" s="2">
        <v>6</v>
      </c>
      <c r="B319" s="1" t="s">
        <v>47</v>
      </c>
      <c r="C319" s="4">
        <v>33</v>
      </c>
      <c r="D319" s="8">
        <v>5.55</v>
      </c>
      <c r="E319" s="4">
        <v>29</v>
      </c>
      <c r="F319" s="8">
        <v>7.67</v>
      </c>
      <c r="G319" s="4">
        <v>4</v>
      </c>
      <c r="H319" s="8">
        <v>1.98</v>
      </c>
      <c r="I319" s="4">
        <v>0</v>
      </c>
    </row>
    <row r="320" spans="1:9" x14ac:dyDescent="0.2">
      <c r="A320" s="2">
        <v>7</v>
      </c>
      <c r="B320" s="1" t="s">
        <v>41</v>
      </c>
      <c r="C320" s="4">
        <v>26</v>
      </c>
      <c r="D320" s="8">
        <v>4.37</v>
      </c>
      <c r="E320" s="4">
        <v>11</v>
      </c>
      <c r="F320" s="8">
        <v>2.91</v>
      </c>
      <c r="G320" s="4">
        <v>15</v>
      </c>
      <c r="H320" s="8">
        <v>7.43</v>
      </c>
      <c r="I320" s="4">
        <v>0</v>
      </c>
    </row>
    <row r="321" spans="1:9" x14ac:dyDescent="0.2">
      <c r="A321" s="2">
        <v>8</v>
      </c>
      <c r="B321" s="1" t="s">
        <v>46</v>
      </c>
      <c r="C321" s="4">
        <v>24</v>
      </c>
      <c r="D321" s="8">
        <v>4.03</v>
      </c>
      <c r="E321" s="4">
        <v>16</v>
      </c>
      <c r="F321" s="8">
        <v>4.2300000000000004</v>
      </c>
      <c r="G321" s="4">
        <v>8</v>
      </c>
      <c r="H321" s="8">
        <v>3.96</v>
      </c>
      <c r="I321" s="4">
        <v>0</v>
      </c>
    </row>
    <row r="322" spans="1:9" x14ac:dyDescent="0.2">
      <c r="A322" s="2">
        <v>8</v>
      </c>
      <c r="B322" s="1" t="s">
        <v>56</v>
      </c>
      <c r="C322" s="4">
        <v>24</v>
      </c>
      <c r="D322" s="8">
        <v>4.03</v>
      </c>
      <c r="E322" s="4">
        <v>24</v>
      </c>
      <c r="F322" s="8">
        <v>6.35</v>
      </c>
      <c r="G322" s="4">
        <v>0</v>
      </c>
      <c r="H322" s="8">
        <v>0</v>
      </c>
      <c r="I322" s="4">
        <v>0</v>
      </c>
    </row>
    <row r="323" spans="1:9" x14ac:dyDescent="0.2">
      <c r="A323" s="2">
        <v>10</v>
      </c>
      <c r="B323" s="1" t="s">
        <v>55</v>
      </c>
      <c r="C323" s="4">
        <v>23</v>
      </c>
      <c r="D323" s="8">
        <v>3.87</v>
      </c>
      <c r="E323" s="4">
        <v>9</v>
      </c>
      <c r="F323" s="8">
        <v>2.38</v>
      </c>
      <c r="G323" s="4">
        <v>7</v>
      </c>
      <c r="H323" s="8">
        <v>3.47</v>
      </c>
      <c r="I323" s="4">
        <v>0</v>
      </c>
    </row>
    <row r="324" spans="1:9" x14ac:dyDescent="0.2">
      <c r="A324" s="2">
        <v>11</v>
      </c>
      <c r="B324" s="1" t="s">
        <v>48</v>
      </c>
      <c r="C324" s="4">
        <v>20</v>
      </c>
      <c r="D324" s="8">
        <v>3.36</v>
      </c>
      <c r="E324" s="4">
        <v>14</v>
      </c>
      <c r="F324" s="8">
        <v>3.7</v>
      </c>
      <c r="G324" s="4">
        <v>6</v>
      </c>
      <c r="H324" s="8">
        <v>2.97</v>
      </c>
      <c r="I324" s="4">
        <v>0</v>
      </c>
    </row>
    <row r="325" spans="1:9" x14ac:dyDescent="0.2">
      <c r="A325" s="2">
        <v>12</v>
      </c>
      <c r="B325" s="1" t="s">
        <v>58</v>
      </c>
      <c r="C325" s="4">
        <v>16</v>
      </c>
      <c r="D325" s="8">
        <v>2.69</v>
      </c>
      <c r="E325" s="4">
        <v>14</v>
      </c>
      <c r="F325" s="8">
        <v>3.7</v>
      </c>
      <c r="G325" s="4">
        <v>2</v>
      </c>
      <c r="H325" s="8">
        <v>0.99</v>
      </c>
      <c r="I325" s="4">
        <v>0</v>
      </c>
    </row>
    <row r="326" spans="1:9" x14ac:dyDescent="0.2">
      <c r="A326" s="2">
        <v>13</v>
      </c>
      <c r="B326" s="1" t="s">
        <v>52</v>
      </c>
      <c r="C326" s="4">
        <v>14</v>
      </c>
      <c r="D326" s="8">
        <v>2.35</v>
      </c>
      <c r="E326" s="4">
        <v>11</v>
      </c>
      <c r="F326" s="8">
        <v>2.91</v>
      </c>
      <c r="G326" s="4">
        <v>2</v>
      </c>
      <c r="H326" s="8">
        <v>0.99</v>
      </c>
      <c r="I326" s="4">
        <v>0</v>
      </c>
    </row>
    <row r="327" spans="1:9" x14ac:dyDescent="0.2">
      <c r="A327" s="2">
        <v>14</v>
      </c>
      <c r="B327" s="1" t="s">
        <v>57</v>
      </c>
      <c r="C327" s="4">
        <v>13</v>
      </c>
      <c r="D327" s="8">
        <v>2.1800000000000002</v>
      </c>
      <c r="E327" s="4">
        <v>0</v>
      </c>
      <c r="F327" s="8">
        <v>0</v>
      </c>
      <c r="G327" s="4">
        <v>11</v>
      </c>
      <c r="H327" s="8">
        <v>5.45</v>
      </c>
      <c r="I327" s="4">
        <v>0</v>
      </c>
    </row>
    <row r="328" spans="1:9" x14ac:dyDescent="0.2">
      <c r="A328" s="2">
        <v>15</v>
      </c>
      <c r="B328" s="1" t="s">
        <v>42</v>
      </c>
      <c r="C328" s="4">
        <v>8</v>
      </c>
      <c r="D328" s="8">
        <v>1.34</v>
      </c>
      <c r="E328" s="4">
        <v>5</v>
      </c>
      <c r="F328" s="8">
        <v>1.32</v>
      </c>
      <c r="G328" s="4">
        <v>3</v>
      </c>
      <c r="H328" s="8">
        <v>1.49</v>
      </c>
      <c r="I328" s="4">
        <v>0</v>
      </c>
    </row>
    <row r="329" spans="1:9" x14ac:dyDescent="0.2">
      <c r="A329" s="2">
        <v>15</v>
      </c>
      <c r="B329" s="1" t="s">
        <v>43</v>
      </c>
      <c r="C329" s="4">
        <v>8</v>
      </c>
      <c r="D329" s="8">
        <v>1.34</v>
      </c>
      <c r="E329" s="4">
        <v>2</v>
      </c>
      <c r="F329" s="8">
        <v>0.53</v>
      </c>
      <c r="G329" s="4">
        <v>6</v>
      </c>
      <c r="H329" s="8">
        <v>2.97</v>
      </c>
      <c r="I329" s="4">
        <v>0</v>
      </c>
    </row>
    <row r="330" spans="1:9" x14ac:dyDescent="0.2">
      <c r="A330" s="2">
        <v>15</v>
      </c>
      <c r="B330" s="1" t="s">
        <v>50</v>
      </c>
      <c r="C330" s="4">
        <v>8</v>
      </c>
      <c r="D330" s="8">
        <v>1.34</v>
      </c>
      <c r="E330" s="4">
        <v>3</v>
      </c>
      <c r="F330" s="8">
        <v>0.79</v>
      </c>
      <c r="G330" s="4">
        <v>5</v>
      </c>
      <c r="H330" s="8">
        <v>2.48</v>
      </c>
      <c r="I330" s="4">
        <v>0</v>
      </c>
    </row>
    <row r="331" spans="1:9" x14ac:dyDescent="0.2">
      <c r="A331" s="2">
        <v>15</v>
      </c>
      <c r="B331" s="1" t="s">
        <v>51</v>
      </c>
      <c r="C331" s="4">
        <v>8</v>
      </c>
      <c r="D331" s="8">
        <v>1.34</v>
      </c>
      <c r="E331" s="4">
        <v>8</v>
      </c>
      <c r="F331" s="8">
        <v>2.12</v>
      </c>
      <c r="G331" s="4">
        <v>0</v>
      </c>
      <c r="H331" s="8">
        <v>0</v>
      </c>
      <c r="I331" s="4">
        <v>0</v>
      </c>
    </row>
    <row r="332" spans="1:9" x14ac:dyDescent="0.2">
      <c r="A332" s="2">
        <v>15</v>
      </c>
      <c r="B332" s="1" t="s">
        <v>73</v>
      </c>
      <c r="C332" s="4">
        <v>8</v>
      </c>
      <c r="D332" s="8">
        <v>1.34</v>
      </c>
      <c r="E332" s="4">
        <v>7</v>
      </c>
      <c r="F332" s="8">
        <v>1.85</v>
      </c>
      <c r="G332" s="4">
        <v>1</v>
      </c>
      <c r="H332" s="8">
        <v>0.5</v>
      </c>
      <c r="I332" s="4">
        <v>0</v>
      </c>
    </row>
    <row r="333" spans="1:9" x14ac:dyDescent="0.2">
      <c r="A333" s="2">
        <v>20</v>
      </c>
      <c r="B333" s="1" t="s">
        <v>63</v>
      </c>
      <c r="C333" s="4">
        <v>7</v>
      </c>
      <c r="D333" s="8">
        <v>1.18</v>
      </c>
      <c r="E333" s="4">
        <v>1</v>
      </c>
      <c r="F333" s="8">
        <v>0.26</v>
      </c>
      <c r="G333" s="4">
        <v>6</v>
      </c>
      <c r="H333" s="8">
        <v>2.97</v>
      </c>
      <c r="I333" s="4">
        <v>0</v>
      </c>
    </row>
    <row r="334" spans="1:9" x14ac:dyDescent="0.2">
      <c r="A334" s="1"/>
      <c r="C334" s="4"/>
      <c r="D334" s="8"/>
      <c r="E334" s="4"/>
      <c r="F334" s="8"/>
      <c r="G334" s="4"/>
      <c r="H334" s="8"/>
      <c r="I334" s="4"/>
    </row>
    <row r="335" spans="1:9" x14ac:dyDescent="0.2">
      <c r="A335" s="1" t="s">
        <v>15</v>
      </c>
      <c r="C335" s="4"/>
      <c r="D335" s="8"/>
      <c r="E335" s="4"/>
      <c r="F335" s="8"/>
      <c r="G335" s="4"/>
      <c r="H335" s="8"/>
      <c r="I335" s="4"/>
    </row>
    <row r="336" spans="1:9" x14ac:dyDescent="0.2">
      <c r="A336" s="2">
        <v>1</v>
      </c>
      <c r="B336" s="1" t="s">
        <v>54</v>
      </c>
      <c r="C336" s="4">
        <v>55</v>
      </c>
      <c r="D336" s="8">
        <v>13.75</v>
      </c>
      <c r="E336" s="4">
        <v>53</v>
      </c>
      <c r="F336" s="8">
        <v>20</v>
      </c>
      <c r="G336" s="4">
        <v>2</v>
      </c>
      <c r="H336" s="8">
        <v>1.65</v>
      </c>
      <c r="I336" s="4">
        <v>0</v>
      </c>
    </row>
    <row r="337" spans="1:9" x14ac:dyDescent="0.2">
      <c r="A337" s="2">
        <v>2</v>
      </c>
      <c r="B337" s="1" t="s">
        <v>53</v>
      </c>
      <c r="C337" s="4">
        <v>40</v>
      </c>
      <c r="D337" s="8">
        <v>10</v>
      </c>
      <c r="E337" s="4">
        <v>32</v>
      </c>
      <c r="F337" s="8">
        <v>12.08</v>
      </c>
      <c r="G337" s="4">
        <v>8</v>
      </c>
      <c r="H337" s="8">
        <v>6.61</v>
      </c>
      <c r="I337" s="4">
        <v>0</v>
      </c>
    </row>
    <row r="338" spans="1:9" x14ac:dyDescent="0.2">
      <c r="A338" s="2">
        <v>3</v>
      </c>
      <c r="B338" s="1" t="s">
        <v>49</v>
      </c>
      <c r="C338" s="4">
        <v>39</v>
      </c>
      <c r="D338" s="8">
        <v>9.75</v>
      </c>
      <c r="E338" s="4">
        <v>26</v>
      </c>
      <c r="F338" s="8">
        <v>9.81</v>
      </c>
      <c r="G338" s="4">
        <v>13</v>
      </c>
      <c r="H338" s="8">
        <v>10.74</v>
      </c>
      <c r="I338" s="4">
        <v>0</v>
      </c>
    </row>
    <row r="339" spans="1:9" x14ac:dyDescent="0.2">
      <c r="A339" s="2">
        <v>4</v>
      </c>
      <c r="B339" s="1" t="s">
        <v>39</v>
      </c>
      <c r="C339" s="4">
        <v>33</v>
      </c>
      <c r="D339" s="8">
        <v>8.25</v>
      </c>
      <c r="E339" s="4">
        <v>13</v>
      </c>
      <c r="F339" s="8">
        <v>4.91</v>
      </c>
      <c r="G339" s="4">
        <v>20</v>
      </c>
      <c r="H339" s="8">
        <v>16.53</v>
      </c>
      <c r="I339" s="4">
        <v>0</v>
      </c>
    </row>
    <row r="340" spans="1:9" x14ac:dyDescent="0.2">
      <c r="A340" s="2">
        <v>4</v>
      </c>
      <c r="B340" s="1" t="s">
        <v>40</v>
      </c>
      <c r="C340" s="4">
        <v>33</v>
      </c>
      <c r="D340" s="8">
        <v>8.25</v>
      </c>
      <c r="E340" s="4">
        <v>24</v>
      </c>
      <c r="F340" s="8">
        <v>9.06</v>
      </c>
      <c r="G340" s="4">
        <v>9</v>
      </c>
      <c r="H340" s="8">
        <v>7.44</v>
      </c>
      <c r="I340" s="4">
        <v>0</v>
      </c>
    </row>
    <row r="341" spans="1:9" x14ac:dyDescent="0.2">
      <c r="A341" s="2">
        <v>6</v>
      </c>
      <c r="B341" s="1" t="s">
        <v>50</v>
      </c>
      <c r="C341" s="4">
        <v>29</v>
      </c>
      <c r="D341" s="8">
        <v>7.25</v>
      </c>
      <c r="E341" s="4">
        <v>18</v>
      </c>
      <c r="F341" s="8">
        <v>6.79</v>
      </c>
      <c r="G341" s="4">
        <v>11</v>
      </c>
      <c r="H341" s="8">
        <v>9.09</v>
      </c>
      <c r="I341" s="4">
        <v>0</v>
      </c>
    </row>
    <row r="342" spans="1:9" x14ac:dyDescent="0.2">
      <c r="A342" s="2">
        <v>7</v>
      </c>
      <c r="B342" s="1" t="s">
        <v>47</v>
      </c>
      <c r="C342" s="4">
        <v>24</v>
      </c>
      <c r="D342" s="8">
        <v>6</v>
      </c>
      <c r="E342" s="4">
        <v>19</v>
      </c>
      <c r="F342" s="8">
        <v>7.17</v>
      </c>
      <c r="G342" s="4">
        <v>5</v>
      </c>
      <c r="H342" s="8">
        <v>4.13</v>
      </c>
      <c r="I342" s="4">
        <v>0</v>
      </c>
    </row>
    <row r="343" spans="1:9" x14ac:dyDescent="0.2">
      <c r="A343" s="2">
        <v>8</v>
      </c>
      <c r="B343" s="1" t="s">
        <v>55</v>
      </c>
      <c r="C343" s="4">
        <v>22</v>
      </c>
      <c r="D343" s="8">
        <v>5.5</v>
      </c>
      <c r="E343" s="4">
        <v>14</v>
      </c>
      <c r="F343" s="8">
        <v>5.28</v>
      </c>
      <c r="G343" s="4">
        <v>4</v>
      </c>
      <c r="H343" s="8">
        <v>3.31</v>
      </c>
      <c r="I343" s="4">
        <v>1</v>
      </c>
    </row>
    <row r="344" spans="1:9" x14ac:dyDescent="0.2">
      <c r="A344" s="2">
        <v>9</v>
      </c>
      <c r="B344" s="1" t="s">
        <v>41</v>
      </c>
      <c r="C344" s="4">
        <v>16</v>
      </c>
      <c r="D344" s="8">
        <v>4</v>
      </c>
      <c r="E344" s="4">
        <v>9</v>
      </c>
      <c r="F344" s="8">
        <v>3.4</v>
      </c>
      <c r="G344" s="4">
        <v>7</v>
      </c>
      <c r="H344" s="8">
        <v>5.79</v>
      </c>
      <c r="I344" s="4">
        <v>0</v>
      </c>
    </row>
    <row r="345" spans="1:9" x14ac:dyDescent="0.2">
      <c r="A345" s="2">
        <v>10</v>
      </c>
      <c r="B345" s="1" t="s">
        <v>52</v>
      </c>
      <c r="C345" s="4">
        <v>9</v>
      </c>
      <c r="D345" s="8">
        <v>2.25</v>
      </c>
      <c r="E345" s="4">
        <v>4</v>
      </c>
      <c r="F345" s="8">
        <v>1.51</v>
      </c>
      <c r="G345" s="4">
        <v>5</v>
      </c>
      <c r="H345" s="8">
        <v>4.13</v>
      </c>
      <c r="I345" s="4">
        <v>0</v>
      </c>
    </row>
    <row r="346" spans="1:9" x14ac:dyDescent="0.2">
      <c r="A346" s="2">
        <v>11</v>
      </c>
      <c r="B346" s="1" t="s">
        <v>56</v>
      </c>
      <c r="C346" s="4">
        <v>8</v>
      </c>
      <c r="D346" s="8">
        <v>2</v>
      </c>
      <c r="E346" s="4">
        <v>7</v>
      </c>
      <c r="F346" s="8">
        <v>2.64</v>
      </c>
      <c r="G346" s="4">
        <v>1</v>
      </c>
      <c r="H346" s="8">
        <v>0.83</v>
      </c>
      <c r="I346" s="4">
        <v>0</v>
      </c>
    </row>
    <row r="347" spans="1:9" x14ac:dyDescent="0.2">
      <c r="A347" s="2">
        <v>12</v>
      </c>
      <c r="B347" s="1" t="s">
        <v>46</v>
      </c>
      <c r="C347" s="4">
        <v>7</v>
      </c>
      <c r="D347" s="8">
        <v>1.75</v>
      </c>
      <c r="E347" s="4">
        <v>5</v>
      </c>
      <c r="F347" s="8">
        <v>1.89</v>
      </c>
      <c r="G347" s="4">
        <v>2</v>
      </c>
      <c r="H347" s="8">
        <v>1.65</v>
      </c>
      <c r="I347" s="4">
        <v>0</v>
      </c>
    </row>
    <row r="348" spans="1:9" x14ac:dyDescent="0.2">
      <c r="A348" s="2">
        <v>12</v>
      </c>
      <c r="B348" s="1" t="s">
        <v>48</v>
      </c>
      <c r="C348" s="4">
        <v>7</v>
      </c>
      <c r="D348" s="8">
        <v>1.75</v>
      </c>
      <c r="E348" s="4">
        <v>6</v>
      </c>
      <c r="F348" s="8">
        <v>2.2599999999999998</v>
      </c>
      <c r="G348" s="4">
        <v>1</v>
      </c>
      <c r="H348" s="8">
        <v>0.83</v>
      </c>
      <c r="I348" s="4">
        <v>0</v>
      </c>
    </row>
    <row r="349" spans="1:9" x14ac:dyDescent="0.2">
      <c r="A349" s="2">
        <v>14</v>
      </c>
      <c r="B349" s="1" t="s">
        <v>73</v>
      </c>
      <c r="C349" s="4">
        <v>6</v>
      </c>
      <c r="D349" s="8">
        <v>1.5</v>
      </c>
      <c r="E349" s="4">
        <v>2</v>
      </c>
      <c r="F349" s="8">
        <v>0.75</v>
      </c>
      <c r="G349" s="4">
        <v>3</v>
      </c>
      <c r="H349" s="8">
        <v>2.48</v>
      </c>
      <c r="I349" s="4">
        <v>0</v>
      </c>
    </row>
    <row r="350" spans="1:9" x14ac:dyDescent="0.2">
      <c r="A350" s="2">
        <v>14</v>
      </c>
      <c r="B350" s="1" t="s">
        <v>58</v>
      </c>
      <c r="C350" s="4">
        <v>6</v>
      </c>
      <c r="D350" s="8">
        <v>1.5</v>
      </c>
      <c r="E350" s="4">
        <v>5</v>
      </c>
      <c r="F350" s="8">
        <v>1.89</v>
      </c>
      <c r="G350" s="4">
        <v>1</v>
      </c>
      <c r="H350" s="8">
        <v>0.83</v>
      </c>
      <c r="I350" s="4">
        <v>0</v>
      </c>
    </row>
    <row r="351" spans="1:9" x14ac:dyDescent="0.2">
      <c r="A351" s="2">
        <v>16</v>
      </c>
      <c r="B351" s="1" t="s">
        <v>57</v>
      </c>
      <c r="C351" s="4">
        <v>5</v>
      </c>
      <c r="D351" s="8">
        <v>1.25</v>
      </c>
      <c r="E351" s="4">
        <v>0</v>
      </c>
      <c r="F351" s="8">
        <v>0</v>
      </c>
      <c r="G351" s="4">
        <v>2</v>
      </c>
      <c r="H351" s="8">
        <v>1.65</v>
      </c>
      <c r="I351" s="4">
        <v>0</v>
      </c>
    </row>
    <row r="352" spans="1:9" x14ac:dyDescent="0.2">
      <c r="A352" s="2">
        <v>16</v>
      </c>
      <c r="B352" s="1" t="s">
        <v>76</v>
      </c>
      <c r="C352" s="4">
        <v>5</v>
      </c>
      <c r="D352" s="8">
        <v>1.25</v>
      </c>
      <c r="E352" s="4">
        <v>0</v>
      </c>
      <c r="F352" s="8">
        <v>0</v>
      </c>
      <c r="G352" s="4">
        <v>0</v>
      </c>
      <c r="H352" s="8">
        <v>0</v>
      </c>
      <c r="I352" s="4">
        <v>4</v>
      </c>
    </row>
    <row r="353" spans="1:9" x14ac:dyDescent="0.2">
      <c r="A353" s="2">
        <v>18</v>
      </c>
      <c r="B353" s="1" t="s">
        <v>62</v>
      </c>
      <c r="C353" s="4">
        <v>4</v>
      </c>
      <c r="D353" s="8">
        <v>1</v>
      </c>
      <c r="E353" s="4">
        <v>3</v>
      </c>
      <c r="F353" s="8">
        <v>1.1299999999999999</v>
      </c>
      <c r="G353" s="4">
        <v>1</v>
      </c>
      <c r="H353" s="8">
        <v>0.83</v>
      </c>
      <c r="I353" s="4">
        <v>0</v>
      </c>
    </row>
    <row r="354" spans="1:9" x14ac:dyDescent="0.2">
      <c r="A354" s="2">
        <v>18</v>
      </c>
      <c r="B354" s="1" t="s">
        <v>63</v>
      </c>
      <c r="C354" s="4">
        <v>4</v>
      </c>
      <c r="D354" s="8">
        <v>1</v>
      </c>
      <c r="E354" s="4">
        <v>1</v>
      </c>
      <c r="F354" s="8">
        <v>0.38</v>
      </c>
      <c r="G354" s="4">
        <v>3</v>
      </c>
      <c r="H354" s="8">
        <v>2.48</v>
      </c>
      <c r="I354" s="4">
        <v>0</v>
      </c>
    </row>
    <row r="355" spans="1:9" x14ac:dyDescent="0.2">
      <c r="A355" s="2">
        <v>18</v>
      </c>
      <c r="B355" s="1" t="s">
        <v>61</v>
      </c>
      <c r="C355" s="4">
        <v>4</v>
      </c>
      <c r="D355" s="8">
        <v>1</v>
      </c>
      <c r="E355" s="4">
        <v>4</v>
      </c>
      <c r="F355" s="8">
        <v>1.51</v>
      </c>
      <c r="G355" s="4">
        <v>0</v>
      </c>
      <c r="H355" s="8">
        <v>0</v>
      </c>
      <c r="I355" s="4">
        <v>0</v>
      </c>
    </row>
    <row r="356" spans="1:9" x14ac:dyDescent="0.2">
      <c r="A356" s="2">
        <v>18</v>
      </c>
      <c r="B356" s="1" t="s">
        <v>64</v>
      </c>
      <c r="C356" s="4">
        <v>4</v>
      </c>
      <c r="D356" s="8">
        <v>1</v>
      </c>
      <c r="E356" s="4">
        <v>2</v>
      </c>
      <c r="F356" s="8">
        <v>0.75</v>
      </c>
      <c r="G356" s="4">
        <v>2</v>
      </c>
      <c r="H356" s="8">
        <v>1.65</v>
      </c>
      <c r="I356" s="4">
        <v>0</v>
      </c>
    </row>
    <row r="357" spans="1:9" x14ac:dyDescent="0.2">
      <c r="A357" s="1"/>
      <c r="C357" s="4"/>
      <c r="D357" s="8"/>
      <c r="E357" s="4"/>
      <c r="F357" s="8"/>
      <c r="G357" s="4"/>
      <c r="H357" s="8"/>
      <c r="I357" s="4"/>
    </row>
  </sheetData>
  <phoneticPr fontId="1"/>
  <pageMargins left="0.70866141732283505" right="0.70866141732283505" top="0.74803149606299202" bottom="0.74803149606299202" header="0.31496062992126" footer="0.31496062992126"/>
  <pageSetup paperSize="12" fitToHeight="0" orientation="portrait" r:id="rId2"/>
  <headerFooter>
    <oddHeader>&amp;C自治体別 事業所数 産業中分類トップ２０</oddHeader>
    <oddFooter>&amp;C&amp;P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3AB2A-3ED0-4A96-8CD7-98B55B0CAE49}">
  <sheetPr>
    <pageSetUpPr fitToPage="1"/>
  </sheetPr>
  <dimension ref="A1:I372"/>
  <sheetViews>
    <sheetView workbookViewId="0"/>
  </sheetViews>
  <sheetFormatPr defaultRowHeight="13.2" x14ac:dyDescent="0.2"/>
  <cols>
    <col min="1" max="1" width="13" customWidth="1"/>
    <col min="2" max="2" width="45.77734375" customWidth="1"/>
    <col min="3" max="9" width="10.44140625" customWidth="1"/>
    <col min="10" max="10" width="27.109375" bestFit="1" customWidth="1"/>
  </cols>
  <sheetData>
    <row r="1" spans="1:9" ht="37.5" customHeight="1" x14ac:dyDescent="0.2">
      <c r="A1" s="6" t="s">
        <v>77</v>
      </c>
      <c r="B1" s="3" t="s">
        <v>133</v>
      </c>
      <c r="C1" s="7" t="s">
        <v>32</v>
      </c>
      <c r="D1" s="7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</row>
    <row r="2" spans="1:9" x14ac:dyDescent="0.2">
      <c r="A2" s="1" t="s">
        <v>0</v>
      </c>
      <c r="C2" s="4"/>
      <c r="D2" s="8"/>
      <c r="E2" s="4"/>
      <c r="F2" s="8"/>
      <c r="G2" s="4"/>
      <c r="H2" s="8"/>
      <c r="I2" s="4"/>
    </row>
    <row r="3" spans="1:9" x14ac:dyDescent="0.2">
      <c r="A3" s="2">
        <v>1</v>
      </c>
      <c r="B3" s="1" t="s">
        <v>95</v>
      </c>
      <c r="C3" s="4">
        <v>1660</v>
      </c>
      <c r="D3" s="8">
        <v>5.87</v>
      </c>
      <c r="E3" s="4">
        <v>1519</v>
      </c>
      <c r="F3" s="8">
        <v>9.99</v>
      </c>
      <c r="G3" s="4">
        <v>141</v>
      </c>
      <c r="H3" s="8">
        <v>1.1100000000000001</v>
      </c>
      <c r="I3" s="4">
        <v>0</v>
      </c>
    </row>
    <row r="4" spans="1:9" x14ac:dyDescent="0.2">
      <c r="A4" s="2">
        <v>2</v>
      </c>
      <c r="B4" s="1" t="s">
        <v>94</v>
      </c>
      <c r="C4" s="4">
        <v>889</v>
      </c>
      <c r="D4" s="8">
        <v>3.15</v>
      </c>
      <c r="E4" s="4">
        <v>866</v>
      </c>
      <c r="F4" s="8">
        <v>5.7</v>
      </c>
      <c r="G4" s="4">
        <v>23</v>
      </c>
      <c r="H4" s="8">
        <v>0.18</v>
      </c>
      <c r="I4" s="4">
        <v>0</v>
      </c>
    </row>
    <row r="5" spans="1:9" x14ac:dyDescent="0.2">
      <c r="A5" s="2">
        <v>3</v>
      </c>
      <c r="B5" s="1" t="s">
        <v>97</v>
      </c>
      <c r="C5" s="4">
        <v>837</v>
      </c>
      <c r="D5" s="8">
        <v>2.96</v>
      </c>
      <c r="E5" s="4">
        <v>805</v>
      </c>
      <c r="F5" s="8">
        <v>5.3</v>
      </c>
      <c r="G5" s="4">
        <v>31</v>
      </c>
      <c r="H5" s="8">
        <v>0.24</v>
      </c>
      <c r="I5" s="4">
        <v>1</v>
      </c>
    </row>
    <row r="6" spans="1:9" x14ac:dyDescent="0.2">
      <c r="A6" s="2">
        <v>4</v>
      </c>
      <c r="B6" s="1" t="s">
        <v>96</v>
      </c>
      <c r="C6" s="4">
        <v>754</v>
      </c>
      <c r="D6" s="8">
        <v>2.67</v>
      </c>
      <c r="E6" s="4">
        <v>496</v>
      </c>
      <c r="F6" s="8">
        <v>3.26</v>
      </c>
      <c r="G6" s="4">
        <v>254</v>
      </c>
      <c r="H6" s="8">
        <v>2</v>
      </c>
      <c r="I6" s="4">
        <v>4</v>
      </c>
    </row>
    <row r="7" spans="1:9" x14ac:dyDescent="0.2">
      <c r="A7" s="2">
        <v>5</v>
      </c>
      <c r="B7" s="1" t="s">
        <v>79</v>
      </c>
      <c r="C7" s="4">
        <v>659</v>
      </c>
      <c r="D7" s="8">
        <v>2.33</v>
      </c>
      <c r="E7" s="4">
        <v>132</v>
      </c>
      <c r="F7" s="8">
        <v>0.87</v>
      </c>
      <c r="G7" s="4">
        <v>527</v>
      </c>
      <c r="H7" s="8">
        <v>4.16</v>
      </c>
      <c r="I7" s="4">
        <v>0</v>
      </c>
    </row>
    <row r="8" spans="1:9" x14ac:dyDescent="0.2">
      <c r="A8" s="2">
        <v>6</v>
      </c>
      <c r="B8" s="1" t="s">
        <v>87</v>
      </c>
      <c r="C8" s="4">
        <v>653</v>
      </c>
      <c r="D8" s="8">
        <v>2.31</v>
      </c>
      <c r="E8" s="4">
        <v>407</v>
      </c>
      <c r="F8" s="8">
        <v>2.68</v>
      </c>
      <c r="G8" s="4">
        <v>246</v>
      </c>
      <c r="H8" s="8">
        <v>1.94</v>
      </c>
      <c r="I8" s="4">
        <v>0</v>
      </c>
    </row>
    <row r="9" spans="1:9" x14ac:dyDescent="0.2">
      <c r="A9" s="2">
        <v>6</v>
      </c>
      <c r="B9" s="1" t="s">
        <v>89</v>
      </c>
      <c r="C9" s="4">
        <v>653</v>
      </c>
      <c r="D9" s="8">
        <v>2.31</v>
      </c>
      <c r="E9" s="4">
        <v>263</v>
      </c>
      <c r="F9" s="8">
        <v>1.73</v>
      </c>
      <c r="G9" s="4">
        <v>387</v>
      </c>
      <c r="H9" s="8">
        <v>3.05</v>
      </c>
      <c r="I9" s="4">
        <v>0</v>
      </c>
    </row>
    <row r="10" spans="1:9" x14ac:dyDescent="0.2">
      <c r="A10" s="2">
        <v>8</v>
      </c>
      <c r="B10" s="1" t="s">
        <v>90</v>
      </c>
      <c r="C10" s="4">
        <v>577</v>
      </c>
      <c r="D10" s="8">
        <v>2.04</v>
      </c>
      <c r="E10" s="4">
        <v>453</v>
      </c>
      <c r="F10" s="8">
        <v>2.98</v>
      </c>
      <c r="G10" s="4">
        <v>124</v>
      </c>
      <c r="H10" s="8">
        <v>0.98</v>
      </c>
      <c r="I10" s="4">
        <v>0</v>
      </c>
    </row>
    <row r="11" spans="1:9" x14ac:dyDescent="0.2">
      <c r="A11" s="2">
        <v>9</v>
      </c>
      <c r="B11" s="1" t="s">
        <v>91</v>
      </c>
      <c r="C11" s="4">
        <v>524</v>
      </c>
      <c r="D11" s="8">
        <v>1.85</v>
      </c>
      <c r="E11" s="4">
        <v>475</v>
      </c>
      <c r="F11" s="8">
        <v>3.13</v>
      </c>
      <c r="G11" s="4">
        <v>49</v>
      </c>
      <c r="H11" s="8">
        <v>0.39</v>
      </c>
      <c r="I11" s="4">
        <v>0</v>
      </c>
    </row>
    <row r="12" spans="1:9" x14ac:dyDescent="0.2">
      <c r="A12" s="2">
        <v>10</v>
      </c>
      <c r="B12" s="1" t="s">
        <v>92</v>
      </c>
      <c r="C12" s="4">
        <v>489</v>
      </c>
      <c r="D12" s="8">
        <v>1.73</v>
      </c>
      <c r="E12" s="4">
        <v>451</v>
      </c>
      <c r="F12" s="8">
        <v>2.97</v>
      </c>
      <c r="G12" s="4">
        <v>38</v>
      </c>
      <c r="H12" s="8">
        <v>0.3</v>
      </c>
      <c r="I12" s="4">
        <v>0</v>
      </c>
    </row>
    <row r="13" spans="1:9" x14ac:dyDescent="0.2">
      <c r="A13" s="2">
        <v>11</v>
      </c>
      <c r="B13" s="1" t="s">
        <v>81</v>
      </c>
      <c r="C13" s="4">
        <v>477</v>
      </c>
      <c r="D13" s="8">
        <v>1.69</v>
      </c>
      <c r="E13" s="4">
        <v>194</v>
      </c>
      <c r="F13" s="8">
        <v>1.28</v>
      </c>
      <c r="G13" s="4">
        <v>283</v>
      </c>
      <c r="H13" s="8">
        <v>2.23</v>
      </c>
      <c r="I13" s="4">
        <v>0</v>
      </c>
    </row>
    <row r="14" spans="1:9" x14ac:dyDescent="0.2">
      <c r="A14" s="2">
        <v>12</v>
      </c>
      <c r="B14" s="1" t="s">
        <v>85</v>
      </c>
      <c r="C14" s="4">
        <v>460</v>
      </c>
      <c r="D14" s="8">
        <v>1.63</v>
      </c>
      <c r="E14" s="4">
        <v>216</v>
      </c>
      <c r="F14" s="8">
        <v>1.42</v>
      </c>
      <c r="G14" s="4">
        <v>244</v>
      </c>
      <c r="H14" s="8">
        <v>1.93</v>
      </c>
      <c r="I14" s="4">
        <v>0</v>
      </c>
    </row>
    <row r="15" spans="1:9" x14ac:dyDescent="0.2">
      <c r="A15" s="2">
        <v>13</v>
      </c>
      <c r="B15" s="1" t="s">
        <v>84</v>
      </c>
      <c r="C15" s="4">
        <v>456</v>
      </c>
      <c r="D15" s="8">
        <v>1.61</v>
      </c>
      <c r="E15" s="4">
        <v>296</v>
      </c>
      <c r="F15" s="8">
        <v>1.95</v>
      </c>
      <c r="G15" s="4">
        <v>160</v>
      </c>
      <c r="H15" s="8">
        <v>1.26</v>
      </c>
      <c r="I15" s="4">
        <v>0</v>
      </c>
    </row>
    <row r="16" spans="1:9" x14ac:dyDescent="0.2">
      <c r="A16" s="2">
        <v>14</v>
      </c>
      <c r="B16" s="1" t="s">
        <v>83</v>
      </c>
      <c r="C16" s="4">
        <v>450</v>
      </c>
      <c r="D16" s="8">
        <v>1.59</v>
      </c>
      <c r="E16" s="4">
        <v>269</v>
      </c>
      <c r="F16" s="8">
        <v>1.77</v>
      </c>
      <c r="G16" s="4">
        <v>181</v>
      </c>
      <c r="H16" s="8">
        <v>1.43</v>
      </c>
      <c r="I16" s="4">
        <v>0</v>
      </c>
    </row>
    <row r="17" spans="1:9" x14ac:dyDescent="0.2">
      <c r="A17" s="2">
        <v>15</v>
      </c>
      <c r="B17" s="1" t="s">
        <v>82</v>
      </c>
      <c r="C17" s="4">
        <v>428</v>
      </c>
      <c r="D17" s="8">
        <v>1.51</v>
      </c>
      <c r="E17" s="4">
        <v>158</v>
      </c>
      <c r="F17" s="8">
        <v>1.04</v>
      </c>
      <c r="G17" s="4">
        <v>270</v>
      </c>
      <c r="H17" s="8">
        <v>2.13</v>
      </c>
      <c r="I17" s="4">
        <v>0</v>
      </c>
    </row>
    <row r="18" spans="1:9" x14ac:dyDescent="0.2">
      <c r="A18" s="2">
        <v>15</v>
      </c>
      <c r="B18" s="1" t="s">
        <v>86</v>
      </c>
      <c r="C18" s="4">
        <v>428</v>
      </c>
      <c r="D18" s="8">
        <v>1.51</v>
      </c>
      <c r="E18" s="4">
        <v>208</v>
      </c>
      <c r="F18" s="8">
        <v>1.37</v>
      </c>
      <c r="G18" s="4">
        <v>220</v>
      </c>
      <c r="H18" s="8">
        <v>1.74</v>
      </c>
      <c r="I18" s="4">
        <v>0</v>
      </c>
    </row>
    <row r="19" spans="1:9" x14ac:dyDescent="0.2">
      <c r="A19" s="2">
        <v>17</v>
      </c>
      <c r="B19" s="1" t="s">
        <v>80</v>
      </c>
      <c r="C19" s="4">
        <v>410</v>
      </c>
      <c r="D19" s="8">
        <v>1.45</v>
      </c>
      <c r="E19" s="4">
        <v>209</v>
      </c>
      <c r="F19" s="8">
        <v>1.38</v>
      </c>
      <c r="G19" s="4">
        <v>201</v>
      </c>
      <c r="H19" s="8">
        <v>1.59</v>
      </c>
      <c r="I19" s="4">
        <v>0</v>
      </c>
    </row>
    <row r="20" spans="1:9" x14ac:dyDescent="0.2">
      <c r="A20" s="2">
        <v>18</v>
      </c>
      <c r="B20" s="1" t="s">
        <v>98</v>
      </c>
      <c r="C20" s="4">
        <v>375</v>
      </c>
      <c r="D20" s="8">
        <v>1.33</v>
      </c>
      <c r="E20" s="4">
        <v>261</v>
      </c>
      <c r="F20" s="8">
        <v>1.72</v>
      </c>
      <c r="G20" s="4">
        <v>114</v>
      </c>
      <c r="H20" s="8">
        <v>0.9</v>
      </c>
      <c r="I20" s="4">
        <v>0</v>
      </c>
    </row>
    <row r="21" spans="1:9" x14ac:dyDescent="0.2">
      <c r="A21" s="2">
        <v>19</v>
      </c>
      <c r="B21" s="1" t="s">
        <v>93</v>
      </c>
      <c r="C21" s="4">
        <v>368</v>
      </c>
      <c r="D21" s="8">
        <v>1.3</v>
      </c>
      <c r="E21" s="4">
        <v>321</v>
      </c>
      <c r="F21" s="8">
        <v>2.11</v>
      </c>
      <c r="G21" s="4">
        <v>47</v>
      </c>
      <c r="H21" s="8">
        <v>0.37</v>
      </c>
      <c r="I21" s="4">
        <v>0</v>
      </c>
    </row>
    <row r="22" spans="1:9" x14ac:dyDescent="0.2">
      <c r="A22" s="2">
        <v>20</v>
      </c>
      <c r="B22" s="1" t="s">
        <v>88</v>
      </c>
      <c r="C22" s="4">
        <v>367</v>
      </c>
      <c r="D22" s="8">
        <v>1.3</v>
      </c>
      <c r="E22" s="4">
        <v>56</v>
      </c>
      <c r="F22" s="8">
        <v>0.37</v>
      </c>
      <c r="G22" s="4">
        <v>308</v>
      </c>
      <c r="H22" s="8">
        <v>2.4300000000000002</v>
      </c>
      <c r="I22" s="4">
        <v>2</v>
      </c>
    </row>
    <row r="23" spans="1:9" x14ac:dyDescent="0.2">
      <c r="A23" s="1"/>
      <c r="C23" s="4"/>
      <c r="D23" s="8"/>
      <c r="E23" s="4"/>
      <c r="F23" s="8"/>
      <c r="G23" s="4"/>
      <c r="H23" s="8"/>
      <c r="I23" s="4"/>
    </row>
    <row r="24" spans="1:9" x14ac:dyDescent="0.2">
      <c r="A24" s="1" t="s">
        <v>1</v>
      </c>
      <c r="C24" s="4"/>
      <c r="D24" s="8"/>
      <c r="E24" s="4"/>
      <c r="F24" s="8"/>
      <c r="G24" s="4"/>
      <c r="H24" s="8"/>
      <c r="I24" s="4"/>
    </row>
    <row r="25" spans="1:9" x14ac:dyDescent="0.2">
      <c r="A25" s="2">
        <v>1</v>
      </c>
      <c r="B25" s="1" t="s">
        <v>95</v>
      </c>
      <c r="C25" s="4">
        <v>570</v>
      </c>
      <c r="D25" s="8">
        <v>5.32</v>
      </c>
      <c r="E25" s="4">
        <v>516</v>
      </c>
      <c r="F25" s="8">
        <v>10.15</v>
      </c>
      <c r="G25" s="4">
        <v>54</v>
      </c>
      <c r="H25" s="8">
        <v>0.98</v>
      </c>
      <c r="I25" s="4">
        <v>0</v>
      </c>
    </row>
    <row r="26" spans="1:9" x14ac:dyDescent="0.2">
      <c r="A26" s="2">
        <v>2</v>
      </c>
      <c r="B26" s="1" t="s">
        <v>89</v>
      </c>
      <c r="C26" s="4">
        <v>386</v>
      </c>
      <c r="D26" s="8">
        <v>3.6</v>
      </c>
      <c r="E26" s="4">
        <v>163</v>
      </c>
      <c r="F26" s="8">
        <v>3.21</v>
      </c>
      <c r="G26" s="4">
        <v>223</v>
      </c>
      <c r="H26" s="8">
        <v>4.0599999999999996</v>
      </c>
      <c r="I26" s="4">
        <v>0</v>
      </c>
    </row>
    <row r="27" spans="1:9" x14ac:dyDescent="0.2">
      <c r="A27" s="2">
        <v>3</v>
      </c>
      <c r="B27" s="1" t="s">
        <v>94</v>
      </c>
      <c r="C27" s="4">
        <v>308</v>
      </c>
      <c r="D27" s="8">
        <v>2.88</v>
      </c>
      <c r="E27" s="4">
        <v>297</v>
      </c>
      <c r="F27" s="8">
        <v>5.84</v>
      </c>
      <c r="G27" s="4">
        <v>11</v>
      </c>
      <c r="H27" s="8">
        <v>0.2</v>
      </c>
      <c r="I27" s="4">
        <v>0</v>
      </c>
    </row>
    <row r="28" spans="1:9" x14ac:dyDescent="0.2">
      <c r="A28" s="2">
        <v>4</v>
      </c>
      <c r="B28" s="1" t="s">
        <v>97</v>
      </c>
      <c r="C28" s="4">
        <v>301</v>
      </c>
      <c r="D28" s="8">
        <v>2.81</v>
      </c>
      <c r="E28" s="4">
        <v>290</v>
      </c>
      <c r="F28" s="8">
        <v>5.7</v>
      </c>
      <c r="G28" s="4">
        <v>10</v>
      </c>
      <c r="H28" s="8">
        <v>0.18</v>
      </c>
      <c r="I28" s="4">
        <v>1</v>
      </c>
    </row>
    <row r="29" spans="1:9" x14ac:dyDescent="0.2">
      <c r="A29" s="2">
        <v>5</v>
      </c>
      <c r="B29" s="1" t="s">
        <v>96</v>
      </c>
      <c r="C29" s="4">
        <v>298</v>
      </c>
      <c r="D29" s="8">
        <v>2.78</v>
      </c>
      <c r="E29" s="4">
        <v>197</v>
      </c>
      <c r="F29" s="8">
        <v>3.87</v>
      </c>
      <c r="G29" s="4">
        <v>99</v>
      </c>
      <c r="H29" s="8">
        <v>1.8</v>
      </c>
      <c r="I29" s="4">
        <v>2</v>
      </c>
    </row>
    <row r="30" spans="1:9" x14ac:dyDescent="0.2">
      <c r="A30" s="2">
        <v>6</v>
      </c>
      <c r="B30" s="1" t="s">
        <v>90</v>
      </c>
      <c r="C30" s="4">
        <v>259</v>
      </c>
      <c r="D30" s="8">
        <v>2.42</v>
      </c>
      <c r="E30" s="4">
        <v>185</v>
      </c>
      <c r="F30" s="8">
        <v>3.64</v>
      </c>
      <c r="G30" s="4">
        <v>74</v>
      </c>
      <c r="H30" s="8">
        <v>1.35</v>
      </c>
      <c r="I30" s="4">
        <v>0</v>
      </c>
    </row>
    <row r="31" spans="1:9" x14ac:dyDescent="0.2">
      <c r="A31" s="2">
        <v>7</v>
      </c>
      <c r="B31" s="1" t="s">
        <v>87</v>
      </c>
      <c r="C31" s="4">
        <v>233</v>
      </c>
      <c r="D31" s="8">
        <v>2.1800000000000002</v>
      </c>
      <c r="E31" s="4">
        <v>129</v>
      </c>
      <c r="F31" s="8">
        <v>2.54</v>
      </c>
      <c r="G31" s="4">
        <v>104</v>
      </c>
      <c r="H31" s="8">
        <v>1.9</v>
      </c>
      <c r="I31" s="4">
        <v>0</v>
      </c>
    </row>
    <row r="32" spans="1:9" x14ac:dyDescent="0.2">
      <c r="A32" s="2">
        <v>8</v>
      </c>
      <c r="B32" s="1" t="s">
        <v>79</v>
      </c>
      <c r="C32" s="4">
        <v>202</v>
      </c>
      <c r="D32" s="8">
        <v>1.89</v>
      </c>
      <c r="E32" s="4">
        <v>25</v>
      </c>
      <c r="F32" s="8">
        <v>0.49</v>
      </c>
      <c r="G32" s="4">
        <v>177</v>
      </c>
      <c r="H32" s="8">
        <v>3.23</v>
      </c>
      <c r="I32" s="4">
        <v>0</v>
      </c>
    </row>
    <row r="33" spans="1:9" x14ac:dyDescent="0.2">
      <c r="A33" s="2">
        <v>9</v>
      </c>
      <c r="B33" s="1" t="s">
        <v>91</v>
      </c>
      <c r="C33" s="4">
        <v>201</v>
      </c>
      <c r="D33" s="8">
        <v>1.88</v>
      </c>
      <c r="E33" s="4">
        <v>175</v>
      </c>
      <c r="F33" s="8">
        <v>3.44</v>
      </c>
      <c r="G33" s="4">
        <v>26</v>
      </c>
      <c r="H33" s="8">
        <v>0.47</v>
      </c>
      <c r="I33" s="4">
        <v>0</v>
      </c>
    </row>
    <row r="34" spans="1:9" x14ac:dyDescent="0.2">
      <c r="A34" s="2">
        <v>10</v>
      </c>
      <c r="B34" s="1" t="s">
        <v>85</v>
      </c>
      <c r="C34" s="4">
        <v>191</v>
      </c>
      <c r="D34" s="8">
        <v>1.78</v>
      </c>
      <c r="E34" s="4">
        <v>88</v>
      </c>
      <c r="F34" s="8">
        <v>1.73</v>
      </c>
      <c r="G34" s="4">
        <v>103</v>
      </c>
      <c r="H34" s="8">
        <v>1.88</v>
      </c>
      <c r="I34" s="4">
        <v>0</v>
      </c>
    </row>
    <row r="35" spans="1:9" x14ac:dyDescent="0.2">
      <c r="A35" s="2">
        <v>11</v>
      </c>
      <c r="B35" s="1" t="s">
        <v>92</v>
      </c>
      <c r="C35" s="4">
        <v>187</v>
      </c>
      <c r="D35" s="8">
        <v>1.75</v>
      </c>
      <c r="E35" s="4">
        <v>170</v>
      </c>
      <c r="F35" s="8">
        <v>3.34</v>
      </c>
      <c r="G35" s="4">
        <v>17</v>
      </c>
      <c r="H35" s="8">
        <v>0.31</v>
      </c>
      <c r="I35" s="4">
        <v>0</v>
      </c>
    </row>
    <row r="36" spans="1:9" x14ac:dyDescent="0.2">
      <c r="A36" s="2">
        <v>12</v>
      </c>
      <c r="B36" s="1" t="s">
        <v>81</v>
      </c>
      <c r="C36" s="4">
        <v>183</v>
      </c>
      <c r="D36" s="8">
        <v>1.71</v>
      </c>
      <c r="E36" s="4">
        <v>59</v>
      </c>
      <c r="F36" s="8">
        <v>1.1599999999999999</v>
      </c>
      <c r="G36" s="4">
        <v>124</v>
      </c>
      <c r="H36" s="8">
        <v>2.2599999999999998</v>
      </c>
      <c r="I36" s="4">
        <v>0</v>
      </c>
    </row>
    <row r="37" spans="1:9" x14ac:dyDescent="0.2">
      <c r="A37" s="2">
        <v>13</v>
      </c>
      <c r="B37" s="1" t="s">
        <v>88</v>
      </c>
      <c r="C37" s="4">
        <v>179</v>
      </c>
      <c r="D37" s="8">
        <v>1.67</v>
      </c>
      <c r="E37" s="4">
        <v>23</v>
      </c>
      <c r="F37" s="8">
        <v>0.45</v>
      </c>
      <c r="G37" s="4">
        <v>156</v>
      </c>
      <c r="H37" s="8">
        <v>2.84</v>
      </c>
      <c r="I37" s="4">
        <v>0</v>
      </c>
    </row>
    <row r="38" spans="1:9" x14ac:dyDescent="0.2">
      <c r="A38" s="2">
        <v>14</v>
      </c>
      <c r="B38" s="1" t="s">
        <v>82</v>
      </c>
      <c r="C38" s="4">
        <v>168</v>
      </c>
      <c r="D38" s="8">
        <v>1.57</v>
      </c>
      <c r="E38" s="4">
        <v>49</v>
      </c>
      <c r="F38" s="8">
        <v>0.96</v>
      </c>
      <c r="G38" s="4">
        <v>119</v>
      </c>
      <c r="H38" s="8">
        <v>2.17</v>
      </c>
      <c r="I38" s="4">
        <v>0</v>
      </c>
    </row>
    <row r="39" spans="1:9" x14ac:dyDescent="0.2">
      <c r="A39" s="2">
        <v>15</v>
      </c>
      <c r="B39" s="1" t="s">
        <v>86</v>
      </c>
      <c r="C39" s="4">
        <v>160</v>
      </c>
      <c r="D39" s="8">
        <v>1.49</v>
      </c>
      <c r="E39" s="4">
        <v>69</v>
      </c>
      <c r="F39" s="8">
        <v>1.36</v>
      </c>
      <c r="G39" s="4">
        <v>91</v>
      </c>
      <c r="H39" s="8">
        <v>1.66</v>
      </c>
      <c r="I39" s="4">
        <v>0</v>
      </c>
    </row>
    <row r="40" spans="1:9" x14ac:dyDescent="0.2">
      <c r="A40" s="2">
        <v>16</v>
      </c>
      <c r="B40" s="1" t="s">
        <v>98</v>
      </c>
      <c r="C40" s="4">
        <v>158</v>
      </c>
      <c r="D40" s="8">
        <v>1.48</v>
      </c>
      <c r="E40" s="4">
        <v>101</v>
      </c>
      <c r="F40" s="8">
        <v>1.99</v>
      </c>
      <c r="G40" s="4">
        <v>57</v>
      </c>
      <c r="H40" s="8">
        <v>1.04</v>
      </c>
      <c r="I40" s="4">
        <v>0</v>
      </c>
    </row>
    <row r="41" spans="1:9" x14ac:dyDescent="0.2">
      <c r="A41" s="2">
        <v>17</v>
      </c>
      <c r="B41" s="1" t="s">
        <v>84</v>
      </c>
      <c r="C41" s="4">
        <v>149</v>
      </c>
      <c r="D41" s="8">
        <v>1.39</v>
      </c>
      <c r="E41" s="4">
        <v>88</v>
      </c>
      <c r="F41" s="8">
        <v>1.73</v>
      </c>
      <c r="G41" s="4">
        <v>61</v>
      </c>
      <c r="H41" s="8">
        <v>1.1100000000000001</v>
      </c>
      <c r="I41" s="4">
        <v>0</v>
      </c>
    </row>
    <row r="42" spans="1:9" x14ac:dyDescent="0.2">
      <c r="A42" s="2">
        <v>18</v>
      </c>
      <c r="B42" s="1" t="s">
        <v>99</v>
      </c>
      <c r="C42" s="4">
        <v>143</v>
      </c>
      <c r="D42" s="8">
        <v>1.34</v>
      </c>
      <c r="E42" s="4">
        <v>39</v>
      </c>
      <c r="F42" s="8">
        <v>0.77</v>
      </c>
      <c r="G42" s="4">
        <v>104</v>
      </c>
      <c r="H42" s="8">
        <v>1.9</v>
      </c>
      <c r="I42" s="4">
        <v>0</v>
      </c>
    </row>
    <row r="43" spans="1:9" x14ac:dyDescent="0.2">
      <c r="A43" s="2">
        <v>19</v>
      </c>
      <c r="B43" s="1" t="s">
        <v>83</v>
      </c>
      <c r="C43" s="4">
        <v>139</v>
      </c>
      <c r="D43" s="8">
        <v>1.3</v>
      </c>
      <c r="E43" s="4">
        <v>65</v>
      </c>
      <c r="F43" s="8">
        <v>1.28</v>
      </c>
      <c r="G43" s="4">
        <v>74</v>
      </c>
      <c r="H43" s="8">
        <v>1.35</v>
      </c>
      <c r="I43" s="4">
        <v>0</v>
      </c>
    </row>
    <row r="44" spans="1:9" x14ac:dyDescent="0.2">
      <c r="A44" s="2">
        <v>20</v>
      </c>
      <c r="B44" s="1" t="s">
        <v>100</v>
      </c>
      <c r="C44" s="4">
        <v>136</v>
      </c>
      <c r="D44" s="8">
        <v>1.27</v>
      </c>
      <c r="E44" s="4">
        <v>43</v>
      </c>
      <c r="F44" s="8">
        <v>0.85</v>
      </c>
      <c r="G44" s="4">
        <v>90</v>
      </c>
      <c r="H44" s="8">
        <v>1.64</v>
      </c>
      <c r="I44" s="4">
        <v>0</v>
      </c>
    </row>
    <row r="45" spans="1:9" x14ac:dyDescent="0.2">
      <c r="A45" s="1"/>
      <c r="C45" s="4"/>
      <c r="D45" s="8"/>
      <c r="E45" s="4"/>
      <c r="F45" s="8"/>
      <c r="G45" s="4"/>
      <c r="H45" s="8"/>
      <c r="I45" s="4"/>
    </row>
    <row r="46" spans="1:9" x14ac:dyDescent="0.2">
      <c r="A46" s="1" t="s">
        <v>2</v>
      </c>
      <c r="C46" s="4"/>
      <c r="D46" s="8"/>
      <c r="E46" s="4"/>
      <c r="F46" s="8"/>
      <c r="G46" s="4"/>
      <c r="H46" s="8"/>
      <c r="I46" s="4"/>
    </row>
    <row r="47" spans="1:9" x14ac:dyDescent="0.2">
      <c r="A47" s="2">
        <v>1</v>
      </c>
      <c r="B47" s="1" t="s">
        <v>95</v>
      </c>
      <c r="C47" s="4">
        <v>346</v>
      </c>
      <c r="D47" s="8">
        <v>6.63</v>
      </c>
      <c r="E47" s="4">
        <v>308</v>
      </c>
      <c r="F47" s="8">
        <v>10.66</v>
      </c>
      <c r="G47" s="4">
        <v>38</v>
      </c>
      <c r="H47" s="8">
        <v>1.67</v>
      </c>
      <c r="I47" s="4">
        <v>0</v>
      </c>
    </row>
    <row r="48" spans="1:9" x14ac:dyDescent="0.2">
      <c r="A48" s="2">
        <v>2</v>
      </c>
      <c r="B48" s="1" t="s">
        <v>97</v>
      </c>
      <c r="C48" s="4">
        <v>172</v>
      </c>
      <c r="D48" s="8">
        <v>3.29</v>
      </c>
      <c r="E48" s="4">
        <v>165</v>
      </c>
      <c r="F48" s="8">
        <v>5.71</v>
      </c>
      <c r="G48" s="4">
        <v>7</v>
      </c>
      <c r="H48" s="8">
        <v>0.31</v>
      </c>
      <c r="I48" s="4">
        <v>0</v>
      </c>
    </row>
    <row r="49" spans="1:9" x14ac:dyDescent="0.2">
      <c r="A49" s="2">
        <v>3</v>
      </c>
      <c r="B49" s="1" t="s">
        <v>94</v>
      </c>
      <c r="C49" s="4">
        <v>162</v>
      </c>
      <c r="D49" s="8">
        <v>3.1</v>
      </c>
      <c r="E49" s="4">
        <v>155</v>
      </c>
      <c r="F49" s="8">
        <v>5.37</v>
      </c>
      <c r="G49" s="4">
        <v>7</v>
      </c>
      <c r="H49" s="8">
        <v>0.31</v>
      </c>
      <c r="I49" s="4">
        <v>0</v>
      </c>
    </row>
    <row r="50" spans="1:9" x14ac:dyDescent="0.2">
      <c r="A50" s="2">
        <v>4</v>
      </c>
      <c r="B50" s="1" t="s">
        <v>96</v>
      </c>
      <c r="C50" s="4">
        <v>117</v>
      </c>
      <c r="D50" s="8">
        <v>2.2400000000000002</v>
      </c>
      <c r="E50" s="4">
        <v>79</v>
      </c>
      <c r="F50" s="8">
        <v>2.74</v>
      </c>
      <c r="G50" s="4">
        <v>38</v>
      </c>
      <c r="H50" s="8">
        <v>1.67</v>
      </c>
      <c r="I50" s="4">
        <v>0</v>
      </c>
    </row>
    <row r="51" spans="1:9" x14ac:dyDescent="0.2">
      <c r="A51" s="2">
        <v>5</v>
      </c>
      <c r="B51" s="1" t="s">
        <v>87</v>
      </c>
      <c r="C51" s="4">
        <v>106</v>
      </c>
      <c r="D51" s="8">
        <v>2.0299999999999998</v>
      </c>
      <c r="E51" s="4">
        <v>61</v>
      </c>
      <c r="F51" s="8">
        <v>2.11</v>
      </c>
      <c r="G51" s="4">
        <v>45</v>
      </c>
      <c r="H51" s="8">
        <v>1.98</v>
      </c>
      <c r="I51" s="4">
        <v>0</v>
      </c>
    </row>
    <row r="52" spans="1:9" x14ac:dyDescent="0.2">
      <c r="A52" s="2">
        <v>6</v>
      </c>
      <c r="B52" s="1" t="s">
        <v>79</v>
      </c>
      <c r="C52" s="4">
        <v>102</v>
      </c>
      <c r="D52" s="8">
        <v>1.95</v>
      </c>
      <c r="E52" s="4">
        <v>26</v>
      </c>
      <c r="F52" s="8">
        <v>0.9</v>
      </c>
      <c r="G52" s="4">
        <v>76</v>
      </c>
      <c r="H52" s="8">
        <v>3.34</v>
      </c>
      <c r="I52" s="4">
        <v>0</v>
      </c>
    </row>
    <row r="53" spans="1:9" x14ac:dyDescent="0.2">
      <c r="A53" s="2">
        <v>7</v>
      </c>
      <c r="B53" s="1" t="s">
        <v>91</v>
      </c>
      <c r="C53" s="4">
        <v>99</v>
      </c>
      <c r="D53" s="8">
        <v>1.9</v>
      </c>
      <c r="E53" s="4">
        <v>89</v>
      </c>
      <c r="F53" s="8">
        <v>3.08</v>
      </c>
      <c r="G53" s="4">
        <v>10</v>
      </c>
      <c r="H53" s="8">
        <v>0.44</v>
      </c>
      <c r="I53" s="4">
        <v>0</v>
      </c>
    </row>
    <row r="54" spans="1:9" x14ac:dyDescent="0.2">
      <c r="A54" s="2">
        <v>8</v>
      </c>
      <c r="B54" s="1" t="s">
        <v>92</v>
      </c>
      <c r="C54" s="4">
        <v>94</v>
      </c>
      <c r="D54" s="8">
        <v>1.8</v>
      </c>
      <c r="E54" s="4">
        <v>86</v>
      </c>
      <c r="F54" s="8">
        <v>2.98</v>
      </c>
      <c r="G54" s="4">
        <v>8</v>
      </c>
      <c r="H54" s="8">
        <v>0.35</v>
      </c>
      <c r="I54" s="4">
        <v>0</v>
      </c>
    </row>
    <row r="55" spans="1:9" x14ac:dyDescent="0.2">
      <c r="A55" s="2">
        <v>9</v>
      </c>
      <c r="B55" s="1" t="s">
        <v>83</v>
      </c>
      <c r="C55" s="4">
        <v>93</v>
      </c>
      <c r="D55" s="8">
        <v>1.78</v>
      </c>
      <c r="E55" s="4">
        <v>58</v>
      </c>
      <c r="F55" s="8">
        <v>2.0099999999999998</v>
      </c>
      <c r="G55" s="4">
        <v>35</v>
      </c>
      <c r="H55" s="8">
        <v>1.54</v>
      </c>
      <c r="I55" s="4">
        <v>0</v>
      </c>
    </row>
    <row r="56" spans="1:9" x14ac:dyDescent="0.2">
      <c r="A56" s="2">
        <v>9</v>
      </c>
      <c r="B56" s="1" t="s">
        <v>89</v>
      </c>
      <c r="C56" s="4">
        <v>93</v>
      </c>
      <c r="D56" s="8">
        <v>1.78</v>
      </c>
      <c r="E56" s="4">
        <v>33</v>
      </c>
      <c r="F56" s="8">
        <v>1.1399999999999999</v>
      </c>
      <c r="G56" s="4">
        <v>60</v>
      </c>
      <c r="H56" s="8">
        <v>2.64</v>
      </c>
      <c r="I56" s="4">
        <v>0</v>
      </c>
    </row>
    <row r="57" spans="1:9" x14ac:dyDescent="0.2">
      <c r="A57" s="2">
        <v>11</v>
      </c>
      <c r="B57" s="1" t="s">
        <v>90</v>
      </c>
      <c r="C57" s="4">
        <v>90</v>
      </c>
      <c r="D57" s="8">
        <v>1.72</v>
      </c>
      <c r="E57" s="4">
        <v>79</v>
      </c>
      <c r="F57" s="8">
        <v>2.74</v>
      </c>
      <c r="G57" s="4">
        <v>11</v>
      </c>
      <c r="H57" s="8">
        <v>0.48</v>
      </c>
      <c r="I57" s="4">
        <v>0</v>
      </c>
    </row>
    <row r="58" spans="1:9" x14ac:dyDescent="0.2">
      <c r="A58" s="2">
        <v>12</v>
      </c>
      <c r="B58" s="1" t="s">
        <v>88</v>
      </c>
      <c r="C58" s="4">
        <v>88</v>
      </c>
      <c r="D58" s="8">
        <v>1.69</v>
      </c>
      <c r="E58" s="4">
        <v>11</v>
      </c>
      <c r="F58" s="8">
        <v>0.38</v>
      </c>
      <c r="G58" s="4">
        <v>74</v>
      </c>
      <c r="H58" s="8">
        <v>3.25</v>
      </c>
      <c r="I58" s="4">
        <v>2</v>
      </c>
    </row>
    <row r="59" spans="1:9" x14ac:dyDescent="0.2">
      <c r="A59" s="2">
        <v>13</v>
      </c>
      <c r="B59" s="1" t="s">
        <v>84</v>
      </c>
      <c r="C59" s="4">
        <v>86</v>
      </c>
      <c r="D59" s="8">
        <v>1.65</v>
      </c>
      <c r="E59" s="4">
        <v>58</v>
      </c>
      <c r="F59" s="8">
        <v>2.0099999999999998</v>
      </c>
      <c r="G59" s="4">
        <v>28</v>
      </c>
      <c r="H59" s="8">
        <v>1.23</v>
      </c>
      <c r="I59" s="4">
        <v>0</v>
      </c>
    </row>
    <row r="60" spans="1:9" x14ac:dyDescent="0.2">
      <c r="A60" s="2">
        <v>14</v>
      </c>
      <c r="B60" s="1" t="s">
        <v>81</v>
      </c>
      <c r="C60" s="4">
        <v>84</v>
      </c>
      <c r="D60" s="8">
        <v>1.61</v>
      </c>
      <c r="E60" s="4">
        <v>39</v>
      </c>
      <c r="F60" s="8">
        <v>1.35</v>
      </c>
      <c r="G60" s="4">
        <v>45</v>
      </c>
      <c r="H60" s="8">
        <v>1.98</v>
      </c>
      <c r="I60" s="4">
        <v>0</v>
      </c>
    </row>
    <row r="61" spans="1:9" x14ac:dyDescent="0.2">
      <c r="A61" s="2">
        <v>15</v>
      </c>
      <c r="B61" s="1" t="s">
        <v>86</v>
      </c>
      <c r="C61" s="4">
        <v>82</v>
      </c>
      <c r="D61" s="8">
        <v>1.57</v>
      </c>
      <c r="E61" s="4">
        <v>37</v>
      </c>
      <c r="F61" s="8">
        <v>1.28</v>
      </c>
      <c r="G61" s="4">
        <v>45</v>
      </c>
      <c r="H61" s="8">
        <v>1.98</v>
      </c>
      <c r="I61" s="4">
        <v>0</v>
      </c>
    </row>
    <row r="62" spans="1:9" x14ac:dyDescent="0.2">
      <c r="A62" s="2">
        <v>16</v>
      </c>
      <c r="B62" s="1" t="s">
        <v>93</v>
      </c>
      <c r="C62" s="4">
        <v>76</v>
      </c>
      <c r="D62" s="8">
        <v>1.46</v>
      </c>
      <c r="E62" s="4">
        <v>67</v>
      </c>
      <c r="F62" s="8">
        <v>2.3199999999999998</v>
      </c>
      <c r="G62" s="4">
        <v>9</v>
      </c>
      <c r="H62" s="8">
        <v>0.4</v>
      </c>
      <c r="I62" s="4">
        <v>0</v>
      </c>
    </row>
    <row r="63" spans="1:9" x14ac:dyDescent="0.2">
      <c r="A63" s="2">
        <v>17</v>
      </c>
      <c r="B63" s="1" t="s">
        <v>102</v>
      </c>
      <c r="C63" s="4">
        <v>75</v>
      </c>
      <c r="D63" s="8">
        <v>1.44</v>
      </c>
      <c r="E63" s="4">
        <v>44</v>
      </c>
      <c r="F63" s="8">
        <v>1.52</v>
      </c>
      <c r="G63" s="4">
        <v>31</v>
      </c>
      <c r="H63" s="8">
        <v>1.36</v>
      </c>
      <c r="I63" s="4">
        <v>0</v>
      </c>
    </row>
    <row r="64" spans="1:9" x14ac:dyDescent="0.2">
      <c r="A64" s="2">
        <v>18</v>
      </c>
      <c r="B64" s="1" t="s">
        <v>101</v>
      </c>
      <c r="C64" s="4">
        <v>72</v>
      </c>
      <c r="D64" s="8">
        <v>1.38</v>
      </c>
      <c r="E64" s="4">
        <v>27</v>
      </c>
      <c r="F64" s="8">
        <v>0.93</v>
      </c>
      <c r="G64" s="4">
        <v>45</v>
      </c>
      <c r="H64" s="8">
        <v>1.98</v>
      </c>
      <c r="I64" s="4">
        <v>0</v>
      </c>
    </row>
    <row r="65" spans="1:9" x14ac:dyDescent="0.2">
      <c r="A65" s="2">
        <v>19</v>
      </c>
      <c r="B65" s="1" t="s">
        <v>85</v>
      </c>
      <c r="C65" s="4">
        <v>71</v>
      </c>
      <c r="D65" s="8">
        <v>1.36</v>
      </c>
      <c r="E65" s="4">
        <v>31</v>
      </c>
      <c r="F65" s="8">
        <v>1.07</v>
      </c>
      <c r="G65" s="4">
        <v>40</v>
      </c>
      <c r="H65" s="8">
        <v>1.76</v>
      </c>
      <c r="I65" s="4">
        <v>0</v>
      </c>
    </row>
    <row r="66" spans="1:9" x14ac:dyDescent="0.2">
      <c r="A66" s="2">
        <v>20</v>
      </c>
      <c r="B66" s="1" t="s">
        <v>99</v>
      </c>
      <c r="C66" s="4">
        <v>65</v>
      </c>
      <c r="D66" s="8">
        <v>1.24</v>
      </c>
      <c r="E66" s="4">
        <v>8</v>
      </c>
      <c r="F66" s="8">
        <v>0.28000000000000003</v>
      </c>
      <c r="G66" s="4">
        <v>57</v>
      </c>
      <c r="H66" s="8">
        <v>2.5</v>
      </c>
      <c r="I66" s="4">
        <v>0</v>
      </c>
    </row>
    <row r="67" spans="1:9" x14ac:dyDescent="0.2">
      <c r="A67" s="2">
        <v>20</v>
      </c>
      <c r="B67" s="1" t="s">
        <v>82</v>
      </c>
      <c r="C67" s="4">
        <v>65</v>
      </c>
      <c r="D67" s="8">
        <v>1.24</v>
      </c>
      <c r="E67" s="4">
        <v>26</v>
      </c>
      <c r="F67" s="8">
        <v>0.9</v>
      </c>
      <c r="G67" s="4">
        <v>39</v>
      </c>
      <c r="H67" s="8">
        <v>1.71</v>
      </c>
      <c r="I67" s="4">
        <v>0</v>
      </c>
    </row>
    <row r="68" spans="1:9" x14ac:dyDescent="0.2">
      <c r="A68" s="1"/>
      <c r="C68" s="4"/>
      <c r="D68" s="8"/>
      <c r="E68" s="4"/>
      <c r="F68" s="8"/>
      <c r="G68" s="4"/>
      <c r="H68" s="8"/>
      <c r="I68" s="4"/>
    </row>
    <row r="69" spans="1:9" x14ac:dyDescent="0.2">
      <c r="A69" s="1" t="s">
        <v>3</v>
      </c>
      <c r="C69" s="4"/>
      <c r="D69" s="8"/>
      <c r="E69" s="4"/>
      <c r="F69" s="8"/>
      <c r="G69" s="4"/>
      <c r="H69" s="8"/>
      <c r="I69" s="4"/>
    </row>
    <row r="70" spans="1:9" x14ac:dyDescent="0.2">
      <c r="A70" s="2">
        <v>1</v>
      </c>
      <c r="B70" s="1" t="s">
        <v>95</v>
      </c>
      <c r="C70" s="4">
        <v>93</v>
      </c>
      <c r="D70" s="8">
        <v>6.78</v>
      </c>
      <c r="E70" s="4">
        <v>86</v>
      </c>
      <c r="F70" s="8">
        <v>10.53</v>
      </c>
      <c r="G70" s="4">
        <v>7</v>
      </c>
      <c r="H70" s="8">
        <v>1.3</v>
      </c>
      <c r="I70" s="4">
        <v>0</v>
      </c>
    </row>
    <row r="71" spans="1:9" x14ac:dyDescent="0.2">
      <c r="A71" s="2">
        <v>2</v>
      </c>
      <c r="B71" s="1" t="s">
        <v>89</v>
      </c>
      <c r="C71" s="4">
        <v>47</v>
      </c>
      <c r="D71" s="8">
        <v>3.43</v>
      </c>
      <c r="E71" s="4">
        <v>33</v>
      </c>
      <c r="F71" s="8">
        <v>4.04</v>
      </c>
      <c r="G71" s="4">
        <v>13</v>
      </c>
      <c r="H71" s="8">
        <v>2.41</v>
      </c>
      <c r="I71" s="4">
        <v>0</v>
      </c>
    </row>
    <row r="72" spans="1:9" x14ac:dyDescent="0.2">
      <c r="A72" s="2">
        <v>3</v>
      </c>
      <c r="B72" s="1" t="s">
        <v>94</v>
      </c>
      <c r="C72" s="4">
        <v>45</v>
      </c>
      <c r="D72" s="8">
        <v>3.28</v>
      </c>
      <c r="E72" s="4">
        <v>44</v>
      </c>
      <c r="F72" s="8">
        <v>5.39</v>
      </c>
      <c r="G72" s="4">
        <v>1</v>
      </c>
      <c r="H72" s="8">
        <v>0.19</v>
      </c>
      <c r="I72" s="4">
        <v>0</v>
      </c>
    </row>
    <row r="73" spans="1:9" x14ac:dyDescent="0.2">
      <c r="A73" s="2">
        <v>4</v>
      </c>
      <c r="B73" s="1" t="s">
        <v>92</v>
      </c>
      <c r="C73" s="4">
        <v>42</v>
      </c>
      <c r="D73" s="8">
        <v>3.06</v>
      </c>
      <c r="E73" s="4">
        <v>38</v>
      </c>
      <c r="F73" s="8">
        <v>4.6500000000000004</v>
      </c>
      <c r="G73" s="4">
        <v>4</v>
      </c>
      <c r="H73" s="8">
        <v>0.74</v>
      </c>
      <c r="I73" s="4">
        <v>0</v>
      </c>
    </row>
    <row r="74" spans="1:9" x14ac:dyDescent="0.2">
      <c r="A74" s="2">
        <v>5</v>
      </c>
      <c r="B74" s="1" t="s">
        <v>90</v>
      </c>
      <c r="C74" s="4">
        <v>41</v>
      </c>
      <c r="D74" s="8">
        <v>2.99</v>
      </c>
      <c r="E74" s="4">
        <v>35</v>
      </c>
      <c r="F74" s="8">
        <v>4.28</v>
      </c>
      <c r="G74" s="4">
        <v>6</v>
      </c>
      <c r="H74" s="8">
        <v>1.1100000000000001</v>
      </c>
      <c r="I74" s="4">
        <v>0</v>
      </c>
    </row>
    <row r="75" spans="1:9" x14ac:dyDescent="0.2">
      <c r="A75" s="2">
        <v>6</v>
      </c>
      <c r="B75" s="1" t="s">
        <v>91</v>
      </c>
      <c r="C75" s="4">
        <v>38</v>
      </c>
      <c r="D75" s="8">
        <v>2.77</v>
      </c>
      <c r="E75" s="4">
        <v>35</v>
      </c>
      <c r="F75" s="8">
        <v>4.28</v>
      </c>
      <c r="G75" s="4">
        <v>3</v>
      </c>
      <c r="H75" s="8">
        <v>0.56000000000000005</v>
      </c>
      <c r="I75" s="4">
        <v>0</v>
      </c>
    </row>
    <row r="76" spans="1:9" x14ac:dyDescent="0.2">
      <c r="A76" s="2">
        <v>6</v>
      </c>
      <c r="B76" s="1" t="s">
        <v>96</v>
      </c>
      <c r="C76" s="4">
        <v>38</v>
      </c>
      <c r="D76" s="8">
        <v>2.77</v>
      </c>
      <c r="E76" s="4">
        <v>29</v>
      </c>
      <c r="F76" s="8">
        <v>3.55</v>
      </c>
      <c r="G76" s="4">
        <v>9</v>
      </c>
      <c r="H76" s="8">
        <v>1.67</v>
      </c>
      <c r="I76" s="4">
        <v>0</v>
      </c>
    </row>
    <row r="77" spans="1:9" x14ac:dyDescent="0.2">
      <c r="A77" s="2">
        <v>8</v>
      </c>
      <c r="B77" s="1" t="s">
        <v>79</v>
      </c>
      <c r="C77" s="4">
        <v>37</v>
      </c>
      <c r="D77" s="8">
        <v>2.7</v>
      </c>
      <c r="E77" s="4">
        <v>13</v>
      </c>
      <c r="F77" s="8">
        <v>1.59</v>
      </c>
      <c r="G77" s="4">
        <v>24</v>
      </c>
      <c r="H77" s="8">
        <v>4.45</v>
      </c>
      <c r="I77" s="4">
        <v>0</v>
      </c>
    </row>
    <row r="78" spans="1:9" x14ac:dyDescent="0.2">
      <c r="A78" s="2">
        <v>9</v>
      </c>
      <c r="B78" s="1" t="s">
        <v>97</v>
      </c>
      <c r="C78" s="4">
        <v>35</v>
      </c>
      <c r="D78" s="8">
        <v>2.5499999999999998</v>
      </c>
      <c r="E78" s="4">
        <v>34</v>
      </c>
      <c r="F78" s="8">
        <v>4.16</v>
      </c>
      <c r="G78" s="4">
        <v>1</v>
      </c>
      <c r="H78" s="8">
        <v>0.19</v>
      </c>
      <c r="I78" s="4">
        <v>0</v>
      </c>
    </row>
    <row r="79" spans="1:9" x14ac:dyDescent="0.2">
      <c r="A79" s="2">
        <v>10</v>
      </c>
      <c r="B79" s="1" t="s">
        <v>80</v>
      </c>
      <c r="C79" s="4">
        <v>34</v>
      </c>
      <c r="D79" s="8">
        <v>2.48</v>
      </c>
      <c r="E79" s="4">
        <v>19</v>
      </c>
      <c r="F79" s="8">
        <v>2.33</v>
      </c>
      <c r="G79" s="4">
        <v>15</v>
      </c>
      <c r="H79" s="8">
        <v>2.78</v>
      </c>
      <c r="I79" s="4">
        <v>0</v>
      </c>
    </row>
    <row r="80" spans="1:9" x14ac:dyDescent="0.2">
      <c r="A80" s="2">
        <v>11</v>
      </c>
      <c r="B80" s="1" t="s">
        <v>83</v>
      </c>
      <c r="C80" s="4">
        <v>29</v>
      </c>
      <c r="D80" s="8">
        <v>2.11</v>
      </c>
      <c r="E80" s="4">
        <v>13</v>
      </c>
      <c r="F80" s="8">
        <v>1.59</v>
      </c>
      <c r="G80" s="4">
        <v>16</v>
      </c>
      <c r="H80" s="8">
        <v>2.97</v>
      </c>
      <c r="I80" s="4">
        <v>0</v>
      </c>
    </row>
    <row r="81" spans="1:9" x14ac:dyDescent="0.2">
      <c r="A81" s="2">
        <v>11</v>
      </c>
      <c r="B81" s="1" t="s">
        <v>87</v>
      </c>
      <c r="C81" s="4">
        <v>29</v>
      </c>
      <c r="D81" s="8">
        <v>2.11</v>
      </c>
      <c r="E81" s="4">
        <v>16</v>
      </c>
      <c r="F81" s="8">
        <v>1.96</v>
      </c>
      <c r="G81" s="4">
        <v>13</v>
      </c>
      <c r="H81" s="8">
        <v>2.41</v>
      </c>
      <c r="I81" s="4">
        <v>0</v>
      </c>
    </row>
    <row r="82" spans="1:9" x14ac:dyDescent="0.2">
      <c r="A82" s="2">
        <v>13</v>
      </c>
      <c r="B82" s="1" t="s">
        <v>81</v>
      </c>
      <c r="C82" s="4">
        <v>26</v>
      </c>
      <c r="D82" s="8">
        <v>1.9</v>
      </c>
      <c r="E82" s="4">
        <v>13</v>
      </c>
      <c r="F82" s="8">
        <v>1.59</v>
      </c>
      <c r="G82" s="4">
        <v>13</v>
      </c>
      <c r="H82" s="8">
        <v>2.41</v>
      </c>
      <c r="I82" s="4">
        <v>0</v>
      </c>
    </row>
    <row r="83" spans="1:9" x14ac:dyDescent="0.2">
      <c r="A83" s="2">
        <v>14</v>
      </c>
      <c r="B83" s="1" t="s">
        <v>85</v>
      </c>
      <c r="C83" s="4">
        <v>25</v>
      </c>
      <c r="D83" s="8">
        <v>1.82</v>
      </c>
      <c r="E83" s="4">
        <v>11</v>
      </c>
      <c r="F83" s="8">
        <v>1.35</v>
      </c>
      <c r="G83" s="4">
        <v>14</v>
      </c>
      <c r="H83" s="8">
        <v>2.6</v>
      </c>
      <c r="I83" s="4">
        <v>0</v>
      </c>
    </row>
    <row r="84" spans="1:9" x14ac:dyDescent="0.2">
      <c r="A84" s="2">
        <v>15</v>
      </c>
      <c r="B84" s="1" t="s">
        <v>84</v>
      </c>
      <c r="C84" s="4">
        <v>24</v>
      </c>
      <c r="D84" s="8">
        <v>1.75</v>
      </c>
      <c r="E84" s="4">
        <v>17</v>
      </c>
      <c r="F84" s="8">
        <v>2.08</v>
      </c>
      <c r="G84" s="4">
        <v>7</v>
      </c>
      <c r="H84" s="8">
        <v>1.3</v>
      </c>
      <c r="I84" s="4">
        <v>0</v>
      </c>
    </row>
    <row r="85" spans="1:9" x14ac:dyDescent="0.2">
      <c r="A85" s="2">
        <v>16</v>
      </c>
      <c r="B85" s="1" t="s">
        <v>82</v>
      </c>
      <c r="C85" s="4">
        <v>23</v>
      </c>
      <c r="D85" s="8">
        <v>1.68</v>
      </c>
      <c r="E85" s="4">
        <v>9</v>
      </c>
      <c r="F85" s="8">
        <v>1.1000000000000001</v>
      </c>
      <c r="G85" s="4">
        <v>14</v>
      </c>
      <c r="H85" s="8">
        <v>2.6</v>
      </c>
      <c r="I85" s="4">
        <v>0</v>
      </c>
    </row>
    <row r="86" spans="1:9" x14ac:dyDescent="0.2">
      <c r="A86" s="2">
        <v>17</v>
      </c>
      <c r="B86" s="1" t="s">
        <v>98</v>
      </c>
      <c r="C86" s="4">
        <v>22</v>
      </c>
      <c r="D86" s="8">
        <v>1.6</v>
      </c>
      <c r="E86" s="4">
        <v>15</v>
      </c>
      <c r="F86" s="8">
        <v>1.84</v>
      </c>
      <c r="G86" s="4">
        <v>7</v>
      </c>
      <c r="H86" s="8">
        <v>1.3</v>
      </c>
      <c r="I86" s="4">
        <v>0</v>
      </c>
    </row>
    <row r="87" spans="1:9" x14ac:dyDescent="0.2">
      <c r="A87" s="2">
        <v>18</v>
      </c>
      <c r="B87" s="1" t="s">
        <v>86</v>
      </c>
      <c r="C87" s="4">
        <v>20</v>
      </c>
      <c r="D87" s="8">
        <v>1.46</v>
      </c>
      <c r="E87" s="4">
        <v>12</v>
      </c>
      <c r="F87" s="8">
        <v>1.47</v>
      </c>
      <c r="G87" s="4">
        <v>8</v>
      </c>
      <c r="H87" s="8">
        <v>1.48</v>
      </c>
      <c r="I87" s="4">
        <v>0</v>
      </c>
    </row>
    <row r="88" spans="1:9" x14ac:dyDescent="0.2">
      <c r="A88" s="2">
        <v>19</v>
      </c>
      <c r="B88" s="1" t="s">
        <v>99</v>
      </c>
      <c r="C88" s="4">
        <v>18</v>
      </c>
      <c r="D88" s="8">
        <v>1.31</v>
      </c>
      <c r="E88" s="4">
        <v>7</v>
      </c>
      <c r="F88" s="8">
        <v>0.86</v>
      </c>
      <c r="G88" s="4">
        <v>11</v>
      </c>
      <c r="H88" s="8">
        <v>2.04</v>
      </c>
      <c r="I88" s="4">
        <v>0</v>
      </c>
    </row>
    <row r="89" spans="1:9" x14ac:dyDescent="0.2">
      <c r="A89" s="2">
        <v>19</v>
      </c>
      <c r="B89" s="1" t="s">
        <v>93</v>
      </c>
      <c r="C89" s="4">
        <v>18</v>
      </c>
      <c r="D89" s="8">
        <v>1.31</v>
      </c>
      <c r="E89" s="4">
        <v>14</v>
      </c>
      <c r="F89" s="8">
        <v>1.71</v>
      </c>
      <c r="G89" s="4">
        <v>4</v>
      </c>
      <c r="H89" s="8">
        <v>0.74</v>
      </c>
      <c r="I89" s="4">
        <v>0</v>
      </c>
    </row>
    <row r="90" spans="1:9" x14ac:dyDescent="0.2">
      <c r="A90" s="1"/>
      <c r="C90" s="4"/>
      <c r="D90" s="8"/>
      <c r="E90" s="4"/>
      <c r="F90" s="8"/>
      <c r="G90" s="4"/>
      <c r="H90" s="8"/>
      <c r="I90" s="4"/>
    </row>
    <row r="91" spans="1:9" x14ac:dyDescent="0.2">
      <c r="A91" s="1" t="s">
        <v>4</v>
      </c>
      <c r="C91" s="4"/>
      <c r="D91" s="8"/>
      <c r="E91" s="4"/>
      <c r="F91" s="8"/>
      <c r="G91" s="4"/>
      <c r="H91" s="8"/>
      <c r="I91" s="4"/>
    </row>
    <row r="92" spans="1:9" x14ac:dyDescent="0.2">
      <c r="A92" s="2">
        <v>1</v>
      </c>
      <c r="B92" s="1" t="s">
        <v>95</v>
      </c>
      <c r="C92" s="4">
        <v>82</v>
      </c>
      <c r="D92" s="8">
        <v>6.83</v>
      </c>
      <c r="E92" s="4">
        <v>75</v>
      </c>
      <c r="F92" s="8">
        <v>10.08</v>
      </c>
      <c r="G92" s="4">
        <v>7</v>
      </c>
      <c r="H92" s="8">
        <v>1.59</v>
      </c>
      <c r="I92" s="4">
        <v>0</v>
      </c>
    </row>
    <row r="93" spans="1:9" x14ac:dyDescent="0.2">
      <c r="A93" s="2">
        <v>2</v>
      </c>
      <c r="B93" s="1" t="s">
        <v>94</v>
      </c>
      <c r="C93" s="4">
        <v>56</v>
      </c>
      <c r="D93" s="8">
        <v>4.66</v>
      </c>
      <c r="E93" s="4">
        <v>56</v>
      </c>
      <c r="F93" s="8">
        <v>7.53</v>
      </c>
      <c r="G93" s="4">
        <v>0</v>
      </c>
      <c r="H93" s="8">
        <v>0</v>
      </c>
      <c r="I93" s="4">
        <v>0</v>
      </c>
    </row>
    <row r="94" spans="1:9" x14ac:dyDescent="0.2">
      <c r="A94" s="2">
        <v>3</v>
      </c>
      <c r="B94" s="1" t="s">
        <v>97</v>
      </c>
      <c r="C94" s="4">
        <v>39</v>
      </c>
      <c r="D94" s="8">
        <v>3.25</v>
      </c>
      <c r="E94" s="4">
        <v>38</v>
      </c>
      <c r="F94" s="8">
        <v>5.1100000000000003</v>
      </c>
      <c r="G94" s="4">
        <v>1</v>
      </c>
      <c r="H94" s="8">
        <v>0.23</v>
      </c>
      <c r="I94" s="4">
        <v>0</v>
      </c>
    </row>
    <row r="95" spans="1:9" x14ac:dyDescent="0.2">
      <c r="A95" s="2">
        <v>4</v>
      </c>
      <c r="B95" s="1" t="s">
        <v>96</v>
      </c>
      <c r="C95" s="4">
        <v>36</v>
      </c>
      <c r="D95" s="8">
        <v>3</v>
      </c>
      <c r="E95" s="4">
        <v>22</v>
      </c>
      <c r="F95" s="8">
        <v>2.96</v>
      </c>
      <c r="G95" s="4">
        <v>13</v>
      </c>
      <c r="H95" s="8">
        <v>2.95</v>
      </c>
      <c r="I95" s="4">
        <v>1</v>
      </c>
    </row>
    <row r="96" spans="1:9" x14ac:dyDescent="0.2">
      <c r="A96" s="2">
        <v>5</v>
      </c>
      <c r="B96" s="1" t="s">
        <v>79</v>
      </c>
      <c r="C96" s="4">
        <v>33</v>
      </c>
      <c r="D96" s="8">
        <v>2.75</v>
      </c>
      <c r="E96" s="4">
        <v>5</v>
      </c>
      <c r="F96" s="8">
        <v>0.67</v>
      </c>
      <c r="G96" s="4">
        <v>28</v>
      </c>
      <c r="H96" s="8">
        <v>6.35</v>
      </c>
      <c r="I96" s="4">
        <v>0</v>
      </c>
    </row>
    <row r="97" spans="1:9" x14ac:dyDescent="0.2">
      <c r="A97" s="2">
        <v>6</v>
      </c>
      <c r="B97" s="1" t="s">
        <v>87</v>
      </c>
      <c r="C97" s="4">
        <v>29</v>
      </c>
      <c r="D97" s="8">
        <v>2.41</v>
      </c>
      <c r="E97" s="4">
        <v>16</v>
      </c>
      <c r="F97" s="8">
        <v>2.15</v>
      </c>
      <c r="G97" s="4">
        <v>13</v>
      </c>
      <c r="H97" s="8">
        <v>2.95</v>
      </c>
      <c r="I97" s="4">
        <v>0</v>
      </c>
    </row>
    <row r="98" spans="1:9" x14ac:dyDescent="0.2">
      <c r="A98" s="2">
        <v>7</v>
      </c>
      <c r="B98" s="1" t="s">
        <v>106</v>
      </c>
      <c r="C98" s="4">
        <v>26</v>
      </c>
      <c r="D98" s="8">
        <v>2.16</v>
      </c>
      <c r="E98" s="4">
        <v>23</v>
      </c>
      <c r="F98" s="8">
        <v>3.09</v>
      </c>
      <c r="G98" s="4">
        <v>3</v>
      </c>
      <c r="H98" s="8">
        <v>0.68</v>
      </c>
      <c r="I98" s="4">
        <v>0</v>
      </c>
    </row>
    <row r="99" spans="1:9" x14ac:dyDescent="0.2">
      <c r="A99" s="2">
        <v>8</v>
      </c>
      <c r="B99" s="1" t="s">
        <v>84</v>
      </c>
      <c r="C99" s="4">
        <v>25</v>
      </c>
      <c r="D99" s="8">
        <v>2.08</v>
      </c>
      <c r="E99" s="4">
        <v>15</v>
      </c>
      <c r="F99" s="8">
        <v>2.02</v>
      </c>
      <c r="G99" s="4">
        <v>10</v>
      </c>
      <c r="H99" s="8">
        <v>2.27</v>
      </c>
      <c r="I99" s="4">
        <v>0</v>
      </c>
    </row>
    <row r="100" spans="1:9" x14ac:dyDescent="0.2">
      <c r="A100" s="2">
        <v>8</v>
      </c>
      <c r="B100" s="1" t="s">
        <v>90</v>
      </c>
      <c r="C100" s="4">
        <v>25</v>
      </c>
      <c r="D100" s="8">
        <v>2.08</v>
      </c>
      <c r="E100" s="4">
        <v>18</v>
      </c>
      <c r="F100" s="8">
        <v>2.42</v>
      </c>
      <c r="G100" s="4">
        <v>7</v>
      </c>
      <c r="H100" s="8">
        <v>1.59</v>
      </c>
      <c r="I100" s="4">
        <v>0</v>
      </c>
    </row>
    <row r="101" spans="1:9" x14ac:dyDescent="0.2">
      <c r="A101" s="2">
        <v>10</v>
      </c>
      <c r="B101" s="1" t="s">
        <v>83</v>
      </c>
      <c r="C101" s="4">
        <v>24</v>
      </c>
      <c r="D101" s="8">
        <v>2</v>
      </c>
      <c r="E101" s="4">
        <v>19</v>
      </c>
      <c r="F101" s="8">
        <v>2.5499999999999998</v>
      </c>
      <c r="G101" s="4">
        <v>5</v>
      </c>
      <c r="H101" s="8">
        <v>1.1299999999999999</v>
      </c>
      <c r="I101" s="4">
        <v>0</v>
      </c>
    </row>
    <row r="102" spans="1:9" x14ac:dyDescent="0.2">
      <c r="A102" s="2">
        <v>10</v>
      </c>
      <c r="B102" s="1" t="s">
        <v>105</v>
      </c>
      <c r="C102" s="4">
        <v>24</v>
      </c>
      <c r="D102" s="8">
        <v>2</v>
      </c>
      <c r="E102" s="4">
        <v>22</v>
      </c>
      <c r="F102" s="8">
        <v>2.96</v>
      </c>
      <c r="G102" s="4">
        <v>2</v>
      </c>
      <c r="H102" s="8">
        <v>0.45</v>
      </c>
      <c r="I102" s="4">
        <v>0</v>
      </c>
    </row>
    <row r="103" spans="1:9" x14ac:dyDescent="0.2">
      <c r="A103" s="2">
        <v>10</v>
      </c>
      <c r="B103" s="1" t="s">
        <v>91</v>
      </c>
      <c r="C103" s="4">
        <v>24</v>
      </c>
      <c r="D103" s="8">
        <v>2</v>
      </c>
      <c r="E103" s="4">
        <v>24</v>
      </c>
      <c r="F103" s="8">
        <v>3.23</v>
      </c>
      <c r="G103" s="4">
        <v>0</v>
      </c>
      <c r="H103" s="8">
        <v>0</v>
      </c>
      <c r="I103" s="4">
        <v>0</v>
      </c>
    </row>
    <row r="104" spans="1:9" x14ac:dyDescent="0.2">
      <c r="A104" s="2">
        <v>13</v>
      </c>
      <c r="B104" s="1" t="s">
        <v>80</v>
      </c>
      <c r="C104" s="4">
        <v>20</v>
      </c>
      <c r="D104" s="8">
        <v>1.67</v>
      </c>
      <c r="E104" s="4">
        <v>9</v>
      </c>
      <c r="F104" s="8">
        <v>1.21</v>
      </c>
      <c r="G104" s="4">
        <v>11</v>
      </c>
      <c r="H104" s="8">
        <v>2.4900000000000002</v>
      </c>
      <c r="I104" s="4">
        <v>0</v>
      </c>
    </row>
    <row r="105" spans="1:9" x14ac:dyDescent="0.2">
      <c r="A105" s="2">
        <v>13</v>
      </c>
      <c r="B105" s="1" t="s">
        <v>92</v>
      </c>
      <c r="C105" s="4">
        <v>20</v>
      </c>
      <c r="D105" s="8">
        <v>1.67</v>
      </c>
      <c r="E105" s="4">
        <v>18</v>
      </c>
      <c r="F105" s="8">
        <v>2.42</v>
      </c>
      <c r="G105" s="4">
        <v>2</v>
      </c>
      <c r="H105" s="8">
        <v>0.45</v>
      </c>
      <c r="I105" s="4">
        <v>0</v>
      </c>
    </row>
    <row r="106" spans="1:9" x14ac:dyDescent="0.2">
      <c r="A106" s="2">
        <v>13</v>
      </c>
      <c r="B106" s="1" t="s">
        <v>93</v>
      </c>
      <c r="C106" s="4">
        <v>20</v>
      </c>
      <c r="D106" s="8">
        <v>1.67</v>
      </c>
      <c r="E106" s="4">
        <v>20</v>
      </c>
      <c r="F106" s="8">
        <v>2.69</v>
      </c>
      <c r="G106" s="4">
        <v>0</v>
      </c>
      <c r="H106" s="8">
        <v>0</v>
      </c>
      <c r="I106" s="4">
        <v>0</v>
      </c>
    </row>
    <row r="107" spans="1:9" x14ac:dyDescent="0.2">
      <c r="A107" s="2">
        <v>16</v>
      </c>
      <c r="B107" s="1" t="s">
        <v>103</v>
      </c>
      <c r="C107" s="4">
        <v>19</v>
      </c>
      <c r="D107" s="8">
        <v>1.58</v>
      </c>
      <c r="E107" s="4">
        <v>17</v>
      </c>
      <c r="F107" s="8">
        <v>2.2799999999999998</v>
      </c>
      <c r="G107" s="4">
        <v>2</v>
      </c>
      <c r="H107" s="8">
        <v>0.45</v>
      </c>
      <c r="I107" s="4">
        <v>0</v>
      </c>
    </row>
    <row r="108" spans="1:9" x14ac:dyDescent="0.2">
      <c r="A108" s="2">
        <v>17</v>
      </c>
      <c r="B108" s="1" t="s">
        <v>104</v>
      </c>
      <c r="C108" s="4">
        <v>18</v>
      </c>
      <c r="D108" s="8">
        <v>1.5</v>
      </c>
      <c r="E108" s="4">
        <v>14</v>
      </c>
      <c r="F108" s="8">
        <v>1.88</v>
      </c>
      <c r="G108" s="4">
        <v>4</v>
      </c>
      <c r="H108" s="8">
        <v>0.91</v>
      </c>
      <c r="I108" s="4">
        <v>0</v>
      </c>
    </row>
    <row r="109" spans="1:9" x14ac:dyDescent="0.2">
      <c r="A109" s="2">
        <v>18</v>
      </c>
      <c r="B109" s="1" t="s">
        <v>100</v>
      </c>
      <c r="C109" s="4">
        <v>17</v>
      </c>
      <c r="D109" s="8">
        <v>1.42</v>
      </c>
      <c r="E109" s="4">
        <v>1</v>
      </c>
      <c r="F109" s="8">
        <v>0.13</v>
      </c>
      <c r="G109" s="4">
        <v>16</v>
      </c>
      <c r="H109" s="8">
        <v>3.63</v>
      </c>
      <c r="I109" s="4">
        <v>0</v>
      </c>
    </row>
    <row r="110" spans="1:9" x14ac:dyDescent="0.2">
      <c r="A110" s="2">
        <v>18</v>
      </c>
      <c r="B110" s="1" t="s">
        <v>107</v>
      </c>
      <c r="C110" s="4">
        <v>17</v>
      </c>
      <c r="D110" s="8">
        <v>1.42</v>
      </c>
      <c r="E110" s="4">
        <v>13</v>
      </c>
      <c r="F110" s="8">
        <v>1.75</v>
      </c>
      <c r="G110" s="4">
        <v>4</v>
      </c>
      <c r="H110" s="8">
        <v>0.91</v>
      </c>
      <c r="I110" s="4">
        <v>0</v>
      </c>
    </row>
    <row r="111" spans="1:9" x14ac:dyDescent="0.2">
      <c r="A111" s="2">
        <v>20</v>
      </c>
      <c r="B111" s="1" t="s">
        <v>82</v>
      </c>
      <c r="C111" s="4">
        <v>16</v>
      </c>
      <c r="D111" s="8">
        <v>1.33</v>
      </c>
      <c r="E111" s="4">
        <v>6</v>
      </c>
      <c r="F111" s="8">
        <v>0.81</v>
      </c>
      <c r="G111" s="4">
        <v>10</v>
      </c>
      <c r="H111" s="8">
        <v>2.27</v>
      </c>
      <c r="I111" s="4">
        <v>0</v>
      </c>
    </row>
    <row r="112" spans="1:9" x14ac:dyDescent="0.2">
      <c r="A112" s="1"/>
      <c r="C112" s="4"/>
      <c r="D112" s="8"/>
      <c r="E112" s="4"/>
      <c r="F112" s="8"/>
      <c r="G112" s="4"/>
      <c r="H112" s="8"/>
      <c r="I112" s="4"/>
    </row>
    <row r="113" spans="1:9" x14ac:dyDescent="0.2">
      <c r="A113" s="1" t="s">
        <v>5</v>
      </c>
      <c r="C113" s="4"/>
      <c r="D113" s="8"/>
      <c r="E113" s="4"/>
      <c r="F113" s="8"/>
      <c r="G113" s="4"/>
      <c r="H113" s="8"/>
      <c r="I113" s="4"/>
    </row>
    <row r="114" spans="1:9" x14ac:dyDescent="0.2">
      <c r="A114" s="2">
        <v>1</v>
      </c>
      <c r="B114" s="1" t="s">
        <v>95</v>
      </c>
      <c r="C114" s="4">
        <v>38</v>
      </c>
      <c r="D114" s="8">
        <v>5.37</v>
      </c>
      <c r="E114" s="4">
        <v>35</v>
      </c>
      <c r="F114" s="8">
        <v>8.7899999999999991</v>
      </c>
      <c r="G114" s="4">
        <v>3</v>
      </c>
      <c r="H114" s="8">
        <v>1.02</v>
      </c>
      <c r="I114" s="4">
        <v>0</v>
      </c>
    </row>
    <row r="115" spans="1:9" x14ac:dyDescent="0.2">
      <c r="A115" s="2">
        <v>2</v>
      </c>
      <c r="B115" s="1" t="s">
        <v>94</v>
      </c>
      <c r="C115" s="4">
        <v>28</v>
      </c>
      <c r="D115" s="8">
        <v>3.95</v>
      </c>
      <c r="E115" s="4">
        <v>28</v>
      </c>
      <c r="F115" s="8">
        <v>7.04</v>
      </c>
      <c r="G115" s="4">
        <v>0</v>
      </c>
      <c r="H115" s="8">
        <v>0</v>
      </c>
      <c r="I115" s="4">
        <v>0</v>
      </c>
    </row>
    <row r="116" spans="1:9" x14ac:dyDescent="0.2">
      <c r="A116" s="2">
        <v>3</v>
      </c>
      <c r="B116" s="1" t="s">
        <v>79</v>
      </c>
      <c r="C116" s="4">
        <v>24</v>
      </c>
      <c r="D116" s="8">
        <v>3.39</v>
      </c>
      <c r="E116" s="4">
        <v>7</v>
      </c>
      <c r="F116" s="8">
        <v>1.76</v>
      </c>
      <c r="G116" s="4">
        <v>17</v>
      </c>
      <c r="H116" s="8">
        <v>5.76</v>
      </c>
      <c r="I116" s="4">
        <v>0</v>
      </c>
    </row>
    <row r="117" spans="1:9" x14ac:dyDescent="0.2">
      <c r="A117" s="2">
        <v>4</v>
      </c>
      <c r="B117" s="1" t="s">
        <v>96</v>
      </c>
      <c r="C117" s="4">
        <v>23</v>
      </c>
      <c r="D117" s="8">
        <v>3.25</v>
      </c>
      <c r="E117" s="4">
        <v>15</v>
      </c>
      <c r="F117" s="8">
        <v>3.77</v>
      </c>
      <c r="G117" s="4">
        <v>8</v>
      </c>
      <c r="H117" s="8">
        <v>2.71</v>
      </c>
      <c r="I117" s="4">
        <v>0</v>
      </c>
    </row>
    <row r="118" spans="1:9" x14ac:dyDescent="0.2">
      <c r="A118" s="2">
        <v>5</v>
      </c>
      <c r="B118" s="1" t="s">
        <v>97</v>
      </c>
      <c r="C118" s="4">
        <v>22</v>
      </c>
      <c r="D118" s="8">
        <v>3.11</v>
      </c>
      <c r="E118" s="4">
        <v>20</v>
      </c>
      <c r="F118" s="8">
        <v>5.03</v>
      </c>
      <c r="G118" s="4">
        <v>2</v>
      </c>
      <c r="H118" s="8">
        <v>0.68</v>
      </c>
      <c r="I118" s="4">
        <v>0</v>
      </c>
    </row>
    <row r="119" spans="1:9" x14ac:dyDescent="0.2">
      <c r="A119" s="2">
        <v>6</v>
      </c>
      <c r="B119" s="1" t="s">
        <v>109</v>
      </c>
      <c r="C119" s="4">
        <v>21</v>
      </c>
      <c r="D119" s="8">
        <v>2.97</v>
      </c>
      <c r="E119" s="4">
        <v>13</v>
      </c>
      <c r="F119" s="8">
        <v>3.27</v>
      </c>
      <c r="G119" s="4">
        <v>8</v>
      </c>
      <c r="H119" s="8">
        <v>2.71</v>
      </c>
      <c r="I119" s="4">
        <v>0</v>
      </c>
    </row>
    <row r="120" spans="1:9" x14ac:dyDescent="0.2">
      <c r="A120" s="2">
        <v>7</v>
      </c>
      <c r="B120" s="1" t="s">
        <v>87</v>
      </c>
      <c r="C120" s="4">
        <v>20</v>
      </c>
      <c r="D120" s="8">
        <v>2.82</v>
      </c>
      <c r="E120" s="4">
        <v>16</v>
      </c>
      <c r="F120" s="8">
        <v>4.0199999999999996</v>
      </c>
      <c r="G120" s="4">
        <v>4</v>
      </c>
      <c r="H120" s="8">
        <v>1.36</v>
      </c>
      <c r="I120" s="4">
        <v>0</v>
      </c>
    </row>
    <row r="121" spans="1:9" x14ac:dyDescent="0.2">
      <c r="A121" s="2">
        <v>8</v>
      </c>
      <c r="B121" s="1" t="s">
        <v>81</v>
      </c>
      <c r="C121" s="4">
        <v>16</v>
      </c>
      <c r="D121" s="8">
        <v>2.2599999999999998</v>
      </c>
      <c r="E121" s="4">
        <v>4</v>
      </c>
      <c r="F121" s="8">
        <v>1.01</v>
      </c>
      <c r="G121" s="4">
        <v>12</v>
      </c>
      <c r="H121" s="8">
        <v>4.07</v>
      </c>
      <c r="I121" s="4">
        <v>0</v>
      </c>
    </row>
    <row r="122" spans="1:9" x14ac:dyDescent="0.2">
      <c r="A122" s="2">
        <v>9</v>
      </c>
      <c r="B122" s="1" t="s">
        <v>85</v>
      </c>
      <c r="C122" s="4">
        <v>14</v>
      </c>
      <c r="D122" s="8">
        <v>1.98</v>
      </c>
      <c r="E122" s="4">
        <v>6</v>
      </c>
      <c r="F122" s="8">
        <v>1.51</v>
      </c>
      <c r="G122" s="4">
        <v>8</v>
      </c>
      <c r="H122" s="8">
        <v>2.71</v>
      </c>
      <c r="I122" s="4">
        <v>0</v>
      </c>
    </row>
    <row r="123" spans="1:9" x14ac:dyDescent="0.2">
      <c r="A123" s="2">
        <v>10</v>
      </c>
      <c r="B123" s="1" t="s">
        <v>102</v>
      </c>
      <c r="C123" s="4">
        <v>13</v>
      </c>
      <c r="D123" s="8">
        <v>1.84</v>
      </c>
      <c r="E123" s="4">
        <v>8</v>
      </c>
      <c r="F123" s="8">
        <v>2.0099999999999998</v>
      </c>
      <c r="G123" s="4">
        <v>5</v>
      </c>
      <c r="H123" s="8">
        <v>1.69</v>
      </c>
      <c r="I123" s="4">
        <v>0</v>
      </c>
    </row>
    <row r="124" spans="1:9" x14ac:dyDescent="0.2">
      <c r="A124" s="2">
        <v>10</v>
      </c>
      <c r="B124" s="1" t="s">
        <v>111</v>
      </c>
      <c r="C124" s="4">
        <v>13</v>
      </c>
      <c r="D124" s="8">
        <v>1.84</v>
      </c>
      <c r="E124" s="4">
        <v>0</v>
      </c>
      <c r="F124" s="8">
        <v>0</v>
      </c>
      <c r="G124" s="4">
        <v>1</v>
      </c>
      <c r="H124" s="8">
        <v>0.34</v>
      </c>
      <c r="I124" s="4">
        <v>0</v>
      </c>
    </row>
    <row r="125" spans="1:9" x14ac:dyDescent="0.2">
      <c r="A125" s="2">
        <v>12</v>
      </c>
      <c r="B125" s="1" t="s">
        <v>86</v>
      </c>
      <c r="C125" s="4">
        <v>12</v>
      </c>
      <c r="D125" s="8">
        <v>1.69</v>
      </c>
      <c r="E125" s="4">
        <v>5</v>
      </c>
      <c r="F125" s="8">
        <v>1.26</v>
      </c>
      <c r="G125" s="4">
        <v>7</v>
      </c>
      <c r="H125" s="8">
        <v>2.37</v>
      </c>
      <c r="I125" s="4">
        <v>0</v>
      </c>
    </row>
    <row r="126" spans="1:9" x14ac:dyDescent="0.2">
      <c r="A126" s="2">
        <v>12</v>
      </c>
      <c r="B126" s="1" t="s">
        <v>89</v>
      </c>
      <c r="C126" s="4">
        <v>12</v>
      </c>
      <c r="D126" s="8">
        <v>1.69</v>
      </c>
      <c r="E126" s="4">
        <v>7</v>
      </c>
      <c r="F126" s="8">
        <v>1.76</v>
      </c>
      <c r="G126" s="4">
        <v>5</v>
      </c>
      <c r="H126" s="8">
        <v>1.69</v>
      </c>
      <c r="I126" s="4">
        <v>0</v>
      </c>
    </row>
    <row r="127" spans="1:9" x14ac:dyDescent="0.2">
      <c r="A127" s="2">
        <v>14</v>
      </c>
      <c r="B127" s="1" t="s">
        <v>106</v>
      </c>
      <c r="C127" s="4">
        <v>11</v>
      </c>
      <c r="D127" s="8">
        <v>1.55</v>
      </c>
      <c r="E127" s="4">
        <v>9</v>
      </c>
      <c r="F127" s="8">
        <v>2.2599999999999998</v>
      </c>
      <c r="G127" s="4">
        <v>2</v>
      </c>
      <c r="H127" s="8">
        <v>0.68</v>
      </c>
      <c r="I127" s="4">
        <v>0</v>
      </c>
    </row>
    <row r="128" spans="1:9" x14ac:dyDescent="0.2">
      <c r="A128" s="2">
        <v>14</v>
      </c>
      <c r="B128" s="1" t="s">
        <v>91</v>
      </c>
      <c r="C128" s="4">
        <v>11</v>
      </c>
      <c r="D128" s="8">
        <v>1.55</v>
      </c>
      <c r="E128" s="4">
        <v>11</v>
      </c>
      <c r="F128" s="8">
        <v>2.76</v>
      </c>
      <c r="G128" s="4">
        <v>0</v>
      </c>
      <c r="H128" s="8">
        <v>0</v>
      </c>
      <c r="I128" s="4">
        <v>0</v>
      </c>
    </row>
    <row r="129" spans="1:9" x14ac:dyDescent="0.2">
      <c r="A129" s="2">
        <v>14</v>
      </c>
      <c r="B129" s="1" t="s">
        <v>92</v>
      </c>
      <c r="C129" s="4">
        <v>11</v>
      </c>
      <c r="D129" s="8">
        <v>1.55</v>
      </c>
      <c r="E129" s="4">
        <v>11</v>
      </c>
      <c r="F129" s="8">
        <v>2.76</v>
      </c>
      <c r="G129" s="4">
        <v>0</v>
      </c>
      <c r="H129" s="8">
        <v>0</v>
      </c>
      <c r="I129" s="4">
        <v>0</v>
      </c>
    </row>
    <row r="130" spans="1:9" x14ac:dyDescent="0.2">
      <c r="A130" s="2">
        <v>17</v>
      </c>
      <c r="B130" s="1" t="s">
        <v>99</v>
      </c>
      <c r="C130" s="4">
        <v>10</v>
      </c>
      <c r="D130" s="8">
        <v>1.41</v>
      </c>
      <c r="E130" s="4">
        <v>4</v>
      </c>
      <c r="F130" s="8">
        <v>1.01</v>
      </c>
      <c r="G130" s="4">
        <v>6</v>
      </c>
      <c r="H130" s="8">
        <v>2.0299999999999998</v>
      </c>
      <c r="I130" s="4">
        <v>0</v>
      </c>
    </row>
    <row r="131" spans="1:9" x14ac:dyDescent="0.2">
      <c r="A131" s="2">
        <v>17</v>
      </c>
      <c r="B131" s="1" t="s">
        <v>82</v>
      </c>
      <c r="C131" s="4">
        <v>10</v>
      </c>
      <c r="D131" s="8">
        <v>1.41</v>
      </c>
      <c r="E131" s="4">
        <v>3</v>
      </c>
      <c r="F131" s="8">
        <v>0.75</v>
      </c>
      <c r="G131" s="4">
        <v>7</v>
      </c>
      <c r="H131" s="8">
        <v>2.37</v>
      </c>
      <c r="I131" s="4">
        <v>0</v>
      </c>
    </row>
    <row r="132" spans="1:9" x14ac:dyDescent="0.2">
      <c r="A132" s="2">
        <v>17</v>
      </c>
      <c r="B132" s="1" t="s">
        <v>105</v>
      </c>
      <c r="C132" s="4">
        <v>10</v>
      </c>
      <c r="D132" s="8">
        <v>1.41</v>
      </c>
      <c r="E132" s="4">
        <v>10</v>
      </c>
      <c r="F132" s="8">
        <v>2.5099999999999998</v>
      </c>
      <c r="G132" s="4">
        <v>0</v>
      </c>
      <c r="H132" s="8">
        <v>0</v>
      </c>
      <c r="I132" s="4">
        <v>0</v>
      </c>
    </row>
    <row r="133" spans="1:9" x14ac:dyDescent="0.2">
      <c r="A133" s="2">
        <v>20</v>
      </c>
      <c r="B133" s="1" t="s">
        <v>84</v>
      </c>
      <c r="C133" s="4">
        <v>9</v>
      </c>
      <c r="D133" s="8">
        <v>1.27</v>
      </c>
      <c r="E133" s="4">
        <v>3</v>
      </c>
      <c r="F133" s="8">
        <v>0.75</v>
      </c>
      <c r="G133" s="4">
        <v>6</v>
      </c>
      <c r="H133" s="8">
        <v>2.0299999999999998</v>
      </c>
      <c r="I133" s="4">
        <v>0</v>
      </c>
    </row>
    <row r="134" spans="1:9" x14ac:dyDescent="0.2">
      <c r="A134" s="2">
        <v>20</v>
      </c>
      <c r="B134" s="1" t="s">
        <v>108</v>
      </c>
      <c r="C134" s="4">
        <v>9</v>
      </c>
      <c r="D134" s="8">
        <v>1.27</v>
      </c>
      <c r="E134" s="4">
        <v>2</v>
      </c>
      <c r="F134" s="8">
        <v>0.5</v>
      </c>
      <c r="G134" s="4">
        <v>7</v>
      </c>
      <c r="H134" s="8">
        <v>2.37</v>
      </c>
      <c r="I134" s="4">
        <v>0</v>
      </c>
    </row>
    <row r="135" spans="1:9" x14ac:dyDescent="0.2">
      <c r="A135" s="2">
        <v>20</v>
      </c>
      <c r="B135" s="1" t="s">
        <v>90</v>
      </c>
      <c r="C135" s="4">
        <v>9</v>
      </c>
      <c r="D135" s="8">
        <v>1.27</v>
      </c>
      <c r="E135" s="4">
        <v>7</v>
      </c>
      <c r="F135" s="8">
        <v>1.76</v>
      </c>
      <c r="G135" s="4">
        <v>2</v>
      </c>
      <c r="H135" s="8">
        <v>0.68</v>
      </c>
      <c r="I135" s="4">
        <v>0</v>
      </c>
    </row>
    <row r="136" spans="1:9" x14ac:dyDescent="0.2">
      <c r="A136" s="2">
        <v>20</v>
      </c>
      <c r="B136" s="1" t="s">
        <v>110</v>
      </c>
      <c r="C136" s="4">
        <v>9</v>
      </c>
      <c r="D136" s="8">
        <v>1.27</v>
      </c>
      <c r="E136" s="4">
        <v>5</v>
      </c>
      <c r="F136" s="8">
        <v>1.26</v>
      </c>
      <c r="G136" s="4">
        <v>4</v>
      </c>
      <c r="H136" s="8">
        <v>1.36</v>
      </c>
      <c r="I136" s="4">
        <v>0</v>
      </c>
    </row>
    <row r="137" spans="1:9" x14ac:dyDescent="0.2">
      <c r="A137" s="1"/>
      <c r="C137" s="4"/>
      <c r="D137" s="8"/>
      <c r="E137" s="4"/>
      <c r="F137" s="8"/>
      <c r="G137" s="4"/>
      <c r="H137" s="8"/>
      <c r="I137" s="4"/>
    </row>
    <row r="138" spans="1:9" x14ac:dyDescent="0.2">
      <c r="A138" s="1" t="s">
        <v>6</v>
      </c>
      <c r="C138" s="4"/>
      <c r="D138" s="8"/>
      <c r="E138" s="4"/>
      <c r="F138" s="8"/>
      <c r="G138" s="4"/>
      <c r="H138" s="8"/>
      <c r="I138" s="4"/>
    </row>
    <row r="139" spans="1:9" x14ac:dyDescent="0.2">
      <c r="A139" s="2">
        <v>1</v>
      </c>
      <c r="B139" s="1" t="s">
        <v>95</v>
      </c>
      <c r="C139" s="4">
        <v>65</v>
      </c>
      <c r="D139" s="8">
        <v>7.2</v>
      </c>
      <c r="E139" s="4">
        <v>60</v>
      </c>
      <c r="F139" s="8">
        <v>12.74</v>
      </c>
      <c r="G139" s="4">
        <v>5</v>
      </c>
      <c r="H139" s="8">
        <v>1.21</v>
      </c>
      <c r="I139" s="4">
        <v>0</v>
      </c>
    </row>
    <row r="140" spans="1:9" x14ac:dyDescent="0.2">
      <c r="A140" s="2">
        <v>2</v>
      </c>
      <c r="B140" s="1" t="s">
        <v>79</v>
      </c>
      <c r="C140" s="4">
        <v>36</v>
      </c>
      <c r="D140" s="8">
        <v>3.99</v>
      </c>
      <c r="E140" s="4">
        <v>10</v>
      </c>
      <c r="F140" s="8">
        <v>2.12</v>
      </c>
      <c r="G140" s="4">
        <v>26</v>
      </c>
      <c r="H140" s="8">
        <v>6.31</v>
      </c>
      <c r="I140" s="4">
        <v>0</v>
      </c>
    </row>
    <row r="141" spans="1:9" x14ac:dyDescent="0.2">
      <c r="A141" s="2">
        <v>3</v>
      </c>
      <c r="B141" s="1" t="s">
        <v>91</v>
      </c>
      <c r="C141" s="4">
        <v>28</v>
      </c>
      <c r="D141" s="8">
        <v>3.1</v>
      </c>
      <c r="E141" s="4">
        <v>25</v>
      </c>
      <c r="F141" s="8">
        <v>5.31</v>
      </c>
      <c r="G141" s="4">
        <v>3</v>
      </c>
      <c r="H141" s="8">
        <v>0.73</v>
      </c>
      <c r="I141" s="4">
        <v>0</v>
      </c>
    </row>
    <row r="142" spans="1:9" x14ac:dyDescent="0.2">
      <c r="A142" s="2">
        <v>4</v>
      </c>
      <c r="B142" s="1" t="s">
        <v>94</v>
      </c>
      <c r="C142" s="4">
        <v>27</v>
      </c>
      <c r="D142" s="8">
        <v>2.99</v>
      </c>
      <c r="E142" s="4">
        <v>27</v>
      </c>
      <c r="F142" s="8">
        <v>5.73</v>
      </c>
      <c r="G142" s="4">
        <v>0</v>
      </c>
      <c r="H142" s="8">
        <v>0</v>
      </c>
      <c r="I142" s="4">
        <v>0</v>
      </c>
    </row>
    <row r="143" spans="1:9" x14ac:dyDescent="0.2">
      <c r="A143" s="2">
        <v>5</v>
      </c>
      <c r="B143" s="1" t="s">
        <v>97</v>
      </c>
      <c r="C143" s="4">
        <v>25</v>
      </c>
      <c r="D143" s="8">
        <v>2.77</v>
      </c>
      <c r="E143" s="4">
        <v>24</v>
      </c>
      <c r="F143" s="8">
        <v>5.0999999999999996</v>
      </c>
      <c r="G143" s="4">
        <v>1</v>
      </c>
      <c r="H143" s="8">
        <v>0.24</v>
      </c>
      <c r="I143" s="4">
        <v>0</v>
      </c>
    </row>
    <row r="144" spans="1:9" x14ac:dyDescent="0.2">
      <c r="A144" s="2">
        <v>6</v>
      </c>
      <c r="B144" s="1" t="s">
        <v>81</v>
      </c>
      <c r="C144" s="4">
        <v>19</v>
      </c>
      <c r="D144" s="8">
        <v>2.1</v>
      </c>
      <c r="E144" s="4">
        <v>7</v>
      </c>
      <c r="F144" s="8">
        <v>1.49</v>
      </c>
      <c r="G144" s="4">
        <v>12</v>
      </c>
      <c r="H144" s="8">
        <v>2.91</v>
      </c>
      <c r="I144" s="4">
        <v>0</v>
      </c>
    </row>
    <row r="145" spans="1:9" x14ac:dyDescent="0.2">
      <c r="A145" s="2">
        <v>7</v>
      </c>
      <c r="B145" s="1" t="s">
        <v>87</v>
      </c>
      <c r="C145" s="4">
        <v>17</v>
      </c>
      <c r="D145" s="8">
        <v>1.88</v>
      </c>
      <c r="E145" s="4">
        <v>8</v>
      </c>
      <c r="F145" s="8">
        <v>1.7</v>
      </c>
      <c r="G145" s="4">
        <v>9</v>
      </c>
      <c r="H145" s="8">
        <v>2.1800000000000002</v>
      </c>
      <c r="I145" s="4">
        <v>0</v>
      </c>
    </row>
    <row r="146" spans="1:9" x14ac:dyDescent="0.2">
      <c r="A146" s="2">
        <v>7</v>
      </c>
      <c r="B146" s="1" t="s">
        <v>96</v>
      </c>
      <c r="C146" s="4">
        <v>17</v>
      </c>
      <c r="D146" s="8">
        <v>1.88</v>
      </c>
      <c r="E146" s="4">
        <v>8</v>
      </c>
      <c r="F146" s="8">
        <v>1.7</v>
      </c>
      <c r="G146" s="4">
        <v>9</v>
      </c>
      <c r="H146" s="8">
        <v>2.1800000000000002</v>
      </c>
      <c r="I146" s="4">
        <v>0</v>
      </c>
    </row>
    <row r="147" spans="1:9" x14ac:dyDescent="0.2">
      <c r="A147" s="2">
        <v>9</v>
      </c>
      <c r="B147" s="1" t="s">
        <v>101</v>
      </c>
      <c r="C147" s="4">
        <v>16</v>
      </c>
      <c r="D147" s="8">
        <v>1.77</v>
      </c>
      <c r="E147" s="4">
        <v>0</v>
      </c>
      <c r="F147" s="8">
        <v>0</v>
      </c>
      <c r="G147" s="4">
        <v>16</v>
      </c>
      <c r="H147" s="8">
        <v>3.88</v>
      </c>
      <c r="I147" s="4">
        <v>0</v>
      </c>
    </row>
    <row r="148" spans="1:9" x14ac:dyDescent="0.2">
      <c r="A148" s="2">
        <v>9</v>
      </c>
      <c r="B148" s="1" t="s">
        <v>83</v>
      </c>
      <c r="C148" s="4">
        <v>16</v>
      </c>
      <c r="D148" s="8">
        <v>1.77</v>
      </c>
      <c r="E148" s="4">
        <v>13</v>
      </c>
      <c r="F148" s="8">
        <v>2.76</v>
      </c>
      <c r="G148" s="4">
        <v>3</v>
      </c>
      <c r="H148" s="8">
        <v>0.73</v>
      </c>
      <c r="I148" s="4">
        <v>0</v>
      </c>
    </row>
    <row r="149" spans="1:9" x14ac:dyDescent="0.2">
      <c r="A149" s="2">
        <v>9</v>
      </c>
      <c r="B149" s="1" t="s">
        <v>105</v>
      </c>
      <c r="C149" s="4">
        <v>16</v>
      </c>
      <c r="D149" s="8">
        <v>1.77</v>
      </c>
      <c r="E149" s="4">
        <v>15</v>
      </c>
      <c r="F149" s="8">
        <v>3.18</v>
      </c>
      <c r="G149" s="4">
        <v>1</v>
      </c>
      <c r="H149" s="8">
        <v>0.24</v>
      </c>
      <c r="I149" s="4">
        <v>0</v>
      </c>
    </row>
    <row r="150" spans="1:9" x14ac:dyDescent="0.2">
      <c r="A150" s="2">
        <v>9</v>
      </c>
      <c r="B150" s="1" t="s">
        <v>86</v>
      </c>
      <c r="C150" s="4">
        <v>16</v>
      </c>
      <c r="D150" s="8">
        <v>1.77</v>
      </c>
      <c r="E150" s="4">
        <v>6</v>
      </c>
      <c r="F150" s="8">
        <v>1.27</v>
      </c>
      <c r="G150" s="4">
        <v>10</v>
      </c>
      <c r="H150" s="8">
        <v>2.4300000000000002</v>
      </c>
      <c r="I150" s="4">
        <v>0</v>
      </c>
    </row>
    <row r="151" spans="1:9" x14ac:dyDescent="0.2">
      <c r="A151" s="2">
        <v>13</v>
      </c>
      <c r="B151" s="1" t="s">
        <v>80</v>
      </c>
      <c r="C151" s="4">
        <v>15</v>
      </c>
      <c r="D151" s="8">
        <v>1.66</v>
      </c>
      <c r="E151" s="4">
        <v>5</v>
      </c>
      <c r="F151" s="8">
        <v>1.06</v>
      </c>
      <c r="G151" s="4">
        <v>10</v>
      </c>
      <c r="H151" s="8">
        <v>2.4300000000000002</v>
      </c>
      <c r="I151" s="4">
        <v>0</v>
      </c>
    </row>
    <row r="152" spans="1:9" x14ac:dyDescent="0.2">
      <c r="A152" s="2">
        <v>13</v>
      </c>
      <c r="B152" s="1" t="s">
        <v>84</v>
      </c>
      <c r="C152" s="4">
        <v>15</v>
      </c>
      <c r="D152" s="8">
        <v>1.66</v>
      </c>
      <c r="E152" s="4">
        <v>11</v>
      </c>
      <c r="F152" s="8">
        <v>2.34</v>
      </c>
      <c r="G152" s="4">
        <v>4</v>
      </c>
      <c r="H152" s="8">
        <v>0.97</v>
      </c>
      <c r="I152" s="4">
        <v>0</v>
      </c>
    </row>
    <row r="153" spans="1:9" x14ac:dyDescent="0.2">
      <c r="A153" s="2">
        <v>13</v>
      </c>
      <c r="B153" s="1" t="s">
        <v>112</v>
      </c>
      <c r="C153" s="4">
        <v>15</v>
      </c>
      <c r="D153" s="8">
        <v>1.66</v>
      </c>
      <c r="E153" s="4">
        <v>10</v>
      </c>
      <c r="F153" s="8">
        <v>2.12</v>
      </c>
      <c r="G153" s="4">
        <v>5</v>
      </c>
      <c r="H153" s="8">
        <v>1.21</v>
      </c>
      <c r="I153" s="4">
        <v>0</v>
      </c>
    </row>
    <row r="154" spans="1:9" x14ac:dyDescent="0.2">
      <c r="A154" s="2">
        <v>13</v>
      </c>
      <c r="B154" s="1" t="s">
        <v>92</v>
      </c>
      <c r="C154" s="4">
        <v>15</v>
      </c>
      <c r="D154" s="8">
        <v>1.66</v>
      </c>
      <c r="E154" s="4">
        <v>14</v>
      </c>
      <c r="F154" s="8">
        <v>2.97</v>
      </c>
      <c r="G154" s="4">
        <v>1</v>
      </c>
      <c r="H154" s="8">
        <v>0.24</v>
      </c>
      <c r="I154" s="4">
        <v>0</v>
      </c>
    </row>
    <row r="155" spans="1:9" x14ac:dyDescent="0.2">
      <c r="A155" s="2">
        <v>13</v>
      </c>
      <c r="B155" s="1" t="s">
        <v>111</v>
      </c>
      <c r="C155" s="4">
        <v>15</v>
      </c>
      <c r="D155" s="8">
        <v>1.66</v>
      </c>
      <c r="E155" s="4">
        <v>0</v>
      </c>
      <c r="F155" s="8">
        <v>0</v>
      </c>
      <c r="G155" s="4">
        <v>1</v>
      </c>
      <c r="H155" s="8">
        <v>0.24</v>
      </c>
      <c r="I155" s="4">
        <v>0</v>
      </c>
    </row>
    <row r="156" spans="1:9" x14ac:dyDescent="0.2">
      <c r="A156" s="2">
        <v>13</v>
      </c>
      <c r="B156" s="1" t="s">
        <v>98</v>
      </c>
      <c r="C156" s="4">
        <v>15</v>
      </c>
      <c r="D156" s="8">
        <v>1.66</v>
      </c>
      <c r="E156" s="4">
        <v>11</v>
      </c>
      <c r="F156" s="8">
        <v>2.34</v>
      </c>
      <c r="G156" s="4">
        <v>4</v>
      </c>
      <c r="H156" s="8">
        <v>0.97</v>
      </c>
      <c r="I156" s="4">
        <v>0</v>
      </c>
    </row>
    <row r="157" spans="1:9" x14ac:dyDescent="0.2">
      <c r="A157" s="2">
        <v>19</v>
      </c>
      <c r="B157" s="1" t="s">
        <v>106</v>
      </c>
      <c r="C157" s="4">
        <v>14</v>
      </c>
      <c r="D157" s="8">
        <v>1.55</v>
      </c>
      <c r="E157" s="4">
        <v>11</v>
      </c>
      <c r="F157" s="8">
        <v>2.34</v>
      </c>
      <c r="G157" s="4">
        <v>3</v>
      </c>
      <c r="H157" s="8">
        <v>0.73</v>
      </c>
      <c r="I157" s="4">
        <v>0</v>
      </c>
    </row>
    <row r="158" spans="1:9" x14ac:dyDescent="0.2">
      <c r="A158" s="2">
        <v>19</v>
      </c>
      <c r="B158" s="1" t="s">
        <v>90</v>
      </c>
      <c r="C158" s="4">
        <v>14</v>
      </c>
      <c r="D158" s="8">
        <v>1.55</v>
      </c>
      <c r="E158" s="4">
        <v>10</v>
      </c>
      <c r="F158" s="8">
        <v>2.12</v>
      </c>
      <c r="G158" s="4">
        <v>4</v>
      </c>
      <c r="H158" s="8">
        <v>0.97</v>
      </c>
      <c r="I158" s="4">
        <v>0</v>
      </c>
    </row>
    <row r="159" spans="1:9" x14ac:dyDescent="0.2">
      <c r="A159" s="1"/>
      <c r="C159" s="4"/>
      <c r="D159" s="8"/>
      <c r="E159" s="4"/>
      <c r="F159" s="8"/>
      <c r="G159" s="4"/>
      <c r="H159" s="8"/>
      <c r="I159" s="4"/>
    </row>
    <row r="160" spans="1:9" x14ac:dyDescent="0.2">
      <c r="A160" s="1" t="s">
        <v>7</v>
      </c>
      <c r="C160" s="4"/>
      <c r="D160" s="8"/>
      <c r="E160" s="4"/>
      <c r="F160" s="8"/>
      <c r="G160" s="4"/>
      <c r="H160" s="8"/>
      <c r="I160" s="4"/>
    </row>
    <row r="161" spans="1:9" x14ac:dyDescent="0.2">
      <c r="A161" s="2">
        <v>1</v>
      </c>
      <c r="B161" s="1" t="s">
        <v>95</v>
      </c>
      <c r="C161" s="4">
        <v>75</v>
      </c>
      <c r="D161" s="8">
        <v>5.93</v>
      </c>
      <c r="E161" s="4">
        <v>67</v>
      </c>
      <c r="F161" s="8">
        <v>9.34</v>
      </c>
      <c r="G161" s="4">
        <v>8</v>
      </c>
      <c r="H161" s="8">
        <v>1.51</v>
      </c>
      <c r="I161" s="4">
        <v>0</v>
      </c>
    </row>
    <row r="162" spans="1:9" x14ac:dyDescent="0.2">
      <c r="A162" s="2">
        <v>2</v>
      </c>
      <c r="B162" s="1" t="s">
        <v>97</v>
      </c>
      <c r="C162" s="4">
        <v>39</v>
      </c>
      <c r="D162" s="8">
        <v>3.08</v>
      </c>
      <c r="E162" s="4">
        <v>38</v>
      </c>
      <c r="F162" s="8">
        <v>5.3</v>
      </c>
      <c r="G162" s="4">
        <v>1</v>
      </c>
      <c r="H162" s="8">
        <v>0.19</v>
      </c>
      <c r="I162" s="4">
        <v>0</v>
      </c>
    </row>
    <row r="163" spans="1:9" x14ac:dyDescent="0.2">
      <c r="A163" s="2">
        <v>3</v>
      </c>
      <c r="B163" s="1" t="s">
        <v>83</v>
      </c>
      <c r="C163" s="4">
        <v>32</v>
      </c>
      <c r="D163" s="8">
        <v>2.5299999999999998</v>
      </c>
      <c r="E163" s="4">
        <v>20</v>
      </c>
      <c r="F163" s="8">
        <v>2.79</v>
      </c>
      <c r="G163" s="4">
        <v>12</v>
      </c>
      <c r="H163" s="8">
        <v>2.27</v>
      </c>
      <c r="I163" s="4">
        <v>0</v>
      </c>
    </row>
    <row r="164" spans="1:9" x14ac:dyDescent="0.2">
      <c r="A164" s="2">
        <v>3</v>
      </c>
      <c r="B164" s="1" t="s">
        <v>94</v>
      </c>
      <c r="C164" s="4">
        <v>32</v>
      </c>
      <c r="D164" s="8">
        <v>2.5299999999999998</v>
      </c>
      <c r="E164" s="4">
        <v>31</v>
      </c>
      <c r="F164" s="8">
        <v>4.32</v>
      </c>
      <c r="G164" s="4">
        <v>1</v>
      </c>
      <c r="H164" s="8">
        <v>0.19</v>
      </c>
      <c r="I164" s="4">
        <v>0</v>
      </c>
    </row>
    <row r="165" spans="1:9" x14ac:dyDescent="0.2">
      <c r="A165" s="2">
        <v>5</v>
      </c>
      <c r="B165" s="1" t="s">
        <v>79</v>
      </c>
      <c r="C165" s="4">
        <v>31</v>
      </c>
      <c r="D165" s="8">
        <v>2.4500000000000002</v>
      </c>
      <c r="E165" s="4">
        <v>10</v>
      </c>
      <c r="F165" s="8">
        <v>1.39</v>
      </c>
      <c r="G165" s="4">
        <v>21</v>
      </c>
      <c r="H165" s="8">
        <v>3.97</v>
      </c>
      <c r="I165" s="4">
        <v>0</v>
      </c>
    </row>
    <row r="166" spans="1:9" x14ac:dyDescent="0.2">
      <c r="A166" s="2">
        <v>6</v>
      </c>
      <c r="B166" s="1" t="s">
        <v>92</v>
      </c>
      <c r="C166" s="4">
        <v>30</v>
      </c>
      <c r="D166" s="8">
        <v>2.37</v>
      </c>
      <c r="E166" s="4">
        <v>30</v>
      </c>
      <c r="F166" s="8">
        <v>4.18</v>
      </c>
      <c r="G166" s="4">
        <v>0</v>
      </c>
      <c r="H166" s="8">
        <v>0</v>
      </c>
      <c r="I166" s="4">
        <v>0</v>
      </c>
    </row>
    <row r="167" spans="1:9" x14ac:dyDescent="0.2">
      <c r="A167" s="2">
        <v>6</v>
      </c>
      <c r="B167" s="1" t="s">
        <v>96</v>
      </c>
      <c r="C167" s="4">
        <v>30</v>
      </c>
      <c r="D167" s="8">
        <v>2.37</v>
      </c>
      <c r="E167" s="4">
        <v>16</v>
      </c>
      <c r="F167" s="8">
        <v>2.23</v>
      </c>
      <c r="G167" s="4">
        <v>14</v>
      </c>
      <c r="H167" s="8">
        <v>2.65</v>
      </c>
      <c r="I167" s="4">
        <v>0</v>
      </c>
    </row>
    <row r="168" spans="1:9" x14ac:dyDescent="0.2">
      <c r="A168" s="2">
        <v>8</v>
      </c>
      <c r="B168" s="1" t="s">
        <v>87</v>
      </c>
      <c r="C168" s="4">
        <v>29</v>
      </c>
      <c r="D168" s="8">
        <v>2.29</v>
      </c>
      <c r="E168" s="4">
        <v>11</v>
      </c>
      <c r="F168" s="8">
        <v>1.53</v>
      </c>
      <c r="G168" s="4">
        <v>18</v>
      </c>
      <c r="H168" s="8">
        <v>3.4</v>
      </c>
      <c r="I168" s="4">
        <v>0</v>
      </c>
    </row>
    <row r="169" spans="1:9" x14ac:dyDescent="0.2">
      <c r="A169" s="2">
        <v>8</v>
      </c>
      <c r="B169" s="1" t="s">
        <v>91</v>
      </c>
      <c r="C169" s="4">
        <v>29</v>
      </c>
      <c r="D169" s="8">
        <v>2.29</v>
      </c>
      <c r="E169" s="4">
        <v>26</v>
      </c>
      <c r="F169" s="8">
        <v>3.63</v>
      </c>
      <c r="G169" s="4">
        <v>3</v>
      </c>
      <c r="H169" s="8">
        <v>0.56999999999999995</v>
      </c>
      <c r="I169" s="4">
        <v>0</v>
      </c>
    </row>
    <row r="170" spans="1:9" x14ac:dyDescent="0.2">
      <c r="A170" s="2">
        <v>10</v>
      </c>
      <c r="B170" s="1" t="s">
        <v>81</v>
      </c>
      <c r="C170" s="4">
        <v>26</v>
      </c>
      <c r="D170" s="8">
        <v>2.06</v>
      </c>
      <c r="E170" s="4">
        <v>12</v>
      </c>
      <c r="F170" s="8">
        <v>1.67</v>
      </c>
      <c r="G170" s="4">
        <v>14</v>
      </c>
      <c r="H170" s="8">
        <v>2.65</v>
      </c>
      <c r="I170" s="4">
        <v>0</v>
      </c>
    </row>
    <row r="171" spans="1:9" x14ac:dyDescent="0.2">
      <c r="A171" s="2">
        <v>10</v>
      </c>
      <c r="B171" s="1" t="s">
        <v>89</v>
      </c>
      <c r="C171" s="4">
        <v>26</v>
      </c>
      <c r="D171" s="8">
        <v>2.06</v>
      </c>
      <c r="E171" s="4">
        <v>13</v>
      </c>
      <c r="F171" s="8">
        <v>1.81</v>
      </c>
      <c r="G171" s="4">
        <v>12</v>
      </c>
      <c r="H171" s="8">
        <v>2.27</v>
      </c>
      <c r="I171" s="4">
        <v>0</v>
      </c>
    </row>
    <row r="172" spans="1:9" x14ac:dyDescent="0.2">
      <c r="A172" s="2">
        <v>12</v>
      </c>
      <c r="B172" s="1" t="s">
        <v>80</v>
      </c>
      <c r="C172" s="4">
        <v>23</v>
      </c>
      <c r="D172" s="8">
        <v>1.82</v>
      </c>
      <c r="E172" s="4">
        <v>12</v>
      </c>
      <c r="F172" s="8">
        <v>1.67</v>
      </c>
      <c r="G172" s="4">
        <v>11</v>
      </c>
      <c r="H172" s="8">
        <v>2.08</v>
      </c>
      <c r="I172" s="4">
        <v>0</v>
      </c>
    </row>
    <row r="173" spans="1:9" x14ac:dyDescent="0.2">
      <c r="A173" s="2">
        <v>13</v>
      </c>
      <c r="B173" s="1" t="s">
        <v>103</v>
      </c>
      <c r="C173" s="4">
        <v>21</v>
      </c>
      <c r="D173" s="8">
        <v>1.66</v>
      </c>
      <c r="E173" s="4">
        <v>16</v>
      </c>
      <c r="F173" s="8">
        <v>2.23</v>
      </c>
      <c r="G173" s="4">
        <v>5</v>
      </c>
      <c r="H173" s="8">
        <v>0.95</v>
      </c>
      <c r="I173" s="4">
        <v>0</v>
      </c>
    </row>
    <row r="174" spans="1:9" x14ac:dyDescent="0.2">
      <c r="A174" s="2">
        <v>14</v>
      </c>
      <c r="B174" s="1" t="s">
        <v>90</v>
      </c>
      <c r="C174" s="4">
        <v>20</v>
      </c>
      <c r="D174" s="8">
        <v>1.58</v>
      </c>
      <c r="E174" s="4">
        <v>19</v>
      </c>
      <c r="F174" s="8">
        <v>2.65</v>
      </c>
      <c r="G174" s="4">
        <v>1</v>
      </c>
      <c r="H174" s="8">
        <v>0.19</v>
      </c>
      <c r="I174" s="4">
        <v>0</v>
      </c>
    </row>
    <row r="175" spans="1:9" x14ac:dyDescent="0.2">
      <c r="A175" s="2">
        <v>15</v>
      </c>
      <c r="B175" s="1" t="s">
        <v>106</v>
      </c>
      <c r="C175" s="4">
        <v>19</v>
      </c>
      <c r="D175" s="8">
        <v>1.5</v>
      </c>
      <c r="E175" s="4">
        <v>14</v>
      </c>
      <c r="F175" s="8">
        <v>1.95</v>
      </c>
      <c r="G175" s="4">
        <v>5</v>
      </c>
      <c r="H175" s="8">
        <v>0.95</v>
      </c>
      <c r="I175" s="4">
        <v>0</v>
      </c>
    </row>
    <row r="176" spans="1:9" x14ac:dyDescent="0.2">
      <c r="A176" s="2">
        <v>16</v>
      </c>
      <c r="B176" s="1" t="s">
        <v>114</v>
      </c>
      <c r="C176" s="4">
        <v>18</v>
      </c>
      <c r="D176" s="8">
        <v>1.42</v>
      </c>
      <c r="E176" s="4">
        <v>13</v>
      </c>
      <c r="F176" s="8">
        <v>1.81</v>
      </c>
      <c r="G176" s="4">
        <v>5</v>
      </c>
      <c r="H176" s="8">
        <v>0.95</v>
      </c>
      <c r="I176" s="4">
        <v>0</v>
      </c>
    </row>
    <row r="177" spans="1:9" x14ac:dyDescent="0.2">
      <c r="A177" s="2">
        <v>16</v>
      </c>
      <c r="B177" s="1" t="s">
        <v>86</v>
      </c>
      <c r="C177" s="4">
        <v>18</v>
      </c>
      <c r="D177" s="8">
        <v>1.42</v>
      </c>
      <c r="E177" s="4">
        <v>7</v>
      </c>
      <c r="F177" s="8">
        <v>0.98</v>
      </c>
      <c r="G177" s="4">
        <v>11</v>
      </c>
      <c r="H177" s="8">
        <v>2.08</v>
      </c>
      <c r="I177" s="4">
        <v>0</v>
      </c>
    </row>
    <row r="178" spans="1:9" x14ac:dyDescent="0.2">
      <c r="A178" s="2">
        <v>16</v>
      </c>
      <c r="B178" s="1" t="s">
        <v>107</v>
      </c>
      <c r="C178" s="4">
        <v>18</v>
      </c>
      <c r="D178" s="8">
        <v>1.42</v>
      </c>
      <c r="E178" s="4">
        <v>15</v>
      </c>
      <c r="F178" s="8">
        <v>2.09</v>
      </c>
      <c r="G178" s="4">
        <v>3</v>
      </c>
      <c r="H178" s="8">
        <v>0.56999999999999995</v>
      </c>
      <c r="I178" s="4">
        <v>0</v>
      </c>
    </row>
    <row r="179" spans="1:9" x14ac:dyDescent="0.2">
      <c r="A179" s="2">
        <v>19</v>
      </c>
      <c r="B179" s="1" t="s">
        <v>84</v>
      </c>
      <c r="C179" s="4">
        <v>17</v>
      </c>
      <c r="D179" s="8">
        <v>1.34</v>
      </c>
      <c r="E179" s="4">
        <v>12</v>
      </c>
      <c r="F179" s="8">
        <v>1.67</v>
      </c>
      <c r="G179" s="4">
        <v>5</v>
      </c>
      <c r="H179" s="8">
        <v>0.95</v>
      </c>
      <c r="I179" s="4">
        <v>0</v>
      </c>
    </row>
    <row r="180" spans="1:9" x14ac:dyDescent="0.2">
      <c r="A180" s="2">
        <v>20</v>
      </c>
      <c r="B180" s="1" t="s">
        <v>113</v>
      </c>
      <c r="C180" s="4">
        <v>16</v>
      </c>
      <c r="D180" s="8">
        <v>1.26</v>
      </c>
      <c r="E180" s="4">
        <v>10</v>
      </c>
      <c r="F180" s="8">
        <v>1.39</v>
      </c>
      <c r="G180" s="4">
        <v>6</v>
      </c>
      <c r="H180" s="8">
        <v>1.1299999999999999</v>
      </c>
      <c r="I180" s="4">
        <v>0</v>
      </c>
    </row>
    <row r="181" spans="1:9" x14ac:dyDescent="0.2">
      <c r="A181" s="2">
        <v>20</v>
      </c>
      <c r="B181" s="1" t="s">
        <v>82</v>
      </c>
      <c r="C181" s="4">
        <v>16</v>
      </c>
      <c r="D181" s="8">
        <v>1.26</v>
      </c>
      <c r="E181" s="4">
        <v>5</v>
      </c>
      <c r="F181" s="8">
        <v>0.7</v>
      </c>
      <c r="G181" s="4">
        <v>11</v>
      </c>
      <c r="H181" s="8">
        <v>2.08</v>
      </c>
      <c r="I181" s="4">
        <v>0</v>
      </c>
    </row>
    <row r="182" spans="1:9" x14ac:dyDescent="0.2">
      <c r="A182" s="1"/>
      <c r="C182" s="4"/>
      <c r="D182" s="8"/>
      <c r="E182" s="4"/>
      <c r="F182" s="8"/>
      <c r="G182" s="4"/>
      <c r="H182" s="8"/>
      <c r="I182" s="4"/>
    </row>
    <row r="183" spans="1:9" x14ac:dyDescent="0.2">
      <c r="A183" s="1" t="s">
        <v>8</v>
      </c>
      <c r="C183" s="4"/>
      <c r="D183" s="8"/>
      <c r="E183" s="4"/>
      <c r="F183" s="8"/>
      <c r="G183" s="4"/>
      <c r="H183" s="8"/>
      <c r="I183" s="4"/>
    </row>
    <row r="184" spans="1:9" x14ac:dyDescent="0.2">
      <c r="A184" s="2">
        <v>1</v>
      </c>
      <c r="B184" s="1" t="s">
        <v>95</v>
      </c>
      <c r="C184" s="4">
        <v>43</v>
      </c>
      <c r="D184" s="8">
        <v>4.8499999999999996</v>
      </c>
      <c r="E184" s="4">
        <v>42</v>
      </c>
      <c r="F184" s="8">
        <v>8.4</v>
      </c>
      <c r="G184" s="4">
        <v>1</v>
      </c>
      <c r="H184" s="8">
        <v>0.26</v>
      </c>
      <c r="I184" s="4">
        <v>0</v>
      </c>
    </row>
    <row r="185" spans="1:9" x14ac:dyDescent="0.2">
      <c r="A185" s="2">
        <v>2</v>
      </c>
      <c r="B185" s="1" t="s">
        <v>84</v>
      </c>
      <c r="C185" s="4">
        <v>25</v>
      </c>
      <c r="D185" s="8">
        <v>2.82</v>
      </c>
      <c r="E185" s="4">
        <v>18</v>
      </c>
      <c r="F185" s="8">
        <v>3.6</v>
      </c>
      <c r="G185" s="4">
        <v>7</v>
      </c>
      <c r="H185" s="8">
        <v>1.85</v>
      </c>
      <c r="I185" s="4">
        <v>0</v>
      </c>
    </row>
    <row r="186" spans="1:9" x14ac:dyDescent="0.2">
      <c r="A186" s="2">
        <v>2</v>
      </c>
      <c r="B186" s="1" t="s">
        <v>94</v>
      </c>
      <c r="C186" s="4">
        <v>25</v>
      </c>
      <c r="D186" s="8">
        <v>2.82</v>
      </c>
      <c r="E186" s="4">
        <v>24</v>
      </c>
      <c r="F186" s="8">
        <v>4.8</v>
      </c>
      <c r="G186" s="4">
        <v>1</v>
      </c>
      <c r="H186" s="8">
        <v>0.26</v>
      </c>
      <c r="I186" s="4">
        <v>0</v>
      </c>
    </row>
    <row r="187" spans="1:9" x14ac:dyDescent="0.2">
      <c r="A187" s="2">
        <v>4</v>
      </c>
      <c r="B187" s="1" t="s">
        <v>83</v>
      </c>
      <c r="C187" s="4">
        <v>21</v>
      </c>
      <c r="D187" s="8">
        <v>2.37</v>
      </c>
      <c r="E187" s="4">
        <v>8</v>
      </c>
      <c r="F187" s="8">
        <v>1.6</v>
      </c>
      <c r="G187" s="4">
        <v>13</v>
      </c>
      <c r="H187" s="8">
        <v>3.43</v>
      </c>
      <c r="I187" s="4">
        <v>0</v>
      </c>
    </row>
    <row r="188" spans="1:9" x14ac:dyDescent="0.2">
      <c r="A188" s="2">
        <v>5</v>
      </c>
      <c r="B188" s="1" t="s">
        <v>87</v>
      </c>
      <c r="C188" s="4">
        <v>20</v>
      </c>
      <c r="D188" s="8">
        <v>2.2599999999999998</v>
      </c>
      <c r="E188" s="4">
        <v>14</v>
      </c>
      <c r="F188" s="8">
        <v>2.8</v>
      </c>
      <c r="G188" s="4">
        <v>6</v>
      </c>
      <c r="H188" s="8">
        <v>1.58</v>
      </c>
      <c r="I188" s="4">
        <v>0</v>
      </c>
    </row>
    <row r="189" spans="1:9" x14ac:dyDescent="0.2">
      <c r="A189" s="2">
        <v>6</v>
      </c>
      <c r="B189" s="1" t="s">
        <v>82</v>
      </c>
      <c r="C189" s="4">
        <v>19</v>
      </c>
      <c r="D189" s="8">
        <v>2.14</v>
      </c>
      <c r="E189" s="4">
        <v>9</v>
      </c>
      <c r="F189" s="8">
        <v>1.8</v>
      </c>
      <c r="G189" s="4">
        <v>10</v>
      </c>
      <c r="H189" s="8">
        <v>2.64</v>
      </c>
      <c r="I189" s="4">
        <v>0</v>
      </c>
    </row>
    <row r="190" spans="1:9" x14ac:dyDescent="0.2">
      <c r="A190" s="2">
        <v>6</v>
      </c>
      <c r="B190" s="1" t="s">
        <v>90</v>
      </c>
      <c r="C190" s="4">
        <v>19</v>
      </c>
      <c r="D190" s="8">
        <v>2.14</v>
      </c>
      <c r="E190" s="4">
        <v>17</v>
      </c>
      <c r="F190" s="8">
        <v>3.4</v>
      </c>
      <c r="G190" s="4">
        <v>2</v>
      </c>
      <c r="H190" s="8">
        <v>0.53</v>
      </c>
      <c r="I190" s="4">
        <v>0</v>
      </c>
    </row>
    <row r="191" spans="1:9" x14ac:dyDescent="0.2">
      <c r="A191" s="2">
        <v>6</v>
      </c>
      <c r="B191" s="1" t="s">
        <v>97</v>
      </c>
      <c r="C191" s="4">
        <v>19</v>
      </c>
      <c r="D191" s="8">
        <v>2.14</v>
      </c>
      <c r="E191" s="4">
        <v>19</v>
      </c>
      <c r="F191" s="8">
        <v>3.8</v>
      </c>
      <c r="G191" s="4">
        <v>0</v>
      </c>
      <c r="H191" s="8">
        <v>0</v>
      </c>
      <c r="I191" s="4">
        <v>0</v>
      </c>
    </row>
    <row r="192" spans="1:9" x14ac:dyDescent="0.2">
      <c r="A192" s="2">
        <v>9</v>
      </c>
      <c r="B192" s="1" t="s">
        <v>80</v>
      </c>
      <c r="C192" s="4">
        <v>18</v>
      </c>
      <c r="D192" s="8">
        <v>2.0299999999999998</v>
      </c>
      <c r="E192" s="4">
        <v>11</v>
      </c>
      <c r="F192" s="8">
        <v>2.2000000000000002</v>
      </c>
      <c r="G192" s="4">
        <v>7</v>
      </c>
      <c r="H192" s="8">
        <v>1.85</v>
      </c>
      <c r="I192" s="4">
        <v>0</v>
      </c>
    </row>
    <row r="193" spans="1:9" x14ac:dyDescent="0.2">
      <c r="A193" s="2">
        <v>10</v>
      </c>
      <c r="B193" s="1" t="s">
        <v>96</v>
      </c>
      <c r="C193" s="4">
        <v>17</v>
      </c>
      <c r="D193" s="8">
        <v>1.92</v>
      </c>
      <c r="E193" s="4">
        <v>12</v>
      </c>
      <c r="F193" s="8">
        <v>2.4</v>
      </c>
      <c r="G193" s="4">
        <v>5</v>
      </c>
      <c r="H193" s="8">
        <v>1.32</v>
      </c>
      <c r="I193" s="4">
        <v>0</v>
      </c>
    </row>
    <row r="194" spans="1:9" x14ac:dyDescent="0.2">
      <c r="A194" s="2">
        <v>11</v>
      </c>
      <c r="B194" s="1" t="s">
        <v>79</v>
      </c>
      <c r="C194" s="4">
        <v>16</v>
      </c>
      <c r="D194" s="8">
        <v>1.81</v>
      </c>
      <c r="E194" s="4">
        <v>3</v>
      </c>
      <c r="F194" s="8">
        <v>0.6</v>
      </c>
      <c r="G194" s="4">
        <v>13</v>
      </c>
      <c r="H194" s="8">
        <v>3.43</v>
      </c>
      <c r="I194" s="4">
        <v>0</v>
      </c>
    </row>
    <row r="195" spans="1:9" x14ac:dyDescent="0.2">
      <c r="A195" s="2">
        <v>11</v>
      </c>
      <c r="B195" s="1" t="s">
        <v>85</v>
      </c>
      <c r="C195" s="4">
        <v>16</v>
      </c>
      <c r="D195" s="8">
        <v>1.81</v>
      </c>
      <c r="E195" s="4">
        <v>11</v>
      </c>
      <c r="F195" s="8">
        <v>2.2000000000000002</v>
      </c>
      <c r="G195" s="4">
        <v>5</v>
      </c>
      <c r="H195" s="8">
        <v>1.32</v>
      </c>
      <c r="I195" s="4">
        <v>0</v>
      </c>
    </row>
    <row r="196" spans="1:9" x14ac:dyDescent="0.2">
      <c r="A196" s="2">
        <v>13</v>
      </c>
      <c r="B196" s="1" t="s">
        <v>100</v>
      </c>
      <c r="C196" s="4">
        <v>15</v>
      </c>
      <c r="D196" s="8">
        <v>1.69</v>
      </c>
      <c r="E196" s="4">
        <v>4</v>
      </c>
      <c r="F196" s="8">
        <v>0.8</v>
      </c>
      <c r="G196" s="4">
        <v>11</v>
      </c>
      <c r="H196" s="8">
        <v>2.9</v>
      </c>
      <c r="I196" s="4">
        <v>0</v>
      </c>
    </row>
    <row r="197" spans="1:9" x14ac:dyDescent="0.2">
      <c r="A197" s="2">
        <v>14</v>
      </c>
      <c r="B197" s="1" t="s">
        <v>115</v>
      </c>
      <c r="C197" s="4">
        <v>14</v>
      </c>
      <c r="D197" s="8">
        <v>1.58</v>
      </c>
      <c r="E197" s="4">
        <v>2</v>
      </c>
      <c r="F197" s="8">
        <v>0.4</v>
      </c>
      <c r="G197" s="4">
        <v>12</v>
      </c>
      <c r="H197" s="8">
        <v>3.17</v>
      </c>
      <c r="I197" s="4">
        <v>0</v>
      </c>
    </row>
    <row r="198" spans="1:9" x14ac:dyDescent="0.2">
      <c r="A198" s="2">
        <v>15</v>
      </c>
      <c r="B198" s="1" t="s">
        <v>91</v>
      </c>
      <c r="C198" s="4">
        <v>13</v>
      </c>
      <c r="D198" s="8">
        <v>1.47</v>
      </c>
      <c r="E198" s="4">
        <v>13</v>
      </c>
      <c r="F198" s="8">
        <v>2.6</v>
      </c>
      <c r="G198" s="4">
        <v>0</v>
      </c>
      <c r="H198" s="8">
        <v>0</v>
      </c>
      <c r="I198" s="4">
        <v>0</v>
      </c>
    </row>
    <row r="199" spans="1:9" x14ac:dyDescent="0.2">
      <c r="A199" s="2">
        <v>15</v>
      </c>
      <c r="B199" s="1" t="s">
        <v>102</v>
      </c>
      <c r="C199" s="4">
        <v>13</v>
      </c>
      <c r="D199" s="8">
        <v>1.47</v>
      </c>
      <c r="E199" s="4">
        <v>9</v>
      </c>
      <c r="F199" s="8">
        <v>1.8</v>
      </c>
      <c r="G199" s="4">
        <v>4</v>
      </c>
      <c r="H199" s="8">
        <v>1.06</v>
      </c>
      <c r="I199" s="4">
        <v>0</v>
      </c>
    </row>
    <row r="200" spans="1:9" x14ac:dyDescent="0.2">
      <c r="A200" s="2">
        <v>17</v>
      </c>
      <c r="B200" s="1" t="s">
        <v>113</v>
      </c>
      <c r="C200" s="4">
        <v>12</v>
      </c>
      <c r="D200" s="8">
        <v>1.35</v>
      </c>
      <c r="E200" s="4">
        <v>9</v>
      </c>
      <c r="F200" s="8">
        <v>1.8</v>
      </c>
      <c r="G200" s="4">
        <v>3</v>
      </c>
      <c r="H200" s="8">
        <v>0.79</v>
      </c>
      <c r="I200" s="4">
        <v>0</v>
      </c>
    </row>
    <row r="201" spans="1:9" x14ac:dyDescent="0.2">
      <c r="A201" s="2">
        <v>17</v>
      </c>
      <c r="B201" s="1" t="s">
        <v>92</v>
      </c>
      <c r="C201" s="4">
        <v>12</v>
      </c>
      <c r="D201" s="8">
        <v>1.35</v>
      </c>
      <c r="E201" s="4">
        <v>9</v>
      </c>
      <c r="F201" s="8">
        <v>1.8</v>
      </c>
      <c r="G201" s="4">
        <v>3</v>
      </c>
      <c r="H201" s="8">
        <v>0.79</v>
      </c>
      <c r="I201" s="4">
        <v>0</v>
      </c>
    </row>
    <row r="202" spans="1:9" x14ac:dyDescent="0.2">
      <c r="A202" s="2">
        <v>19</v>
      </c>
      <c r="B202" s="1" t="s">
        <v>104</v>
      </c>
      <c r="C202" s="4">
        <v>11</v>
      </c>
      <c r="D202" s="8">
        <v>1.24</v>
      </c>
      <c r="E202" s="4">
        <v>8</v>
      </c>
      <c r="F202" s="8">
        <v>1.6</v>
      </c>
      <c r="G202" s="4">
        <v>3</v>
      </c>
      <c r="H202" s="8">
        <v>0.79</v>
      </c>
      <c r="I202" s="4">
        <v>0</v>
      </c>
    </row>
    <row r="203" spans="1:9" x14ac:dyDescent="0.2">
      <c r="A203" s="2">
        <v>19</v>
      </c>
      <c r="B203" s="1" t="s">
        <v>105</v>
      </c>
      <c r="C203" s="4">
        <v>11</v>
      </c>
      <c r="D203" s="8">
        <v>1.24</v>
      </c>
      <c r="E203" s="4">
        <v>8</v>
      </c>
      <c r="F203" s="8">
        <v>1.6</v>
      </c>
      <c r="G203" s="4">
        <v>3</v>
      </c>
      <c r="H203" s="8">
        <v>0.79</v>
      </c>
      <c r="I203" s="4">
        <v>0</v>
      </c>
    </row>
    <row r="204" spans="1:9" x14ac:dyDescent="0.2">
      <c r="A204" s="2">
        <v>19</v>
      </c>
      <c r="B204" s="1" t="s">
        <v>86</v>
      </c>
      <c r="C204" s="4">
        <v>11</v>
      </c>
      <c r="D204" s="8">
        <v>1.24</v>
      </c>
      <c r="E204" s="4">
        <v>7</v>
      </c>
      <c r="F204" s="8">
        <v>1.4</v>
      </c>
      <c r="G204" s="4">
        <v>4</v>
      </c>
      <c r="H204" s="8">
        <v>1.06</v>
      </c>
      <c r="I204" s="4">
        <v>0</v>
      </c>
    </row>
    <row r="205" spans="1:9" x14ac:dyDescent="0.2">
      <c r="A205" s="2">
        <v>19</v>
      </c>
      <c r="B205" s="1" t="s">
        <v>89</v>
      </c>
      <c r="C205" s="4">
        <v>11</v>
      </c>
      <c r="D205" s="8">
        <v>1.24</v>
      </c>
      <c r="E205" s="4">
        <v>4</v>
      </c>
      <c r="F205" s="8">
        <v>0.8</v>
      </c>
      <c r="G205" s="4">
        <v>7</v>
      </c>
      <c r="H205" s="8">
        <v>1.85</v>
      </c>
      <c r="I205" s="4">
        <v>0</v>
      </c>
    </row>
    <row r="206" spans="1:9" x14ac:dyDescent="0.2">
      <c r="A206" s="1"/>
      <c r="C206" s="4"/>
      <c r="D206" s="8"/>
      <c r="E206" s="4"/>
      <c r="F206" s="8"/>
      <c r="G206" s="4"/>
      <c r="H206" s="8"/>
      <c r="I206" s="4"/>
    </row>
    <row r="207" spans="1:9" x14ac:dyDescent="0.2">
      <c r="A207" s="1" t="s">
        <v>9</v>
      </c>
      <c r="C207" s="4"/>
      <c r="D207" s="8"/>
      <c r="E207" s="4"/>
      <c r="F207" s="8"/>
      <c r="G207" s="4"/>
      <c r="H207" s="8"/>
      <c r="I207" s="4"/>
    </row>
    <row r="208" spans="1:9" x14ac:dyDescent="0.2">
      <c r="A208" s="2">
        <v>1</v>
      </c>
      <c r="B208" s="1" t="s">
        <v>87</v>
      </c>
      <c r="C208" s="4">
        <v>85</v>
      </c>
      <c r="D208" s="8">
        <v>4.9000000000000004</v>
      </c>
      <c r="E208" s="4">
        <v>80</v>
      </c>
      <c r="F208" s="8">
        <v>6.96</v>
      </c>
      <c r="G208" s="4">
        <v>5</v>
      </c>
      <c r="H208" s="8">
        <v>0.9</v>
      </c>
      <c r="I208" s="4">
        <v>0</v>
      </c>
    </row>
    <row r="209" spans="1:9" x14ac:dyDescent="0.2">
      <c r="A209" s="2">
        <v>2</v>
      </c>
      <c r="B209" s="1" t="s">
        <v>95</v>
      </c>
      <c r="C209" s="4">
        <v>82</v>
      </c>
      <c r="D209" s="8">
        <v>4.72</v>
      </c>
      <c r="E209" s="4">
        <v>79</v>
      </c>
      <c r="F209" s="8">
        <v>6.88</v>
      </c>
      <c r="G209" s="4">
        <v>3</v>
      </c>
      <c r="H209" s="8">
        <v>0.54</v>
      </c>
      <c r="I209" s="4">
        <v>0</v>
      </c>
    </row>
    <row r="210" spans="1:9" x14ac:dyDescent="0.2">
      <c r="A210" s="2">
        <v>3</v>
      </c>
      <c r="B210" s="1" t="s">
        <v>94</v>
      </c>
      <c r="C210" s="4">
        <v>50</v>
      </c>
      <c r="D210" s="8">
        <v>2.88</v>
      </c>
      <c r="E210" s="4">
        <v>50</v>
      </c>
      <c r="F210" s="8">
        <v>4.3499999999999996</v>
      </c>
      <c r="G210" s="4">
        <v>0</v>
      </c>
      <c r="H210" s="8">
        <v>0</v>
      </c>
      <c r="I210" s="4">
        <v>0</v>
      </c>
    </row>
    <row r="211" spans="1:9" x14ac:dyDescent="0.2">
      <c r="A211" s="2">
        <v>4</v>
      </c>
      <c r="B211" s="1" t="s">
        <v>97</v>
      </c>
      <c r="C211" s="4">
        <v>45</v>
      </c>
      <c r="D211" s="8">
        <v>2.59</v>
      </c>
      <c r="E211" s="4">
        <v>42</v>
      </c>
      <c r="F211" s="8">
        <v>3.66</v>
      </c>
      <c r="G211" s="4">
        <v>3</v>
      </c>
      <c r="H211" s="8">
        <v>0.54</v>
      </c>
      <c r="I211" s="4">
        <v>0</v>
      </c>
    </row>
    <row r="212" spans="1:9" x14ac:dyDescent="0.2">
      <c r="A212" s="2">
        <v>5</v>
      </c>
      <c r="B212" s="1" t="s">
        <v>96</v>
      </c>
      <c r="C212" s="4">
        <v>42</v>
      </c>
      <c r="D212" s="8">
        <v>2.42</v>
      </c>
      <c r="E212" s="4">
        <v>33</v>
      </c>
      <c r="F212" s="8">
        <v>2.87</v>
      </c>
      <c r="G212" s="4">
        <v>8</v>
      </c>
      <c r="H212" s="8">
        <v>1.44</v>
      </c>
      <c r="I212" s="4">
        <v>1</v>
      </c>
    </row>
    <row r="213" spans="1:9" x14ac:dyDescent="0.2">
      <c r="A213" s="2">
        <v>6</v>
      </c>
      <c r="B213" s="1" t="s">
        <v>79</v>
      </c>
      <c r="C213" s="4">
        <v>37</v>
      </c>
      <c r="D213" s="8">
        <v>2.13</v>
      </c>
      <c r="E213" s="4">
        <v>13</v>
      </c>
      <c r="F213" s="8">
        <v>1.1299999999999999</v>
      </c>
      <c r="G213" s="4">
        <v>24</v>
      </c>
      <c r="H213" s="8">
        <v>4.3099999999999996</v>
      </c>
      <c r="I213" s="4">
        <v>0</v>
      </c>
    </row>
    <row r="214" spans="1:9" x14ac:dyDescent="0.2">
      <c r="A214" s="2">
        <v>6</v>
      </c>
      <c r="B214" s="1" t="s">
        <v>106</v>
      </c>
      <c r="C214" s="4">
        <v>37</v>
      </c>
      <c r="D214" s="8">
        <v>2.13</v>
      </c>
      <c r="E214" s="4">
        <v>32</v>
      </c>
      <c r="F214" s="8">
        <v>2.79</v>
      </c>
      <c r="G214" s="4">
        <v>5</v>
      </c>
      <c r="H214" s="8">
        <v>0.9</v>
      </c>
      <c r="I214" s="4">
        <v>0</v>
      </c>
    </row>
    <row r="215" spans="1:9" x14ac:dyDescent="0.2">
      <c r="A215" s="2">
        <v>8</v>
      </c>
      <c r="B215" s="1" t="s">
        <v>117</v>
      </c>
      <c r="C215" s="4">
        <v>35</v>
      </c>
      <c r="D215" s="8">
        <v>2.02</v>
      </c>
      <c r="E215" s="4">
        <v>30</v>
      </c>
      <c r="F215" s="8">
        <v>2.61</v>
      </c>
      <c r="G215" s="4">
        <v>5</v>
      </c>
      <c r="H215" s="8">
        <v>0.9</v>
      </c>
      <c r="I215" s="4">
        <v>0</v>
      </c>
    </row>
    <row r="216" spans="1:9" x14ac:dyDescent="0.2">
      <c r="A216" s="2">
        <v>9</v>
      </c>
      <c r="B216" s="1" t="s">
        <v>92</v>
      </c>
      <c r="C216" s="4">
        <v>31</v>
      </c>
      <c r="D216" s="8">
        <v>1.79</v>
      </c>
      <c r="E216" s="4">
        <v>30</v>
      </c>
      <c r="F216" s="8">
        <v>2.61</v>
      </c>
      <c r="G216" s="4">
        <v>1</v>
      </c>
      <c r="H216" s="8">
        <v>0.18</v>
      </c>
      <c r="I216" s="4">
        <v>0</v>
      </c>
    </row>
    <row r="217" spans="1:9" x14ac:dyDescent="0.2">
      <c r="A217" s="2">
        <v>10</v>
      </c>
      <c r="B217" s="1" t="s">
        <v>90</v>
      </c>
      <c r="C217" s="4">
        <v>30</v>
      </c>
      <c r="D217" s="8">
        <v>1.73</v>
      </c>
      <c r="E217" s="4">
        <v>27</v>
      </c>
      <c r="F217" s="8">
        <v>2.35</v>
      </c>
      <c r="G217" s="4">
        <v>3</v>
      </c>
      <c r="H217" s="8">
        <v>0.54</v>
      </c>
      <c r="I217" s="4">
        <v>0</v>
      </c>
    </row>
    <row r="218" spans="1:9" x14ac:dyDescent="0.2">
      <c r="A218" s="2">
        <v>11</v>
      </c>
      <c r="B218" s="1" t="s">
        <v>80</v>
      </c>
      <c r="C218" s="4">
        <v>29</v>
      </c>
      <c r="D218" s="8">
        <v>1.67</v>
      </c>
      <c r="E218" s="4">
        <v>23</v>
      </c>
      <c r="F218" s="8">
        <v>2</v>
      </c>
      <c r="G218" s="4">
        <v>6</v>
      </c>
      <c r="H218" s="8">
        <v>1.08</v>
      </c>
      <c r="I218" s="4">
        <v>0</v>
      </c>
    </row>
    <row r="219" spans="1:9" x14ac:dyDescent="0.2">
      <c r="A219" s="2">
        <v>12</v>
      </c>
      <c r="B219" s="1" t="s">
        <v>103</v>
      </c>
      <c r="C219" s="4">
        <v>28</v>
      </c>
      <c r="D219" s="8">
        <v>1.61</v>
      </c>
      <c r="E219" s="4">
        <v>23</v>
      </c>
      <c r="F219" s="8">
        <v>2</v>
      </c>
      <c r="G219" s="4">
        <v>5</v>
      </c>
      <c r="H219" s="8">
        <v>0.9</v>
      </c>
      <c r="I219" s="4">
        <v>0</v>
      </c>
    </row>
    <row r="220" spans="1:9" x14ac:dyDescent="0.2">
      <c r="A220" s="2">
        <v>12</v>
      </c>
      <c r="B220" s="1" t="s">
        <v>114</v>
      </c>
      <c r="C220" s="4">
        <v>28</v>
      </c>
      <c r="D220" s="8">
        <v>1.61</v>
      </c>
      <c r="E220" s="4">
        <v>22</v>
      </c>
      <c r="F220" s="8">
        <v>1.91</v>
      </c>
      <c r="G220" s="4">
        <v>6</v>
      </c>
      <c r="H220" s="8">
        <v>1.08</v>
      </c>
      <c r="I220" s="4">
        <v>0</v>
      </c>
    </row>
    <row r="221" spans="1:9" x14ac:dyDescent="0.2">
      <c r="A221" s="2">
        <v>12</v>
      </c>
      <c r="B221" s="1" t="s">
        <v>108</v>
      </c>
      <c r="C221" s="4">
        <v>28</v>
      </c>
      <c r="D221" s="8">
        <v>1.61</v>
      </c>
      <c r="E221" s="4">
        <v>13</v>
      </c>
      <c r="F221" s="8">
        <v>1.1299999999999999</v>
      </c>
      <c r="G221" s="4">
        <v>15</v>
      </c>
      <c r="H221" s="8">
        <v>2.69</v>
      </c>
      <c r="I221" s="4">
        <v>0</v>
      </c>
    </row>
    <row r="222" spans="1:9" x14ac:dyDescent="0.2">
      <c r="A222" s="2">
        <v>15</v>
      </c>
      <c r="B222" s="1" t="s">
        <v>83</v>
      </c>
      <c r="C222" s="4">
        <v>26</v>
      </c>
      <c r="D222" s="8">
        <v>1.5</v>
      </c>
      <c r="E222" s="4">
        <v>22</v>
      </c>
      <c r="F222" s="8">
        <v>1.91</v>
      </c>
      <c r="G222" s="4">
        <v>4</v>
      </c>
      <c r="H222" s="8">
        <v>0.72</v>
      </c>
      <c r="I222" s="4">
        <v>0</v>
      </c>
    </row>
    <row r="223" spans="1:9" x14ac:dyDescent="0.2">
      <c r="A223" s="2">
        <v>15</v>
      </c>
      <c r="B223" s="1" t="s">
        <v>84</v>
      </c>
      <c r="C223" s="4">
        <v>26</v>
      </c>
      <c r="D223" s="8">
        <v>1.5</v>
      </c>
      <c r="E223" s="4">
        <v>18</v>
      </c>
      <c r="F223" s="8">
        <v>1.57</v>
      </c>
      <c r="G223" s="4">
        <v>8</v>
      </c>
      <c r="H223" s="8">
        <v>1.44</v>
      </c>
      <c r="I223" s="4">
        <v>0</v>
      </c>
    </row>
    <row r="224" spans="1:9" x14ac:dyDescent="0.2">
      <c r="A224" s="2">
        <v>15</v>
      </c>
      <c r="B224" s="1" t="s">
        <v>118</v>
      </c>
      <c r="C224" s="4">
        <v>26</v>
      </c>
      <c r="D224" s="8">
        <v>1.5</v>
      </c>
      <c r="E224" s="4">
        <v>21</v>
      </c>
      <c r="F224" s="8">
        <v>1.83</v>
      </c>
      <c r="G224" s="4">
        <v>5</v>
      </c>
      <c r="H224" s="8">
        <v>0.9</v>
      </c>
      <c r="I224" s="4">
        <v>0</v>
      </c>
    </row>
    <row r="225" spans="1:9" x14ac:dyDescent="0.2">
      <c r="A225" s="2">
        <v>15</v>
      </c>
      <c r="B225" s="1" t="s">
        <v>93</v>
      </c>
      <c r="C225" s="4">
        <v>26</v>
      </c>
      <c r="D225" s="8">
        <v>1.5</v>
      </c>
      <c r="E225" s="4">
        <v>23</v>
      </c>
      <c r="F225" s="8">
        <v>2</v>
      </c>
      <c r="G225" s="4">
        <v>3</v>
      </c>
      <c r="H225" s="8">
        <v>0.54</v>
      </c>
      <c r="I225" s="4">
        <v>0</v>
      </c>
    </row>
    <row r="226" spans="1:9" x14ac:dyDescent="0.2">
      <c r="A226" s="2">
        <v>19</v>
      </c>
      <c r="B226" s="1" t="s">
        <v>105</v>
      </c>
      <c r="C226" s="4">
        <v>25</v>
      </c>
      <c r="D226" s="8">
        <v>1.44</v>
      </c>
      <c r="E226" s="4">
        <v>23</v>
      </c>
      <c r="F226" s="8">
        <v>2</v>
      </c>
      <c r="G226" s="4">
        <v>2</v>
      </c>
      <c r="H226" s="8">
        <v>0.36</v>
      </c>
      <c r="I226" s="4">
        <v>0</v>
      </c>
    </row>
    <row r="227" spans="1:9" x14ac:dyDescent="0.2">
      <c r="A227" s="2">
        <v>20</v>
      </c>
      <c r="B227" s="1" t="s">
        <v>116</v>
      </c>
      <c r="C227" s="4">
        <v>24</v>
      </c>
      <c r="D227" s="8">
        <v>1.38</v>
      </c>
      <c r="E227" s="4">
        <v>19</v>
      </c>
      <c r="F227" s="8">
        <v>1.65</v>
      </c>
      <c r="G227" s="4">
        <v>5</v>
      </c>
      <c r="H227" s="8">
        <v>0.9</v>
      </c>
      <c r="I227" s="4">
        <v>0</v>
      </c>
    </row>
    <row r="228" spans="1:9" x14ac:dyDescent="0.2">
      <c r="A228" s="2">
        <v>20</v>
      </c>
      <c r="B228" s="1" t="s">
        <v>86</v>
      </c>
      <c r="C228" s="4">
        <v>24</v>
      </c>
      <c r="D228" s="8">
        <v>1.38</v>
      </c>
      <c r="E228" s="4">
        <v>16</v>
      </c>
      <c r="F228" s="8">
        <v>1.39</v>
      </c>
      <c r="G228" s="4">
        <v>8</v>
      </c>
      <c r="H228" s="8">
        <v>1.44</v>
      </c>
      <c r="I228" s="4">
        <v>0</v>
      </c>
    </row>
    <row r="229" spans="1:9" x14ac:dyDescent="0.2">
      <c r="A229" s="2">
        <v>20</v>
      </c>
      <c r="B229" s="1" t="s">
        <v>91</v>
      </c>
      <c r="C229" s="4">
        <v>24</v>
      </c>
      <c r="D229" s="8">
        <v>1.38</v>
      </c>
      <c r="E229" s="4">
        <v>23</v>
      </c>
      <c r="F229" s="8">
        <v>2</v>
      </c>
      <c r="G229" s="4">
        <v>1</v>
      </c>
      <c r="H229" s="8">
        <v>0.18</v>
      </c>
      <c r="I229" s="4">
        <v>0</v>
      </c>
    </row>
    <row r="230" spans="1:9" x14ac:dyDescent="0.2">
      <c r="A230" s="1"/>
      <c r="C230" s="4"/>
      <c r="D230" s="8"/>
      <c r="E230" s="4"/>
      <c r="F230" s="8"/>
      <c r="G230" s="4"/>
      <c r="H230" s="8"/>
      <c r="I230" s="4"/>
    </row>
    <row r="231" spans="1:9" x14ac:dyDescent="0.2">
      <c r="A231" s="1" t="s">
        <v>10</v>
      </c>
      <c r="C231" s="4"/>
      <c r="D231" s="8"/>
      <c r="E231" s="4"/>
      <c r="F231" s="8"/>
      <c r="G231" s="4"/>
      <c r="H231" s="8"/>
      <c r="I231" s="4"/>
    </row>
    <row r="232" spans="1:9" x14ac:dyDescent="0.2">
      <c r="A232" s="2">
        <v>1</v>
      </c>
      <c r="B232" s="1" t="s">
        <v>95</v>
      </c>
      <c r="C232" s="4">
        <v>132</v>
      </c>
      <c r="D232" s="8">
        <v>5.95</v>
      </c>
      <c r="E232" s="4">
        <v>123</v>
      </c>
      <c r="F232" s="8">
        <v>10.220000000000001</v>
      </c>
      <c r="G232" s="4">
        <v>9</v>
      </c>
      <c r="H232" s="8">
        <v>0.9</v>
      </c>
      <c r="I232" s="4">
        <v>0</v>
      </c>
    </row>
    <row r="233" spans="1:9" x14ac:dyDescent="0.2">
      <c r="A233" s="2">
        <v>2</v>
      </c>
      <c r="B233" s="1" t="s">
        <v>97</v>
      </c>
      <c r="C233" s="4">
        <v>84</v>
      </c>
      <c r="D233" s="8">
        <v>3.79</v>
      </c>
      <c r="E233" s="4">
        <v>80</v>
      </c>
      <c r="F233" s="8">
        <v>6.64</v>
      </c>
      <c r="G233" s="4">
        <v>4</v>
      </c>
      <c r="H233" s="8">
        <v>0.4</v>
      </c>
      <c r="I233" s="4">
        <v>0</v>
      </c>
    </row>
    <row r="234" spans="1:9" x14ac:dyDescent="0.2">
      <c r="A234" s="2">
        <v>3</v>
      </c>
      <c r="B234" s="1" t="s">
        <v>96</v>
      </c>
      <c r="C234" s="4">
        <v>77</v>
      </c>
      <c r="D234" s="8">
        <v>3.47</v>
      </c>
      <c r="E234" s="4">
        <v>48</v>
      </c>
      <c r="F234" s="8">
        <v>3.99</v>
      </c>
      <c r="G234" s="4">
        <v>29</v>
      </c>
      <c r="H234" s="8">
        <v>2.9</v>
      </c>
      <c r="I234" s="4">
        <v>0</v>
      </c>
    </row>
    <row r="235" spans="1:9" x14ac:dyDescent="0.2">
      <c r="A235" s="2">
        <v>4</v>
      </c>
      <c r="B235" s="1" t="s">
        <v>94</v>
      </c>
      <c r="C235" s="4">
        <v>75</v>
      </c>
      <c r="D235" s="8">
        <v>3.38</v>
      </c>
      <c r="E235" s="4">
        <v>75</v>
      </c>
      <c r="F235" s="8">
        <v>6.23</v>
      </c>
      <c r="G235" s="4">
        <v>0</v>
      </c>
      <c r="H235" s="8">
        <v>0</v>
      </c>
      <c r="I235" s="4">
        <v>0</v>
      </c>
    </row>
    <row r="236" spans="1:9" x14ac:dyDescent="0.2">
      <c r="A236" s="2">
        <v>5</v>
      </c>
      <c r="B236" s="1" t="s">
        <v>79</v>
      </c>
      <c r="C236" s="4">
        <v>57</v>
      </c>
      <c r="D236" s="8">
        <v>2.57</v>
      </c>
      <c r="E236" s="4">
        <v>9</v>
      </c>
      <c r="F236" s="8">
        <v>0.75</v>
      </c>
      <c r="G236" s="4">
        <v>48</v>
      </c>
      <c r="H236" s="8">
        <v>4.8</v>
      </c>
      <c r="I236" s="4">
        <v>0</v>
      </c>
    </row>
    <row r="237" spans="1:9" x14ac:dyDescent="0.2">
      <c r="A237" s="2">
        <v>6</v>
      </c>
      <c r="B237" s="1" t="s">
        <v>85</v>
      </c>
      <c r="C237" s="4">
        <v>52</v>
      </c>
      <c r="D237" s="8">
        <v>2.35</v>
      </c>
      <c r="E237" s="4">
        <v>22</v>
      </c>
      <c r="F237" s="8">
        <v>1.83</v>
      </c>
      <c r="G237" s="4">
        <v>30</v>
      </c>
      <c r="H237" s="8">
        <v>3</v>
      </c>
      <c r="I237" s="4">
        <v>0</v>
      </c>
    </row>
    <row r="238" spans="1:9" x14ac:dyDescent="0.2">
      <c r="A238" s="2">
        <v>7</v>
      </c>
      <c r="B238" s="1" t="s">
        <v>87</v>
      </c>
      <c r="C238" s="4">
        <v>47</v>
      </c>
      <c r="D238" s="8">
        <v>2.12</v>
      </c>
      <c r="E238" s="4">
        <v>30</v>
      </c>
      <c r="F238" s="8">
        <v>2.4900000000000002</v>
      </c>
      <c r="G238" s="4">
        <v>17</v>
      </c>
      <c r="H238" s="8">
        <v>1.7</v>
      </c>
      <c r="I238" s="4">
        <v>0</v>
      </c>
    </row>
    <row r="239" spans="1:9" x14ac:dyDescent="0.2">
      <c r="A239" s="2">
        <v>8</v>
      </c>
      <c r="B239" s="1" t="s">
        <v>90</v>
      </c>
      <c r="C239" s="4">
        <v>45</v>
      </c>
      <c r="D239" s="8">
        <v>2.0299999999999998</v>
      </c>
      <c r="E239" s="4">
        <v>38</v>
      </c>
      <c r="F239" s="8">
        <v>3.16</v>
      </c>
      <c r="G239" s="4">
        <v>7</v>
      </c>
      <c r="H239" s="8">
        <v>0.7</v>
      </c>
      <c r="I239" s="4">
        <v>0</v>
      </c>
    </row>
    <row r="240" spans="1:9" x14ac:dyDescent="0.2">
      <c r="A240" s="2">
        <v>9</v>
      </c>
      <c r="B240" s="1" t="s">
        <v>81</v>
      </c>
      <c r="C240" s="4">
        <v>43</v>
      </c>
      <c r="D240" s="8">
        <v>1.94</v>
      </c>
      <c r="E240" s="4">
        <v>19</v>
      </c>
      <c r="F240" s="8">
        <v>1.58</v>
      </c>
      <c r="G240" s="4">
        <v>24</v>
      </c>
      <c r="H240" s="8">
        <v>2.4</v>
      </c>
      <c r="I240" s="4">
        <v>0</v>
      </c>
    </row>
    <row r="241" spans="1:9" x14ac:dyDescent="0.2">
      <c r="A241" s="2">
        <v>9</v>
      </c>
      <c r="B241" s="1" t="s">
        <v>82</v>
      </c>
      <c r="C241" s="4">
        <v>43</v>
      </c>
      <c r="D241" s="8">
        <v>1.94</v>
      </c>
      <c r="E241" s="4">
        <v>19</v>
      </c>
      <c r="F241" s="8">
        <v>1.58</v>
      </c>
      <c r="G241" s="4">
        <v>24</v>
      </c>
      <c r="H241" s="8">
        <v>2.4</v>
      </c>
      <c r="I241" s="4">
        <v>0</v>
      </c>
    </row>
    <row r="242" spans="1:9" x14ac:dyDescent="0.2">
      <c r="A242" s="2">
        <v>11</v>
      </c>
      <c r="B242" s="1" t="s">
        <v>84</v>
      </c>
      <c r="C242" s="4">
        <v>38</v>
      </c>
      <c r="D242" s="8">
        <v>1.71</v>
      </c>
      <c r="E242" s="4">
        <v>26</v>
      </c>
      <c r="F242" s="8">
        <v>2.16</v>
      </c>
      <c r="G242" s="4">
        <v>12</v>
      </c>
      <c r="H242" s="8">
        <v>1.2</v>
      </c>
      <c r="I242" s="4">
        <v>0</v>
      </c>
    </row>
    <row r="243" spans="1:9" x14ac:dyDescent="0.2">
      <c r="A243" s="2">
        <v>11</v>
      </c>
      <c r="B243" s="1" t="s">
        <v>86</v>
      </c>
      <c r="C243" s="4">
        <v>38</v>
      </c>
      <c r="D243" s="8">
        <v>1.71</v>
      </c>
      <c r="E243" s="4">
        <v>22</v>
      </c>
      <c r="F243" s="8">
        <v>1.83</v>
      </c>
      <c r="G243" s="4">
        <v>16</v>
      </c>
      <c r="H243" s="8">
        <v>1.6</v>
      </c>
      <c r="I243" s="4">
        <v>0</v>
      </c>
    </row>
    <row r="244" spans="1:9" x14ac:dyDescent="0.2">
      <c r="A244" s="2">
        <v>13</v>
      </c>
      <c r="B244" s="1" t="s">
        <v>80</v>
      </c>
      <c r="C244" s="4">
        <v>35</v>
      </c>
      <c r="D244" s="8">
        <v>1.58</v>
      </c>
      <c r="E244" s="4">
        <v>15</v>
      </c>
      <c r="F244" s="8">
        <v>1.25</v>
      </c>
      <c r="G244" s="4">
        <v>20</v>
      </c>
      <c r="H244" s="8">
        <v>2</v>
      </c>
      <c r="I244" s="4">
        <v>0</v>
      </c>
    </row>
    <row r="245" spans="1:9" x14ac:dyDescent="0.2">
      <c r="A245" s="2">
        <v>13</v>
      </c>
      <c r="B245" s="1" t="s">
        <v>109</v>
      </c>
      <c r="C245" s="4">
        <v>35</v>
      </c>
      <c r="D245" s="8">
        <v>1.58</v>
      </c>
      <c r="E245" s="4">
        <v>25</v>
      </c>
      <c r="F245" s="8">
        <v>2.08</v>
      </c>
      <c r="G245" s="4">
        <v>10</v>
      </c>
      <c r="H245" s="8">
        <v>1</v>
      </c>
      <c r="I245" s="4">
        <v>0</v>
      </c>
    </row>
    <row r="246" spans="1:9" x14ac:dyDescent="0.2">
      <c r="A246" s="2">
        <v>15</v>
      </c>
      <c r="B246" s="1" t="s">
        <v>98</v>
      </c>
      <c r="C246" s="4">
        <v>33</v>
      </c>
      <c r="D246" s="8">
        <v>1.49</v>
      </c>
      <c r="E246" s="4">
        <v>21</v>
      </c>
      <c r="F246" s="8">
        <v>1.74</v>
      </c>
      <c r="G246" s="4">
        <v>12</v>
      </c>
      <c r="H246" s="8">
        <v>1.2</v>
      </c>
      <c r="I246" s="4">
        <v>0</v>
      </c>
    </row>
    <row r="247" spans="1:9" x14ac:dyDescent="0.2">
      <c r="A247" s="2">
        <v>16</v>
      </c>
      <c r="B247" s="1" t="s">
        <v>119</v>
      </c>
      <c r="C247" s="4">
        <v>32</v>
      </c>
      <c r="D247" s="8">
        <v>1.44</v>
      </c>
      <c r="E247" s="4">
        <v>0</v>
      </c>
      <c r="F247" s="8">
        <v>0</v>
      </c>
      <c r="G247" s="4">
        <v>32</v>
      </c>
      <c r="H247" s="8">
        <v>3.2</v>
      </c>
      <c r="I247" s="4">
        <v>0</v>
      </c>
    </row>
    <row r="248" spans="1:9" x14ac:dyDescent="0.2">
      <c r="A248" s="2">
        <v>17</v>
      </c>
      <c r="B248" s="1" t="s">
        <v>101</v>
      </c>
      <c r="C248" s="4">
        <v>31</v>
      </c>
      <c r="D248" s="8">
        <v>1.4</v>
      </c>
      <c r="E248" s="4">
        <v>7</v>
      </c>
      <c r="F248" s="8">
        <v>0.57999999999999996</v>
      </c>
      <c r="G248" s="4">
        <v>24</v>
      </c>
      <c r="H248" s="8">
        <v>2.4</v>
      </c>
      <c r="I248" s="4">
        <v>0</v>
      </c>
    </row>
    <row r="249" spans="1:9" x14ac:dyDescent="0.2">
      <c r="A249" s="2">
        <v>17</v>
      </c>
      <c r="B249" s="1" t="s">
        <v>106</v>
      </c>
      <c r="C249" s="4">
        <v>31</v>
      </c>
      <c r="D249" s="8">
        <v>1.4</v>
      </c>
      <c r="E249" s="4">
        <v>24</v>
      </c>
      <c r="F249" s="8">
        <v>1.99</v>
      </c>
      <c r="G249" s="4">
        <v>7</v>
      </c>
      <c r="H249" s="8">
        <v>0.7</v>
      </c>
      <c r="I249" s="4">
        <v>0</v>
      </c>
    </row>
    <row r="250" spans="1:9" x14ac:dyDescent="0.2">
      <c r="A250" s="2">
        <v>19</v>
      </c>
      <c r="B250" s="1" t="s">
        <v>83</v>
      </c>
      <c r="C250" s="4">
        <v>29</v>
      </c>
      <c r="D250" s="8">
        <v>1.31</v>
      </c>
      <c r="E250" s="4">
        <v>22</v>
      </c>
      <c r="F250" s="8">
        <v>1.83</v>
      </c>
      <c r="G250" s="4">
        <v>7</v>
      </c>
      <c r="H250" s="8">
        <v>0.7</v>
      </c>
      <c r="I250" s="4">
        <v>0</v>
      </c>
    </row>
    <row r="251" spans="1:9" x14ac:dyDescent="0.2">
      <c r="A251" s="2">
        <v>19</v>
      </c>
      <c r="B251" s="1" t="s">
        <v>93</v>
      </c>
      <c r="C251" s="4">
        <v>29</v>
      </c>
      <c r="D251" s="8">
        <v>1.31</v>
      </c>
      <c r="E251" s="4">
        <v>26</v>
      </c>
      <c r="F251" s="8">
        <v>2.16</v>
      </c>
      <c r="G251" s="4">
        <v>3</v>
      </c>
      <c r="H251" s="8">
        <v>0.3</v>
      </c>
      <c r="I251" s="4">
        <v>0</v>
      </c>
    </row>
    <row r="252" spans="1:9" x14ac:dyDescent="0.2">
      <c r="A252" s="1"/>
      <c r="C252" s="4"/>
      <c r="D252" s="8"/>
      <c r="E252" s="4"/>
      <c r="F252" s="8"/>
      <c r="G252" s="4"/>
      <c r="H252" s="8"/>
      <c r="I252" s="4"/>
    </row>
    <row r="253" spans="1:9" x14ac:dyDescent="0.2">
      <c r="A253" s="1" t="s">
        <v>11</v>
      </c>
      <c r="C253" s="4"/>
      <c r="D253" s="8"/>
      <c r="E253" s="4"/>
      <c r="F253" s="8"/>
      <c r="G253" s="4"/>
      <c r="H253" s="8"/>
      <c r="I253" s="4"/>
    </row>
    <row r="254" spans="1:9" x14ac:dyDescent="0.2">
      <c r="A254" s="2">
        <v>1</v>
      </c>
      <c r="B254" s="1" t="s">
        <v>80</v>
      </c>
      <c r="C254" s="4">
        <v>2</v>
      </c>
      <c r="D254" s="8">
        <v>5.13</v>
      </c>
      <c r="E254" s="4">
        <v>2</v>
      </c>
      <c r="F254" s="8">
        <v>8</v>
      </c>
      <c r="G254" s="4">
        <v>0</v>
      </c>
      <c r="H254" s="8">
        <v>0</v>
      </c>
      <c r="I254" s="4">
        <v>0</v>
      </c>
    </row>
    <row r="255" spans="1:9" x14ac:dyDescent="0.2">
      <c r="A255" s="2">
        <v>1</v>
      </c>
      <c r="B255" s="1" t="s">
        <v>121</v>
      </c>
      <c r="C255" s="4">
        <v>2</v>
      </c>
      <c r="D255" s="8">
        <v>5.13</v>
      </c>
      <c r="E255" s="4">
        <v>1</v>
      </c>
      <c r="F255" s="8">
        <v>4</v>
      </c>
      <c r="G255" s="4">
        <v>1</v>
      </c>
      <c r="H255" s="8">
        <v>7.14</v>
      </c>
      <c r="I255" s="4">
        <v>0</v>
      </c>
    </row>
    <row r="256" spans="1:9" x14ac:dyDescent="0.2">
      <c r="A256" s="2">
        <v>1</v>
      </c>
      <c r="B256" s="1" t="s">
        <v>113</v>
      </c>
      <c r="C256" s="4">
        <v>2</v>
      </c>
      <c r="D256" s="8">
        <v>5.13</v>
      </c>
      <c r="E256" s="4">
        <v>2</v>
      </c>
      <c r="F256" s="8">
        <v>8</v>
      </c>
      <c r="G256" s="4">
        <v>0</v>
      </c>
      <c r="H256" s="8">
        <v>0</v>
      </c>
      <c r="I256" s="4">
        <v>0</v>
      </c>
    </row>
    <row r="257" spans="1:9" x14ac:dyDescent="0.2">
      <c r="A257" s="2">
        <v>1</v>
      </c>
      <c r="B257" s="1" t="s">
        <v>81</v>
      </c>
      <c r="C257" s="4">
        <v>2</v>
      </c>
      <c r="D257" s="8">
        <v>5.13</v>
      </c>
      <c r="E257" s="4">
        <v>1</v>
      </c>
      <c r="F257" s="8">
        <v>4</v>
      </c>
      <c r="G257" s="4">
        <v>1</v>
      </c>
      <c r="H257" s="8">
        <v>7.14</v>
      </c>
      <c r="I257" s="4">
        <v>0</v>
      </c>
    </row>
    <row r="258" spans="1:9" x14ac:dyDescent="0.2">
      <c r="A258" s="2">
        <v>1</v>
      </c>
      <c r="B258" s="1" t="s">
        <v>82</v>
      </c>
      <c r="C258" s="4">
        <v>2</v>
      </c>
      <c r="D258" s="8">
        <v>5.13</v>
      </c>
      <c r="E258" s="4">
        <v>2</v>
      </c>
      <c r="F258" s="8">
        <v>8</v>
      </c>
      <c r="G258" s="4">
        <v>0</v>
      </c>
      <c r="H258" s="8">
        <v>0</v>
      </c>
      <c r="I258" s="4">
        <v>0</v>
      </c>
    </row>
    <row r="259" spans="1:9" x14ac:dyDescent="0.2">
      <c r="A259" s="2">
        <v>1</v>
      </c>
      <c r="B259" s="1" t="s">
        <v>123</v>
      </c>
      <c r="C259" s="4">
        <v>2</v>
      </c>
      <c r="D259" s="8">
        <v>5.13</v>
      </c>
      <c r="E259" s="4">
        <v>0</v>
      </c>
      <c r="F259" s="8">
        <v>0</v>
      </c>
      <c r="G259" s="4">
        <v>2</v>
      </c>
      <c r="H259" s="8">
        <v>14.29</v>
      </c>
      <c r="I259" s="4">
        <v>0</v>
      </c>
    </row>
    <row r="260" spans="1:9" x14ac:dyDescent="0.2">
      <c r="A260" s="2">
        <v>1</v>
      </c>
      <c r="B260" s="1" t="s">
        <v>86</v>
      </c>
      <c r="C260" s="4">
        <v>2</v>
      </c>
      <c r="D260" s="8">
        <v>5.13</v>
      </c>
      <c r="E260" s="4">
        <v>2</v>
      </c>
      <c r="F260" s="8">
        <v>8</v>
      </c>
      <c r="G260" s="4">
        <v>0</v>
      </c>
      <c r="H260" s="8">
        <v>0</v>
      </c>
      <c r="I260" s="4">
        <v>0</v>
      </c>
    </row>
    <row r="261" spans="1:9" x14ac:dyDescent="0.2">
      <c r="A261" s="2">
        <v>1</v>
      </c>
      <c r="B261" s="1" t="s">
        <v>118</v>
      </c>
      <c r="C261" s="4">
        <v>2</v>
      </c>
      <c r="D261" s="8">
        <v>5.13</v>
      </c>
      <c r="E261" s="4">
        <v>0</v>
      </c>
      <c r="F261" s="8">
        <v>0</v>
      </c>
      <c r="G261" s="4">
        <v>2</v>
      </c>
      <c r="H261" s="8">
        <v>14.29</v>
      </c>
      <c r="I261" s="4">
        <v>0</v>
      </c>
    </row>
    <row r="262" spans="1:9" x14ac:dyDescent="0.2">
      <c r="A262" s="2">
        <v>1</v>
      </c>
      <c r="B262" s="1" t="s">
        <v>95</v>
      </c>
      <c r="C262" s="4">
        <v>2</v>
      </c>
      <c r="D262" s="8">
        <v>5.13</v>
      </c>
      <c r="E262" s="4">
        <v>2</v>
      </c>
      <c r="F262" s="8">
        <v>8</v>
      </c>
      <c r="G262" s="4">
        <v>0</v>
      </c>
      <c r="H262" s="8">
        <v>0</v>
      </c>
      <c r="I262" s="4">
        <v>0</v>
      </c>
    </row>
    <row r="263" spans="1:9" x14ac:dyDescent="0.2">
      <c r="A263" s="2">
        <v>1</v>
      </c>
      <c r="B263" s="1" t="s">
        <v>107</v>
      </c>
      <c r="C263" s="4">
        <v>2</v>
      </c>
      <c r="D263" s="8">
        <v>5.13</v>
      </c>
      <c r="E263" s="4">
        <v>1</v>
      </c>
      <c r="F263" s="8">
        <v>4</v>
      </c>
      <c r="G263" s="4">
        <v>1</v>
      </c>
      <c r="H263" s="8">
        <v>7.14</v>
      </c>
      <c r="I263" s="4">
        <v>0</v>
      </c>
    </row>
    <row r="264" spans="1:9" x14ac:dyDescent="0.2">
      <c r="A264" s="2">
        <v>1</v>
      </c>
      <c r="B264" s="1" t="s">
        <v>96</v>
      </c>
      <c r="C264" s="4">
        <v>2</v>
      </c>
      <c r="D264" s="8">
        <v>5.13</v>
      </c>
      <c r="E264" s="4">
        <v>1</v>
      </c>
      <c r="F264" s="8">
        <v>4</v>
      </c>
      <c r="G264" s="4">
        <v>1</v>
      </c>
      <c r="H264" s="8">
        <v>7.14</v>
      </c>
      <c r="I264" s="4">
        <v>0</v>
      </c>
    </row>
    <row r="265" spans="1:9" x14ac:dyDescent="0.2">
      <c r="A265" s="2">
        <v>12</v>
      </c>
      <c r="B265" s="1" t="s">
        <v>79</v>
      </c>
      <c r="C265" s="4">
        <v>1</v>
      </c>
      <c r="D265" s="8">
        <v>2.56</v>
      </c>
      <c r="E265" s="4">
        <v>0</v>
      </c>
      <c r="F265" s="8">
        <v>0</v>
      </c>
      <c r="G265" s="4">
        <v>1</v>
      </c>
      <c r="H265" s="8">
        <v>7.14</v>
      </c>
      <c r="I265" s="4">
        <v>0</v>
      </c>
    </row>
    <row r="266" spans="1:9" x14ac:dyDescent="0.2">
      <c r="A266" s="2">
        <v>12</v>
      </c>
      <c r="B266" s="1" t="s">
        <v>120</v>
      </c>
      <c r="C266" s="4">
        <v>1</v>
      </c>
      <c r="D266" s="8">
        <v>2.56</v>
      </c>
      <c r="E266" s="4">
        <v>0</v>
      </c>
      <c r="F266" s="8">
        <v>0</v>
      </c>
      <c r="G266" s="4">
        <v>1</v>
      </c>
      <c r="H266" s="8">
        <v>7.14</v>
      </c>
      <c r="I266" s="4">
        <v>0</v>
      </c>
    </row>
    <row r="267" spans="1:9" x14ac:dyDescent="0.2">
      <c r="A267" s="2">
        <v>12</v>
      </c>
      <c r="B267" s="1" t="s">
        <v>103</v>
      </c>
      <c r="C267" s="4">
        <v>1</v>
      </c>
      <c r="D267" s="8">
        <v>2.56</v>
      </c>
      <c r="E267" s="4">
        <v>1</v>
      </c>
      <c r="F267" s="8">
        <v>4</v>
      </c>
      <c r="G267" s="4">
        <v>0</v>
      </c>
      <c r="H267" s="8">
        <v>0</v>
      </c>
      <c r="I267" s="4">
        <v>0</v>
      </c>
    </row>
    <row r="268" spans="1:9" x14ac:dyDescent="0.2">
      <c r="A268" s="2">
        <v>12</v>
      </c>
      <c r="B268" s="1" t="s">
        <v>122</v>
      </c>
      <c r="C268" s="4">
        <v>1</v>
      </c>
      <c r="D268" s="8">
        <v>2.56</v>
      </c>
      <c r="E268" s="4">
        <v>1</v>
      </c>
      <c r="F268" s="8">
        <v>4</v>
      </c>
      <c r="G268" s="4">
        <v>0</v>
      </c>
      <c r="H268" s="8">
        <v>0</v>
      </c>
      <c r="I268" s="4">
        <v>0</v>
      </c>
    </row>
    <row r="269" spans="1:9" x14ac:dyDescent="0.2">
      <c r="A269" s="2">
        <v>12</v>
      </c>
      <c r="B269" s="1" t="s">
        <v>124</v>
      </c>
      <c r="C269" s="4">
        <v>1</v>
      </c>
      <c r="D269" s="8">
        <v>2.56</v>
      </c>
      <c r="E269" s="4">
        <v>0</v>
      </c>
      <c r="F269" s="8">
        <v>0</v>
      </c>
      <c r="G269" s="4">
        <v>1</v>
      </c>
      <c r="H269" s="8">
        <v>7.14</v>
      </c>
      <c r="I269" s="4">
        <v>0</v>
      </c>
    </row>
    <row r="270" spans="1:9" x14ac:dyDescent="0.2">
      <c r="A270" s="2">
        <v>12</v>
      </c>
      <c r="B270" s="1" t="s">
        <v>125</v>
      </c>
      <c r="C270" s="4">
        <v>1</v>
      </c>
      <c r="D270" s="8">
        <v>2.56</v>
      </c>
      <c r="E270" s="4">
        <v>1</v>
      </c>
      <c r="F270" s="8">
        <v>4</v>
      </c>
      <c r="G270" s="4">
        <v>0</v>
      </c>
      <c r="H270" s="8">
        <v>0</v>
      </c>
      <c r="I270" s="4">
        <v>0</v>
      </c>
    </row>
    <row r="271" spans="1:9" x14ac:dyDescent="0.2">
      <c r="A271" s="2">
        <v>12</v>
      </c>
      <c r="B271" s="1" t="s">
        <v>126</v>
      </c>
      <c r="C271" s="4">
        <v>1</v>
      </c>
      <c r="D271" s="8">
        <v>2.56</v>
      </c>
      <c r="E271" s="4">
        <v>0</v>
      </c>
      <c r="F271" s="8">
        <v>0</v>
      </c>
      <c r="G271" s="4">
        <v>1</v>
      </c>
      <c r="H271" s="8">
        <v>7.14</v>
      </c>
      <c r="I271" s="4">
        <v>0</v>
      </c>
    </row>
    <row r="272" spans="1:9" x14ac:dyDescent="0.2">
      <c r="A272" s="2">
        <v>12</v>
      </c>
      <c r="B272" s="1" t="s">
        <v>104</v>
      </c>
      <c r="C272" s="4">
        <v>1</v>
      </c>
      <c r="D272" s="8">
        <v>2.56</v>
      </c>
      <c r="E272" s="4">
        <v>1</v>
      </c>
      <c r="F272" s="8">
        <v>4</v>
      </c>
      <c r="G272" s="4">
        <v>0</v>
      </c>
      <c r="H272" s="8">
        <v>0</v>
      </c>
      <c r="I272" s="4">
        <v>0</v>
      </c>
    </row>
    <row r="273" spans="1:9" x14ac:dyDescent="0.2">
      <c r="A273" s="2">
        <v>12</v>
      </c>
      <c r="B273" s="1" t="s">
        <v>85</v>
      </c>
      <c r="C273" s="4">
        <v>1</v>
      </c>
      <c r="D273" s="8">
        <v>2.56</v>
      </c>
      <c r="E273" s="4">
        <v>1</v>
      </c>
      <c r="F273" s="8">
        <v>4</v>
      </c>
      <c r="G273" s="4">
        <v>0</v>
      </c>
      <c r="H273" s="8">
        <v>0</v>
      </c>
      <c r="I273" s="4">
        <v>0</v>
      </c>
    </row>
    <row r="274" spans="1:9" x14ac:dyDescent="0.2">
      <c r="A274" s="2">
        <v>12</v>
      </c>
      <c r="B274" s="1" t="s">
        <v>87</v>
      </c>
      <c r="C274" s="4">
        <v>1</v>
      </c>
      <c r="D274" s="8">
        <v>2.56</v>
      </c>
      <c r="E274" s="4">
        <v>1</v>
      </c>
      <c r="F274" s="8">
        <v>4</v>
      </c>
      <c r="G274" s="4">
        <v>0</v>
      </c>
      <c r="H274" s="8">
        <v>0</v>
      </c>
      <c r="I274" s="4">
        <v>0</v>
      </c>
    </row>
    <row r="275" spans="1:9" x14ac:dyDescent="0.2">
      <c r="A275" s="2">
        <v>12</v>
      </c>
      <c r="B275" s="1" t="s">
        <v>127</v>
      </c>
      <c r="C275" s="4">
        <v>1</v>
      </c>
      <c r="D275" s="8">
        <v>2.56</v>
      </c>
      <c r="E275" s="4">
        <v>1</v>
      </c>
      <c r="F275" s="8">
        <v>4</v>
      </c>
      <c r="G275" s="4">
        <v>0</v>
      </c>
      <c r="H275" s="8">
        <v>0</v>
      </c>
      <c r="I275" s="4">
        <v>0</v>
      </c>
    </row>
    <row r="276" spans="1:9" x14ac:dyDescent="0.2">
      <c r="A276" s="2">
        <v>12</v>
      </c>
      <c r="B276" s="1" t="s">
        <v>128</v>
      </c>
      <c r="C276" s="4">
        <v>1</v>
      </c>
      <c r="D276" s="8">
        <v>2.56</v>
      </c>
      <c r="E276" s="4">
        <v>0</v>
      </c>
      <c r="F276" s="8">
        <v>0</v>
      </c>
      <c r="G276" s="4">
        <v>1</v>
      </c>
      <c r="H276" s="8">
        <v>7.14</v>
      </c>
      <c r="I276" s="4">
        <v>0</v>
      </c>
    </row>
    <row r="277" spans="1:9" x14ac:dyDescent="0.2">
      <c r="A277" s="2">
        <v>12</v>
      </c>
      <c r="B277" s="1" t="s">
        <v>129</v>
      </c>
      <c r="C277" s="4">
        <v>1</v>
      </c>
      <c r="D277" s="8">
        <v>2.56</v>
      </c>
      <c r="E277" s="4">
        <v>1</v>
      </c>
      <c r="F277" s="8">
        <v>4</v>
      </c>
      <c r="G277" s="4">
        <v>0</v>
      </c>
      <c r="H277" s="8">
        <v>0</v>
      </c>
      <c r="I277" s="4">
        <v>0</v>
      </c>
    </row>
    <row r="278" spans="1:9" x14ac:dyDescent="0.2">
      <c r="A278" s="2">
        <v>12</v>
      </c>
      <c r="B278" s="1" t="s">
        <v>94</v>
      </c>
      <c r="C278" s="4">
        <v>1</v>
      </c>
      <c r="D278" s="8">
        <v>2.56</v>
      </c>
      <c r="E278" s="4">
        <v>1</v>
      </c>
      <c r="F278" s="8">
        <v>4</v>
      </c>
      <c r="G278" s="4">
        <v>0</v>
      </c>
      <c r="H278" s="8">
        <v>0</v>
      </c>
      <c r="I278" s="4">
        <v>0</v>
      </c>
    </row>
    <row r="279" spans="1:9" x14ac:dyDescent="0.2">
      <c r="A279" s="2">
        <v>12</v>
      </c>
      <c r="B279" s="1" t="s">
        <v>110</v>
      </c>
      <c r="C279" s="4">
        <v>1</v>
      </c>
      <c r="D279" s="8">
        <v>2.56</v>
      </c>
      <c r="E279" s="4">
        <v>1</v>
      </c>
      <c r="F279" s="8">
        <v>4</v>
      </c>
      <c r="G279" s="4">
        <v>0</v>
      </c>
      <c r="H279" s="8">
        <v>0</v>
      </c>
      <c r="I279" s="4">
        <v>0</v>
      </c>
    </row>
    <row r="280" spans="1:9" x14ac:dyDescent="0.2">
      <c r="A280" s="2">
        <v>12</v>
      </c>
      <c r="B280" s="1" t="s">
        <v>130</v>
      </c>
      <c r="C280" s="4">
        <v>1</v>
      </c>
      <c r="D280" s="8">
        <v>2.56</v>
      </c>
      <c r="E280" s="4">
        <v>0</v>
      </c>
      <c r="F280" s="8">
        <v>0</v>
      </c>
      <c r="G280" s="4">
        <v>1</v>
      </c>
      <c r="H280" s="8">
        <v>7.14</v>
      </c>
      <c r="I280" s="4">
        <v>0</v>
      </c>
    </row>
    <row r="281" spans="1:9" x14ac:dyDescent="0.2">
      <c r="A281" s="2">
        <v>12</v>
      </c>
      <c r="B281" s="1" t="s">
        <v>97</v>
      </c>
      <c r="C281" s="4">
        <v>1</v>
      </c>
      <c r="D281" s="8">
        <v>2.56</v>
      </c>
      <c r="E281" s="4">
        <v>1</v>
      </c>
      <c r="F281" s="8">
        <v>4</v>
      </c>
      <c r="G281" s="4">
        <v>0</v>
      </c>
      <c r="H281" s="8">
        <v>0</v>
      </c>
      <c r="I281" s="4">
        <v>0</v>
      </c>
    </row>
    <row r="282" spans="1:9" x14ac:dyDescent="0.2">
      <c r="A282" s="1"/>
      <c r="C282" s="4"/>
      <c r="D282" s="8"/>
      <c r="E282" s="4"/>
      <c r="F282" s="8"/>
      <c r="G282" s="4"/>
      <c r="H282" s="8"/>
      <c r="I282" s="4"/>
    </row>
    <row r="283" spans="1:9" x14ac:dyDescent="0.2">
      <c r="A283" s="1" t="s">
        <v>12</v>
      </c>
      <c r="C283" s="4"/>
      <c r="D283" s="8"/>
      <c r="E283" s="4"/>
      <c r="F283" s="8"/>
      <c r="G283" s="4"/>
      <c r="H283" s="8"/>
      <c r="I283" s="4"/>
    </row>
    <row r="284" spans="1:9" x14ac:dyDescent="0.2">
      <c r="A284" s="2">
        <v>1</v>
      </c>
      <c r="B284" s="1" t="s">
        <v>95</v>
      </c>
      <c r="C284" s="4">
        <v>27</v>
      </c>
      <c r="D284" s="8">
        <v>5.81</v>
      </c>
      <c r="E284" s="4">
        <v>24</v>
      </c>
      <c r="F284" s="8">
        <v>8.76</v>
      </c>
      <c r="G284" s="4">
        <v>3</v>
      </c>
      <c r="H284" s="8">
        <v>1.66</v>
      </c>
      <c r="I284" s="4">
        <v>0</v>
      </c>
    </row>
    <row r="285" spans="1:9" x14ac:dyDescent="0.2">
      <c r="A285" s="2">
        <v>2</v>
      </c>
      <c r="B285" s="1" t="s">
        <v>94</v>
      </c>
      <c r="C285" s="4">
        <v>23</v>
      </c>
      <c r="D285" s="8">
        <v>4.95</v>
      </c>
      <c r="E285" s="4">
        <v>23</v>
      </c>
      <c r="F285" s="8">
        <v>8.39</v>
      </c>
      <c r="G285" s="4">
        <v>0</v>
      </c>
      <c r="H285" s="8">
        <v>0</v>
      </c>
      <c r="I285" s="4">
        <v>0</v>
      </c>
    </row>
    <row r="286" spans="1:9" x14ac:dyDescent="0.2">
      <c r="A286" s="2">
        <v>3</v>
      </c>
      <c r="B286" s="1" t="s">
        <v>96</v>
      </c>
      <c r="C286" s="4">
        <v>19</v>
      </c>
      <c r="D286" s="8">
        <v>4.09</v>
      </c>
      <c r="E286" s="4">
        <v>13</v>
      </c>
      <c r="F286" s="8">
        <v>4.74</v>
      </c>
      <c r="G286" s="4">
        <v>6</v>
      </c>
      <c r="H286" s="8">
        <v>3.31</v>
      </c>
      <c r="I286" s="4">
        <v>0</v>
      </c>
    </row>
    <row r="287" spans="1:9" x14ac:dyDescent="0.2">
      <c r="A287" s="2">
        <v>4</v>
      </c>
      <c r="B287" s="1" t="s">
        <v>97</v>
      </c>
      <c r="C287" s="4">
        <v>13</v>
      </c>
      <c r="D287" s="8">
        <v>2.8</v>
      </c>
      <c r="E287" s="4">
        <v>13</v>
      </c>
      <c r="F287" s="8">
        <v>4.74</v>
      </c>
      <c r="G287" s="4">
        <v>0</v>
      </c>
      <c r="H287" s="8">
        <v>0</v>
      </c>
      <c r="I287" s="4">
        <v>0</v>
      </c>
    </row>
    <row r="288" spans="1:9" x14ac:dyDescent="0.2">
      <c r="A288" s="2">
        <v>5</v>
      </c>
      <c r="B288" s="1" t="s">
        <v>79</v>
      </c>
      <c r="C288" s="4">
        <v>12</v>
      </c>
      <c r="D288" s="8">
        <v>2.58</v>
      </c>
      <c r="E288" s="4">
        <v>0</v>
      </c>
      <c r="F288" s="8">
        <v>0</v>
      </c>
      <c r="G288" s="4">
        <v>12</v>
      </c>
      <c r="H288" s="8">
        <v>6.63</v>
      </c>
      <c r="I288" s="4">
        <v>0</v>
      </c>
    </row>
    <row r="289" spans="1:9" x14ac:dyDescent="0.2">
      <c r="A289" s="2">
        <v>5</v>
      </c>
      <c r="B289" s="1" t="s">
        <v>109</v>
      </c>
      <c r="C289" s="4">
        <v>12</v>
      </c>
      <c r="D289" s="8">
        <v>2.58</v>
      </c>
      <c r="E289" s="4">
        <v>8</v>
      </c>
      <c r="F289" s="8">
        <v>2.92</v>
      </c>
      <c r="G289" s="4">
        <v>4</v>
      </c>
      <c r="H289" s="8">
        <v>2.21</v>
      </c>
      <c r="I289" s="4">
        <v>0</v>
      </c>
    </row>
    <row r="290" spans="1:9" x14ac:dyDescent="0.2">
      <c r="A290" s="2">
        <v>7</v>
      </c>
      <c r="B290" s="1" t="s">
        <v>82</v>
      </c>
      <c r="C290" s="4">
        <v>11</v>
      </c>
      <c r="D290" s="8">
        <v>2.37</v>
      </c>
      <c r="E290" s="4">
        <v>5</v>
      </c>
      <c r="F290" s="8">
        <v>1.82</v>
      </c>
      <c r="G290" s="4">
        <v>6</v>
      </c>
      <c r="H290" s="8">
        <v>3.31</v>
      </c>
      <c r="I290" s="4">
        <v>0</v>
      </c>
    </row>
    <row r="291" spans="1:9" x14ac:dyDescent="0.2">
      <c r="A291" s="2">
        <v>7</v>
      </c>
      <c r="B291" s="1" t="s">
        <v>84</v>
      </c>
      <c r="C291" s="4">
        <v>11</v>
      </c>
      <c r="D291" s="8">
        <v>2.37</v>
      </c>
      <c r="E291" s="4">
        <v>6</v>
      </c>
      <c r="F291" s="8">
        <v>2.19</v>
      </c>
      <c r="G291" s="4">
        <v>5</v>
      </c>
      <c r="H291" s="8">
        <v>2.76</v>
      </c>
      <c r="I291" s="4">
        <v>0</v>
      </c>
    </row>
    <row r="292" spans="1:9" x14ac:dyDescent="0.2">
      <c r="A292" s="2">
        <v>9</v>
      </c>
      <c r="B292" s="1" t="s">
        <v>80</v>
      </c>
      <c r="C292" s="4">
        <v>9</v>
      </c>
      <c r="D292" s="8">
        <v>1.94</v>
      </c>
      <c r="E292" s="4">
        <v>6</v>
      </c>
      <c r="F292" s="8">
        <v>2.19</v>
      </c>
      <c r="G292" s="4">
        <v>3</v>
      </c>
      <c r="H292" s="8">
        <v>1.66</v>
      </c>
      <c r="I292" s="4">
        <v>0</v>
      </c>
    </row>
    <row r="293" spans="1:9" x14ac:dyDescent="0.2">
      <c r="A293" s="2">
        <v>9</v>
      </c>
      <c r="B293" s="1" t="s">
        <v>83</v>
      </c>
      <c r="C293" s="4">
        <v>9</v>
      </c>
      <c r="D293" s="8">
        <v>1.94</v>
      </c>
      <c r="E293" s="4">
        <v>5</v>
      </c>
      <c r="F293" s="8">
        <v>1.82</v>
      </c>
      <c r="G293" s="4">
        <v>4</v>
      </c>
      <c r="H293" s="8">
        <v>2.21</v>
      </c>
      <c r="I293" s="4">
        <v>0</v>
      </c>
    </row>
    <row r="294" spans="1:9" x14ac:dyDescent="0.2">
      <c r="A294" s="2">
        <v>9</v>
      </c>
      <c r="B294" s="1" t="s">
        <v>85</v>
      </c>
      <c r="C294" s="4">
        <v>9</v>
      </c>
      <c r="D294" s="8">
        <v>1.94</v>
      </c>
      <c r="E294" s="4">
        <v>4</v>
      </c>
      <c r="F294" s="8">
        <v>1.46</v>
      </c>
      <c r="G294" s="4">
        <v>5</v>
      </c>
      <c r="H294" s="8">
        <v>2.76</v>
      </c>
      <c r="I294" s="4">
        <v>0</v>
      </c>
    </row>
    <row r="295" spans="1:9" x14ac:dyDescent="0.2">
      <c r="A295" s="2">
        <v>9</v>
      </c>
      <c r="B295" s="1" t="s">
        <v>86</v>
      </c>
      <c r="C295" s="4">
        <v>9</v>
      </c>
      <c r="D295" s="8">
        <v>1.94</v>
      </c>
      <c r="E295" s="4">
        <v>4</v>
      </c>
      <c r="F295" s="8">
        <v>1.46</v>
      </c>
      <c r="G295" s="4">
        <v>5</v>
      </c>
      <c r="H295" s="8">
        <v>2.76</v>
      </c>
      <c r="I295" s="4">
        <v>0</v>
      </c>
    </row>
    <row r="296" spans="1:9" x14ac:dyDescent="0.2">
      <c r="A296" s="2">
        <v>13</v>
      </c>
      <c r="B296" s="1" t="s">
        <v>116</v>
      </c>
      <c r="C296" s="4">
        <v>8</v>
      </c>
      <c r="D296" s="8">
        <v>1.72</v>
      </c>
      <c r="E296" s="4">
        <v>4</v>
      </c>
      <c r="F296" s="8">
        <v>1.46</v>
      </c>
      <c r="G296" s="4">
        <v>4</v>
      </c>
      <c r="H296" s="8">
        <v>2.21</v>
      </c>
      <c r="I296" s="4">
        <v>0</v>
      </c>
    </row>
    <row r="297" spans="1:9" x14ac:dyDescent="0.2">
      <c r="A297" s="2">
        <v>13</v>
      </c>
      <c r="B297" s="1" t="s">
        <v>81</v>
      </c>
      <c r="C297" s="4">
        <v>8</v>
      </c>
      <c r="D297" s="8">
        <v>1.72</v>
      </c>
      <c r="E297" s="4">
        <v>6</v>
      </c>
      <c r="F297" s="8">
        <v>2.19</v>
      </c>
      <c r="G297" s="4">
        <v>2</v>
      </c>
      <c r="H297" s="8">
        <v>1.1000000000000001</v>
      </c>
      <c r="I297" s="4">
        <v>0</v>
      </c>
    </row>
    <row r="298" spans="1:9" x14ac:dyDescent="0.2">
      <c r="A298" s="2">
        <v>13</v>
      </c>
      <c r="B298" s="1" t="s">
        <v>92</v>
      </c>
      <c r="C298" s="4">
        <v>8</v>
      </c>
      <c r="D298" s="8">
        <v>1.72</v>
      </c>
      <c r="E298" s="4">
        <v>8</v>
      </c>
      <c r="F298" s="8">
        <v>2.92</v>
      </c>
      <c r="G298" s="4">
        <v>0</v>
      </c>
      <c r="H298" s="8">
        <v>0</v>
      </c>
      <c r="I298" s="4">
        <v>0</v>
      </c>
    </row>
    <row r="299" spans="1:9" x14ac:dyDescent="0.2">
      <c r="A299" s="2">
        <v>16</v>
      </c>
      <c r="B299" s="1" t="s">
        <v>112</v>
      </c>
      <c r="C299" s="4">
        <v>7</v>
      </c>
      <c r="D299" s="8">
        <v>1.51</v>
      </c>
      <c r="E299" s="4">
        <v>5</v>
      </c>
      <c r="F299" s="8">
        <v>1.82</v>
      </c>
      <c r="G299" s="4">
        <v>2</v>
      </c>
      <c r="H299" s="8">
        <v>1.1000000000000001</v>
      </c>
      <c r="I299" s="4">
        <v>0</v>
      </c>
    </row>
    <row r="300" spans="1:9" x14ac:dyDescent="0.2">
      <c r="A300" s="2">
        <v>16</v>
      </c>
      <c r="B300" s="1" t="s">
        <v>87</v>
      </c>
      <c r="C300" s="4">
        <v>7</v>
      </c>
      <c r="D300" s="8">
        <v>1.51</v>
      </c>
      <c r="E300" s="4">
        <v>4</v>
      </c>
      <c r="F300" s="8">
        <v>1.46</v>
      </c>
      <c r="G300" s="4">
        <v>3</v>
      </c>
      <c r="H300" s="8">
        <v>1.66</v>
      </c>
      <c r="I300" s="4">
        <v>0</v>
      </c>
    </row>
    <row r="301" spans="1:9" x14ac:dyDescent="0.2">
      <c r="A301" s="2">
        <v>16</v>
      </c>
      <c r="B301" s="1" t="s">
        <v>90</v>
      </c>
      <c r="C301" s="4">
        <v>7</v>
      </c>
      <c r="D301" s="8">
        <v>1.51</v>
      </c>
      <c r="E301" s="4">
        <v>6</v>
      </c>
      <c r="F301" s="8">
        <v>2.19</v>
      </c>
      <c r="G301" s="4">
        <v>1</v>
      </c>
      <c r="H301" s="8">
        <v>0.55000000000000004</v>
      </c>
      <c r="I301" s="4">
        <v>0</v>
      </c>
    </row>
    <row r="302" spans="1:9" x14ac:dyDescent="0.2">
      <c r="A302" s="2">
        <v>16</v>
      </c>
      <c r="B302" s="1" t="s">
        <v>93</v>
      </c>
      <c r="C302" s="4">
        <v>7</v>
      </c>
      <c r="D302" s="8">
        <v>1.51</v>
      </c>
      <c r="E302" s="4">
        <v>7</v>
      </c>
      <c r="F302" s="8">
        <v>2.5499999999999998</v>
      </c>
      <c r="G302" s="4">
        <v>0</v>
      </c>
      <c r="H302" s="8">
        <v>0</v>
      </c>
      <c r="I302" s="4">
        <v>0</v>
      </c>
    </row>
    <row r="303" spans="1:9" x14ac:dyDescent="0.2">
      <c r="A303" s="2">
        <v>16</v>
      </c>
      <c r="B303" s="1" t="s">
        <v>102</v>
      </c>
      <c r="C303" s="4">
        <v>7</v>
      </c>
      <c r="D303" s="8">
        <v>1.51</v>
      </c>
      <c r="E303" s="4">
        <v>4</v>
      </c>
      <c r="F303" s="8">
        <v>1.46</v>
      </c>
      <c r="G303" s="4">
        <v>3</v>
      </c>
      <c r="H303" s="8">
        <v>1.66</v>
      </c>
      <c r="I303" s="4">
        <v>0</v>
      </c>
    </row>
    <row r="304" spans="1:9" x14ac:dyDescent="0.2">
      <c r="A304" s="1"/>
      <c r="C304" s="4"/>
      <c r="D304" s="8"/>
      <c r="E304" s="4"/>
      <c r="F304" s="8"/>
      <c r="G304" s="4"/>
      <c r="H304" s="8"/>
      <c r="I304" s="4"/>
    </row>
    <row r="305" spans="1:9" x14ac:dyDescent="0.2">
      <c r="A305" s="1" t="s">
        <v>13</v>
      </c>
      <c r="C305" s="4"/>
      <c r="D305" s="8"/>
      <c r="E305" s="4"/>
      <c r="F305" s="8"/>
      <c r="G305" s="4"/>
      <c r="H305" s="8"/>
      <c r="I305" s="4"/>
    </row>
    <row r="306" spans="1:9" x14ac:dyDescent="0.2">
      <c r="A306" s="2">
        <v>1</v>
      </c>
      <c r="B306" s="1" t="s">
        <v>95</v>
      </c>
      <c r="C306" s="4">
        <v>29</v>
      </c>
      <c r="D306" s="8">
        <v>5.36</v>
      </c>
      <c r="E306" s="4">
        <v>29</v>
      </c>
      <c r="F306" s="8">
        <v>10.25</v>
      </c>
      <c r="G306" s="4">
        <v>0</v>
      </c>
      <c r="H306" s="8">
        <v>0</v>
      </c>
      <c r="I306" s="4">
        <v>0</v>
      </c>
    </row>
    <row r="307" spans="1:9" x14ac:dyDescent="0.2">
      <c r="A307" s="2">
        <v>2</v>
      </c>
      <c r="B307" s="1" t="s">
        <v>79</v>
      </c>
      <c r="C307" s="4">
        <v>22</v>
      </c>
      <c r="D307" s="8">
        <v>4.07</v>
      </c>
      <c r="E307" s="4">
        <v>4</v>
      </c>
      <c r="F307" s="8">
        <v>1.41</v>
      </c>
      <c r="G307" s="4">
        <v>18</v>
      </c>
      <c r="H307" s="8">
        <v>7.53</v>
      </c>
      <c r="I307" s="4">
        <v>0</v>
      </c>
    </row>
    <row r="308" spans="1:9" x14ac:dyDescent="0.2">
      <c r="A308" s="2">
        <v>3</v>
      </c>
      <c r="B308" s="1" t="s">
        <v>85</v>
      </c>
      <c r="C308" s="4">
        <v>17</v>
      </c>
      <c r="D308" s="8">
        <v>3.14</v>
      </c>
      <c r="E308" s="4">
        <v>7</v>
      </c>
      <c r="F308" s="8">
        <v>2.4700000000000002</v>
      </c>
      <c r="G308" s="4">
        <v>10</v>
      </c>
      <c r="H308" s="8">
        <v>4.18</v>
      </c>
      <c r="I308" s="4">
        <v>0</v>
      </c>
    </row>
    <row r="309" spans="1:9" x14ac:dyDescent="0.2">
      <c r="A309" s="2">
        <v>4</v>
      </c>
      <c r="B309" s="1" t="s">
        <v>82</v>
      </c>
      <c r="C309" s="4">
        <v>16</v>
      </c>
      <c r="D309" s="8">
        <v>2.96</v>
      </c>
      <c r="E309" s="4">
        <v>4</v>
      </c>
      <c r="F309" s="8">
        <v>1.41</v>
      </c>
      <c r="G309" s="4">
        <v>12</v>
      </c>
      <c r="H309" s="8">
        <v>5.0199999999999996</v>
      </c>
      <c r="I309" s="4">
        <v>0</v>
      </c>
    </row>
    <row r="310" spans="1:9" x14ac:dyDescent="0.2">
      <c r="A310" s="2">
        <v>5</v>
      </c>
      <c r="B310" s="1" t="s">
        <v>94</v>
      </c>
      <c r="C310" s="4">
        <v>14</v>
      </c>
      <c r="D310" s="8">
        <v>2.59</v>
      </c>
      <c r="E310" s="4">
        <v>13</v>
      </c>
      <c r="F310" s="8">
        <v>4.59</v>
      </c>
      <c r="G310" s="4">
        <v>1</v>
      </c>
      <c r="H310" s="8">
        <v>0.42</v>
      </c>
      <c r="I310" s="4">
        <v>0</v>
      </c>
    </row>
    <row r="311" spans="1:9" x14ac:dyDescent="0.2">
      <c r="A311" s="2">
        <v>5</v>
      </c>
      <c r="B311" s="1" t="s">
        <v>111</v>
      </c>
      <c r="C311" s="4">
        <v>14</v>
      </c>
      <c r="D311" s="8">
        <v>2.59</v>
      </c>
      <c r="E311" s="4">
        <v>0</v>
      </c>
      <c r="F311" s="8">
        <v>0</v>
      </c>
      <c r="G311" s="4">
        <v>0</v>
      </c>
      <c r="H311" s="8">
        <v>0</v>
      </c>
      <c r="I311" s="4">
        <v>0</v>
      </c>
    </row>
    <row r="312" spans="1:9" x14ac:dyDescent="0.2">
      <c r="A312" s="2">
        <v>5</v>
      </c>
      <c r="B312" s="1" t="s">
        <v>97</v>
      </c>
      <c r="C312" s="4">
        <v>14</v>
      </c>
      <c r="D312" s="8">
        <v>2.59</v>
      </c>
      <c r="E312" s="4">
        <v>13</v>
      </c>
      <c r="F312" s="8">
        <v>4.59</v>
      </c>
      <c r="G312" s="4">
        <v>1</v>
      </c>
      <c r="H312" s="8">
        <v>0.42</v>
      </c>
      <c r="I312" s="4">
        <v>0</v>
      </c>
    </row>
    <row r="313" spans="1:9" x14ac:dyDescent="0.2">
      <c r="A313" s="2">
        <v>8</v>
      </c>
      <c r="B313" s="1" t="s">
        <v>131</v>
      </c>
      <c r="C313" s="4">
        <v>13</v>
      </c>
      <c r="D313" s="8">
        <v>2.4</v>
      </c>
      <c r="E313" s="4">
        <v>8</v>
      </c>
      <c r="F313" s="8">
        <v>2.83</v>
      </c>
      <c r="G313" s="4">
        <v>5</v>
      </c>
      <c r="H313" s="8">
        <v>2.09</v>
      </c>
      <c r="I313" s="4">
        <v>0</v>
      </c>
    </row>
    <row r="314" spans="1:9" x14ac:dyDescent="0.2">
      <c r="A314" s="2">
        <v>9</v>
      </c>
      <c r="B314" s="1" t="s">
        <v>113</v>
      </c>
      <c r="C314" s="4">
        <v>12</v>
      </c>
      <c r="D314" s="8">
        <v>2.2200000000000002</v>
      </c>
      <c r="E314" s="4">
        <v>6</v>
      </c>
      <c r="F314" s="8">
        <v>2.12</v>
      </c>
      <c r="G314" s="4">
        <v>6</v>
      </c>
      <c r="H314" s="8">
        <v>2.5099999999999998</v>
      </c>
      <c r="I314" s="4">
        <v>0</v>
      </c>
    </row>
    <row r="315" spans="1:9" x14ac:dyDescent="0.2">
      <c r="A315" s="2">
        <v>10</v>
      </c>
      <c r="B315" s="1" t="s">
        <v>80</v>
      </c>
      <c r="C315" s="4">
        <v>11</v>
      </c>
      <c r="D315" s="8">
        <v>2.0299999999999998</v>
      </c>
      <c r="E315" s="4">
        <v>6</v>
      </c>
      <c r="F315" s="8">
        <v>2.12</v>
      </c>
      <c r="G315" s="4">
        <v>5</v>
      </c>
      <c r="H315" s="8">
        <v>2.09</v>
      </c>
      <c r="I315" s="4">
        <v>0</v>
      </c>
    </row>
    <row r="316" spans="1:9" x14ac:dyDescent="0.2">
      <c r="A316" s="2">
        <v>10</v>
      </c>
      <c r="B316" s="1" t="s">
        <v>103</v>
      </c>
      <c r="C316" s="4">
        <v>11</v>
      </c>
      <c r="D316" s="8">
        <v>2.0299999999999998</v>
      </c>
      <c r="E316" s="4">
        <v>8</v>
      </c>
      <c r="F316" s="8">
        <v>2.83</v>
      </c>
      <c r="G316" s="4">
        <v>3</v>
      </c>
      <c r="H316" s="8">
        <v>1.26</v>
      </c>
      <c r="I316" s="4">
        <v>0</v>
      </c>
    </row>
    <row r="317" spans="1:9" x14ac:dyDescent="0.2">
      <c r="A317" s="2">
        <v>10</v>
      </c>
      <c r="B317" s="1" t="s">
        <v>100</v>
      </c>
      <c r="C317" s="4">
        <v>11</v>
      </c>
      <c r="D317" s="8">
        <v>2.0299999999999998</v>
      </c>
      <c r="E317" s="4">
        <v>6</v>
      </c>
      <c r="F317" s="8">
        <v>2.12</v>
      </c>
      <c r="G317" s="4">
        <v>3</v>
      </c>
      <c r="H317" s="8">
        <v>1.26</v>
      </c>
      <c r="I317" s="4">
        <v>0</v>
      </c>
    </row>
    <row r="318" spans="1:9" x14ac:dyDescent="0.2">
      <c r="A318" s="2">
        <v>10</v>
      </c>
      <c r="B318" s="1" t="s">
        <v>96</v>
      </c>
      <c r="C318" s="4">
        <v>11</v>
      </c>
      <c r="D318" s="8">
        <v>2.0299999999999998</v>
      </c>
      <c r="E318" s="4">
        <v>4</v>
      </c>
      <c r="F318" s="8">
        <v>1.41</v>
      </c>
      <c r="G318" s="4">
        <v>7</v>
      </c>
      <c r="H318" s="8">
        <v>2.93</v>
      </c>
      <c r="I318" s="4">
        <v>0</v>
      </c>
    </row>
    <row r="319" spans="1:9" x14ac:dyDescent="0.2">
      <c r="A319" s="2">
        <v>14</v>
      </c>
      <c r="B319" s="1" t="s">
        <v>84</v>
      </c>
      <c r="C319" s="4">
        <v>10</v>
      </c>
      <c r="D319" s="8">
        <v>1.85</v>
      </c>
      <c r="E319" s="4">
        <v>10</v>
      </c>
      <c r="F319" s="8">
        <v>3.53</v>
      </c>
      <c r="G319" s="4">
        <v>0</v>
      </c>
      <c r="H319" s="8">
        <v>0</v>
      </c>
      <c r="I319" s="4">
        <v>0</v>
      </c>
    </row>
    <row r="320" spans="1:9" x14ac:dyDescent="0.2">
      <c r="A320" s="2">
        <v>15</v>
      </c>
      <c r="B320" s="1" t="s">
        <v>99</v>
      </c>
      <c r="C320" s="4">
        <v>9</v>
      </c>
      <c r="D320" s="8">
        <v>1.66</v>
      </c>
      <c r="E320" s="4">
        <v>4</v>
      </c>
      <c r="F320" s="8">
        <v>1.41</v>
      </c>
      <c r="G320" s="4">
        <v>5</v>
      </c>
      <c r="H320" s="8">
        <v>2.09</v>
      </c>
      <c r="I320" s="4">
        <v>0</v>
      </c>
    </row>
    <row r="321" spans="1:9" x14ac:dyDescent="0.2">
      <c r="A321" s="2">
        <v>15</v>
      </c>
      <c r="B321" s="1" t="s">
        <v>81</v>
      </c>
      <c r="C321" s="4">
        <v>9</v>
      </c>
      <c r="D321" s="8">
        <v>1.66</v>
      </c>
      <c r="E321" s="4">
        <v>2</v>
      </c>
      <c r="F321" s="8">
        <v>0.71</v>
      </c>
      <c r="G321" s="4">
        <v>7</v>
      </c>
      <c r="H321" s="8">
        <v>2.93</v>
      </c>
      <c r="I321" s="4">
        <v>0</v>
      </c>
    </row>
    <row r="322" spans="1:9" x14ac:dyDescent="0.2">
      <c r="A322" s="2">
        <v>15</v>
      </c>
      <c r="B322" s="1" t="s">
        <v>89</v>
      </c>
      <c r="C322" s="4">
        <v>9</v>
      </c>
      <c r="D322" s="8">
        <v>1.66</v>
      </c>
      <c r="E322" s="4">
        <v>0</v>
      </c>
      <c r="F322" s="8">
        <v>0</v>
      </c>
      <c r="G322" s="4">
        <v>9</v>
      </c>
      <c r="H322" s="8">
        <v>3.77</v>
      </c>
      <c r="I322" s="4">
        <v>0</v>
      </c>
    </row>
    <row r="323" spans="1:9" x14ac:dyDescent="0.2">
      <c r="A323" s="2">
        <v>18</v>
      </c>
      <c r="B323" s="1" t="s">
        <v>83</v>
      </c>
      <c r="C323" s="4">
        <v>8</v>
      </c>
      <c r="D323" s="8">
        <v>1.48</v>
      </c>
      <c r="E323" s="4">
        <v>7</v>
      </c>
      <c r="F323" s="8">
        <v>2.4700000000000002</v>
      </c>
      <c r="G323" s="4">
        <v>1</v>
      </c>
      <c r="H323" s="8">
        <v>0.42</v>
      </c>
      <c r="I323" s="4">
        <v>0</v>
      </c>
    </row>
    <row r="324" spans="1:9" x14ac:dyDescent="0.2">
      <c r="A324" s="2">
        <v>18</v>
      </c>
      <c r="B324" s="1" t="s">
        <v>106</v>
      </c>
      <c r="C324" s="4">
        <v>8</v>
      </c>
      <c r="D324" s="8">
        <v>1.48</v>
      </c>
      <c r="E324" s="4">
        <v>8</v>
      </c>
      <c r="F324" s="8">
        <v>2.83</v>
      </c>
      <c r="G324" s="4">
        <v>0</v>
      </c>
      <c r="H324" s="8">
        <v>0</v>
      </c>
      <c r="I324" s="4">
        <v>0</v>
      </c>
    </row>
    <row r="325" spans="1:9" x14ac:dyDescent="0.2">
      <c r="A325" s="2">
        <v>18</v>
      </c>
      <c r="B325" s="1" t="s">
        <v>114</v>
      </c>
      <c r="C325" s="4">
        <v>8</v>
      </c>
      <c r="D325" s="8">
        <v>1.48</v>
      </c>
      <c r="E325" s="4">
        <v>7</v>
      </c>
      <c r="F325" s="8">
        <v>2.4700000000000002</v>
      </c>
      <c r="G325" s="4">
        <v>1</v>
      </c>
      <c r="H325" s="8">
        <v>0.42</v>
      </c>
      <c r="I325" s="4">
        <v>0</v>
      </c>
    </row>
    <row r="326" spans="1:9" x14ac:dyDescent="0.2">
      <c r="A326" s="2">
        <v>18</v>
      </c>
      <c r="B326" s="1" t="s">
        <v>86</v>
      </c>
      <c r="C326" s="4">
        <v>8</v>
      </c>
      <c r="D326" s="8">
        <v>1.48</v>
      </c>
      <c r="E326" s="4">
        <v>5</v>
      </c>
      <c r="F326" s="8">
        <v>1.77</v>
      </c>
      <c r="G326" s="4">
        <v>3</v>
      </c>
      <c r="H326" s="8">
        <v>1.26</v>
      </c>
      <c r="I326" s="4">
        <v>0</v>
      </c>
    </row>
    <row r="327" spans="1:9" x14ac:dyDescent="0.2">
      <c r="A327" s="2">
        <v>18</v>
      </c>
      <c r="B327" s="1" t="s">
        <v>108</v>
      </c>
      <c r="C327" s="4">
        <v>8</v>
      </c>
      <c r="D327" s="8">
        <v>1.48</v>
      </c>
      <c r="E327" s="4">
        <v>4</v>
      </c>
      <c r="F327" s="8">
        <v>1.41</v>
      </c>
      <c r="G327" s="4">
        <v>4</v>
      </c>
      <c r="H327" s="8">
        <v>1.67</v>
      </c>
      <c r="I327" s="4">
        <v>0</v>
      </c>
    </row>
    <row r="328" spans="1:9" x14ac:dyDescent="0.2">
      <c r="A328" s="1"/>
      <c r="C328" s="4"/>
      <c r="D328" s="8"/>
      <c r="E328" s="4"/>
      <c r="F328" s="8"/>
      <c r="G328" s="4"/>
      <c r="H328" s="8"/>
      <c r="I328" s="4"/>
    </row>
    <row r="329" spans="1:9" x14ac:dyDescent="0.2">
      <c r="A329" s="1" t="s">
        <v>14</v>
      </c>
      <c r="C329" s="4"/>
      <c r="D329" s="8"/>
      <c r="E329" s="4"/>
      <c r="F329" s="8"/>
      <c r="G329" s="4"/>
      <c r="H329" s="8"/>
      <c r="I329" s="4"/>
    </row>
    <row r="330" spans="1:9" x14ac:dyDescent="0.2">
      <c r="A330" s="2">
        <v>1</v>
      </c>
      <c r="B330" s="1" t="s">
        <v>95</v>
      </c>
      <c r="C330" s="4">
        <v>50</v>
      </c>
      <c r="D330" s="8">
        <v>8.4</v>
      </c>
      <c r="E330" s="4">
        <v>47</v>
      </c>
      <c r="F330" s="8">
        <v>12.43</v>
      </c>
      <c r="G330" s="4">
        <v>3</v>
      </c>
      <c r="H330" s="8">
        <v>1.49</v>
      </c>
      <c r="I330" s="4">
        <v>0</v>
      </c>
    </row>
    <row r="331" spans="1:9" x14ac:dyDescent="0.2">
      <c r="A331" s="2">
        <v>2</v>
      </c>
      <c r="B331" s="1" t="s">
        <v>79</v>
      </c>
      <c r="C331" s="4">
        <v>27</v>
      </c>
      <c r="D331" s="8">
        <v>4.54</v>
      </c>
      <c r="E331" s="4">
        <v>3</v>
      </c>
      <c r="F331" s="8">
        <v>0.79</v>
      </c>
      <c r="G331" s="4">
        <v>24</v>
      </c>
      <c r="H331" s="8">
        <v>11.88</v>
      </c>
      <c r="I331" s="4">
        <v>0</v>
      </c>
    </row>
    <row r="332" spans="1:9" x14ac:dyDescent="0.2">
      <c r="A332" s="2">
        <v>2</v>
      </c>
      <c r="B332" s="1" t="s">
        <v>94</v>
      </c>
      <c r="C332" s="4">
        <v>27</v>
      </c>
      <c r="D332" s="8">
        <v>4.54</v>
      </c>
      <c r="E332" s="4">
        <v>26</v>
      </c>
      <c r="F332" s="8">
        <v>6.88</v>
      </c>
      <c r="G332" s="4">
        <v>1</v>
      </c>
      <c r="H332" s="8">
        <v>0.5</v>
      </c>
      <c r="I332" s="4">
        <v>0</v>
      </c>
    </row>
    <row r="333" spans="1:9" x14ac:dyDescent="0.2">
      <c r="A333" s="2">
        <v>4</v>
      </c>
      <c r="B333" s="1" t="s">
        <v>97</v>
      </c>
      <c r="C333" s="4">
        <v>23</v>
      </c>
      <c r="D333" s="8">
        <v>3.87</v>
      </c>
      <c r="E333" s="4">
        <v>23</v>
      </c>
      <c r="F333" s="8">
        <v>6.08</v>
      </c>
      <c r="G333" s="4">
        <v>0</v>
      </c>
      <c r="H333" s="8">
        <v>0</v>
      </c>
      <c r="I333" s="4">
        <v>0</v>
      </c>
    </row>
    <row r="334" spans="1:9" x14ac:dyDescent="0.2">
      <c r="A334" s="2">
        <v>5</v>
      </c>
      <c r="B334" s="1" t="s">
        <v>98</v>
      </c>
      <c r="C334" s="4">
        <v>16</v>
      </c>
      <c r="D334" s="8">
        <v>2.69</v>
      </c>
      <c r="E334" s="4">
        <v>14</v>
      </c>
      <c r="F334" s="8">
        <v>3.7</v>
      </c>
      <c r="G334" s="4">
        <v>2</v>
      </c>
      <c r="H334" s="8">
        <v>0.99</v>
      </c>
      <c r="I334" s="4">
        <v>0</v>
      </c>
    </row>
    <row r="335" spans="1:9" x14ac:dyDescent="0.2">
      <c r="A335" s="2">
        <v>6</v>
      </c>
      <c r="B335" s="1" t="s">
        <v>87</v>
      </c>
      <c r="C335" s="4">
        <v>15</v>
      </c>
      <c r="D335" s="8">
        <v>2.52</v>
      </c>
      <c r="E335" s="4">
        <v>10</v>
      </c>
      <c r="F335" s="8">
        <v>2.65</v>
      </c>
      <c r="G335" s="4">
        <v>5</v>
      </c>
      <c r="H335" s="8">
        <v>2.48</v>
      </c>
      <c r="I335" s="4">
        <v>0</v>
      </c>
    </row>
    <row r="336" spans="1:9" x14ac:dyDescent="0.2">
      <c r="A336" s="2">
        <v>7</v>
      </c>
      <c r="B336" s="1" t="s">
        <v>81</v>
      </c>
      <c r="C336" s="4">
        <v>13</v>
      </c>
      <c r="D336" s="8">
        <v>2.1800000000000002</v>
      </c>
      <c r="E336" s="4">
        <v>5</v>
      </c>
      <c r="F336" s="8">
        <v>1.32</v>
      </c>
      <c r="G336" s="4">
        <v>8</v>
      </c>
      <c r="H336" s="8">
        <v>3.96</v>
      </c>
      <c r="I336" s="4">
        <v>0</v>
      </c>
    </row>
    <row r="337" spans="1:9" x14ac:dyDescent="0.2">
      <c r="A337" s="2">
        <v>7</v>
      </c>
      <c r="B337" s="1" t="s">
        <v>83</v>
      </c>
      <c r="C337" s="4">
        <v>13</v>
      </c>
      <c r="D337" s="8">
        <v>2.1800000000000002</v>
      </c>
      <c r="E337" s="4">
        <v>10</v>
      </c>
      <c r="F337" s="8">
        <v>2.65</v>
      </c>
      <c r="G337" s="4">
        <v>3</v>
      </c>
      <c r="H337" s="8">
        <v>1.49</v>
      </c>
      <c r="I337" s="4">
        <v>0</v>
      </c>
    </row>
    <row r="338" spans="1:9" x14ac:dyDescent="0.2">
      <c r="A338" s="2">
        <v>7</v>
      </c>
      <c r="B338" s="1" t="s">
        <v>96</v>
      </c>
      <c r="C338" s="4">
        <v>13</v>
      </c>
      <c r="D338" s="8">
        <v>2.1800000000000002</v>
      </c>
      <c r="E338" s="4">
        <v>7</v>
      </c>
      <c r="F338" s="8">
        <v>1.85</v>
      </c>
      <c r="G338" s="4">
        <v>6</v>
      </c>
      <c r="H338" s="8">
        <v>2.97</v>
      </c>
      <c r="I338" s="4">
        <v>0</v>
      </c>
    </row>
    <row r="339" spans="1:9" x14ac:dyDescent="0.2">
      <c r="A339" s="2">
        <v>10</v>
      </c>
      <c r="B339" s="1" t="s">
        <v>82</v>
      </c>
      <c r="C339" s="4">
        <v>12</v>
      </c>
      <c r="D339" s="8">
        <v>2.02</v>
      </c>
      <c r="E339" s="4">
        <v>6</v>
      </c>
      <c r="F339" s="8">
        <v>1.59</v>
      </c>
      <c r="G339" s="4">
        <v>6</v>
      </c>
      <c r="H339" s="8">
        <v>2.97</v>
      </c>
      <c r="I339" s="4">
        <v>0</v>
      </c>
    </row>
    <row r="340" spans="1:9" x14ac:dyDescent="0.2">
      <c r="A340" s="2">
        <v>10</v>
      </c>
      <c r="B340" s="1" t="s">
        <v>91</v>
      </c>
      <c r="C340" s="4">
        <v>12</v>
      </c>
      <c r="D340" s="8">
        <v>2.02</v>
      </c>
      <c r="E340" s="4">
        <v>11</v>
      </c>
      <c r="F340" s="8">
        <v>2.91</v>
      </c>
      <c r="G340" s="4">
        <v>1</v>
      </c>
      <c r="H340" s="8">
        <v>0.5</v>
      </c>
      <c r="I340" s="4">
        <v>0</v>
      </c>
    </row>
    <row r="341" spans="1:9" x14ac:dyDescent="0.2">
      <c r="A341" s="2">
        <v>10</v>
      </c>
      <c r="B341" s="1" t="s">
        <v>102</v>
      </c>
      <c r="C341" s="4">
        <v>12</v>
      </c>
      <c r="D341" s="8">
        <v>2.02</v>
      </c>
      <c r="E341" s="4">
        <v>9</v>
      </c>
      <c r="F341" s="8">
        <v>2.38</v>
      </c>
      <c r="G341" s="4">
        <v>3</v>
      </c>
      <c r="H341" s="8">
        <v>1.49</v>
      </c>
      <c r="I341" s="4">
        <v>0</v>
      </c>
    </row>
    <row r="342" spans="1:9" x14ac:dyDescent="0.2">
      <c r="A342" s="2">
        <v>13</v>
      </c>
      <c r="B342" s="1" t="s">
        <v>86</v>
      </c>
      <c r="C342" s="4">
        <v>11</v>
      </c>
      <c r="D342" s="8">
        <v>1.85</v>
      </c>
      <c r="E342" s="4">
        <v>6</v>
      </c>
      <c r="F342" s="8">
        <v>1.59</v>
      </c>
      <c r="G342" s="4">
        <v>5</v>
      </c>
      <c r="H342" s="8">
        <v>2.48</v>
      </c>
      <c r="I342" s="4">
        <v>0</v>
      </c>
    </row>
    <row r="343" spans="1:9" x14ac:dyDescent="0.2">
      <c r="A343" s="2">
        <v>14</v>
      </c>
      <c r="B343" s="1" t="s">
        <v>80</v>
      </c>
      <c r="C343" s="4">
        <v>10</v>
      </c>
      <c r="D343" s="8">
        <v>1.68</v>
      </c>
      <c r="E343" s="4">
        <v>7</v>
      </c>
      <c r="F343" s="8">
        <v>1.85</v>
      </c>
      <c r="G343" s="4">
        <v>3</v>
      </c>
      <c r="H343" s="8">
        <v>1.49</v>
      </c>
      <c r="I343" s="4">
        <v>0</v>
      </c>
    </row>
    <row r="344" spans="1:9" x14ac:dyDescent="0.2">
      <c r="A344" s="2">
        <v>14</v>
      </c>
      <c r="B344" s="1" t="s">
        <v>84</v>
      </c>
      <c r="C344" s="4">
        <v>10</v>
      </c>
      <c r="D344" s="8">
        <v>1.68</v>
      </c>
      <c r="E344" s="4">
        <v>6</v>
      </c>
      <c r="F344" s="8">
        <v>1.59</v>
      </c>
      <c r="G344" s="4">
        <v>4</v>
      </c>
      <c r="H344" s="8">
        <v>1.98</v>
      </c>
      <c r="I344" s="4">
        <v>0</v>
      </c>
    </row>
    <row r="345" spans="1:9" x14ac:dyDescent="0.2">
      <c r="A345" s="2">
        <v>14</v>
      </c>
      <c r="B345" s="1" t="s">
        <v>112</v>
      </c>
      <c r="C345" s="4">
        <v>10</v>
      </c>
      <c r="D345" s="8">
        <v>1.68</v>
      </c>
      <c r="E345" s="4">
        <v>9</v>
      </c>
      <c r="F345" s="8">
        <v>2.38</v>
      </c>
      <c r="G345" s="4">
        <v>1</v>
      </c>
      <c r="H345" s="8">
        <v>0.5</v>
      </c>
      <c r="I345" s="4">
        <v>0</v>
      </c>
    </row>
    <row r="346" spans="1:9" x14ac:dyDescent="0.2">
      <c r="A346" s="2">
        <v>17</v>
      </c>
      <c r="B346" s="1" t="s">
        <v>103</v>
      </c>
      <c r="C346" s="4">
        <v>9</v>
      </c>
      <c r="D346" s="8">
        <v>1.51</v>
      </c>
      <c r="E346" s="4">
        <v>5</v>
      </c>
      <c r="F346" s="8">
        <v>1.32</v>
      </c>
      <c r="G346" s="4">
        <v>4</v>
      </c>
      <c r="H346" s="8">
        <v>1.98</v>
      </c>
      <c r="I346" s="4">
        <v>0</v>
      </c>
    </row>
    <row r="347" spans="1:9" x14ac:dyDescent="0.2">
      <c r="A347" s="2">
        <v>17</v>
      </c>
      <c r="B347" s="1" t="s">
        <v>131</v>
      </c>
      <c r="C347" s="4">
        <v>9</v>
      </c>
      <c r="D347" s="8">
        <v>1.51</v>
      </c>
      <c r="E347" s="4">
        <v>7</v>
      </c>
      <c r="F347" s="8">
        <v>1.85</v>
      </c>
      <c r="G347" s="4">
        <v>2</v>
      </c>
      <c r="H347" s="8">
        <v>0.99</v>
      </c>
      <c r="I347" s="4">
        <v>0</v>
      </c>
    </row>
    <row r="348" spans="1:9" x14ac:dyDescent="0.2">
      <c r="A348" s="2">
        <v>17</v>
      </c>
      <c r="B348" s="1" t="s">
        <v>105</v>
      </c>
      <c r="C348" s="4">
        <v>9</v>
      </c>
      <c r="D348" s="8">
        <v>1.51</v>
      </c>
      <c r="E348" s="4">
        <v>9</v>
      </c>
      <c r="F348" s="8">
        <v>2.38</v>
      </c>
      <c r="G348" s="4">
        <v>0</v>
      </c>
      <c r="H348" s="8">
        <v>0</v>
      </c>
      <c r="I348" s="4">
        <v>0</v>
      </c>
    </row>
    <row r="349" spans="1:9" x14ac:dyDescent="0.2">
      <c r="A349" s="2">
        <v>17</v>
      </c>
      <c r="B349" s="1" t="s">
        <v>85</v>
      </c>
      <c r="C349" s="4">
        <v>9</v>
      </c>
      <c r="D349" s="8">
        <v>1.51</v>
      </c>
      <c r="E349" s="4">
        <v>4</v>
      </c>
      <c r="F349" s="8">
        <v>1.06</v>
      </c>
      <c r="G349" s="4">
        <v>5</v>
      </c>
      <c r="H349" s="8">
        <v>2.48</v>
      </c>
      <c r="I349" s="4">
        <v>0</v>
      </c>
    </row>
    <row r="350" spans="1:9" x14ac:dyDescent="0.2">
      <c r="A350" s="1"/>
      <c r="C350" s="4"/>
      <c r="D350" s="8"/>
      <c r="E350" s="4"/>
      <c r="F350" s="8"/>
      <c r="G350" s="4"/>
      <c r="H350" s="8"/>
      <c r="I350" s="4"/>
    </row>
    <row r="351" spans="1:9" x14ac:dyDescent="0.2">
      <c r="A351" s="1" t="s">
        <v>15</v>
      </c>
      <c r="C351" s="4"/>
      <c r="D351" s="8"/>
      <c r="E351" s="4"/>
      <c r="F351" s="8"/>
      <c r="G351" s="4"/>
      <c r="H351" s="8"/>
      <c r="I351" s="4"/>
    </row>
    <row r="352" spans="1:9" x14ac:dyDescent="0.2">
      <c r="A352" s="2">
        <v>1</v>
      </c>
      <c r="B352" s="1" t="s">
        <v>95</v>
      </c>
      <c r="C352" s="4">
        <v>26</v>
      </c>
      <c r="D352" s="8">
        <v>6.5</v>
      </c>
      <c r="E352" s="4">
        <v>26</v>
      </c>
      <c r="F352" s="8">
        <v>9.81</v>
      </c>
      <c r="G352" s="4">
        <v>0</v>
      </c>
      <c r="H352" s="8">
        <v>0</v>
      </c>
      <c r="I352" s="4">
        <v>0</v>
      </c>
    </row>
    <row r="353" spans="1:9" x14ac:dyDescent="0.2">
      <c r="A353" s="2">
        <v>2</v>
      </c>
      <c r="B353" s="1" t="s">
        <v>79</v>
      </c>
      <c r="C353" s="4">
        <v>22</v>
      </c>
      <c r="D353" s="8">
        <v>5.5</v>
      </c>
      <c r="E353" s="4">
        <v>4</v>
      </c>
      <c r="F353" s="8">
        <v>1.51</v>
      </c>
      <c r="G353" s="4">
        <v>18</v>
      </c>
      <c r="H353" s="8">
        <v>14.88</v>
      </c>
      <c r="I353" s="4">
        <v>0</v>
      </c>
    </row>
    <row r="354" spans="1:9" x14ac:dyDescent="0.2">
      <c r="A354" s="2">
        <v>3</v>
      </c>
      <c r="B354" s="1" t="s">
        <v>94</v>
      </c>
      <c r="C354" s="4">
        <v>16</v>
      </c>
      <c r="D354" s="8">
        <v>4</v>
      </c>
      <c r="E354" s="4">
        <v>16</v>
      </c>
      <c r="F354" s="8">
        <v>6.04</v>
      </c>
      <c r="G354" s="4">
        <v>0</v>
      </c>
      <c r="H354" s="8">
        <v>0</v>
      </c>
      <c r="I354" s="4">
        <v>0</v>
      </c>
    </row>
    <row r="355" spans="1:9" x14ac:dyDescent="0.2">
      <c r="A355" s="2">
        <v>4</v>
      </c>
      <c r="B355" s="1" t="s">
        <v>96</v>
      </c>
      <c r="C355" s="4">
        <v>14</v>
      </c>
      <c r="D355" s="8">
        <v>3.5</v>
      </c>
      <c r="E355" s="4">
        <v>12</v>
      </c>
      <c r="F355" s="8">
        <v>4.53</v>
      </c>
      <c r="G355" s="4">
        <v>2</v>
      </c>
      <c r="H355" s="8">
        <v>1.65</v>
      </c>
      <c r="I355" s="4">
        <v>0</v>
      </c>
    </row>
    <row r="356" spans="1:9" x14ac:dyDescent="0.2">
      <c r="A356" s="2">
        <v>5</v>
      </c>
      <c r="B356" s="1" t="s">
        <v>88</v>
      </c>
      <c r="C356" s="4">
        <v>12</v>
      </c>
      <c r="D356" s="8">
        <v>3</v>
      </c>
      <c r="E356" s="4">
        <v>8</v>
      </c>
      <c r="F356" s="8">
        <v>3.02</v>
      </c>
      <c r="G356" s="4">
        <v>4</v>
      </c>
      <c r="H356" s="8">
        <v>3.31</v>
      </c>
      <c r="I356" s="4">
        <v>0</v>
      </c>
    </row>
    <row r="357" spans="1:9" x14ac:dyDescent="0.2">
      <c r="A357" s="2">
        <v>6</v>
      </c>
      <c r="B357" s="1" t="s">
        <v>84</v>
      </c>
      <c r="C357" s="4">
        <v>11</v>
      </c>
      <c r="D357" s="8">
        <v>2.75</v>
      </c>
      <c r="E357" s="4">
        <v>8</v>
      </c>
      <c r="F357" s="8">
        <v>3.02</v>
      </c>
      <c r="G357" s="4">
        <v>3</v>
      </c>
      <c r="H357" s="8">
        <v>2.48</v>
      </c>
      <c r="I357" s="4">
        <v>0</v>
      </c>
    </row>
    <row r="358" spans="1:9" x14ac:dyDescent="0.2">
      <c r="A358" s="2">
        <v>7</v>
      </c>
      <c r="B358" s="1" t="s">
        <v>87</v>
      </c>
      <c r="C358" s="4">
        <v>10</v>
      </c>
      <c r="D358" s="8">
        <v>2.5</v>
      </c>
      <c r="E358" s="4">
        <v>7</v>
      </c>
      <c r="F358" s="8">
        <v>2.64</v>
      </c>
      <c r="G358" s="4">
        <v>3</v>
      </c>
      <c r="H358" s="8">
        <v>2.48</v>
      </c>
      <c r="I358" s="4">
        <v>0</v>
      </c>
    </row>
    <row r="359" spans="1:9" x14ac:dyDescent="0.2">
      <c r="A359" s="2">
        <v>8</v>
      </c>
      <c r="B359" s="1" t="s">
        <v>103</v>
      </c>
      <c r="C359" s="4">
        <v>9</v>
      </c>
      <c r="D359" s="8">
        <v>2.25</v>
      </c>
      <c r="E359" s="4">
        <v>7</v>
      </c>
      <c r="F359" s="8">
        <v>2.64</v>
      </c>
      <c r="G359" s="4">
        <v>2</v>
      </c>
      <c r="H359" s="8">
        <v>1.65</v>
      </c>
      <c r="I359" s="4">
        <v>0</v>
      </c>
    </row>
    <row r="360" spans="1:9" x14ac:dyDescent="0.2">
      <c r="A360" s="2">
        <v>8</v>
      </c>
      <c r="B360" s="1" t="s">
        <v>81</v>
      </c>
      <c r="C360" s="4">
        <v>9</v>
      </c>
      <c r="D360" s="8">
        <v>2.25</v>
      </c>
      <c r="E360" s="4">
        <v>5</v>
      </c>
      <c r="F360" s="8">
        <v>1.89</v>
      </c>
      <c r="G360" s="4">
        <v>4</v>
      </c>
      <c r="H360" s="8">
        <v>3.31</v>
      </c>
      <c r="I360" s="4">
        <v>0</v>
      </c>
    </row>
    <row r="361" spans="1:9" x14ac:dyDescent="0.2">
      <c r="A361" s="2">
        <v>8</v>
      </c>
      <c r="B361" s="1" t="s">
        <v>108</v>
      </c>
      <c r="C361" s="4">
        <v>9</v>
      </c>
      <c r="D361" s="8">
        <v>2.25</v>
      </c>
      <c r="E361" s="4">
        <v>4</v>
      </c>
      <c r="F361" s="8">
        <v>1.51</v>
      </c>
      <c r="G361" s="4">
        <v>5</v>
      </c>
      <c r="H361" s="8">
        <v>4.13</v>
      </c>
      <c r="I361" s="4">
        <v>0</v>
      </c>
    </row>
    <row r="362" spans="1:9" x14ac:dyDescent="0.2">
      <c r="A362" s="2">
        <v>8</v>
      </c>
      <c r="B362" s="1" t="s">
        <v>132</v>
      </c>
      <c r="C362" s="4">
        <v>9</v>
      </c>
      <c r="D362" s="8">
        <v>2.25</v>
      </c>
      <c r="E362" s="4">
        <v>9</v>
      </c>
      <c r="F362" s="8">
        <v>3.4</v>
      </c>
      <c r="G362" s="4">
        <v>0</v>
      </c>
      <c r="H362" s="8">
        <v>0</v>
      </c>
      <c r="I362" s="4">
        <v>0</v>
      </c>
    </row>
    <row r="363" spans="1:9" x14ac:dyDescent="0.2">
      <c r="A363" s="2">
        <v>8</v>
      </c>
      <c r="B363" s="1" t="s">
        <v>91</v>
      </c>
      <c r="C363" s="4">
        <v>9</v>
      </c>
      <c r="D363" s="8">
        <v>2.25</v>
      </c>
      <c r="E363" s="4">
        <v>9</v>
      </c>
      <c r="F363" s="8">
        <v>3.4</v>
      </c>
      <c r="G363" s="4">
        <v>0</v>
      </c>
      <c r="H363" s="8">
        <v>0</v>
      </c>
      <c r="I363" s="4">
        <v>0</v>
      </c>
    </row>
    <row r="364" spans="1:9" x14ac:dyDescent="0.2">
      <c r="A364" s="2">
        <v>8</v>
      </c>
      <c r="B364" s="1" t="s">
        <v>92</v>
      </c>
      <c r="C364" s="4">
        <v>9</v>
      </c>
      <c r="D364" s="8">
        <v>2.25</v>
      </c>
      <c r="E364" s="4">
        <v>9</v>
      </c>
      <c r="F364" s="8">
        <v>3.4</v>
      </c>
      <c r="G364" s="4">
        <v>0</v>
      </c>
      <c r="H364" s="8">
        <v>0</v>
      </c>
      <c r="I364" s="4">
        <v>0</v>
      </c>
    </row>
    <row r="365" spans="1:9" x14ac:dyDescent="0.2">
      <c r="A365" s="2">
        <v>8</v>
      </c>
      <c r="B365" s="1" t="s">
        <v>102</v>
      </c>
      <c r="C365" s="4">
        <v>9</v>
      </c>
      <c r="D365" s="8">
        <v>2.25</v>
      </c>
      <c r="E365" s="4">
        <v>7</v>
      </c>
      <c r="F365" s="8">
        <v>2.64</v>
      </c>
      <c r="G365" s="4">
        <v>2</v>
      </c>
      <c r="H365" s="8">
        <v>1.65</v>
      </c>
      <c r="I365" s="4">
        <v>0</v>
      </c>
    </row>
    <row r="366" spans="1:9" x14ac:dyDescent="0.2">
      <c r="A366" s="2">
        <v>15</v>
      </c>
      <c r="B366" s="1" t="s">
        <v>80</v>
      </c>
      <c r="C366" s="4">
        <v>8</v>
      </c>
      <c r="D366" s="8">
        <v>2</v>
      </c>
      <c r="E366" s="4">
        <v>7</v>
      </c>
      <c r="F366" s="8">
        <v>2.64</v>
      </c>
      <c r="G366" s="4">
        <v>1</v>
      </c>
      <c r="H366" s="8">
        <v>0.83</v>
      </c>
      <c r="I366" s="4">
        <v>0</v>
      </c>
    </row>
    <row r="367" spans="1:9" x14ac:dyDescent="0.2">
      <c r="A367" s="2">
        <v>16</v>
      </c>
      <c r="B367" s="1" t="s">
        <v>122</v>
      </c>
      <c r="C367" s="4">
        <v>7</v>
      </c>
      <c r="D367" s="8">
        <v>1.75</v>
      </c>
      <c r="E367" s="4">
        <v>5</v>
      </c>
      <c r="F367" s="8">
        <v>1.89</v>
      </c>
      <c r="G367" s="4">
        <v>2</v>
      </c>
      <c r="H367" s="8">
        <v>1.65</v>
      </c>
      <c r="I367" s="4">
        <v>0</v>
      </c>
    </row>
    <row r="368" spans="1:9" x14ac:dyDescent="0.2">
      <c r="A368" s="2">
        <v>16</v>
      </c>
      <c r="B368" s="1" t="s">
        <v>82</v>
      </c>
      <c r="C368" s="4">
        <v>7</v>
      </c>
      <c r="D368" s="8">
        <v>1.75</v>
      </c>
      <c r="E368" s="4">
        <v>4</v>
      </c>
      <c r="F368" s="8">
        <v>1.51</v>
      </c>
      <c r="G368" s="4">
        <v>3</v>
      </c>
      <c r="H368" s="8">
        <v>2.48</v>
      </c>
      <c r="I368" s="4">
        <v>0</v>
      </c>
    </row>
    <row r="369" spans="1:9" x14ac:dyDescent="0.2">
      <c r="A369" s="2">
        <v>16</v>
      </c>
      <c r="B369" s="1" t="s">
        <v>106</v>
      </c>
      <c r="C369" s="4">
        <v>7</v>
      </c>
      <c r="D369" s="8">
        <v>1.75</v>
      </c>
      <c r="E369" s="4">
        <v>7</v>
      </c>
      <c r="F369" s="8">
        <v>2.64</v>
      </c>
      <c r="G369" s="4">
        <v>0</v>
      </c>
      <c r="H369" s="8">
        <v>0</v>
      </c>
      <c r="I369" s="4">
        <v>0</v>
      </c>
    </row>
    <row r="370" spans="1:9" x14ac:dyDescent="0.2">
      <c r="A370" s="2">
        <v>16</v>
      </c>
      <c r="B370" s="1" t="s">
        <v>89</v>
      </c>
      <c r="C370" s="4">
        <v>7</v>
      </c>
      <c r="D370" s="8">
        <v>1.75</v>
      </c>
      <c r="E370" s="4">
        <v>1</v>
      </c>
      <c r="F370" s="8">
        <v>0.38</v>
      </c>
      <c r="G370" s="4">
        <v>6</v>
      </c>
      <c r="H370" s="8">
        <v>4.96</v>
      </c>
      <c r="I370" s="4">
        <v>0</v>
      </c>
    </row>
    <row r="371" spans="1:9" x14ac:dyDescent="0.2">
      <c r="A371" s="2">
        <v>16</v>
      </c>
      <c r="B371" s="1" t="s">
        <v>90</v>
      </c>
      <c r="C371" s="4">
        <v>7</v>
      </c>
      <c r="D371" s="8">
        <v>1.75</v>
      </c>
      <c r="E371" s="4">
        <v>3</v>
      </c>
      <c r="F371" s="8">
        <v>1.1299999999999999</v>
      </c>
      <c r="G371" s="4">
        <v>4</v>
      </c>
      <c r="H371" s="8">
        <v>3.31</v>
      </c>
      <c r="I371" s="4">
        <v>0</v>
      </c>
    </row>
    <row r="372" spans="1:9" x14ac:dyDescent="0.2">
      <c r="A372" s="1"/>
      <c r="C372" s="4"/>
      <c r="D372" s="8"/>
      <c r="E372" s="4"/>
      <c r="F372" s="8"/>
      <c r="G372" s="4"/>
      <c r="H372" s="8"/>
      <c r="I372" s="4"/>
    </row>
  </sheetData>
  <phoneticPr fontId="1"/>
  <pageMargins left="0.70866141732283505" right="0.70866141732283505" top="0.74803149606299202" bottom="0.74803149606299202" header="0.31496062992126" footer="0.31496062992126"/>
  <pageSetup paperSize="12" fitToHeight="0" orientation="portrait" r:id="rId2"/>
  <headerFooter>
    <oddHeader>&amp;C自治体別 事業所数 産業小分類トップ２０</oddHeader>
    <oddFooter>&amp;C&amp;P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73335-817E-46CA-960B-36EBAD71E822}">
  <sheetPr>
    <pageSetUpPr fitToPage="1"/>
  </sheetPr>
  <dimension ref="B2:I68"/>
  <sheetViews>
    <sheetView workbookViewId="0">
      <selection activeCell="B2" sqref="B2"/>
    </sheetView>
  </sheetViews>
  <sheetFormatPr defaultRowHeight="15" customHeight="1" x14ac:dyDescent="0.2"/>
  <cols>
    <col min="1" max="1" width="3.6640625" customWidth="1"/>
    <col min="2" max="2" width="40.77734375" customWidth="1"/>
    <col min="3" max="9" width="13.5546875" customWidth="1"/>
  </cols>
  <sheetData>
    <row r="2" spans="2:9" ht="15" customHeight="1" x14ac:dyDescent="0.2">
      <c r="B2" t="s">
        <v>134</v>
      </c>
    </row>
    <row r="4" spans="2:9" ht="33" customHeight="1" x14ac:dyDescent="0.2">
      <c r="B4" t="s">
        <v>135</v>
      </c>
      <c r="C4" s="10" t="s">
        <v>32</v>
      </c>
      <c r="D4" s="10" t="s">
        <v>33</v>
      </c>
      <c r="E4" s="10" t="s">
        <v>34</v>
      </c>
      <c r="F4" s="10" t="s">
        <v>35</v>
      </c>
      <c r="G4" s="10" t="s">
        <v>36</v>
      </c>
      <c r="H4" s="10" t="s">
        <v>37</v>
      </c>
      <c r="I4" s="10" t="s">
        <v>38</v>
      </c>
    </row>
    <row r="5" spans="2:9" ht="15" customHeight="1" x14ac:dyDescent="0.2">
      <c r="B5" t="s">
        <v>16</v>
      </c>
      <c r="C5" s="12">
        <v>16</v>
      </c>
      <c r="D5" s="8">
        <v>0.06</v>
      </c>
      <c r="E5" s="12">
        <v>2</v>
      </c>
      <c r="F5" s="8">
        <v>0.01</v>
      </c>
      <c r="G5" s="12">
        <v>14</v>
      </c>
      <c r="H5" s="8">
        <v>0.11</v>
      </c>
      <c r="I5" s="12">
        <v>0</v>
      </c>
    </row>
    <row r="6" spans="2:9" ht="15" customHeight="1" x14ac:dyDescent="0.2">
      <c r="B6" t="s">
        <v>17</v>
      </c>
      <c r="C6" s="12">
        <v>4352</v>
      </c>
      <c r="D6" s="8">
        <v>15.4</v>
      </c>
      <c r="E6" s="12">
        <v>1769</v>
      </c>
      <c r="F6" s="8">
        <v>11.64</v>
      </c>
      <c r="G6" s="12">
        <v>2583</v>
      </c>
      <c r="H6" s="8">
        <v>20.38</v>
      </c>
      <c r="I6" s="12">
        <v>0</v>
      </c>
    </row>
    <row r="7" spans="2:9" ht="15" customHeight="1" x14ac:dyDescent="0.2">
      <c r="B7" t="s">
        <v>18</v>
      </c>
      <c r="C7" s="12">
        <v>2704</v>
      </c>
      <c r="D7" s="8">
        <v>9.57</v>
      </c>
      <c r="E7" s="12">
        <v>1122</v>
      </c>
      <c r="F7" s="8">
        <v>7.38</v>
      </c>
      <c r="G7" s="12">
        <v>1580</v>
      </c>
      <c r="H7" s="8">
        <v>12.47</v>
      </c>
      <c r="I7" s="12">
        <v>2</v>
      </c>
    </row>
    <row r="8" spans="2:9" ht="15" customHeight="1" x14ac:dyDescent="0.2">
      <c r="B8" t="s">
        <v>19</v>
      </c>
      <c r="C8" s="12">
        <v>39</v>
      </c>
      <c r="D8" s="8">
        <v>0.14000000000000001</v>
      </c>
      <c r="E8" s="12">
        <v>0</v>
      </c>
      <c r="F8" s="8">
        <v>0</v>
      </c>
      <c r="G8" s="12">
        <v>33</v>
      </c>
      <c r="H8" s="8">
        <v>0.26</v>
      </c>
      <c r="I8" s="12">
        <v>0</v>
      </c>
    </row>
    <row r="9" spans="2:9" ht="15" customHeight="1" x14ac:dyDescent="0.2">
      <c r="B9" t="s">
        <v>20</v>
      </c>
      <c r="C9" s="12">
        <v>232</v>
      </c>
      <c r="D9" s="8">
        <v>0.82</v>
      </c>
      <c r="E9" s="12">
        <v>11</v>
      </c>
      <c r="F9" s="8">
        <v>7.0000000000000007E-2</v>
      </c>
      <c r="G9" s="12">
        <v>219</v>
      </c>
      <c r="H9" s="8">
        <v>1.73</v>
      </c>
      <c r="I9" s="12">
        <v>1</v>
      </c>
    </row>
    <row r="10" spans="2:9" ht="15" customHeight="1" x14ac:dyDescent="0.2">
      <c r="B10" t="s">
        <v>21</v>
      </c>
      <c r="C10" s="12">
        <v>242</v>
      </c>
      <c r="D10" s="8">
        <v>0.86</v>
      </c>
      <c r="E10" s="12">
        <v>52</v>
      </c>
      <c r="F10" s="8">
        <v>0.34</v>
      </c>
      <c r="G10" s="12">
        <v>187</v>
      </c>
      <c r="H10" s="8">
        <v>1.48</v>
      </c>
      <c r="I10" s="12">
        <v>3</v>
      </c>
    </row>
    <row r="11" spans="2:9" ht="15" customHeight="1" x14ac:dyDescent="0.2">
      <c r="B11" t="s">
        <v>22</v>
      </c>
      <c r="C11" s="12">
        <v>7171</v>
      </c>
      <c r="D11" s="8">
        <v>25.38</v>
      </c>
      <c r="E11" s="12">
        <v>3694</v>
      </c>
      <c r="F11" s="8">
        <v>24.31</v>
      </c>
      <c r="G11" s="12">
        <v>3473</v>
      </c>
      <c r="H11" s="8">
        <v>27.41</v>
      </c>
      <c r="I11" s="12">
        <v>4</v>
      </c>
    </row>
    <row r="12" spans="2:9" ht="15" customHeight="1" x14ac:dyDescent="0.2">
      <c r="B12" t="s">
        <v>23</v>
      </c>
      <c r="C12" s="12">
        <v>227</v>
      </c>
      <c r="D12" s="8">
        <v>0.8</v>
      </c>
      <c r="E12" s="12">
        <v>56</v>
      </c>
      <c r="F12" s="8">
        <v>0.37</v>
      </c>
      <c r="G12" s="12">
        <v>171</v>
      </c>
      <c r="H12" s="8">
        <v>1.35</v>
      </c>
      <c r="I12" s="12">
        <v>0</v>
      </c>
    </row>
    <row r="13" spans="2:9" ht="15" customHeight="1" x14ac:dyDescent="0.2">
      <c r="B13" t="s">
        <v>24</v>
      </c>
      <c r="C13" s="12">
        <v>1693</v>
      </c>
      <c r="D13" s="8">
        <v>5.99</v>
      </c>
      <c r="E13" s="12">
        <v>511</v>
      </c>
      <c r="F13" s="8">
        <v>3.36</v>
      </c>
      <c r="G13" s="12">
        <v>1173</v>
      </c>
      <c r="H13" s="8">
        <v>9.26</v>
      </c>
      <c r="I13" s="12">
        <v>5</v>
      </c>
    </row>
    <row r="14" spans="2:9" ht="15" customHeight="1" x14ac:dyDescent="0.2">
      <c r="B14" t="s">
        <v>25</v>
      </c>
      <c r="C14" s="12">
        <v>1393</v>
      </c>
      <c r="D14" s="8">
        <v>4.93</v>
      </c>
      <c r="E14" s="12">
        <v>766</v>
      </c>
      <c r="F14" s="8">
        <v>5.04</v>
      </c>
      <c r="G14" s="12">
        <v>608</v>
      </c>
      <c r="H14" s="8">
        <v>4.8</v>
      </c>
      <c r="I14" s="12">
        <v>2</v>
      </c>
    </row>
    <row r="15" spans="2:9" ht="15" customHeight="1" x14ac:dyDescent="0.2">
      <c r="B15" t="s">
        <v>26</v>
      </c>
      <c r="C15" s="12">
        <v>2884</v>
      </c>
      <c r="D15" s="8">
        <v>10.210000000000001</v>
      </c>
      <c r="E15" s="12">
        <v>2210</v>
      </c>
      <c r="F15" s="8">
        <v>14.54</v>
      </c>
      <c r="G15" s="12">
        <v>666</v>
      </c>
      <c r="H15" s="8">
        <v>5.26</v>
      </c>
      <c r="I15" s="12">
        <v>1</v>
      </c>
    </row>
    <row r="16" spans="2:9" ht="15" customHeight="1" x14ac:dyDescent="0.2">
      <c r="B16" t="s">
        <v>27</v>
      </c>
      <c r="C16" s="12">
        <v>3647</v>
      </c>
      <c r="D16" s="8">
        <v>12.91</v>
      </c>
      <c r="E16" s="12">
        <v>2933</v>
      </c>
      <c r="F16" s="8">
        <v>19.3</v>
      </c>
      <c r="G16" s="12">
        <v>700</v>
      </c>
      <c r="H16" s="8">
        <v>5.52</v>
      </c>
      <c r="I16" s="12">
        <v>1</v>
      </c>
    </row>
    <row r="17" spans="2:9" ht="15" customHeight="1" x14ac:dyDescent="0.2">
      <c r="B17" t="s">
        <v>28</v>
      </c>
      <c r="C17" s="12">
        <v>1299</v>
      </c>
      <c r="D17" s="8">
        <v>4.5999999999999996</v>
      </c>
      <c r="E17" s="12">
        <v>694</v>
      </c>
      <c r="F17" s="8">
        <v>4.57</v>
      </c>
      <c r="G17" s="12">
        <v>380</v>
      </c>
      <c r="H17" s="8">
        <v>3</v>
      </c>
      <c r="I17" s="12">
        <v>19</v>
      </c>
    </row>
    <row r="18" spans="2:9" ht="15" customHeight="1" x14ac:dyDescent="0.2">
      <c r="B18" t="s">
        <v>29</v>
      </c>
      <c r="C18" s="12">
        <v>1339</v>
      </c>
      <c r="D18" s="8">
        <v>4.74</v>
      </c>
      <c r="E18" s="12">
        <v>952</v>
      </c>
      <c r="F18" s="8">
        <v>6.26</v>
      </c>
      <c r="G18" s="12">
        <v>336</v>
      </c>
      <c r="H18" s="8">
        <v>2.65</v>
      </c>
      <c r="I18" s="12">
        <v>9</v>
      </c>
    </row>
    <row r="19" spans="2:9" ht="15" customHeight="1" x14ac:dyDescent="0.2">
      <c r="B19" t="s">
        <v>30</v>
      </c>
      <c r="C19" s="12">
        <v>1021</v>
      </c>
      <c r="D19" s="8">
        <v>3.61</v>
      </c>
      <c r="E19" s="12">
        <v>426</v>
      </c>
      <c r="F19" s="8">
        <v>2.8</v>
      </c>
      <c r="G19" s="12">
        <v>549</v>
      </c>
      <c r="H19" s="8">
        <v>4.33</v>
      </c>
      <c r="I19" s="12">
        <v>24</v>
      </c>
    </row>
    <row r="20" spans="2:9" ht="15" customHeight="1" x14ac:dyDescent="0.2">
      <c r="B20" s="9" t="s">
        <v>136</v>
      </c>
      <c r="C20" s="12">
        <f>SUM(LTBL_16000[総数／事業所数])</f>
        <v>28259</v>
      </c>
      <c r="E20" s="12">
        <f>SUBTOTAL(109,LTBL_16000[個人／事業所数])</f>
        <v>15198</v>
      </c>
      <c r="G20" s="12">
        <f>SUBTOTAL(109,LTBL_16000[法人／事業所数])</f>
        <v>12672</v>
      </c>
      <c r="I20" s="12">
        <f>SUBTOTAL(109,LTBL_16000[法人以外の団体／事業所数])</f>
        <v>71</v>
      </c>
    </row>
    <row r="21" spans="2:9" ht="15" customHeight="1" x14ac:dyDescent="0.2">
      <c r="E21" s="11">
        <f>LTBL_16000[[#Totals],[個人／事業所数]]/LTBL_16000[[#Totals],[総数／事業所数]]</f>
        <v>0.53781096287908281</v>
      </c>
      <c r="G21" s="11">
        <f>LTBL_16000[[#Totals],[法人／事業所数]]/LTBL_16000[[#Totals],[総数／事業所数]]</f>
        <v>0.44842351109381084</v>
      </c>
      <c r="I21" s="11">
        <f>LTBL_16000[[#Totals],[法人以外の団体／事業所数]]/LTBL_16000[[#Totals],[総数／事業所数]]</f>
        <v>2.5124739021196787E-3</v>
      </c>
    </row>
    <row r="23" spans="2:9" ht="33" customHeight="1" x14ac:dyDescent="0.2">
      <c r="B23" t="s">
        <v>137</v>
      </c>
      <c r="C23" s="10" t="s">
        <v>32</v>
      </c>
      <c r="D23" s="10" t="s">
        <v>33</v>
      </c>
      <c r="E23" s="10" t="s">
        <v>34</v>
      </c>
      <c r="F23" s="10" t="s">
        <v>35</v>
      </c>
      <c r="G23" s="10" t="s">
        <v>36</v>
      </c>
      <c r="H23" s="10" t="s">
        <v>37</v>
      </c>
      <c r="I23" s="10" t="s">
        <v>38</v>
      </c>
    </row>
    <row r="24" spans="2:9" ht="15" customHeight="1" x14ac:dyDescent="0.2">
      <c r="B24" t="s">
        <v>54</v>
      </c>
      <c r="C24" s="12">
        <v>3179</v>
      </c>
      <c r="D24" s="8">
        <v>11.25</v>
      </c>
      <c r="E24" s="12">
        <v>2758</v>
      </c>
      <c r="F24" s="8">
        <v>18.149999999999999</v>
      </c>
      <c r="G24" s="12">
        <v>421</v>
      </c>
      <c r="H24" s="8">
        <v>3.32</v>
      </c>
      <c r="I24" s="12">
        <v>0</v>
      </c>
    </row>
    <row r="25" spans="2:9" ht="15" customHeight="1" x14ac:dyDescent="0.2">
      <c r="B25" t="s">
        <v>53</v>
      </c>
      <c r="C25" s="12">
        <v>2503</v>
      </c>
      <c r="D25" s="8">
        <v>8.86</v>
      </c>
      <c r="E25" s="12">
        <v>2090</v>
      </c>
      <c r="F25" s="8">
        <v>13.75</v>
      </c>
      <c r="G25" s="12">
        <v>412</v>
      </c>
      <c r="H25" s="8">
        <v>3.25</v>
      </c>
      <c r="I25" s="12">
        <v>1</v>
      </c>
    </row>
    <row r="26" spans="2:9" ht="15" customHeight="1" x14ac:dyDescent="0.2">
      <c r="B26" t="s">
        <v>49</v>
      </c>
      <c r="C26" s="12">
        <v>2139</v>
      </c>
      <c r="D26" s="8">
        <v>7.57</v>
      </c>
      <c r="E26" s="12">
        <v>1175</v>
      </c>
      <c r="F26" s="8">
        <v>7.73</v>
      </c>
      <c r="G26" s="12">
        <v>963</v>
      </c>
      <c r="H26" s="8">
        <v>7.6</v>
      </c>
      <c r="I26" s="12">
        <v>1</v>
      </c>
    </row>
    <row r="27" spans="2:9" ht="15" customHeight="1" x14ac:dyDescent="0.2">
      <c r="B27" t="s">
        <v>39</v>
      </c>
      <c r="C27" s="12">
        <v>1690</v>
      </c>
      <c r="D27" s="8">
        <v>5.98</v>
      </c>
      <c r="E27" s="12">
        <v>520</v>
      </c>
      <c r="F27" s="8">
        <v>3.42</v>
      </c>
      <c r="G27" s="12">
        <v>1170</v>
      </c>
      <c r="H27" s="8">
        <v>9.23</v>
      </c>
      <c r="I27" s="12">
        <v>0</v>
      </c>
    </row>
    <row r="28" spans="2:9" ht="15" customHeight="1" x14ac:dyDescent="0.2">
      <c r="B28" t="s">
        <v>40</v>
      </c>
      <c r="C28" s="12">
        <v>1572</v>
      </c>
      <c r="D28" s="8">
        <v>5.56</v>
      </c>
      <c r="E28" s="12">
        <v>871</v>
      </c>
      <c r="F28" s="8">
        <v>5.73</v>
      </c>
      <c r="G28" s="12">
        <v>701</v>
      </c>
      <c r="H28" s="8">
        <v>5.53</v>
      </c>
      <c r="I28" s="12">
        <v>0</v>
      </c>
    </row>
    <row r="29" spans="2:9" ht="15" customHeight="1" x14ac:dyDescent="0.2">
      <c r="B29" t="s">
        <v>47</v>
      </c>
      <c r="C29" s="12">
        <v>1391</v>
      </c>
      <c r="D29" s="8">
        <v>4.92</v>
      </c>
      <c r="E29" s="12">
        <v>1052</v>
      </c>
      <c r="F29" s="8">
        <v>6.92</v>
      </c>
      <c r="G29" s="12">
        <v>339</v>
      </c>
      <c r="H29" s="8">
        <v>2.68</v>
      </c>
      <c r="I29" s="12">
        <v>0</v>
      </c>
    </row>
    <row r="30" spans="2:9" ht="15" customHeight="1" x14ac:dyDescent="0.2">
      <c r="B30" t="s">
        <v>55</v>
      </c>
      <c r="C30" s="12">
        <v>1299</v>
      </c>
      <c r="D30" s="8">
        <v>4.5999999999999996</v>
      </c>
      <c r="E30" s="12">
        <v>694</v>
      </c>
      <c r="F30" s="8">
        <v>4.57</v>
      </c>
      <c r="G30" s="12">
        <v>380</v>
      </c>
      <c r="H30" s="8">
        <v>3</v>
      </c>
      <c r="I30" s="12">
        <v>19</v>
      </c>
    </row>
    <row r="31" spans="2:9" ht="15" customHeight="1" x14ac:dyDescent="0.2">
      <c r="B31" t="s">
        <v>50</v>
      </c>
      <c r="C31" s="12">
        <v>1236</v>
      </c>
      <c r="D31" s="8">
        <v>4.37</v>
      </c>
      <c r="E31" s="12">
        <v>403</v>
      </c>
      <c r="F31" s="8">
        <v>2.65</v>
      </c>
      <c r="G31" s="12">
        <v>824</v>
      </c>
      <c r="H31" s="8">
        <v>6.5</v>
      </c>
      <c r="I31" s="12">
        <v>5</v>
      </c>
    </row>
    <row r="32" spans="2:9" ht="15" customHeight="1" x14ac:dyDescent="0.2">
      <c r="B32" t="s">
        <v>41</v>
      </c>
      <c r="C32" s="12">
        <v>1090</v>
      </c>
      <c r="D32" s="8">
        <v>3.86</v>
      </c>
      <c r="E32" s="12">
        <v>378</v>
      </c>
      <c r="F32" s="8">
        <v>2.4900000000000002</v>
      </c>
      <c r="G32" s="12">
        <v>712</v>
      </c>
      <c r="H32" s="8">
        <v>5.62</v>
      </c>
      <c r="I32" s="12">
        <v>0</v>
      </c>
    </row>
    <row r="33" spans="2:9" ht="15" customHeight="1" x14ac:dyDescent="0.2">
      <c r="B33" t="s">
        <v>56</v>
      </c>
      <c r="C33" s="12">
        <v>1010</v>
      </c>
      <c r="D33" s="8">
        <v>3.57</v>
      </c>
      <c r="E33" s="12">
        <v>950</v>
      </c>
      <c r="F33" s="8">
        <v>6.25</v>
      </c>
      <c r="G33" s="12">
        <v>59</v>
      </c>
      <c r="H33" s="8">
        <v>0.47</v>
      </c>
      <c r="I33" s="12">
        <v>1</v>
      </c>
    </row>
    <row r="34" spans="2:9" ht="15" customHeight="1" x14ac:dyDescent="0.2">
      <c r="B34" t="s">
        <v>46</v>
      </c>
      <c r="C34" s="12">
        <v>904</v>
      </c>
      <c r="D34" s="8">
        <v>3.2</v>
      </c>
      <c r="E34" s="12">
        <v>519</v>
      </c>
      <c r="F34" s="8">
        <v>3.41</v>
      </c>
      <c r="G34" s="12">
        <v>385</v>
      </c>
      <c r="H34" s="8">
        <v>3.04</v>
      </c>
      <c r="I34" s="12">
        <v>0</v>
      </c>
    </row>
    <row r="35" spans="2:9" ht="15" customHeight="1" x14ac:dyDescent="0.2">
      <c r="B35" t="s">
        <v>48</v>
      </c>
      <c r="C35" s="12">
        <v>851</v>
      </c>
      <c r="D35" s="8">
        <v>3.01</v>
      </c>
      <c r="E35" s="12">
        <v>477</v>
      </c>
      <c r="F35" s="8">
        <v>3.14</v>
      </c>
      <c r="G35" s="12">
        <v>374</v>
      </c>
      <c r="H35" s="8">
        <v>2.95</v>
      </c>
      <c r="I35" s="12">
        <v>0</v>
      </c>
    </row>
    <row r="36" spans="2:9" ht="15" customHeight="1" x14ac:dyDescent="0.2">
      <c r="B36" t="s">
        <v>51</v>
      </c>
      <c r="C36" s="12">
        <v>771</v>
      </c>
      <c r="D36" s="8">
        <v>2.73</v>
      </c>
      <c r="E36" s="12">
        <v>527</v>
      </c>
      <c r="F36" s="8">
        <v>3.47</v>
      </c>
      <c r="G36" s="12">
        <v>244</v>
      </c>
      <c r="H36" s="8">
        <v>1.93</v>
      </c>
      <c r="I36" s="12">
        <v>0</v>
      </c>
    </row>
    <row r="37" spans="2:9" ht="15" customHeight="1" x14ac:dyDescent="0.2">
      <c r="B37" t="s">
        <v>52</v>
      </c>
      <c r="C37" s="12">
        <v>565</v>
      </c>
      <c r="D37" s="8">
        <v>2</v>
      </c>
      <c r="E37" s="12">
        <v>234</v>
      </c>
      <c r="F37" s="8">
        <v>1.54</v>
      </c>
      <c r="G37" s="12">
        <v>315</v>
      </c>
      <c r="H37" s="8">
        <v>2.4900000000000002</v>
      </c>
      <c r="I37" s="12">
        <v>1</v>
      </c>
    </row>
    <row r="38" spans="2:9" ht="15" customHeight="1" x14ac:dyDescent="0.2">
      <c r="B38" t="s">
        <v>42</v>
      </c>
      <c r="C38" s="12">
        <v>469</v>
      </c>
      <c r="D38" s="8">
        <v>1.66</v>
      </c>
      <c r="E38" s="12">
        <v>167</v>
      </c>
      <c r="F38" s="8">
        <v>1.1000000000000001</v>
      </c>
      <c r="G38" s="12">
        <v>302</v>
      </c>
      <c r="H38" s="8">
        <v>2.38</v>
      </c>
      <c r="I38" s="12">
        <v>0</v>
      </c>
    </row>
    <row r="39" spans="2:9" ht="15" customHeight="1" x14ac:dyDescent="0.2">
      <c r="B39" t="s">
        <v>44</v>
      </c>
      <c r="C39" s="12">
        <v>439</v>
      </c>
      <c r="D39" s="8">
        <v>1.55</v>
      </c>
      <c r="E39" s="12">
        <v>55</v>
      </c>
      <c r="F39" s="8">
        <v>0.36</v>
      </c>
      <c r="G39" s="12">
        <v>383</v>
      </c>
      <c r="H39" s="8">
        <v>3.02</v>
      </c>
      <c r="I39" s="12">
        <v>1</v>
      </c>
    </row>
    <row r="40" spans="2:9" ht="15" customHeight="1" x14ac:dyDescent="0.2">
      <c r="B40" t="s">
        <v>45</v>
      </c>
      <c r="C40" s="12">
        <v>409</v>
      </c>
      <c r="D40" s="8">
        <v>1.45</v>
      </c>
      <c r="E40" s="12">
        <v>114</v>
      </c>
      <c r="F40" s="8">
        <v>0.75</v>
      </c>
      <c r="G40" s="12">
        <v>295</v>
      </c>
      <c r="H40" s="8">
        <v>2.33</v>
      </c>
      <c r="I40" s="12">
        <v>0</v>
      </c>
    </row>
    <row r="41" spans="2:9" ht="15" customHeight="1" x14ac:dyDescent="0.2">
      <c r="B41" t="s">
        <v>43</v>
      </c>
      <c r="C41" s="12">
        <v>404</v>
      </c>
      <c r="D41" s="8">
        <v>1.43</v>
      </c>
      <c r="E41" s="12">
        <v>81</v>
      </c>
      <c r="F41" s="8">
        <v>0.53</v>
      </c>
      <c r="G41" s="12">
        <v>323</v>
      </c>
      <c r="H41" s="8">
        <v>2.5499999999999998</v>
      </c>
      <c r="I41" s="12">
        <v>0</v>
      </c>
    </row>
    <row r="42" spans="2:9" ht="15" customHeight="1" x14ac:dyDescent="0.2">
      <c r="B42" t="s">
        <v>58</v>
      </c>
      <c r="C42" s="12">
        <v>375</v>
      </c>
      <c r="D42" s="8">
        <v>1.33</v>
      </c>
      <c r="E42" s="12">
        <v>261</v>
      </c>
      <c r="F42" s="8">
        <v>1.72</v>
      </c>
      <c r="G42" s="12">
        <v>114</v>
      </c>
      <c r="H42" s="8">
        <v>0.9</v>
      </c>
      <c r="I42" s="12">
        <v>0</v>
      </c>
    </row>
    <row r="43" spans="2:9" ht="15" customHeight="1" x14ac:dyDescent="0.2">
      <c r="B43" t="s">
        <v>57</v>
      </c>
      <c r="C43" s="12">
        <v>329</v>
      </c>
      <c r="D43" s="8">
        <v>1.1599999999999999</v>
      </c>
      <c r="E43" s="12">
        <v>2</v>
      </c>
      <c r="F43" s="8">
        <v>0.01</v>
      </c>
      <c r="G43" s="12">
        <v>277</v>
      </c>
      <c r="H43" s="8">
        <v>2.19</v>
      </c>
      <c r="I43" s="12">
        <v>8</v>
      </c>
    </row>
    <row r="46" spans="2:9" ht="33" customHeight="1" x14ac:dyDescent="0.2">
      <c r="B46" t="s">
        <v>138</v>
      </c>
      <c r="C46" s="10" t="s">
        <v>32</v>
      </c>
      <c r="D46" s="10" t="s">
        <v>33</v>
      </c>
      <c r="E46" s="10" t="s">
        <v>34</v>
      </c>
      <c r="F46" s="10" t="s">
        <v>35</v>
      </c>
      <c r="G46" s="10" t="s">
        <v>36</v>
      </c>
      <c r="H46" s="10" t="s">
        <v>37</v>
      </c>
      <c r="I46" s="10" t="s">
        <v>38</v>
      </c>
    </row>
    <row r="47" spans="2:9" ht="15" customHeight="1" x14ac:dyDescent="0.2">
      <c r="B47" t="s">
        <v>95</v>
      </c>
      <c r="C47" s="12">
        <v>1660</v>
      </c>
      <c r="D47" s="8">
        <v>5.87</v>
      </c>
      <c r="E47" s="12">
        <v>1519</v>
      </c>
      <c r="F47" s="8">
        <v>9.99</v>
      </c>
      <c r="G47" s="12">
        <v>141</v>
      </c>
      <c r="H47" s="8">
        <v>1.1100000000000001</v>
      </c>
      <c r="I47" s="12">
        <v>0</v>
      </c>
    </row>
    <row r="48" spans="2:9" ht="15" customHeight="1" x14ac:dyDescent="0.2">
      <c r="B48" t="s">
        <v>94</v>
      </c>
      <c r="C48" s="12">
        <v>889</v>
      </c>
      <c r="D48" s="8">
        <v>3.15</v>
      </c>
      <c r="E48" s="12">
        <v>866</v>
      </c>
      <c r="F48" s="8">
        <v>5.7</v>
      </c>
      <c r="G48" s="12">
        <v>23</v>
      </c>
      <c r="H48" s="8">
        <v>0.18</v>
      </c>
      <c r="I48" s="12">
        <v>0</v>
      </c>
    </row>
    <row r="49" spans="2:9" ht="15" customHeight="1" x14ac:dyDescent="0.2">
      <c r="B49" t="s">
        <v>97</v>
      </c>
      <c r="C49" s="12">
        <v>837</v>
      </c>
      <c r="D49" s="8">
        <v>2.96</v>
      </c>
      <c r="E49" s="12">
        <v>805</v>
      </c>
      <c r="F49" s="8">
        <v>5.3</v>
      </c>
      <c r="G49" s="12">
        <v>31</v>
      </c>
      <c r="H49" s="8">
        <v>0.24</v>
      </c>
      <c r="I49" s="12">
        <v>1</v>
      </c>
    </row>
    <row r="50" spans="2:9" ht="15" customHeight="1" x14ac:dyDescent="0.2">
      <c r="B50" t="s">
        <v>96</v>
      </c>
      <c r="C50" s="12">
        <v>754</v>
      </c>
      <c r="D50" s="8">
        <v>2.67</v>
      </c>
      <c r="E50" s="12">
        <v>496</v>
      </c>
      <c r="F50" s="8">
        <v>3.26</v>
      </c>
      <c r="G50" s="12">
        <v>254</v>
      </c>
      <c r="H50" s="8">
        <v>2</v>
      </c>
      <c r="I50" s="12">
        <v>4</v>
      </c>
    </row>
    <row r="51" spans="2:9" ht="15" customHeight="1" x14ac:dyDescent="0.2">
      <c r="B51" t="s">
        <v>79</v>
      </c>
      <c r="C51" s="12">
        <v>659</v>
      </c>
      <c r="D51" s="8">
        <v>2.33</v>
      </c>
      <c r="E51" s="12">
        <v>132</v>
      </c>
      <c r="F51" s="8">
        <v>0.87</v>
      </c>
      <c r="G51" s="12">
        <v>527</v>
      </c>
      <c r="H51" s="8">
        <v>4.16</v>
      </c>
      <c r="I51" s="12">
        <v>0</v>
      </c>
    </row>
    <row r="52" spans="2:9" ht="15" customHeight="1" x14ac:dyDescent="0.2">
      <c r="B52" t="s">
        <v>87</v>
      </c>
      <c r="C52" s="12">
        <v>653</v>
      </c>
      <c r="D52" s="8">
        <v>2.31</v>
      </c>
      <c r="E52" s="12">
        <v>407</v>
      </c>
      <c r="F52" s="8">
        <v>2.68</v>
      </c>
      <c r="G52" s="12">
        <v>246</v>
      </c>
      <c r="H52" s="8">
        <v>1.94</v>
      </c>
      <c r="I52" s="12">
        <v>0</v>
      </c>
    </row>
    <row r="53" spans="2:9" ht="15" customHeight="1" x14ac:dyDescent="0.2">
      <c r="B53" t="s">
        <v>89</v>
      </c>
      <c r="C53" s="12">
        <v>653</v>
      </c>
      <c r="D53" s="8">
        <v>2.31</v>
      </c>
      <c r="E53" s="12">
        <v>263</v>
      </c>
      <c r="F53" s="8">
        <v>1.73</v>
      </c>
      <c r="G53" s="12">
        <v>387</v>
      </c>
      <c r="H53" s="8">
        <v>3.05</v>
      </c>
      <c r="I53" s="12">
        <v>0</v>
      </c>
    </row>
    <row r="54" spans="2:9" ht="15" customHeight="1" x14ac:dyDescent="0.2">
      <c r="B54" t="s">
        <v>90</v>
      </c>
      <c r="C54" s="12">
        <v>577</v>
      </c>
      <c r="D54" s="8">
        <v>2.04</v>
      </c>
      <c r="E54" s="12">
        <v>453</v>
      </c>
      <c r="F54" s="8">
        <v>2.98</v>
      </c>
      <c r="G54" s="12">
        <v>124</v>
      </c>
      <c r="H54" s="8">
        <v>0.98</v>
      </c>
      <c r="I54" s="12">
        <v>0</v>
      </c>
    </row>
    <row r="55" spans="2:9" ht="15" customHeight="1" x14ac:dyDescent="0.2">
      <c r="B55" t="s">
        <v>91</v>
      </c>
      <c r="C55" s="12">
        <v>524</v>
      </c>
      <c r="D55" s="8">
        <v>1.85</v>
      </c>
      <c r="E55" s="12">
        <v>475</v>
      </c>
      <c r="F55" s="8">
        <v>3.13</v>
      </c>
      <c r="G55" s="12">
        <v>49</v>
      </c>
      <c r="H55" s="8">
        <v>0.39</v>
      </c>
      <c r="I55" s="12">
        <v>0</v>
      </c>
    </row>
    <row r="56" spans="2:9" ht="15" customHeight="1" x14ac:dyDescent="0.2">
      <c r="B56" t="s">
        <v>92</v>
      </c>
      <c r="C56" s="12">
        <v>489</v>
      </c>
      <c r="D56" s="8">
        <v>1.73</v>
      </c>
      <c r="E56" s="12">
        <v>451</v>
      </c>
      <c r="F56" s="8">
        <v>2.97</v>
      </c>
      <c r="G56" s="12">
        <v>38</v>
      </c>
      <c r="H56" s="8">
        <v>0.3</v>
      </c>
      <c r="I56" s="12">
        <v>0</v>
      </c>
    </row>
    <row r="57" spans="2:9" ht="15" customHeight="1" x14ac:dyDescent="0.2">
      <c r="B57" t="s">
        <v>81</v>
      </c>
      <c r="C57" s="12">
        <v>477</v>
      </c>
      <c r="D57" s="8">
        <v>1.69</v>
      </c>
      <c r="E57" s="12">
        <v>194</v>
      </c>
      <c r="F57" s="8">
        <v>1.28</v>
      </c>
      <c r="G57" s="12">
        <v>283</v>
      </c>
      <c r="H57" s="8">
        <v>2.23</v>
      </c>
      <c r="I57" s="12">
        <v>0</v>
      </c>
    </row>
    <row r="58" spans="2:9" ht="15" customHeight="1" x14ac:dyDescent="0.2">
      <c r="B58" t="s">
        <v>85</v>
      </c>
      <c r="C58" s="12">
        <v>460</v>
      </c>
      <c r="D58" s="8">
        <v>1.63</v>
      </c>
      <c r="E58" s="12">
        <v>216</v>
      </c>
      <c r="F58" s="8">
        <v>1.42</v>
      </c>
      <c r="G58" s="12">
        <v>244</v>
      </c>
      <c r="H58" s="8">
        <v>1.93</v>
      </c>
      <c r="I58" s="12">
        <v>0</v>
      </c>
    </row>
    <row r="59" spans="2:9" ht="15" customHeight="1" x14ac:dyDescent="0.2">
      <c r="B59" t="s">
        <v>84</v>
      </c>
      <c r="C59" s="12">
        <v>456</v>
      </c>
      <c r="D59" s="8">
        <v>1.61</v>
      </c>
      <c r="E59" s="12">
        <v>296</v>
      </c>
      <c r="F59" s="8">
        <v>1.95</v>
      </c>
      <c r="G59" s="12">
        <v>160</v>
      </c>
      <c r="H59" s="8">
        <v>1.26</v>
      </c>
      <c r="I59" s="12">
        <v>0</v>
      </c>
    </row>
    <row r="60" spans="2:9" ht="15" customHeight="1" x14ac:dyDescent="0.2">
      <c r="B60" t="s">
        <v>83</v>
      </c>
      <c r="C60" s="12">
        <v>450</v>
      </c>
      <c r="D60" s="8">
        <v>1.59</v>
      </c>
      <c r="E60" s="12">
        <v>269</v>
      </c>
      <c r="F60" s="8">
        <v>1.77</v>
      </c>
      <c r="G60" s="12">
        <v>181</v>
      </c>
      <c r="H60" s="8">
        <v>1.43</v>
      </c>
      <c r="I60" s="12">
        <v>0</v>
      </c>
    </row>
    <row r="61" spans="2:9" ht="15" customHeight="1" x14ac:dyDescent="0.2">
      <c r="B61" t="s">
        <v>82</v>
      </c>
      <c r="C61" s="12">
        <v>428</v>
      </c>
      <c r="D61" s="8">
        <v>1.51</v>
      </c>
      <c r="E61" s="12">
        <v>158</v>
      </c>
      <c r="F61" s="8">
        <v>1.04</v>
      </c>
      <c r="G61" s="12">
        <v>270</v>
      </c>
      <c r="H61" s="8">
        <v>2.13</v>
      </c>
      <c r="I61" s="12">
        <v>0</v>
      </c>
    </row>
    <row r="62" spans="2:9" ht="15" customHeight="1" x14ac:dyDescent="0.2">
      <c r="B62" t="s">
        <v>86</v>
      </c>
      <c r="C62" s="12">
        <v>428</v>
      </c>
      <c r="D62" s="8">
        <v>1.51</v>
      </c>
      <c r="E62" s="12">
        <v>208</v>
      </c>
      <c r="F62" s="8">
        <v>1.37</v>
      </c>
      <c r="G62" s="12">
        <v>220</v>
      </c>
      <c r="H62" s="8">
        <v>1.74</v>
      </c>
      <c r="I62" s="12">
        <v>0</v>
      </c>
    </row>
    <row r="63" spans="2:9" ht="15" customHeight="1" x14ac:dyDescent="0.2">
      <c r="B63" t="s">
        <v>80</v>
      </c>
      <c r="C63" s="12">
        <v>410</v>
      </c>
      <c r="D63" s="8">
        <v>1.45</v>
      </c>
      <c r="E63" s="12">
        <v>209</v>
      </c>
      <c r="F63" s="8">
        <v>1.38</v>
      </c>
      <c r="G63" s="12">
        <v>201</v>
      </c>
      <c r="H63" s="8">
        <v>1.59</v>
      </c>
      <c r="I63" s="12">
        <v>0</v>
      </c>
    </row>
    <row r="64" spans="2:9" ht="15" customHeight="1" x14ac:dyDescent="0.2">
      <c r="B64" t="s">
        <v>98</v>
      </c>
      <c r="C64" s="12">
        <v>375</v>
      </c>
      <c r="D64" s="8">
        <v>1.33</v>
      </c>
      <c r="E64" s="12">
        <v>261</v>
      </c>
      <c r="F64" s="8">
        <v>1.72</v>
      </c>
      <c r="G64" s="12">
        <v>114</v>
      </c>
      <c r="H64" s="8">
        <v>0.9</v>
      </c>
      <c r="I64" s="12">
        <v>0</v>
      </c>
    </row>
    <row r="65" spans="2:9" ht="15" customHeight="1" x14ac:dyDescent="0.2">
      <c r="B65" t="s">
        <v>93</v>
      </c>
      <c r="C65" s="12">
        <v>368</v>
      </c>
      <c r="D65" s="8">
        <v>1.3</v>
      </c>
      <c r="E65" s="12">
        <v>321</v>
      </c>
      <c r="F65" s="8">
        <v>2.11</v>
      </c>
      <c r="G65" s="12">
        <v>47</v>
      </c>
      <c r="H65" s="8">
        <v>0.37</v>
      </c>
      <c r="I65" s="12">
        <v>0</v>
      </c>
    </row>
    <row r="66" spans="2:9" ht="15" customHeight="1" x14ac:dyDescent="0.2">
      <c r="B66" t="s">
        <v>88</v>
      </c>
      <c r="C66" s="12">
        <v>367</v>
      </c>
      <c r="D66" s="8">
        <v>1.3</v>
      </c>
      <c r="E66" s="12">
        <v>56</v>
      </c>
      <c r="F66" s="8">
        <v>0.37</v>
      </c>
      <c r="G66" s="12">
        <v>308</v>
      </c>
      <c r="H66" s="8">
        <v>2.4300000000000002</v>
      </c>
      <c r="I66" s="12">
        <v>2</v>
      </c>
    </row>
    <row r="68" spans="2:9" ht="15" customHeight="1" x14ac:dyDescent="0.2">
      <c r="B68" t="s">
        <v>139</v>
      </c>
    </row>
  </sheetData>
  <phoneticPr fontId="1"/>
  <pageMargins left="0.70866141732283505" right="0.70866141732283505" top="0.74803149606299202" bottom="0.74803149606299202" header="0.31496062992126" footer="0.31496062992126"/>
  <pageSetup paperSize="12" orientation="portrait" cellComments="atEnd" r:id="rId1"/>
  <tableParts count="3"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F848-A79E-4BDB-8F4A-02EF71AC33FC}">
  <sheetPr>
    <pageSetUpPr fitToPage="1"/>
  </sheetPr>
  <dimension ref="B2:I68"/>
  <sheetViews>
    <sheetView workbookViewId="0">
      <selection activeCell="B2" sqref="B2"/>
    </sheetView>
  </sheetViews>
  <sheetFormatPr defaultRowHeight="15" customHeight="1" x14ac:dyDescent="0.2"/>
  <cols>
    <col min="1" max="1" width="3.6640625" customWidth="1"/>
    <col min="2" max="2" width="40.77734375" customWidth="1"/>
    <col min="3" max="9" width="13.5546875" customWidth="1"/>
  </cols>
  <sheetData>
    <row r="2" spans="2:9" ht="15" customHeight="1" x14ac:dyDescent="0.2">
      <c r="B2" t="s">
        <v>140</v>
      </c>
    </row>
    <row r="4" spans="2:9" ht="33" customHeight="1" x14ac:dyDescent="0.2">
      <c r="B4" t="s">
        <v>135</v>
      </c>
      <c r="C4" s="10" t="s">
        <v>32</v>
      </c>
      <c r="D4" s="10" t="s">
        <v>33</v>
      </c>
      <c r="E4" s="10" t="s">
        <v>34</v>
      </c>
      <c r="F4" s="10" t="s">
        <v>35</v>
      </c>
      <c r="G4" s="10" t="s">
        <v>36</v>
      </c>
      <c r="H4" s="10" t="s">
        <v>37</v>
      </c>
      <c r="I4" s="10" t="s">
        <v>38</v>
      </c>
    </row>
    <row r="5" spans="2:9" ht="15" customHeight="1" x14ac:dyDescent="0.2">
      <c r="B5" t="s">
        <v>16</v>
      </c>
      <c r="C5" s="12">
        <v>3</v>
      </c>
      <c r="D5" s="8">
        <v>0.03</v>
      </c>
      <c r="E5" s="12">
        <v>1</v>
      </c>
      <c r="F5" s="8">
        <v>0.02</v>
      </c>
      <c r="G5" s="12">
        <v>2</v>
      </c>
      <c r="H5" s="8">
        <v>0.04</v>
      </c>
      <c r="I5" s="12">
        <v>0</v>
      </c>
    </row>
    <row r="6" spans="2:9" ht="15" customHeight="1" x14ac:dyDescent="0.2">
      <c r="B6" t="s">
        <v>17</v>
      </c>
      <c r="C6" s="12">
        <v>1598</v>
      </c>
      <c r="D6" s="8">
        <v>14.92</v>
      </c>
      <c r="E6" s="12">
        <v>503</v>
      </c>
      <c r="F6" s="8">
        <v>9.89</v>
      </c>
      <c r="G6" s="12">
        <v>1095</v>
      </c>
      <c r="H6" s="8">
        <v>19.96</v>
      </c>
      <c r="I6" s="12">
        <v>0</v>
      </c>
    </row>
    <row r="7" spans="2:9" ht="15" customHeight="1" x14ac:dyDescent="0.2">
      <c r="B7" t="s">
        <v>18</v>
      </c>
      <c r="C7" s="12">
        <v>698</v>
      </c>
      <c r="D7" s="8">
        <v>6.52</v>
      </c>
      <c r="E7" s="12">
        <v>242</v>
      </c>
      <c r="F7" s="8">
        <v>4.76</v>
      </c>
      <c r="G7" s="12">
        <v>456</v>
      </c>
      <c r="H7" s="8">
        <v>8.31</v>
      </c>
      <c r="I7" s="12">
        <v>0</v>
      </c>
    </row>
    <row r="8" spans="2:9" ht="15" customHeight="1" x14ac:dyDescent="0.2">
      <c r="B8" t="s">
        <v>19</v>
      </c>
      <c r="C8" s="12">
        <v>16</v>
      </c>
      <c r="D8" s="8">
        <v>0.15</v>
      </c>
      <c r="E8" s="12">
        <v>0</v>
      </c>
      <c r="F8" s="8">
        <v>0</v>
      </c>
      <c r="G8" s="12">
        <v>14</v>
      </c>
      <c r="H8" s="8">
        <v>0.26</v>
      </c>
      <c r="I8" s="12">
        <v>0</v>
      </c>
    </row>
    <row r="9" spans="2:9" ht="15" customHeight="1" x14ac:dyDescent="0.2">
      <c r="B9" t="s">
        <v>20</v>
      </c>
      <c r="C9" s="12">
        <v>114</v>
      </c>
      <c r="D9" s="8">
        <v>1.06</v>
      </c>
      <c r="E9" s="12">
        <v>4</v>
      </c>
      <c r="F9" s="8">
        <v>0.08</v>
      </c>
      <c r="G9" s="12">
        <v>109</v>
      </c>
      <c r="H9" s="8">
        <v>1.99</v>
      </c>
      <c r="I9" s="12">
        <v>1</v>
      </c>
    </row>
    <row r="10" spans="2:9" ht="15" customHeight="1" x14ac:dyDescent="0.2">
      <c r="B10" t="s">
        <v>21</v>
      </c>
      <c r="C10" s="12">
        <v>101</v>
      </c>
      <c r="D10" s="8">
        <v>0.94</v>
      </c>
      <c r="E10" s="12">
        <v>35</v>
      </c>
      <c r="F10" s="8">
        <v>0.69</v>
      </c>
      <c r="G10" s="12">
        <v>66</v>
      </c>
      <c r="H10" s="8">
        <v>1.2</v>
      </c>
      <c r="I10" s="12">
        <v>0</v>
      </c>
    </row>
    <row r="11" spans="2:9" ht="15" customHeight="1" x14ac:dyDescent="0.2">
      <c r="B11" t="s">
        <v>22</v>
      </c>
      <c r="C11" s="12">
        <v>2614</v>
      </c>
      <c r="D11" s="8">
        <v>24.41</v>
      </c>
      <c r="E11" s="12">
        <v>1080</v>
      </c>
      <c r="F11" s="8">
        <v>21.24</v>
      </c>
      <c r="G11" s="12">
        <v>1533</v>
      </c>
      <c r="H11" s="8">
        <v>27.94</v>
      </c>
      <c r="I11" s="12">
        <v>1</v>
      </c>
    </row>
    <row r="12" spans="2:9" ht="15" customHeight="1" x14ac:dyDescent="0.2">
      <c r="B12" t="s">
        <v>23</v>
      </c>
      <c r="C12" s="12">
        <v>106</v>
      </c>
      <c r="D12" s="8">
        <v>0.99</v>
      </c>
      <c r="E12" s="12">
        <v>19</v>
      </c>
      <c r="F12" s="8">
        <v>0.37</v>
      </c>
      <c r="G12" s="12">
        <v>87</v>
      </c>
      <c r="H12" s="8">
        <v>1.59</v>
      </c>
      <c r="I12" s="12">
        <v>0</v>
      </c>
    </row>
    <row r="13" spans="2:9" ht="15" customHeight="1" x14ac:dyDescent="0.2">
      <c r="B13" t="s">
        <v>24</v>
      </c>
      <c r="C13" s="12">
        <v>893</v>
      </c>
      <c r="D13" s="8">
        <v>8.34</v>
      </c>
      <c r="E13" s="12">
        <v>267</v>
      </c>
      <c r="F13" s="8">
        <v>5.25</v>
      </c>
      <c r="G13" s="12">
        <v>624</v>
      </c>
      <c r="H13" s="8">
        <v>11.37</v>
      </c>
      <c r="I13" s="12">
        <v>2</v>
      </c>
    </row>
    <row r="14" spans="2:9" ht="15" customHeight="1" x14ac:dyDescent="0.2">
      <c r="B14" t="s">
        <v>25</v>
      </c>
      <c r="C14" s="12">
        <v>658</v>
      </c>
      <c r="D14" s="8">
        <v>6.14</v>
      </c>
      <c r="E14" s="12">
        <v>326</v>
      </c>
      <c r="F14" s="8">
        <v>6.41</v>
      </c>
      <c r="G14" s="12">
        <v>327</v>
      </c>
      <c r="H14" s="8">
        <v>5.96</v>
      </c>
      <c r="I14" s="12">
        <v>1</v>
      </c>
    </row>
    <row r="15" spans="2:9" ht="15" customHeight="1" x14ac:dyDescent="0.2">
      <c r="B15" t="s">
        <v>26</v>
      </c>
      <c r="C15" s="12">
        <v>1110</v>
      </c>
      <c r="D15" s="8">
        <v>10.37</v>
      </c>
      <c r="E15" s="12">
        <v>800</v>
      </c>
      <c r="F15" s="8">
        <v>15.73</v>
      </c>
      <c r="G15" s="12">
        <v>308</v>
      </c>
      <c r="H15" s="8">
        <v>5.61</v>
      </c>
      <c r="I15" s="12">
        <v>0</v>
      </c>
    </row>
    <row r="16" spans="2:9" ht="15" customHeight="1" x14ac:dyDescent="0.2">
      <c r="B16" t="s">
        <v>27</v>
      </c>
      <c r="C16" s="12">
        <v>1319</v>
      </c>
      <c r="D16" s="8">
        <v>12.32</v>
      </c>
      <c r="E16" s="12">
        <v>1028</v>
      </c>
      <c r="F16" s="8">
        <v>20.22</v>
      </c>
      <c r="G16" s="12">
        <v>287</v>
      </c>
      <c r="H16" s="8">
        <v>5.23</v>
      </c>
      <c r="I16" s="12">
        <v>0</v>
      </c>
    </row>
    <row r="17" spans="2:9" ht="15" customHeight="1" x14ac:dyDescent="0.2">
      <c r="B17" t="s">
        <v>28</v>
      </c>
      <c r="C17" s="12">
        <v>546</v>
      </c>
      <c r="D17" s="8">
        <v>5.0999999999999996</v>
      </c>
      <c r="E17" s="12">
        <v>280</v>
      </c>
      <c r="F17" s="8">
        <v>5.51</v>
      </c>
      <c r="G17" s="12">
        <v>159</v>
      </c>
      <c r="H17" s="8">
        <v>2.9</v>
      </c>
      <c r="I17" s="12">
        <v>2</v>
      </c>
    </row>
    <row r="18" spans="2:9" ht="15" customHeight="1" x14ac:dyDescent="0.2">
      <c r="B18" t="s">
        <v>29</v>
      </c>
      <c r="C18" s="12">
        <v>513</v>
      </c>
      <c r="D18" s="8">
        <v>4.79</v>
      </c>
      <c r="E18" s="12">
        <v>351</v>
      </c>
      <c r="F18" s="8">
        <v>6.9</v>
      </c>
      <c r="G18" s="12">
        <v>158</v>
      </c>
      <c r="H18" s="8">
        <v>2.88</v>
      </c>
      <c r="I18" s="12">
        <v>3</v>
      </c>
    </row>
    <row r="19" spans="2:9" ht="15" customHeight="1" x14ac:dyDescent="0.2">
      <c r="B19" t="s">
        <v>30</v>
      </c>
      <c r="C19" s="12">
        <v>420</v>
      </c>
      <c r="D19" s="8">
        <v>3.92</v>
      </c>
      <c r="E19" s="12">
        <v>149</v>
      </c>
      <c r="F19" s="8">
        <v>2.93</v>
      </c>
      <c r="G19" s="12">
        <v>262</v>
      </c>
      <c r="H19" s="8">
        <v>4.7699999999999996</v>
      </c>
      <c r="I19" s="12">
        <v>4</v>
      </c>
    </row>
    <row r="20" spans="2:9" ht="15" customHeight="1" x14ac:dyDescent="0.2">
      <c r="B20" s="9" t="s">
        <v>136</v>
      </c>
      <c r="C20" s="12">
        <f>SUM(LTBL_16201[総数／事業所数])</f>
        <v>10709</v>
      </c>
      <c r="E20" s="12">
        <f>SUBTOTAL(109,LTBL_16201[個人／事業所数])</f>
        <v>5085</v>
      </c>
      <c r="G20" s="12">
        <f>SUBTOTAL(109,LTBL_16201[法人／事業所数])</f>
        <v>5487</v>
      </c>
      <c r="I20" s="12">
        <f>SUBTOTAL(109,LTBL_16201[法人以外の団体／事業所数])</f>
        <v>14</v>
      </c>
    </row>
    <row r="21" spans="2:9" ht="15" customHeight="1" x14ac:dyDescent="0.2">
      <c r="E21" s="11">
        <f>LTBL_16201[[#Totals],[個人／事業所数]]/LTBL_16201[[#Totals],[総数／事業所数]]</f>
        <v>0.47483425156410497</v>
      </c>
      <c r="G21" s="11">
        <f>LTBL_16201[[#Totals],[法人／事業所数]]/LTBL_16201[[#Totals],[総数／事業所数]]</f>
        <v>0.51237277056681296</v>
      </c>
      <c r="I21" s="11">
        <f>LTBL_16201[[#Totals],[法人以外の団体／事業所数]]/LTBL_16201[[#Totals],[総数／事業所数]]</f>
        <v>1.3073116070594828E-3</v>
      </c>
    </row>
    <row r="23" spans="2:9" ht="33" customHeight="1" x14ac:dyDescent="0.2">
      <c r="B23" t="s">
        <v>137</v>
      </c>
      <c r="C23" s="10" t="s">
        <v>32</v>
      </c>
      <c r="D23" s="10" t="s">
        <v>33</v>
      </c>
      <c r="E23" s="10" t="s">
        <v>34</v>
      </c>
      <c r="F23" s="10" t="s">
        <v>35</v>
      </c>
      <c r="G23" s="10" t="s">
        <v>36</v>
      </c>
      <c r="H23" s="10" t="s">
        <v>37</v>
      </c>
      <c r="I23" s="10" t="s">
        <v>38</v>
      </c>
    </row>
    <row r="24" spans="2:9" ht="15" customHeight="1" x14ac:dyDescent="0.2">
      <c r="B24" t="s">
        <v>54</v>
      </c>
      <c r="C24" s="12">
        <v>1134</v>
      </c>
      <c r="D24" s="8">
        <v>10.59</v>
      </c>
      <c r="E24" s="12">
        <v>957</v>
      </c>
      <c r="F24" s="8">
        <v>18.82</v>
      </c>
      <c r="G24" s="12">
        <v>177</v>
      </c>
      <c r="H24" s="8">
        <v>3.23</v>
      </c>
      <c r="I24" s="12">
        <v>0</v>
      </c>
    </row>
    <row r="25" spans="2:9" ht="15" customHeight="1" x14ac:dyDescent="0.2">
      <c r="B25" t="s">
        <v>53</v>
      </c>
      <c r="C25" s="12">
        <v>981</v>
      </c>
      <c r="D25" s="8">
        <v>9.16</v>
      </c>
      <c r="E25" s="12">
        <v>778</v>
      </c>
      <c r="F25" s="8">
        <v>15.3</v>
      </c>
      <c r="G25" s="12">
        <v>203</v>
      </c>
      <c r="H25" s="8">
        <v>3.7</v>
      </c>
      <c r="I25" s="12">
        <v>0</v>
      </c>
    </row>
    <row r="26" spans="2:9" ht="15" customHeight="1" x14ac:dyDescent="0.2">
      <c r="B26" t="s">
        <v>49</v>
      </c>
      <c r="C26" s="12">
        <v>716</v>
      </c>
      <c r="D26" s="8">
        <v>6.69</v>
      </c>
      <c r="E26" s="12">
        <v>333</v>
      </c>
      <c r="F26" s="8">
        <v>6.55</v>
      </c>
      <c r="G26" s="12">
        <v>382</v>
      </c>
      <c r="H26" s="8">
        <v>6.96</v>
      </c>
      <c r="I26" s="12">
        <v>1</v>
      </c>
    </row>
    <row r="27" spans="2:9" ht="15" customHeight="1" x14ac:dyDescent="0.2">
      <c r="B27" t="s">
        <v>50</v>
      </c>
      <c r="C27" s="12">
        <v>673</v>
      </c>
      <c r="D27" s="8">
        <v>6.28</v>
      </c>
      <c r="E27" s="12">
        <v>223</v>
      </c>
      <c r="F27" s="8">
        <v>4.3899999999999997</v>
      </c>
      <c r="G27" s="12">
        <v>448</v>
      </c>
      <c r="H27" s="8">
        <v>8.16</v>
      </c>
      <c r="I27" s="12">
        <v>2</v>
      </c>
    </row>
    <row r="28" spans="2:9" ht="15" customHeight="1" x14ac:dyDescent="0.2">
      <c r="B28" t="s">
        <v>39</v>
      </c>
      <c r="C28" s="12">
        <v>603</v>
      </c>
      <c r="D28" s="8">
        <v>5.63</v>
      </c>
      <c r="E28" s="12">
        <v>147</v>
      </c>
      <c r="F28" s="8">
        <v>2.89</v>
      </c>
      <c r="G28" s="12">
        <v>456</v>
      </c>
      <c r="H28" s="8">
        <v>8.31</v>
      </c>
      <c r="I28" s="12">
        <v>0</v>
      </c>
    </row>
    <row r="29" spans="2:9" ht="15" customHeight="1" x14ac:dyDescent="0.2">
      <c r="B29" t="s">
        <v>55</v>
      </c>
      <c r="C29" s="12">
        <v>546</v>
      </c>
      <c r="D29" s="8">
        <v>5.0999999999999996</v>
      </c>
      <c r="E29" s="12">
        <v>280</v>
      </c>
      <c r="F29" s="8">
        <v>5.51</v>
      </c>
      <c r="G29" s="12">
        <v>159</v>
      </c>
      <c r="H29" s="8">
        <v>2.9</v>
      </c>
      <c r="I29" s="12">
        <v>2</v>
      </c>
    </row>
    <row r="30" spans="2:9" ht="15" customHeight="1" x14ac:dyDescent="0.2">
      <c r="B30" t="s">
        <v>40</v>
      </c>
      <c r="C30" s="12">
        <v>541</v>
      </c>
      <c r="D30" s="8">
        <v>5.05</v>
      </c>
      <c r="E30" s="12">
        <v>242</v>
      </c>
      <c r="F30" s="8">
        <v>4.76</v>
      </c>
      <c r="G30" s="12">
        <v>299</v>
      </c>
      <c r="H30" s="8">
        <v>5.45</v>
      </c>
      <c r="I30" s="12">
        <v>0</v>
      </c>
    </row>
    <row r="31" spans="2:9" ht="15" customHeight="1" x14ac:dyDescent="0.2">
      <c r="B31" t="s">
        <v>41</v>
      </c>
      <c r="C31" s="12">
        <v>454</v>
      </c>
      <c r="D31" s="8">
        <v>4.24</v>
      </c>
      <c r="E31" s="12">
        <v>114</v>
      </c>
      <c r="F31" s="8">
        <v>2.2400000000000002</v>
      </c>
      <c r="G31" s="12">
        <v>340</v>
      </c>
      <c r="H31" s="8">
        <v>6.2</v>
      </c>
      <c r="I31" s="12">
        <v>0</v>
      </c>
    </row>
    <row r="32" spans="2:9" ht="15" customHeight="1" x14ac:dyDescent="0.2">
      <c r="B32" t="s">
        <v>47</v>
      </c>
      <c r="C32" s="12">
        <v>404</v>
      </c>
      <c r="D32" s="8">
        <v>3.77</v>
      </c>
      <c r="E32" s="12">
        <v>274</v>
      </c>
      <c r="F32" s="8">
        <v>5.39</v>
      </c>
      <c r="G32" s="12">
        <v>130</v>
      </c>
      <c r="H32" s="8">
        <v>2.37</v>
      </c>
      <c r="I32" s="12">
        <v>0</v>
      </c>
    </row>
    <row r="33" spans="2:9" ht="15" customHeight="1" x14ac:dyDescent="0.2">
      <c r="B33" t="s">
        <v>51</v>
      </c>
      <c r="C33" s="12">
        <v>383</v>
      </c>
      <c r="D33" s="8">
        <v>3.58</v>
      </c>
      <c r="E33" s="12">
        <v>234</v>
      </c>
      <c r="F33" s="8">
        <v>4.5999999999999996</v>
      </c>
      <c r="G33" s="12">
        <v>149</v>
      </c>
      <c r="H33" s="8">
        <v>2.72</v>
      </c>
      <c r="I33" s="12">
        <v>0</v>
      </c>
    </row>
    <row r="34" spans="2:9" ht="15" customHeight="1" x14ac:dyDescent="0.2">
      <c r="B34" t="s">
        <v>56</v>
      </c>
      <c r="C34" s="12">
        <v>379</v>
      </c>
      <c r="D34" s="8">
        <v>3.54</v>
      </c>
      <c r="E34" s="12">
        <v>349</v>
      </c>
      <c r="F34" s="8">
        <v>6.86</v>
      </c>
      <c r="G34" s="12">
        <v>29</v>
      </c>
      <c r="H34" s="8">
        <v>0.53</v>
      </c>
      <c r="I34" s="12">
        <v>1</v>
      </c>
    </row>
    <row r="35" spans="2:9" ht="15" customHeight="1" x14ac:dyDescent="0.2">
      <c r="B35" t="s">
        <v>48</v>
      </c>
      <c r="C35" s="12">
        <v>316</v>
      </c>
      <c r="D35" s="8">
        <v>2.95</v>
      </c>
      <c r="E35" s="12">
        <v>169</v>
      </c>
      <c r="F35" s="8">
        <v>3.32</v>
      </c>
      <c r="G35" s="12">
        <v>147</v>
      </c>
      <c r="H35" s="8">
        <v>2.68</v>
      </c>
      <c r="I35" s="12">
        <v>0</v>
      </c>
    </row>
    <row r="36" spans="2:9" ht="15" customHeight="1" x14ac:dyDescent="0.2">
      <c r="B36" t="s">
        <v>46</v>
      </c>
      <c r="C36" s="12">
        <v>305</v>
      </c>
      <c r="D36" s="8">
        <v>2.85</v>
      </c>
      <c r="E36" s="12">
        <v>141</v>
      </c>
      <c r="F36" s="8">
        <v>2.77</v>
      </c>
      <c r="G36" s="12">
        <v>164</v>
      </c>
      <c r="H36" s="8">
        <v>2.99</v>
      </c>
      <c r="I36" s="12">
        <v>0</v>
      </c>
    </row>
    <row r="37" spans="2:9" ht="15" customHeight="1" x14ac:dyDescent="0.2">
      <c r="B37" t="s">
        <v>44</v>
      </c>
      <c r="C37" s="12">
        <v>250</v>
      </c>
      <c r="D37" s="8">
        <v>2.33</v>
      </c>
      <c r="E37" s="12">
        <v>21</v>
      </c>
      <c r="F37" s="8">
        <v>0.41</v>
      </c>
      <c r="G37" s="12">
        <v>229</v>
      </c>
      <c r="H37" s="8">
        <v>4.17</v>
      </c>
      <c r="I37" s="12">
        <v>0</v>
      </c>
    </row>
    <row r="38" spans="2:9" ht="15" customHeight="1" x14ac:dyDescent="0.2">
      <c r="B38" t="s">
        <v>52</v>
      </c>
      <c r="C38" s="12">
        <v>243</v>
      </c>
      <c r="D38" s="8">
        <v>2.27</v>
      </c>
      <c r="E38" s="12">
        <v>90</v>
      </c>
      <c r="F38" s="8">
        <v>1.77</v>
      </c>
      <c r="G38" s="12">
        <v>150</v>
      </c>
      <c r="H38" s="8">
        <v>2.73</v>
      </c>
      <c r="I38" s="12">
        <v>0</v>
      </c>
    </row>
    <row r="39" spans="2:9" ht="15" customHeight="1" x14ac:dyDescent="0.2">
      <c r="B39" t="s">
        <v>45</v>
      </c>
      <c r="C39" s="12">
        <v>194</v>
      </c>
      <c r="D39" s="8">
        <v>1.81</v>
      </c>
      <c r="E39" s="12">
        <v>43</v>
      </c>
      <c r="F39" s="8">
        <v>0.85</v>
      </c>
      <c r="G39" s="12">
        <v>151</v>
      </c>
      <c r="H39" s="8">
        <v>2.75</v>
      </c>
      <c r="I39" s="12">
        <v>0</v>
      </c>
    </row>
    <row r="40" spans="2:9" ht="15" customHeight="1" x14ac:dyDescent="0.2">
      <c r="B40" t="s">
        <v>43</v>
      </c>
      <c r="C40" s="12">
        <v>165</v>
      </c>
      <c r="D40" s="8">
        <v>1.54</v>
      </c>
      <c r="E40" s="12">
        <v>23</v>
      </c>
      <c r="F40" s="8">
        <v>0.45</v>
      </c>
      <c r="G40" s="12">
        <v>142</v>
      </c>
      <c r="H40" s="8">
        <v>2.59</v>
      </c>
      <c r="I40" s="12">
        <v>0</v>
      </c>
    </row>
    <row r="41" spans="2:9" ht="15" customHeight="1" x14ac:dyDescent="0.2">
      <c r="B41" t="s">
        <v>59</v>
      </c>
      <c r="C41" s="12">
        <v>161</v>
      </c>
      <c r="D41" s="8">
        <v>1.5</v>
      </c>
      <c r="E41" s="12">
        <v>38</v>
      </c>
      <c r="F41" s="8">
        <v>0.75</v>
      </c>
      <c r="G41" s="12">
        <v>123</v>
      </c>
      <c r="H41" s="8">
        <v>2.2400000000000002</v>
      </c>
      <c r="I41" s="12">
        <v>0</v>
      </c>
    </row>
    <row r="42" spans="2:9" ht="15" customHeight="1" x14ac:dyDescent="0.2">
      <c r="B42" t="s">
        <v>58</v>
      </c>
      <c r="C42" s="12">
        <v>158</v>
      </c>
      <c r="D42" s="8">
        <v>1.48</v>
      </c>
      <c r="E42" s="12">
        <v>101</v>
      </c>
      <c r="F42" s="8">
        <v>1.99</v>
      </c>
      <c r="G42" s="12">
        <v>57</v>
      </c>
      <c r="H42" s="8">
        <v>1.04</v>
      </c>
      <c r="I42" s="12">
        <v>0</v>
      </c>
    </row>
    <row r="43" spans="2:9" ht="15" customHeight="1" x14ac:dyDescent="0.2">
      <c r="B43" t="s">
        <v>57</v>
      </c>
      <c r="C43" s="12">
        <v>134</v>
      </c>
      <c r="D43" s="8">
        <v>1.25</v>
      </c>
      <c r="E43" s="12">
        <v>2</v>
      </c>
      <c r="F43" s="8">
        <v>0.04</v>
      </c>
      <c r="G43" s="12">
        <v>129</v>
      </c>
      <c r="H43" s="8">
        <v>2.35</v>
      </c>
      <c r="I43" s="12">
        <v>2</v>
      </c>
    </row>
    <row r="46" spans="2:9" ht="33" customHeight="1" x14ac:dyDescent="0.2">
      <c r="B46" t="s">
        <v>138</v>
      </c>
      <c r="C46" s="10" t="s">
        <v>32</v>
      </c>
      <c r="D46" s="10" t="s">
        <v>33</v>
      </c>
      <c r="E46" s="10" t="s">
        <v>34</v>
      </c>
      <c r="F46" s="10" t="s">
        <v>35</v>
      </c>
      <c r="G46" s="10" t="s">
        <v>36</v>
      </c>
      <c r="H46" s="10" t="s">
        <v>37</v>
      </c>
      <c r="I46" s="10" t="s">
        <v>38</v>
      </c>
    </row>
    <row r="47" spans="2:9" ht="15" customHeight="1" x14ac:dyDescent="0.2">
      <c r="B47" t="s">
        <v>95</v>
      </c>
      <c r="C47" s="12">
        <v>570</v>
      </c>
      <c r="D47" s="8">
        <v>5.32</v>
      </c>
      <c r="E47" s="12">
        <v>516</v>
      </c>
      <c r="F47" s="8">
        <v>10.15</v>
      </c>
      <c r="G47" s="12">
        <v>54</v>
      </c>
      <c r="H47" s="8">
        <v>0.98</v>
      </c>
      <c r="I47" s="12">
        <v>0</v>
      </c>
    </row>
    <row r="48" spans="2:9" ht="15" customHeight="1" x14ac:dyDescent="0.2">
      <c r="B48" t="s">
        <v>89</v>
      </c>
      <c r="C48" s="12">
        <v>386</v>
      </c>
      <c r="D48" s="8">
        <v>3.6</v>
      </c>
      <c r="E48" s="12">
        <v>163</v>
      </c>
      <c r="F48" s="8">
        <v>3.21</v>
      </c>
      <c r="G48" s="12">
        <v>223</v>
      </c>
      <c r="H48" s="8">
        <v>4.0599999999999996</v>
      </c>
      <c r="I48" s="12">
        <v>0</v>
      </c>
    </row>
    <row r="49" spans="2:9" ht="15" customHeight="1" x14ac:dyDescent="0.2">
      <c r="B49" t="s">
        <v>94</v>
      </c>
      <c r="C49" s="12">
        <v>308</v>
      </c>
      <c r="D49" s="8">
        <v>2.88</v>
      </c>
      <c r="E49" s="12">
        <v>297</v>
      </c>
      <c r="F49" s="8">
        <v>5.84</v>
      </c>
      <c r="G49" s="12">
        <v>11</v>
      </c>
      <c r="H49" s="8">
        <v>0.2</v>
      </c>
      <c r="I49" s="12">
        <v>0</v>
      </c>
    </row>
    <row r="50" spans="2:9" ht="15" customHeight="1" x14ac:dyDescent="0.2">
      <c r="B50" t="s">
        <v>97</v>
      </c>
      <c r="C50" s="12">
        <v>301</v>
      </c>
      <c r="D50" s="8">
        <v>2.81</v>
      </c>
      <c r="E50" s="12">
        <v>290</v>
      </c>
      <c r="F50" s="8">
        <v>5.7</v>
      </c>
      <c r="G50" s="12">
        <v>10</v>
      </c>
      <c r="H50" s="8">
        <v>0.18</v>
      </c>
      <c r="I50" s="12">
        <v>1</v>
      </c>
    </row>
    <row r="51" spans="2:9" ht="15" customHeight="1" x14ac:dyDescent="0.2">
      <c r="B51" t="s">
        <v>96</v>
      </c>
      <c r="C51" s="12">
        <v>298</v>
      </c>
      <c r="D51" s="8">
        <v>2.78</v>
      </c>
      <c r="E51" s="12">
        <v>197</v>
      </c>
      <c r="F51" s="8">
        <v>3.87</v>
      </c>
      <c r="G51" s="12">
        <v>99</v>
      </c>
      <c r="H51" s="8">
        <v>1.8</v>
      </c>
      <c r="I51" s="12">
        <v>2</v>
      </c>
    </row>
    <row r="52" spans="2:9" ht="15" customHeight="1" x14ac:dyDescent="0.2">
      <c r="B52" t="s">
        <v>90</v>
      </c>
      <c r="C52" s="12">
        <v>259</v>
      </c>
      <c r="D52" s="8">
        <v>2.42</v>
      </c>
      <c r="E52" s="12">
        <v>185</v>
      </c>
      <c r="F52" s="8">
        <v>3.64</v>
      </c>
      <c r="G52" s="12">
        <v>74</v>
      </c>
      <c r="H52" s="8">
        <v>1.35</v>
      </c>
      <c r="I52" s="12">
        <v>0</v>
      </c>
    </row>
    <row r="53" spans="2:9" ht="15" customHeight="1" x14ac:dyDescent="0.2">
      <c r="B53" t="s">
        <v>87</v>
      </c>
      <c r="C53" s="12">
        <v>233</v>
      </c>
      <c r="D53" s="8">
        <v>2.1800000000000002</v>
      </c>
      <c r="E53" s="12">
        <v>129</v>
      </c>
      <c r="F53" s="8">
        <v>2.54</v>
      </c>
      <c r="G53" s="12">
        <v>104</v>
      </c>
      <c r="H53" s="8">
        <v>1.9</v>
      </c>
      <c r="I53" s="12">
        <v>0</v>
      </c>
    </row>
    <row r="54" spans="2:9" ht="15" customHeight="1" x14ac:dyDescent="0.2">
      <c r="B54" t="s">
        <v>79</v>
      </c>
      <c r="C54" s="12">
        <v>202</v>
      </c>
      <c r="D54" s="8">
        <v>1.89</v>
      </c>
      <c r="E54" s="12">
        <v>25</v>
      </c>
      <c r="F54" s="8">
        <v>0.49</v>
      </c>
      <c r="G54" s="12">
        <v>177</v>
      </c>
      <c r="H54" s="8">
        <v>3.23</v>
      </c>
      <c r="I54" s="12">
        <v>0</v>
      </c>
    </row>
    <row r="55" spans="2:9" ht="15" customHeight="1" x14ac:dyDescent="0.2">
      <c r="B55" t="s">
        <v>91</v>
      </c>
      <c r="C55" s="12">
        <v>201</v>
      </c>
      <c r="D55" s="8">
        <v>1.88</v>
      </c>
      <c r="E55" s="12">
        <v>175</v>
      </c>
      <c r="F55" s="8">
        <v>3.44</v>
      </c>
      <c r="G55" s="12">
        <v>26</v>
      </c>
      <c r="H55" s="8">
        <v>0.47</v>
      </c>
      <c r="I55" s="12">
        <v>0</v>
      </c>
    </row>
    <row r="56" spans="2:9" ht="15" customHeight="1" x14ac:dyDescent="0.2">
      <c r="B56" t="s">
        <v>85</v>
      </c>
      <c r="C56" s="12">
        <v>191</v>
      </c>
      <c r="D56" s="8">
        <v>1.78</v>
      </c>
      <c r="E56" s="12">
        <v>88</v>
      </c>
      <c r="F56" s="8">
        <v>1.73</v>
      </c>
      <c r="G56" s="12">
        <v>103</v>
      </c>
      <c r="H56" s="8">
        <v>1.88</v>
      </c>
      <c r="I56" s="12">
        <v>0</v>
      </c>
    </row>
    <row r="57" spans="2:9" ht="15" customHeight="1" x14ac:dyDescent="0.2">
      <c r="B57" t="s">
        <v>92</v>
      </c>
      <c r="C57" s="12">
        <v>187</v>
      </c>
      <c r="D57" s="8">
        <v>1.75</v>
      </c>
      <c r="E57" s="12">
        <v>170</v>
      </c>
      <c r="F57" s="8">
        <v>3.34</v>
      </c>
      <c r="G57" s="12">
        <v>17</v>
      </c>
      <c r="H57" s="8">
        <v>0.31</v>
      </c>
      <c r="I57" s="12">
        <v>0</v>
      </c>
    </row>
    <row r="58" spans="2:9" ht="15" customHeight="1" x14ac:dyDescent="0.2">
      <c r="B58" t="s">
        <v>81</v>
      </c>
      <c r="C58" s="12">
        <v>183</v>
      </c>
      <c r="D58" s="8">
        <v>1.71</v>
      </c>
      <c r="E58" s="12">
        <v>59</v>
      </c>
      <c r="F58" s="8">
        <v>1.1599999999999999</v>
      </c>
      <c r="G58" s="12">
        <v>124</v>
      </c>
      <c r="H58" s="8">
        <v>2.2599999999999998</v>
      </c>
      <c r="I58" s="12">
        <v>0</v>
      </c>
    </row>
    <row r="59" spans="2:9" ht="15" customHeight="1" x14ac:dyDescent="0.2">
      <c r="B59" t="s">
        <v>88</v>
      </c>
      <c r="C59" s="12">
        <v>179</v>
      </c>
      <c r="D59" s="8">
        <v>1.67</v>
      </c>
      <c r="E59" s="12">
        <v>23</v>
      </c>
      <c r="F59" s="8">
        <v>0.45</v>
      </c>
      <c r="G59" s="12">
        <v>156</v>
      </c>
      <c r="H59" s="8">
        <v>2.84</v>
      </c>
      <c r="I59" s="12">
        <v>0</v>
      </c>
    </row>
    <row r="60" spans="2:9" ht="15" customHeight="1" x14ac:dyDescent="0.2">
      <c r="B60" t="s">
        <v>82</v>
      </c>
      <c r="C60" s="12">
        <v>168</v>
      </c>
      <c r="D60" s="8">
        <v>1.57</v>
      </c>
      <c r="E60" s="12">
        <v>49</v>
      </c>
      <c r="F60" s="8">
        <v>0.96</v>
      </c>
      <c r="G60" s="12">
        <v>119</v>
      </c>
      <c r="H60" s="8">
        <v>2.17</v>
      </c>
      <c r="I60" s="12">
        <v>0</v>
      </c>
    </row>
    <row r="61" spans="2:9" ht="15" customHeight="1" x14ac:dyDescent="0.2">
      <c r="B61" t="s">
        <v>86</v>
      </c>
      <c r="C61" s="12">
        <v>160</v>
      </c>
      <c r="D61" s="8">
        <v>1.49</v>
      </c>
      <c r="E61" s="12">
        <v>69</v>
      </c>
      <c r="F61" s="8">
        <v>1.36</v>
      </c>
      <c r="G61" s="12">
        <v>91</v>
      </c>
      <c r="H61" s="8">
        <v>1.66</v>
      </c>
      <c r="I61" s="12">
        <v>0</v>
      </c>
    </row>
    <row r="62" spans="2:9" ht="15" customHeight="1" x14ac:dyDescent="0.2">
      <c r="B62" t="s">
        <v>98</v>
      </c>
      <c r="C62" s="12">
        <v>158</v>
      </c>
      <c r="D62" s="8">
        <v>1.48</v>
      </c>
      <c r="E62" s="12">
        <v>101</v>
      </c>
      <c r="F62" s="8">
        <v>1.99</v>
      </c>
      <c r="G62" s="12">
        <v>57</v>
      </c>
      <c r="H62" s="8">
        <v>1.04</v>
      </c>
      <c r="I62" s="12">
        <v>0</v>
      </c>
    </row>
    <row r="63" spans="2:9" ht="15" customHeight="1" x14ac:dyDescent="0.2">
      <c r="B63" t="s">
        <v>84</v>
      </c>
      <c r="C63" s="12">
        <v>149</v>
      </c>
      <c r="D63" s="8">
        <v>1.39</v>
      </c>
      <c r="E63" s="12">
        <v>88</v>
      </c>
      <c r="F63" s="8">
        <v>1.73</v>
      </c>
      <c r="G63" s="12">
        <v>61</v>
      </c>
      <c r="H63" s="8">
        <v>1.1100000000000001</v>
      </c>
      <c r="I63" s="12">
        <v>0</v>
      </c>
    </row>
    <row r="64" spans="2:9" ht="15" customHeight="1" x14ac:dyDescent="0.2">
      <c r="B64" t="s">
        <v>99</v>
      </c>
      <c r="C64" s="12">
        <v>143</v>
      </c>
      <c r="D64" s="8">
        <v>1.34</v>
      </c>
      <c r="E64" s="12">
        <v>39</v>
      </c>
      <c r="F64" s="8">
        <v>0.77</v>
      </c>
      <c r="G64" s="12">
        <v>104</v>
      </c>
      <c r="H64" s="8">
        <v>1.9</v>
      </c>
      <c r="I64" s="12">
        <v>0</v>
      </c>
    </row>
    <row r="65" spans="2:9" ht="15" customHeight="1" x14ac:dyDescent="0.2">
      <c r="B65" t="s">
        <v>83</v>
      </c>
      <c r="C65" s="12">
        <v>139</v>
      </c>
      <c r="D65" s="8">
        <v>1.3</v>
      </c>
      <c r="E65" s="12">
        <v>65</v>
      </c>
      <c r="F65" s="8">
        <v>1.28</v>
      </c>
      <c r="G65" s="12">
        <v>74</v>
      </c>
      <c r="H65" s="8">
        <v>1.35</v>
      </c>
      <c r="I65" s="12">
        <v>0</v>
      </c>
    </row>
    <row r="66" spans="2:9" ht="15" customHeight="1" x14ac:dyDescent="0.2">
      <c r="B66" t="s">
        <v>100</v>
      </c>
      <c r="C66" s="12">
        <v>136</v>
      </c>
      <c r="D66" s="8">
        <v>1.27</v>
      </c>
      <c r="E66" s="12">
        <v>43</v>
      </c>
      <c r="F66" s="8">
        <v>0.85</v>
      </c>
      <c r="G66" s="12">
        <v>90</v>
      </c>
      <c r="H66" s="8">
        <v>1.64</v>
      </c>
      <c r="I66" s="12">
        <v>0</v>
      </c>
    </row>
    <row r="68" spans="2:9" ht="15" customHeight="1" x14ac:dyDescent="0.2">
      <c r="B68" t="s">
        <v>139</v>
      </c>
    </row>
  </sheetData>
  <phoneticPr fontId="1"/>
  <pageMargins left="0.70866141732283505" right="0.70866141732283505" top="0.74803149606299202" bottom="0.74803149606299202" header="0.31496062992126" footer="0.31496062992126"/>
  <pageSetup paperSize="12" orientation="portrait" cellComments="atEnd" r:id="rId1"/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73DF8-4B9A-4054-ADF8-461236B825B1}">
  <sheetPr>
    <pageSetUpPr fitToPage="1"/>
  </sheetPr>
  <dimension ref="B2:I69"/>
  <sheetViews>
    <sheetView workbookViewId="0">
      <selection activeCell="B2" sqref="B2"/>
    </sheetView>
  </sheetViews>
  <sheetFormatPr defaultRowHeight="15" customHeight="1" x14ac:dyDescent="0.2"/>
  <cols>
    <col min="1" max="1" width="3.6640625" customWidth="1"/>
    <col min="2" max="2" width="40.77734375" customWidth="1"/>
    <col min="3" max="9" width="13.5546875" customWidth="1"/>
  </cols>
  <sheetData>
    <row r="2" spans="2:9" ht="15" customHeight="1" x14ac:dyDescent="0.2">
      <c r="B2" t="s">
        <v>141</v>
      </c>
    </row>
    <row r="4" spans="2:9" ht="33" customHeight="1" x14ac:dyDescent="0.2">
      <c r="B4" t="s">
        <v>135</v>
      </c>
      <c r="C4" s="10" t="s">
        <v>32</v>
      </c>
      <c r="D4" s="10" t="s">
        <v>33</v>
      </c>
      <c r="E4" s="10" t="s">
        <v>34</v>
      </c>
      <c r="F4" s="10" t="s">
        <v>35</v>
      </c>
      <c r="G4" s="10" t="s">
        <v>36</v>
      </c>
      <c r="H4" s="10" t="s">
        <v>37</v>
      </c>
      <c r="I4" s="10" t="s">
        <v>38</v>
      </c>
    </row>
    <row r="5" spans="2:9" ht="15" customHeight="1" x14ac:dyDescent="0.2">
      <c r="B5" t="s">
        <v>16</v>
      </c>
      <c r="C5" s="12">
        <v>2</v>
      </c>
      <c r="D5" s="8">
        <v>0.04</v>
      </c>
      <c r="E5" s="12">
        <v>0</v>
      </c>
      <c r="F5" s="8">
        <v>0</v>
      </c>
      <c r="G5" s="12">
        <v>2</v>
      </c>
      <c r="H5" s="8">
        <v>0.09</v>
      </c>
      <c r="I5" s="12">
        <v>0</v>
      </c>
    </row>
    <row r="6" spans="2:9" ht="15" customHeight="1" x14ac:dyDescent="0.2">
      <c r="B6" t="s">
        <v>17</v>
      </c>
      <c r="C6" s="12">
        <v>663</v>
      </c>
      <c r="D6" s="8">
        <v>12.7</v>
      </c>
      <c r="E6" s="12">
        <v>247</v>
      </c>
      <c r="F6" s="8">
        <v>8.5500000000000007</v>
      </c>
      <c r="G6" s="12">
        <v>416</v>
      </c>
      <c r="H6" s="8">
        <v>18.28</v>
      </c>
      <c r="I6" s="12">
        <v>0</v>
      </c>
    </row>
    <row r="7" spans="2:9" ht="15" customHeight="1" x14ac:dyDescent="0.2">
      <c r="B7" t="s">
        <v>18</v>
      </c>
      <c r="C7" s="12">
        <v>683</v>
      </c>
      <c r="D7" s="8">
        <v>13.08</v>
      </c>
      <c r="E7" s="12">
        <v>340</v>
      </c>
      <c r="F7" s="8">
        <v>11.77</v>
      </c>
      <c r="G7" s="12">
        <v>343</v>
      </c>
      <c r="H7" s="8">
        <v>15.07</v>
      </c>
      <c r="I7" s="12">
        <v>0</v>
      </c>
    </row>
    <row r="8" spans="2:9" ht="15" customHeight="1" x14ac:dyDescent="0.2">
      <c r="B8" t="s">
        <v>19</v>
      </c>
      <c r="C8" s="12">
        <v>9</v>
      </c>
      <c r="D8" s="8">
        <v>0.17</v>
      </c>
      <c r="E8" s="12">
        <v>0</v>
      </c>
      <c r="F8" s="8">
        <v>0</v>
      </c>
      <c r="G8" s="12">
        <v>9</v>
      </c>
      <c r="H8" s="8">
        <v>0.4</v>
      </c>
      <c r="I8" s="12">
        <v>0</v>
      </c>
    </row>
    <row r="9" spans="2:9" ht="15" customHeight="1" x14ac:dyDescent="0.2">
      <c r="B9" t="s">
        <v>20</v>
      </c>
      <c r="C9" s="12">
        <v>39</v>
      </c>
      <c r="D9" s="8">
        <v>0.75</v>
      </c>
      <c r="E9" s="12">
        <v>2</v>
      </c>
      <c r="F9" s="8">
        <v>7.0000000000000007E-2</v>
      </c>
      <c r="G9" s="12">
        <v>37</v>
      </c>
      <c r="H9" s="8">
        <v>1.63</v>
      </c>
      <c r="I9" s="12">
        <v>0</v>
      </c>
    </row>
    <row r="10" spans="2:9" ht="15" customHeight="1" x14ac:dyDescent="0.2">
      <c r="B10" t="s">
        <v>21</v>
      </c>
      <c r="C10" s="12">
        <v>33</v>
      </c>
      <c r="D10" s="8">
        <v>0.63</v>
      </c>
      <c r="E10" s="12">
        <v>2</v>
      </c>
      <c r="F10" s="8">
        <v>7.0000000000000007E-2</v>
      </c>
      <c r="G10" s="12">
        <v>30</v>
      </c>
      <c r="H10" s="8">
        <v>1.32</v>
      </c>
      <c r="I10" s="12">
        <v>1</v>
      </c>
    </row>
    <row r="11" spans="2:9" ht="15" customHeight="1" x14ac:dyDescent="0.2">
      <c r="B11" t="s">
        <v>22</v>
      </c>
      <c r="C11" s="12">
        <v>1358</v>
      </c>
      <c r="D11" s="8">
        <v>26.01</v>
      </c>
      <c r="E11" s="12">
        <v>685</v>
      </c>
      <c r="F11" s="8">
        <v>23.72</v>
      </c>
      <c r="G11" s="12">
        <v>672</v>
      </c>
      <c r="H11" s="8">
        <v>29.53</v>
      </c>
      <c r="I11" s="12">
        <v>1</v>
      </c>
    </row>
    <row r="12" spans="2:9" ht="15" customHeight="1" x14ac:dyDescent="0.2">
      <c r="B12" t="s">
        <v>23</v>
      </c>
      <c r="C12" s="12">
        <v>41</v>
      </c>
      <c r="D12" s="8">
        <v>0.79</v>
      </c>
      <c r="E12" s="12">
        <v>9</v>
      </c>
      <c r="F12" s="8">
        <v>0.31</v>
      </c>
      <c r="G12" s="12">
        <v>32</v>
      </c>
      <c r="H12" s="8">
        <v>1.41</v>
      </c>
      <c r="I12" s="12">
        <v>0</v>
      </c>
    </row>
    <row r="13" spans="2:9" ht="15" customHeight="1" x14ac:dyDescent="0.2">
      <c r="B13" t="s">
        <v>24</v>
      </c>
      <c r="C13" s="12">
        <v>333</v>
      </c>
      <c r="D13" s="8">
        <v>6.38</v>
      </c>
      <c r="E13" s="12">
        <v>85</v>
      </c>
      <c r="F13" s="8">
        <v>2.94</v>
      </c>
      <c r="G13" s="12">
        <v>244</v>
      </c>
      <c r="H13" s="8">
        <v>10.72</v>
      </c>
      <c r="I13" s="12">
        <v>3</v>
      </c>
    </row>
    <row r="14" spans="2:9" ht="15" customHeight="1" x14ac:dyDescent="0.2">
      <c r="B14" t="s">
        <v>25</v>
      </c>
      <c r="C14" s="12">
        <v>226</v>
      </c>
      <c r="D14" s="8">
        <v>4.33</v>
      </c>
      <c r="E14" s="12">
        <v>141</v>
      </c>
      <c r="F14" s="8">
        <v>4.88</v>
      </c>
      <c r="G14" s="12">
        <v>83</v>
      </c>
      <c r="H14" s="8">
        <v>3.65</v>
      </c>
      <c r="I14" s="12">
        <v>0</v>
      </c>
    </row>
    <row r="15" spans="2:9" ht="15" customHeight="1" x14ac:dyDescent="0.2">
      <c r="B15" t="s">
        <v>26</v>
      </c>
      <c r="C15" s="12">
        <v>510</v>
      </c>
      <c r="D15" s="8">
        <v>9.77</v>
      </c>
      <c r="E15" s="12">
        <v>415</v>
      </c>
      <c r="F15" s="8">
        <v>14.37</v>
      </c>
      <c r="G15" s="12">
        <v>94</v>
      </c>
      <c r="H15" s="8">
        <v>4.13</v>
      </c>
      <c r="I15" s="12">
        <v>0</v>
      </c>
    </row>
    <row r="16" spans="2:9" ht="15" customHeight="1" x14ac:dyDescent="0.2">
      <c r="B16" t="s">
        <v>27</v>
      </c>
      <c r="C16" s="12">
        <v>720</v>
      </c>
      <c r="D16" s="8">
        <v>13.79</v>
      </c>
      <c r="E16" s="12">
        <v>577</v>
      </c>
      <c r="F16" s="8">
        <v>19.98</v>
      </c>
      <c r="G16" s="12">
        <v>142</v>
      </c>
      <c r="H16" s="8">
        <v>6.24</v>
      </c>
      <c r="I16" s="12">
        <v>0</v>
      </c>
    </row>
    <row r="17" spans="2:9" ht="15" customHeight="1" x14ac:dyDescent="0.2">
      <c r="B17" t="s">
        <v>28</v>
      </c>
      <c r="C17" s="12">
        <v>189</v>
      </c>
      <c r="D17" s="8">
        <v>3.62</v>
      </c>
      <c r="E17" s="12">
        <v>113</v>
      </c>
      <c r="F17" s="8">
        <v>3.91</v>
      </c>
      <c r="G17" s="12">
        <v>48</v>
      </c>
      <c r="H17" s="8">
        <v>2.11</v>
      </c>
      <c r="I17" s="12">
        <v>11</v>
      </c>
    </row>
    <row r="18" spans="2:9" ht="15" customHeight="1" x14ac:dyDescent="0.2">
      <c r="B18" t="s">
        <v>29</v>
      </c>
      <c r="C18" s="12">
        <v>233</v>
      </c>
      <c r="D18" s="8">
        <v>4.46</v>
      </c>
      <c r="E18" s="12">
        <v>193</v>
      </c>
      <c r="F18" s="8">
        <v>6.68</v>
      </c>
      <c r="G18" s="12">
        <v>33</v>
      </c>
      <c r="H18" s="8">
        <v>1.45</v>
      </c>
      <c r="I18" s="12">
        <v>4</v>
      </c>
    </row>
    <row r="19" spans="2:9" ht="15" customHeight="1" x14ac:dyDescent="0.2">
      <c r="B19" t="s">
        <v>30</v>
      </c>
      <c r="C19" s="12">
        <v>183</v>
      </c>
      <c r="D19" s="8">
        <v>3.5</v>
      </c>
      <c r="E19" s="12">
        <v>79</v>
      </c>
      <c r="F19" s="8">
        <v>2.74</v>
      </c>
      <c r="G19" s="12">
        <v>91</v>
      </c>
      <c r="H19" s="8">
        <v>4</v>
      </c>
      <c r="I19" s="12">
        <v>8</v>
      </c>
    </row>
    <row r="20" spans="2:9" ht="15" customHeight="1" x14ac:dyDescent="0.2">
      <c r="B20" s="9" t="s">
        <v>136</v>
      </c>
      <c r="C20" s="12">
        <f>SUM(LTBL_16202[総数／事業所数])</f>
        <v>5222</v>
      </c>
      <c r="E20" s="12">
        <f>SUBTOTAL(109,LTBL_16202[個人／事業所数])</f>
        <v>2888</v>
      </c>
      <c r="G20" s="12">
        <f>SUBTOTAL(109,LTBL_16202[法人／事業所数])</f>
        <v>2276</v>
      </c>
      <c r="I20" s="12">
        <f>SUBTOTAL(109,LTBL_16202[法人以外の団体／事業所数])</f>
        <v>28</v>
      </c>
    </row>
    <row r="21" spans="2:9" ht="15" customHeight="1" x14ac:dyDescent="0.2">
      <c r="E21" s="11">
        <f>LTBL_16202[[#Totals],[個人／事業所数]]/LTBL_16202[[#Totals],[総数／事業所数]]</f>
        <v>0.55304481041746456</v>
      </c>
      <c r="G21" s="11">
        <f>LTBL_16202[[#Totals],[法人／事業所数]]/LTBL_16202[[#Totals],[総数／事業所数]]</f>
        <v>0.43584833397165834</v>
      </c>
      <c r="I21" s="11">
        <f>LTBL_16202[[#Totals],[法人以外の団体／事業所数]]/LTBL_16202[[#Totals],[総数／事業所数]]</f>
        <v>5.3619302949061663E-3</v>
      </c>
    </row>
    <row r="23" spans="2:9" ht="33" customHeight="1" x14ac:dyDescent="0.2">
      <c r="B23" t="s">
        <v>137</v>
      </c>
      <c r="C23" s="10" t="s">
        <v>32</v>
      </c>
      <c r="D23" s="10" t="s">
        <v>33</v>
      </c>
      <c r="E23" s="10" t="s">
        <v>34</v>
      </c>
      <c r="F23" s="10" t="s">
        <v>35</v>
      </c>
      <c r="G23" s="10" t="s">
        <v>36</v>
      </c>
      <c r="H23" s="10" t="s">
        <v>37</v>
      </c>
      <c r="I23" s="10" t="s">
        <v>38</v>
      </c>
    </row>
    <row r="24" spans="2:9" ht="15" customHeight="1" x14ac:dyDescent="0.2">
      <c r="B24" t="s">
        <v>54</v>
      </c>
      <c r="C24" s="12">
        <v>643</v>
      </c>
      <c r="D24" s="8">
        <v>12.31</v>
      </c>
      <c r="E24" s="12">
        <v>540</v>
      </c>
      <c r="F24" s="8">
        <v>18.7</v>
      </c>
      <c r="G24" s="12">
        <v>103</v>
      </c>
      <c r="H24" s="8">
        <v>4.53</v>
      </c>
      <c r="I24" s="12">
        <v>0</v>
      </c>
    </row>
    <row r="25" spans="2:9" ht="15" customHeight="1" x14ac:dyDescent="0.2">
      <c r="B25" t="s">
        <v>53</v>
      </c>
      <c r="C25" s="12">
        <v>458</v>
      </c>
      <c r="D25" s="8">
        <v>8.77</v>
      </c>
      <c r="E25" s="12">
        <v>400</v>
      </c>
      <c r="F25" s="8">
        <v>13.85</v>
      </c>
      <c r="G25" s="12">
        <v>58</v>
      </c>
      <c r="H25" s="8">
        <v>2.5499999999999998</v>
      </c>
      <c r="I25" s="12">
        <v>0</v>
      </c>
    </row>
    <row r="26" spans="2:9" ht="15" customHeight="1" x14ac:dyDescent="0.2">
      <c r="B26" t="s">
        <v>49</v>
      </c>
      <c r="C26" s="12">
        <v>381</v>
      </c>
      <c r="D26" s="8">
        <v>7.3</v>
      </c>
      <c r="E26" s="12">
        <v>187</v>
      </c>
      <c r="F26" s="8">
        <v>6.48</v>
      </c>
      <c r="G26" s="12">
        <v>194</v>
      </c>
      <c r="H26" s="8">
        <v>8.52</v>
      </c>
      <c r="I26" s="12">
        <v>0</v>
      </c>
    </row>
    <row r="27" spans="2:9" ht="15" customHeight="1" x14ac:dyDescent="0.2">
      <c r="B27" t="s">
        <v>39</v>
      </c>
      <c r="C27" s="12">
        <v>271</v>
      </c>
      <c r="D27" s="8">
        <v>5.19</v>
      </c>
      <c r="E27" s="12">
        <v>76</v>
      </c>
      <c r="F27" s="8">
        <v>2.63</v>
      </c>
      <c r="G27" s="12">
        <v>195</v>
      </c>
      <c r="H27" s="8">
        <v>8.57</v>
      </c>
      <c r="I27" s="12">
        <v>0</v>
      </c>
    </row>
    <row r="28" spans="2:9" ht="15" customHeight="1" x14ac:dyDescent="0.2">
      <c r="B28" t="s">
        <v>47</v>
      </c>
      <c r="C28" s="12">
        <v>247</v>
      </c>
      <c r="D28" s="8">
        <v>4.7300000000000004</v>
      </c>
      <c r="E28" s="12">
        <v>196</v>
      </c>
      <c r="F28" s="8">
        <v>6.79</v>
      </c>
      <c r="G28" s="12">
        <v>51</v>
      </c>
      <c r="H28" s="8">
        <v>2.2400000000000002</v>
      </c>
      <c r="I28" s="12">
        <v>0</v>
      </c>
    </row>
    <row r="29" spans="2:9" ht="15" customHeight="1" x14ac:dyDescent="0.2">
      <c r="B29" t="s">
        <v>50</v>
      </c>
      <c r="C29" s="12">
        <v>234</v>
      </c>
      <c r="D29" s="8">
        <v>4.4800000000000004</v>
      </c>
      <c r="E29" s="12">
        <v>61</v>
      </c>
      <c r="F29" s="8">
        <v>2.11</v>
      </c>
      <c r="G29" s="12">
        <v>169</v>
      </c>
      <c r="H29" s="8">
        <v>7.43</v>
      </c>
      <c r="I29" s="12">
        <v>3</v>
      </c>
    </row>
    <row r="30" spans="2:9" ht="15" customHeight="1" x14ac:dyDescent="0.2">
      <c r="B30" t="s">
        <v>40</v>
      </c>
      <c r="C30" s="12">
        <v>216</v>
      </c>
      <c r="D30" s="8">
        <v>4.1399999999999997</v>
      </c>
      <c r="E30" s="12">
        <v>100</v>
      </c>
      <c r="F30" s="8">
        <v>3.46</v>
      </c>
      <c r="G30" s="12">
        <v>116</v>
      </c>
      <c r="H30" s="8">
        <v>5.0999999999999996</v>
      </c>
      <c r="I30" s="12">
        <v>0</v>
      </c>
    </row>
    <row r="31" spans="2:9" ht="15" customHeight="1" x14ac:dyDescent="0.2">
      <c r="B31" t="s">
        <v>56</v>
      </c>
      <c r="C31" s="12">
        <v>200</v>
      </c>
      <c r="D31" s="8">
        <v>3.83</v>
      </c>
      <c r="E31" s="12">
        <v>193</v>
      </c>
      <c r="F31" s="8">
        <v>6.68</v>
      </c>
      <c r="G31" s="12">
        <v>7</v>
      </c>
      <c r="H31" s="8">
        <v>0.31</v>
      </c>
      <c r="I31" s="12">
        <v>0</v>
      </c>
    </row>
    <row r="32" spans="2:9" ht="15" customHeight="1" x14ac:dyDescent="0.2">
      <c r="B32" t="s">
        <v>55</v>
      </c>
      <c r="C32" s="12">
        <v>189</v>
      </c>
      <c r="D32" s="8">
        <v>3.62</v>
      </c>
      <c r="E32" s="12">
        <v>113</v>
      </c>
      <c r="F32" s="8">
        <v>3.91</v>
      </c>
      <c r="G32" s="12">
        <v>48</v>
      </c>
      <c r="H32" s="8">
        <v>2.11</v>
      </c>
      <c r="I32" s="12">
        <v>11</v>
      </c>
    </row>
    <row r="33" spans="2:9" ht="15" customHeight="1" x14ac:dyDescent="0.2">
      <c r="B33" t="s">
        <v>46</v>
      </c>
      <c r="C33" s="12">
        <v>182</v>
      </c>
      <c r="D33" s="8">
        <v>3.49</v>
      </c>
      <c r="E33" s="12">
        <v>112</v>
      </c>
      <c r="F33" s="8">
        <v>3.88</v>
      </c>
      <c r="G33" s="12">
        <v>70</v>
      </c>
      <c r="H33" s="8">
        <v>3.08</v>
      </c>
      <c r="I33" s="12">
        <v>0</v>
      </c>
    </row>
    <row r="34" spans="2:9" ht="15" customHeight="1" x14ac:dyDescent="0.2">
      <c r="B34" t="s">
        <v>41</v>
      </c>
      <c r="C34" s="12">
        <v>176</v>
      </c>
      <c r="D34" s="8">
        <v>3.37</v>
      </c>
      <c r="E34" s="12">
        <v>71</v>
      </c>
      <c r="F34" s="8">
        <v>2.46</v>
      </c>
      <c r="G34" s="12">
        <v>105</v>
      </c>
      <c r="H34" s="8">
        <v>4.6100000000000003</v>
      </c>
      <c r="I34" s="12">
        <v>0</v>
      </c>
    </row>
    <row r="35" spans="2:9" ht="15" customHeight="1" x14ac:dyDescent="0.2">
      <c r="B35" t="s">
        <v>42</v>
      </c>
      <c r="C35" s="12">
        <v>174</v>
      </c>
      <c r="D35" s="8">
        <v>3.33</v>
      </c>
      <c r="E35" s="12">
        <v>85</v>
      </c>
      <c r="F35" s="8">
        <v>2.94</v>
      </c>
      <c r="G35" s="12">
        <v>89</v>
      </c>
      <c r="H35" s="8">
        <v>3.91</v>
      </c>
      <c r="I35" s="12">
        <v>0</v>
      </c>
    </row>
    <row r="36" spans="2:9" ht="15" customHeight="1" x14ac:dyDescent="0.2">
      <c r="B36" t="s">
        <v>48</v>
      </c>
      <c r="C36" s="12">
        <v>148</v>
      </c>
      <c r="D36" s="8">
        <v>2.83</v>
      </c>
      <c r="E36" s="12">
        <v>78</v>
      </c>
      <c r="F36" s="8">
        <v>2.7</v>
      </c>
      <c r="G36" s="12">
        <v>70</v>
      </c>
      <c r="H36" s="8">
        <v>3.08</v>
      </c>
      <c r="I36" s="12">
        <v>0</v>
      </c>
    </row>
    <row r="37" spans="2:9" ht="15" customHeight="1" x14ac:dyDescent="0.2">
      <c r="B37" t="s">
        <v>51</v>
      </c>
      <c r="C37" s="12">
        <v>137</v>
      </c>
      <c r="D37" s="8">
        <v>2.62</v>
      </c>
      <c r="E37" s="12">
        <v>96</v>
      </c>
      <c r="F37" s="8">
        <v>3.32</v>
      </c>
      <c r="G37" s="12">
        <v>41</v>
      </c>
      <c r="H37" s="8">
        <v>1.8</v>
      </c>
      <c r="I37" s="12">
        <v>0</v>
      </c>
    </row>
    <row r="38" spans="2:9" ht="15" customHeight="1" x14ac:dyDescent="0.2">
      <c r="B38" t="s">
        <v>45</v>
      </c>
      <c r="C38" s="12">
        <v>118</v>
      </c>
      <c r="D38" s="8">
        <v>2.2599999999999998</v>
      </c>
      <c r="E38" s="12">
        <v>44</v>
      </c>
      <c r="F38" s="8">
        <v>1.52</v>
      </c>
      <c r="G38" s="12">
        <v>74</v>
      </c>
      <c r="H38" s="8">
        <v>3.25</v>
      </c>
      <c r="I38" s="12">
        <v>0</v>
      </c>
    </row>
    <row r="39" spans="2:9" ht="15" customHeight="1" x14ac:dyDescent="0.2">
      <c r="B39" t="s">
        <v>43</v>
      </c>
      <c r="C39" s="12">
        <v>106</v>
      </c>
      <c r="D39" s="8">
        <v>2.0299999999999998</v>
      </c>
      <c r="E39" s="12">
        <v>23</v>
      </c>
      <c r="F39" s="8">
        <v>0.8</v>
      </c>
      <c r="G39" s="12">
        <v>83</v>
      </c>
      <c r="H39" s="8">
        <v>3.65</v>
      </c>
      <c r="I39" s="12">
        <v>0</v>
      </c>
    </row>
    <row r="40" spans="2:9" ht="15" customHeight="1" x14ac:dyDescent="0.2">
      <c r="B40" t="s">
        <v>52</v>
      </c>
      <c r="C40" s="12">
        <v>83</v>
      </c>
      <c r="D40" s="8">
        <v>1.59</v>
      </c>
      <c r="E40" s="12">
        <v>44</v>
      </c>
      <c r="F40" s="8">
        <v>1.52</v>
      </c>
      <c r="G40" s="12">
        <v>37</v>
      </c>
      <c r="H40" s="8">
        <v>1.63</v>
      </c>
      <c r="I40" s="12">
        <v>0</v>
      </c>
    </row>
    <row r="41" spans="2:9" ht="15" customHeight="1" x14ac:dyDescent="0.2">
      <c r="B41" t="s">
        <v>60</v>
      </c>
      <c r="C41" s="12">
        <v>72</v>
      </c>
      <c r="D41" s="8">
        <v>1.38</v>
      </c>
      <c r="E41" s="12">
        <v>60</v>
      </c>
      <c r="F41" s="8">
        <v>2.08</v>
      </c>
      <c r="G41" s="12">
        <v>12</v>
      </c>
      <c r="H41" s="8">
        <v>0.53</v>
      </c>
      <c r="I41" s="12">
        <v>0</v>
      </c>
    </row>
    <row r="42" spans="2:9" ht="15" customHeight="1" x14ac:dyDescent="0.2">
      <c r="B42" t="s">
        <v>61</v>
      </c>
      <c r="C42" s="12">
        <v>67</v>
      </c>
      <c r="D42" s="8">
        <v>1.28</v>
      </c>
      <c r="E42" s="12">
        <v>45</v>
      </c>
      <c r="F42" s="8">
        <v>1.56</v>
      </c>
      <c r="G42" s="12">
        <v>22</v>
      </c>
      <c r="H42" s="8">
        <v>0.97</v>
      </c>
      <c r="I42" s="12">
        <v>0</v>
      </c>
    </row>
    <row r="43" spans="2:9" ht="15" customHeight="1" x14ac:dyDescent="0.2">
      <c r="B43" t="s">
        <v>44</v>
      </c>
      <c r="C43" s="12">
        <v>65</v>
      </c>
      <c r="D43" s="8">
        <v>1.24</v>
      </c>
      <c r="E43" s="12">
        <v>14</v>
      </c>
      <c r="F43" s="8">
        <v>0.48</v>
      </c>
      <c r="G43" s="12">
        <v>50</v>
      </c>
      <c r="H43" s="8">
        <v>2.2000000000000002</v>
      </c>
      <c r="I43" s="12">
        <v>1</v>
      </c>
    </row>
    <row r="46" spans="2:9" ht="33" customHeight="1" x14ac:dyDescent="0.2">
      <c r="B46" t="s">
        <v>138</v>
      </c>
      <c r="C46" s="10" t="s">
        <v>32</v>
      </c>
      <c r="D46" s="10" t="s">
        <v>33</v>
      </c>
      <c r="E46" s="10" t="s">
        <v>34</v>
      </c>
      <c r="F46" s="10" t="s">
        <v>35</v>
      </c>
      <c r="G46" s="10" t="s">
        <v>36</v>
      </c>
      <c r="H46" s="10" t="s">
        <v>37</v>
      </c>
      <c r="I46" s="10" t="s">
        <v>38</v>
      </c>
    </row>
    <row r="47" spans="2:9" ht="15" customHeight="1" x14ac:dyDescent="0.2">
      <c r="B47" t="s">
        <v>95</v>
      </c>
      <c r="C47" s="12">
        <v>346</v>
      </c>
      <c r="D47" s="8">
        <v>6.63</v>
      </c>
      <c r="E47" s="12">
        <v>308</v>
      </c>
      <c r="F47" s="8">
        <v>10.66</v>
      </c>
      <c r="G47" s="12">
        <v>38</v>
      </c>
      <c r="H47" s="8">
        <v>1.67</v>
      </c>
      <c r="I47" s="12">
        <v>0</v>
      </c>
    </row>
    <row r="48" spans="2:9" ht="15" customHeight="1" x14ac:dyDescent="0.2">
      <c r="B48" t="s">
        <v>97</v>
      </c>
      <c r="C48" s="12">
        <v>172</v>
      </c>
      <c r="D48" s="8">
        <v>3.29</v>
      </c>
      <c r="E48" s="12">
        <v>165</v>
      </c>
      <c r="F48" s="8">
        <v>5.71</v>
      </c>
      <c r="G48" s="12">
        <v>7</v>
      </c>
      <c r="H48" s="8">
        <v>0.31</v>
      </c>
      <c r="I48" s="12">
        <v>0</v>
      </c>
    </row>
    <row r="49" spans="2:9" ht="15" customHeight="1" x14ac:dyDescent="0.2">
      <c r="B49" t="s">
        <v>94</v>
      </c>
      <c r="C49" s="12">
        <v>162</v>
      </c>
      <c r="D49" s="8">
        <v>3.1</v>
      </c>
      <c r="E49" s="12">
        <v>155</v>
      </c>
      <c r="F49" s="8">
        <v>5.37</v>
      </c>
      <c r="G49" s="12">
        <v>7</v>
      </c>
      <c r="H49" s="8">
        <v>0.31</v>
      </c>
      <c r="I49" s="12">
        <v>0</v>
      </c>
    </row>
    <row r="50" spans="2:9" ht="15" customHeight="1" x14ac:dyDescent="0.2">
      <c r="B50" t="s">
        <v>96</v>
      </c>
      <c r="C50" s="12">
        <v>117</v>
      </c>
      <c r="D50" s="8">
        <v>2.2400000000000002</v>
      </c>
      <c r="E50" s="12">
        <v>79</v>
      </c>
      <c r="F50" s="8">
        <v>2.74</v>
      </c>
      <c r="G50" s="12">
        <v>38</v>
      </c>
      <c r="H50" s="8">
        <v>1.67</v>
      </c>
      <c r="I50" s="12">
        <v>0</v>
      </c>
    </row>
    <row r="51" spans="2:9" ht="15" customHeight="1" x14ac:dyDescent="0.2">
      <c r="B51" t="s">
        <v>87</v>
      </c>
      <c r="C51" s="12">
        <v>106</v>
      </c>
      <c r="D51" s="8">
        <v>2.0299999999999998</v>
      </c>
      <c r="E51" s="12">
        <v>61</v>
      </c>
      <c r="F51" s="8">
        <v>2.11</v>
      </c>
      <c r="G51" s="12">
        <v>45</v>
      </c>
      <c r="H51" s="8">
        <v>1.98</v>
      </c>
      <c r="I51" s="12">
        <v>0</v>
      </c>
    </row>
    <row r="52" spans="2:9" ht="15" customHeight="1" x14ac:dyDescent="0.2">
      <c r="B52" t="s">
        <v>79</v>
      </c>
      <c r="C52" s="12">
        <v>102</v>
      </c>
      <c r="D52" s="8">
        <v>1.95</v>
      </c>
      <c r="E52" s="12">
        <v>26</v>
      </c>
      <c r="F52" s="8">
        <v>0.9</v>
      </c>
      <c r="G52" s="12">
        <v>76</v>
      </c>
      <c r="H52" s="8">
        <v>3.34</v>
      </c>
      <c r="I52" s="12">
        <v>0</v>
      </c>
    </row>
    <row r="53" spans="2:9" ht="15" customHeight="1" x14ac:dyDescent="0.2">
      <c r="B53" t="s">
        <v>91</v>
      </c>
      <c r="C53" s="12">
        <v>99</v>
      </c>
      <c r="D53" s="8">
        <v>1.9</v>
      </c>
      <c r="E53" s="12">
        <v>89</v>
      </c>
      <c r="F53" s="8">
        <v>3.08</v>
      </c>
      <c r="G53" s="12">
        <v>10</v>
      </c>
      <c r="H53" s="8">
        <v>0.44</v>
      </c>
      <c r="I53" s="12">
        <v>0</v>
      </c>
    </row>
    <row r="54" spans="2:9" ht="15" customHeight="1" x14ac:dyDescent="0.2">
      <c r="B54" t="s">
        <v>92</v>
      </c>
      <c r="C54" s="12">
        <v>94</v>
      </c>
      <c r="D54" s="8">
        <v>1.8</v>
      </c>
      <c r="E54" s="12">
        <v>86</v>
      </c>
      <c r="F54" s="8">
        <v>2.98</v>
      </c>
      <c r="G54" s="12">
        <v>8</v>
      </c>
      <c r="H54" s="8">
        <v>0.35</v>
      </c>
      <c r="I54" s="12">
        <v>0</v>
      </c>
    </row>
    <row r="55" spans="2:9" ht="15" customHeight="1" x14ac:dyDescent="0.2">
      <c r="B55" t="s">
        <v>83</v>
      </c>
      <c r="C55" s="12">
        <v>93</v>
      </c>
      <c r="D55" s="8">
        <v>1.78</v>
      </c>
      <c r="E55" s="12">
        <v>58</v>
      </c>
      <c r="F55" s="8">
        <v>2.0099999999999998</v>
      </c>
      <c r="G55" s="12">
        <v>35</v>
      </c>
      <c r="H55" s="8">
        <v>1.54</v>
      </c>
      <c r="I55" s="12">
        <v>0</v>
      </c>
    </row>
    <row r="56" spans="2:9" ht="15" customHeight="1" x14ac:dyDescent="0.2">
      <c r="B56" t="s">
        <v>89</v>
      </c>
      <c r="C56" s="12">
        <v>93</v>
      </c>
      <c r="D56" s="8">
        <v>1.78</v>
      </c>
      <c r="E56" s="12">
        <v>33</v>
      </c>
      <c r="F56" s="8">
        <v>1.1399999999999999</v>
      </c>
      <c r="G56" s="12">
        <v>60</v>
      </c>
      <c r="H56" s="8">
        <v>2.64</v>
      </c>
      <c r="I56" s="12">
        <v>0</v>
      </c>
    </row>
    <row r="57" spans="2:9" ht="15" customHeight="1" x14ac:dyDescent="0.2">
      <c r="B57" t="s">
        <v>90</v>
      </c>
      <c r="C57" s="12">
        <v>90</v>
      </c>
      <c r="D57" s="8">
        <v>1.72</v>
      </c>
      <c r="E57" s="12">
        <v>79</v>
      </c>
      <c r="F57" s="8">
        <v>2.74</v>
      </c>
      <c r="G57" s="12">
        <v>11</v>
      </c>
      <c r="H57" s="8">
        <v>0.48</v>
      </c>
      <c r="I57" s="12">
        <v>0</v>
      </c>
    </row>
    <row r="58" spans="2:9" ht="15" customHeight="1" x14ac:dyDescent="0.2">
      <c r="B58" t="s">
        <v>88</v>
      </c>
      <c r="C58" s="12">
        <v>88</v>
      </c>
      <c r="D58" s="8">
        <v>1.69</v>
      </c>
      <c r="E58" s="12">
        <v>11</v>
      </c>
      <c r="F58" s="8">
        <v>0.38</v>
      </c>
      <c r="G58" s="12">
        <v>74</v>
      </c>
      <c r="H58" s="8">
        <v>3.25</v>
      </c>
      <c r="I58" s="12">
        <v>2</v>
      </c>
    </row>
    <row r="59" spans="2:9" ht="15" customHeight="1" x14ac:dyDescent="0.2">
      <c r="B59" t="s">
        <v>84</v>
      </c>
      <c r="C59" s="12">
        <v>86</v>
      </c>
      <c r="D59" s="8">
        <v>1.65</v>
      </c>
      <c r="E59" s="12">
        <v>58</v>
      </c>
      <c r="F59" s="8">
        <v>2.0099999999999998</v>
      </c>
      <c r="G59" s="12">
        <v>28</v>
      </c>
      <c r="H59" s="8">
        <v>1.23</v>
      </c>
      <c r="I59" s="12">
        <v>0</v>
      </c>
    </row>
    <row r="60" spans="2:9" ht="15" customHeight="1" x14ac:dyDescent="0.2">
      <c r="B60" t="s">
        <v>81</v>
      </c>
      <c r="C60" s="12">
        <v>84</v>
      </c>
      <c r="D60" s="8">
        <v>1.61</v>
      </c>
      <c r="E60" s="12">
        <v>39</v>
      </c>
      <c r="F60" s="8">
        <v>1.35</v>
      </c>
      <c r="G60" s="12">
        <v>45</v>
      </c>
      <c r="H60" s="8">
        <v>1.98</v>
      </c>
      <c r="I60" s="12">
        <v>0</v>
      </c>
    </row>
    <row r="61" spans="2:9" ht="15" customHeight="1" x14ac:dyDescent="0.2">
      <c r="B61" t="s">
        <v>86</v>
      </c>
      <c r="C61" s="12">
        <v>82</v>
      </c>
      <c r="D61" s="8">
        <v>1.57</v>
      </c>
      <c r="E61" s="12">
        <v>37</v>
      </c>
      <c r="F61" s="8">
        <v>1.28</v>
      </c>
      <c r="G61" s="12">
        <v>45</v>
      </c>
      <c r="H61" s="8">
        <v>1.98</v>
      </c>
      <c r="I61" s="12">
        <v>0</v>
      </c>
    </row>
    <row r="62" spans="2:9" ht="15" customHeight="1" x14ac:dyDescent="0.2">
      <c r="B62" t="s">
        <v>93</v>
      </c>
      <c r="C62" s="12">
        <v>76</v>
      </c>
      <c r="D62" s="8">
        <v>1.46</v>
      </c>
      <c r="E62" s="12">
        <v>67</v>
      </c>
      <c r="F62" s="8">
        <v>2.3199999999999998</v>
      </c>
      <c r="G62" s="12">
        <v>9</v>
      </c>
      <c r="H62" s="8">
        <v>0.4</v>
      </c>
      <c r="I62" s="12">
        <v>0</v>
      </c>
    </row>
    <row r="63" spans="2:9" ht="15" customHeight="1" x14ac:dyDescent="0.2">
      <c r="B63" t="s">
        <v>102</v>
      </c>
      <c r="C63" s="12">
        <v>75</v>
      </c>
      <c r="D63" s="8">
        <v>1.44</v>
      </c>
      <c r="E63" s="12">
        <v>44</v>
      </c>
      <c r="F63" s="8">
        <v>1.52</v>
      </c>
      <c r="G63" s="12">
        <v>31</v>
      </c>
      <c r="H63" s="8">
        <v>1.36</v>
      </c>
      <c r="I63" s="12">
        <v>0</v>
      </c>
    </row>
    <row r="64" spans="2:9" ht="15" customHeight="1" x14ac:dyDescent="0.2">
      <c r="B64" t="s">
        <v>101</v>
      </c>
      <c r="C64" s="12">
        <v>72</v>
      </c>
      <c r="D64" s="8">
        <v>1.38</v>
      </c>
      <c r="E64" s="12">
        <v>27</v>
      </c>
      <c r="F64" s="8">
        <v>0.93</v>
      </c>
      <c r="G64" s="12">
        <v>45</v>
      </c>
      <c r="H64" s="8">
        <v>1.98</v>
      </c>
      <c r="I64" s="12">
        <v>0</v>
      </c>
    </row>
    <row r="65" spans="2:9" ht="15" customHeight="1" x14ac:dyDescent="0.2">
      <c r="B65" t="s">
        <v>85</v>
      </c>
      <c r="C65" s="12">
        <v>71</v>
      </c>
      <c r="D65" s="8">
        <v>1.36</v>
      </c>
      <c r="E65" s="12">
        <v>31</v>
      </c>
      <c r="F65" s="8">
        <v>1.07</v>
      </c>
      <c r="G65" s="12">
        <v>40</v>
      </c>
      <c r="H65" s="8">
        <v>1.76</v>
      </c>
      <c r="I65" s="12">
        <v>0</v>
      </c>
    </row>
    <row r="66" spans="2:9" ht="15" customHeight="1" x14ac:dyDescent="0.2">
      <c r="B66" t="s">
        <v>99</v>
      </c>
      <c r="C66" s="12">
        <v>65</v>
      </c>
      <c r="D66" s="8">
        <v>1.24</v>
      </c>
      <c r="E66" s="12">
        <v>8</v>
      </c>
      <c r="F66" s="8">
        <v>0.28000000000000003</v>
      </c>
      <c r="G66" s="12">
        <v>57</v>
      </c>
      <c r="H66" s="8">
        <v>2.5</v>
      </c>
      <c r="I66" s="12">
        <v>0</v>
      </c>
    </row>
    <row r="67" spans="2:9" ht="15" customHeight="1" x14ac:dyDescent="0.2">
      <c r="B67" t="s">
        <v>82</v>
      </c>
      <c r="C67" s="12">
        <v>65</v>
      </c>
      <c r="D67" s="8">
        <v>1.24</v>
      </c>
      <c r="E67" s="12">
        <v>26</v>
      </c>
      <c r="F67" s="8">
        <v>0.9</v>
      </c>
      <c r="G67" s="12">
        <v>39</v>
      </c>
      <c r="H67" s="8">
        <v>1.71</v>
      </c>
      <c r="I67" s="12">
        <v>0</v>
      </c>
    </row>
    <row r="69" spans="2:9" ht="15" customHeight="1" x14ac:dyDescent="0.2">
      <c r="B69" t="s">
        <v>139</v>
      </c>
    </row>
  </sheetData>
  <phoneticPr fontId="1"/>
  <pageMargins left="0.70866141732283505" right="0.70866141732283505" top="0.74803149606299202" bottom="0.74803149606299202" header="0.31496062992126" footer="0.31496062992126"/>
  <pageSetup paperSize="12" orientation="portrait" cellComments="atEnd" r:id="rId1"/>
  <tableParts count="3">
    <tablePart r:id="rId2"/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F9C8F-31C5-4FCD-B2E3-E275A991DC6B}">
  <sheetPr>
    <pageSetUpPr fitToPage="1"/>
  </sheetPr>
  <dimension ref="B2:I68"/>
  <sheetViews>
    <sheetView workbookViewId="0">
      <selection activeCell="B2" sqref="B2"/>
    </sheetView>
  </sheetViews>
  <sheetFormatPr defaultRowHeight="15" customHeight="1" x14ac:dyDescent="0.2"/>
  <cols>
    <col min="1" max="1" width="3.6640625" customWidth="1"/>
    <col min="2" max="2" width="40.77734375" customWidth="1"/>
    <col min="3" max="9" width="13.5546875" customWidth="1"/>
  </cols>
  <sheetData>
    <row r="2" spans="2:9" ht="15" customHeight="1" x14ac:dyDescent="0.2">
      <c r="B2" t="s">
        <v>142</v>
      </c>
    </row>
    <row r="4" spans="2:9" ht="33" customHeight="1" x14ac:dyDescent="0.2">
      <c r="B4" t="s">
        <v>135</v>
      </c>
      <c r="C4" s="10" t="s">
        <v>32</v>
      </c>
      <c r="D4" s="10" t="s">
        <v>33</v>
      </c>
      <c r="E4" s="10" t="s">
        <v>34</v>
      </c>
      <c r="F4" s="10" t="s">
        <v>35</v>
      </c>
      <c r="G4" s="10" t="s">
        <v>36</v>
      </c>
      <c r="H4" s="10" t="s">
        <v>37</v>
      </c>
      <c r="I4" s="10" t="s">
        <v>38</v>
      </c>
    </row>
    <row r="5" spans="2:9" ht="15" customHeight="1" x14ac:dyDescent="0.2">
      <c r="B5" t="s">
        <v>16</v>
      </c>
      <c r="C5" s="12">
        <v>2</v>
      </c>
      <c r="D5" s="8">
        <v>0.15</v>
      </c>
      <c r="E5" s="12">
        <v>1</v>
      </c>
      <c r="F5" s="8">
        <v>0.12</v>
      </c>
      <c r="G5" s="12">
        <v>1</v>
      </c>
      <c r="H5" s="8">
        <v>0.19</v>
      </c>
      <c r="I5" s="12">
        <v>0</v>
      </c>
    </row>
    <row r="6" spans="2:9" ht="15" customHeight="1" x14ac:dyDescent="0.2">
      <c r="B6" t="s">
        <v>17</v>
      </c>
      <c r="C6" s="12">
        <v>229</v>
      </c>
      <c r="D6" s="8">
        <v>16.690000000000001</v>
      </c>
      <c r="E6" s="12">
        <v>106</v>
      </c>
      <c r="F6" s="8">
        <v>12.97</v>
      </c>
      <c r="G6" s="12">
        <v>123</v>
      </c>
      <c r="H6" s="8">
        <v>22.82</v>
      </c>
      <c r="I6" s="12">
        <v>0</v>
      </c>
    </row>
    <row r="7" spans="2:9" ht="15" customHeight="1" x14ac:dyDescent="0.2">
      <c r="B7" t="s">
        <v>18</v>
      </c>
      <c r="C7" s="12">
        <v>116</v>
      </c>
      <c r="D7" s="8">
        <v>8.4499999999999993</v>
      </c>
      <c r="E7" s="12">
        <v>53</v>
      </c>
      <c r="F7" s="8">
        <v>6.49</v>
      </c>
      <c r="G7" s="12">
        <v>63</v>
      </c>
      <c r="H7" s="8">
        <v>11.69</v>
      </c>
      <c r="I7" s="12">
        <v>0</v>
      </c>
    </row>
    <row r="8" spans="2:9" ht="15" customHeight="1" x14ac:dyDescent="0.2">
      <c r="B8" t="s">
        <v>19</v>
      </c>
      <c r="C8" s="12">
        <v>0</v>
      </c>
      <c r="D8" s="8">
        <v>0</v>
      </c>
      <c r="E8" s="12">
        <v>0</v>
      </c>
      <c r="F8" s="8">
        <v>0</v>
      </c>
      <c r="G8" s="12">
        <v>0</v>
      </c>
      <c r="H8" s="8">
        <v>0</v>
      </c>
      <c r="I8" s="12">
        <v>0</v>
      </c>
    </row>
    <row r="9" spans="2:9" ht="15" customHeight="1" x14ac:dyDescent="0.2">
      <c r="B9" t="s">
        <v>20</v>
      </c>
      <c r="C9" s="12">
        <v>12</v>
      </c>
      <c r="D9" s="8">
        <v>0.87</v>
      </c>
      <c r="E9" s="12">
        <v>1</v>
      </c>
      <c r="F9" s="8">
        <v>0.12</v>
      </c>
      <c r="G9" s="12">
        <v>11</v>
      </c>
      <c r="H9" s="8">
        <v>2.04</v>
      </c>
      <c r="I9" s="12">
        <v>0</v>
      </c>
    </row>
    <row r="10" spans="2:9" ht="15" customHeight="1" x14ac:dyDescent="0.2">
      <c r="B10" t="s">
        <v>21</v>
      </c>
      <c r="C10" s="12">
        <v>6</v>
      </c>
      <c r="D10" s="8">
        <v>0.44</v>
      </c>
      <c r="E10" s="12">
        <v>0</v>
      </c>
      <c r="F10" s="8">
        <v>0</v>
      </c>
      <c r="G10" s="12">
        <v>6</v>
      </c>
      <c r="H10" s="8">
        <v>1.1100000000000001</v>
      </c>
      <c r="I10" s="12">
        <v>0</v>
      </c>
    </row>
    <row r="11" spans="2:9" ht="15" customHeight="1" x14ac:dyDescent="0.2">
      <c r="B11" t="s">
        <v>22</v>
      </c>
      <c r="C11" s="12">
        <v>318</v>
      </c>
      <c r="D11" s="8">
        <v>23.18</v>
      </c>
      <c r="E11" s="12">
        <v>169</v>
      </c>
      <c r="F11" s="8">
        <v>20.69</v>
      </c>
      <c r="G11" s="12">
        <v>149</v>
      </c>
      <c r="H11" s="8">
        <v>27.64</v>
      </c>
      <c r="I11" s="12">
        <v>0</v>
      </c>
    </row>
    <row r="12" spans="2:9" ht="15" customHeight="1" x14ac:dyDescent="0.2">
      <c r="B12" t="s">
        <v>23</v>
      </c>
      <c r="C12" s="12">
        <v>8</v>
      </c>
      <c r="D12" s="8">
        <v>0.57999999999999996</v>
      </c>
      <c r="E12" s="12">
        <v>3</v>
      </c>
      <c r="F12" s="8">
        <v>0.37</v>
      </c>
      <c r="G12" s="12">
        <v>5</v>
      </c>
      <c r="H12" s="8">
        <v>0.93</v>
      </c>
      <c r="I12" s="12">
        <v>0</v>
      </c>
    </row>
    <row r="13" spans="2:9" ht="15" customHeight="1" x14ac:dyDescent="0.2">
      <c r="B13" t="s">
        <v>24</v>
      </c>
      <c r="C13" s="12">
        <v>86</v>
      </c>
      <c r="D13" s="8">
        <v>6.27</v>
      </c>
      <c r="E13" s="12">
        <v>48</v>
      </c>
      <c r="F13" s="8">
        <v>5.88</v>
      </c>
      <c r="G13" s="12">
        <v>37</v>
      </c>
      <c r="H13" s="8">
        <v>6.86</v>
      </c>
      <c r="I13" s="12">
        <v>0</v>
      </c>
    </row>
    <row r="14" spans="2:9" ht="15" customHeight="1" x14ac:dyDescent="0.2">
      <c r="B14" t="s">
        <v>25</v>
      </c>
      <c r="C14" s="12">
        <v>57</v>
      </c>
      <c r="D14" s="8">
        <v>4.1500000000000004</v>
      </c>
      <c r="E14" s="12">
        <v>27</v>
      </c>
      <c r="F14" s="8">
        <v>3.3</v>
      </c>
      <c r="G14" s="12">
        <v>27</v>
      </c>
      <c r="H14" s="8">
        <v>5.01</v>
      </c>
      <c r="I14" s="12">
        <v>0</v>
      </c>
    </row>
    <row r="15" spans="2:9" ht="15" customHeight="1" x14ac:dyDescent="0.2">
      <c r="B15" t="s">
        <v>26</v>
      </c>
      <c r="C15" s="12">
        <v>186</v>
      </c>
      <c r="D15" s="8">
        <v>13.56</v>
      </c>
      <c r="E15" s="12">
        <v>147</v>
      </c>
      <c r="F15" s="8">
        <v>17.989999999999998</v>
      </c>
      <c r="G15" s="12">
        <v>38</v>
      </c>
      <c r="H15" s="8">
        <v>7.05</v>
      </c>
      <c r="I15" s="12">
        <v>0</v>
      </c>
    </row>
    <row r="16" spans="2:9" ht="15" customHeight="1" x14ac:dyDescent="0.2">
      <c r="B16" t="s">
        <v>27</v>
      </c>
      <c r="C16" s="12">
        <v>194</v>
      </c>
      <c r="D16" s="8">
        <v>14.14</v>
      </c>
      <c r="E16" s="12">
        <v>160</v>
      </c>
      <c r="F16" s="8">
        <v>19.579999999999998</v>
      </c>
      <c r="G16" s="12">
        <v>33</v>
      </c>
      <c r="H16" s="8">
        <v>6.12</v>
      </c>
      <c r="I16" s="12">
        <v>0</v>
      </c>
    </row>
    <row r="17" spans="2:9" ht="15" customHeight="1" x14ac:dyDescent="0.2">
      <c r="B17" t="s">
        <v>28</v>
      </c>
      <c r="C17" s="12">
        <v>60</v>
      </c>
      <c r="D17" s="8">
        <v>4.37</v>
      </c>
      <c r="E17" s="12">
        <v>33</v>
      </c>
      <c r="F17" s="8">
        <v>4.04</v>
      </c>
      <c r="G17" s="12">
        <v>17</v>
      </c>
      <c r="H17" s="8">
        <v>3.15</v>
      </c>
      <c r="I17" s="12">
        <v>0</v>
      </c>
    </row>
    <row r="18" spans="2:9" ht="15" customHeight="1" x14ac:dyDescent="0.2">
      <c r="B18" t="s">
        <v>29</v>
      </c>
      <c r="C18" s="12">
        <v>56</v>
      </c>
      <c r="D18" s="8">
        <v>4.08</v>
      </c>
      <c r="E18" s="12">
        <v>42</v>
      </c>
      <c r="F18" s="8">
        <v>5.14</v>
      </c>
      <c r="G18" s="12">
        <v>14</v>
      </c>
      <c r="H18" s="8">
        <v>2.6</v>
      </c>
      <c r="I18" s="12">
        <v>0</v>
      </c>
    </row>
    <row r="19" spans="2:9" ht="15" customHeight="1" x14ac:dyDescent="0.2">
      <c r="B19" t="s">
        <v>30</v>
      </c>
      <c r="C19" s="12">
        <v>42</v>
      </c>
      <c r="D19" s="8">
        <v>3.06</v>
      </c>
      <c r="E19" s="12">
        <v>27</v>
      </c>
      <c r="F19" s="8">
        <v>3.3</v>
      </c>
      <c r="G19" s="12">
        <v>15</v>
      </c>
      <c r="H19" s="8">
        <v>2.78</v>
      </c>
      <c r="I19" s="12">
        <v>0</v>
      </c>
    </row>
    <row r="20" spans="2:9" ht="15" customHeight="1" x14ac:dyDescent="0.2">
      <c r="B20" s="9" t="s">
        <v>136</v>
      </c>
      <c r="C20" s="12">
        <f>SUM(LTBL_16204[総数／事業所数])</f>
        <v>1372</v>
      </c>
      <c r="E20" s="12">
        <f>SUBTOTAL(109,LTBL_16204[個人／事業所数])</f>
        <v>817</v>
      </c>
      <c r="G20" s="12">
        <f>SUBTOTAL(109,LTBL_16204[法人／事業所数])</f>
        <v>539</v>
      </c>
      <c r="I20" s="12">
        <f>SUBTOTAL(109,LTBL_16204[法人以外の団体／事業所数])</f>
        <v>0</v>
      </c>
    </row>
    <row r="21" spans="2:9" ht="15" customHeight="1" x14ac:dyDescent="0.2">
      <c r="E21" s="11">
        <f>LTBL_16204[[#Totals],[個人／事業所数]]/LTBL_16204[[#Totals],[総数／事業所数]]</f>
        <v>0.59548104956268222</v>
      </c>
      <c r="G21" s="11">
        <f>LTBL_16204[[#Totals],[法人／事業所数]]/LTBL_16204[[#Totals],[総数／事業所数]]</f>
        <v>0.39285714285714285</v>
      </c>
      <c r="I21" s="11">
        <f>LTBL_16204[[#Totals],[法人以外の団体／事業所数]]/LTBL_16204[[#Totals],[総数／事業所数]]</f>
        <v>0</v>
      </c>
    </row>
    <row r="23" spans="2:9" ht="33" customHeight="1" x14ac:dyDescent="0.2">
      <c r="B23" t="s">
        <v>137</v>
      </c>
      <c r="C23" s="10" t="s">
        <v>32</v>
      </c>
      <c r="D23" s="10" t="s">
        <v>33</v>
      </c>
      <c r="E23" s="10" t="s">
        <v>34</v>
      </c>
      <c r="F23" s="10" t="s">
        <v>35</v>
      </c>
      <c r="G23" s="10" t="s">
        <v>36</v>
      </c>
      <c r="H23" s="10" t="s">
        <v>37</v>
      </c>
      <c r="I23" s="10" t="s">
        <v>38</v>
      </c>
    </row>
    <row r="24" spans="2:9" ht="15" customHeight="1" x14ac:dyDescent="0.2">
      <c r="B24" t="s">
        <v>54</v>
      </c>
      <c r="C24" s="12">
        <v>172</v>
      </c>
      <c r="D24" s="8">
        <v>12.54</v>
      </c>
      <c r="E24" s="12">
        <v>153</v>
      </c>
      <c r="F24" s="8">
        <v>18.73</v>
      </c>
      <c r="G24" s="12">
        <v>19</v>
      </c>
      <c r="H24" s="8">
        <v>3.53</v>
      </c>
      <c r="I24" s="12">
        <v>0</v>
      </c>
    </row>
    <row r="25" spans="2:9" ht="15" customHeight="1" x14ac:dyDescent="0.2">
      <c r="B25" t="s">
        <v>53</v>
      </c>
      <c r="C25" s="12">
        <v>166</v>
      </c>
      <c r="D25" s="8">
        <v>12.1</v>
      </c>
      <c r="E25" s="12">
        <v>141</v>
      </c>
      <c r="F25" s="8">
        <v>17.260000000000002</v>
      </c>
      <c r="G25" s="12">
        <v>25</v>
      </c>
      <c r="H25" s="8">
        <v>4.6399999999999997</v>
      </c>
      <c r="I25" s="12">
        <v>0</v>
      </c>
    </row>
    <row r="26" spans="2:9" ht="15" customHeight="1" x14ac:dyDescent="0.2">
      <c r="B26" t="s">
        <v>49</v>
      </c>
      <c r="C26" s="12">
        <v>99</v>
      </c>
      <c r="D26" s="8">
        <v>7.22</v>
      </c>
      <c r="E26" s="12">
        <v>54</v>
      </c>
      <c r="F26" s="8">
        <v>6.61</v>
      </c>
      <c r="G26" s="12">
        <v>45</v>
      </c>
      <c r="H26" s="8">
        <v>8.35</v>
      </c>
      <c r="I26" s="12">
        <v>0</v>
      </c>
    </row>
    <row r="27" spans="2:9" ht="15" customHeight="1" x14ac:dyDescent="0.2">
      <c r="B27" t="s">
        <v>39</v>
      </c>
      <c r="C27" s="12">
        <v>95</v>
      </c>
      <c r="D27" s="8">
        <v>6.92</v>
      </c>
      <c r="E27" s="12">
        <v>40</v>
      </c>
      <c r="F27" s="8">
        <v>4.9000000000000004</v>
      </c>
      <c r="G27" s="12">
        <v>55</v>
      </c>
      <c r="H27" s="8">
        <v>10.199999999999999</v>
      </c>
      <c r="I27" s="12">
        <v>0</v>
      </c>
    </row>
    <row r="28" spans="2:9" ht="15" customHeight="1" x14ac:dyDescent="0.2">
      <c r="B28" t="s">
        <v>40</v>
      </c>
      <c r="C28" s="12">
        <v>76</v>
      </c>
      <c r="D28" s="8">
        <v>5.54</v>
      </c>
      <c r="E28" s="12">
        <v>41</v>
      </c>
      <c r="F28" s="8">
        <v>5.0199999999999996</v>
      </c>
      <c r="G28" s="12">
        <v>35</v>
      </c>
      <c r="H28" s="8">
        <v>6.49</v>
      </c>
      <c r="I28" s="12">
        <v>0</v>
      </c>
    </row>
    <row r="29" spans="2:9" ht="15" customHeight="1" x14ac:dyDescent="0.2">
      <c r="B29" t="s">
        <v>47</v>
      </c>
      <c r="C29" s="12">
        <v>71</v>
      </c>
      <c r="D29" s="8">
        <v>5.17</v>
      </c>
      <c r="E29" s="12">
        <v>52</v>
      </c>
      <c r="F29" s="8">
        <v>6.36</v>
      </c>
      <c r="G29" s="12">
        <v>19</v>
      </c>
      <c r="H29" s="8">
        <v>3.53</v>
      </c>
      <c r="I29" s="12">
        <v>0</v>
      </c>
    </row>
    <row r="30" spans="2:9" ht="15" customHeight="1" x14ac:dyDescent="0.2">
      <c r="B30" t="s">
        <v>50</v>
      </c>
      <c r="C30" s="12">
        <v>68</v>
      </c>
      <c r="D30" s="8">
        <v>4.96</v>
      </c>
      <c r="E30" s="12">
        <v>43</v>
      </c>
      <c r="F30" s="8">
        <v>5.26</v>
      </c>
      <c r="G30" s="12">
        <v>24</v>
      </c>
      <c r="H30" s="8">
        <v>4.45</v>
      </c>
      <c r="I30" s="12">
        <v>0</v>
      </c>
    </row>
    <row r="31" spans="2:9" ht="15" customHeight="1" x14ac:dyDescent="0.2">
      <c r="B31" t="s">
        <v>55</v>
      </c>
      <c r="C31" s="12">
        <v>60</v>
      </c>
      <c r="D31" s="8">
        <v>4.37</v>
      </c>
      <c r="E31" s="12">
        <v>33</v>
      </c>
      <c r="F31" s="8">
        <v>4.04</v>
      </c>
      <c r="G31" s="12">
        <v>17</v>
      </c>
      <c r="H31" s="8">
        <v>3.15</v>
      </c>
      <c r="I31" s="12">
        <v>0</v>
      </c>
    </row>
    <row r="32" spans="2:9" ht="15" customHeight="1" x14ac:dyDescent="0.2">
      <c r="B32" t="s">
        <v>41</v>
      </c>
      <c r="C32" s="12">
        <v>58</v>
      </c>
      <c r="D32" s="8">
        <v>4.2300000000000004</v>
      </c>
      <c r="E32" s="12">
        <v>25</v>
      </c>
      <c r="F32" s="8">
        <v>3.06</v>
      </c>
      <c r="G32" s="12">
        <v>33</v>
      </c>
      <c r="H32" s="8">
        <v>6.12</v>
      </c>
      <c r="I32" s="12">
        <v>0</v>
      </c>
    </row>
    <row r="33" spans="2:9" ht="15" customHeight="1" x14ac:dyDescent="0.2">
      <c r="B33" t="s">
        <v>46</v>
      </c>
      <c r="C33" s="12">
        <v>45</v>
      </c>
      <c r="D33" s="8">
        <v>3.28</v>
      </c>
      <c r="E33" s="12">
        <v>23</v>
      </c>
      <c r="F33" s="8">
        <v>2.82</v>
      </c>
      <c r="G33" s="12">
        <v>22</v>
      </c>
      <c r="H33" s="8">
        <v>4.08</v>
      </c>
      <c r="I33" s="12">
        <v>0</v>
      </c>
    </row>
    <row r="34" spans="2:9" ht="15" customHeight="1" x14ac:dyDescent="0.2">
      <c r="B34" t="s">
        <v>56</v>
      </c>
      <c r="C34" s="12">
        <v>45</v>
      </c>
      <c r="D34" s="8">
        <v>3.28</v>
      </c>
      <c r="E34" s="12">
        <v>42</v>
      </c>
      <c r="F34" s="8">
        <v>5.14</v>
      </c>
      <c r="G34" s="12">
        <v>3</v>
      </c>
      <c r="H34" s="8">
        <v>0.56000000000000005</v>
      </c>
      <c r="I34" s="12">
        <v>0</v>
      </c>
    </row>
    <row r="35" spans="2:9" ht="15" customHeight="1" x14ac:dyDescent="0.2">
      <c r="B35" t="s">
        <v>48</v>
      </c>
      <c r="C35" s="12">
        <v>42</v>
      </c>
      <c r="D35" s="8">
        <v>3.06</v>
      </c>
      <c r="E35" s="12">
        <v>21</v>
      </c>
      <c r="F35" s="8">
        <v>2.57</v>
      </c>
      <c r="G35" s="12">
        <v>21</v>
      </c>
      <c r="H35" s="8">
        <v>3.9</v>
      </c>
      <c r="I35" s="12">
        <v>0</v>
      </c>
    </row>
    <row r="36" spans="2:9" ht="15" customHeight="1" x14ac:dyDescent="0.2">
      <c r="B36" t="s">
        <v>51</v>
      </c>
      <c r="C36" s="12">
        <v>27</v>
      </c>
      <c r="D36" s="8">
        <v>1.97</v>
      </c>
      <c r="E36" s="12">
        <v>20</v>
      </c>
      <c r="F36" s="8">
        <v>2.4500000000000002</v>
      </c>
      <c r="G36" s="12">
        <v>7</v>
      </c>
      <c r="H36" s="8">
        <v>1.3</v>
      </c>
      <c r="I36" s="12">
        <v>0</v>
      </c>
    </row>
    <row r="37" spans="2:9" ht="15" customHeight="1" x14ac:dyDescent="0.2">
      <c r="B37" t="s">
        <v>52</v>
      </c>
      <c r="C37" s="12">
        <v>24</v>
      </c>
      <c r="D37" s="8">
        <v>1.75</v>
      </c>
      <c r="E37" s="12">
        <v>7</v>
      </c>
      <c r="F37" s="8">
        <v>0.86</v>
      </c>
      <c r="G37" s="12">
        <v>14</v>
      </c>
      <c r="H37" s="8">
        <v>2.6</v>
      </c>
      <c r="I37" s="12">
        <v>0</v>
      </c>
    </row>
    <row r="38" spans="2:9" ht="15" customHeight="1" x14ac:dyDescent="0.2">
      <c r="B38" t="s">
        <v>63</v>
      </c>
      <c r="C38" s="12">
        <v>22</v>
      </c>
      <c r="D38" s="8">
        <v>1.6</v>
      </c>
      <c r="E38" s="12">
        <v>6</v>
      </c>
      <c r="F38" s="8">
        <v>0.73</v>
      </c>
      <c r="G38" s="12">
        <v>16</v>
      </c>
      <c r="H38" s="8">
        <v>2.97</v>
      </c>
      <c r="I38" s="12">
        <v>0</v>
      </c>
    </row>
    <row r="39" spans="2:9" ht="15" customHeight="1" x14ac:dyDescent="0.2">
      <c r="B39" t="s">
        <v>58</v>
      </c>
      <c r="C39" s="12">
        <v>22</v>
      </c>
      <c r="D39" s="8">
        <v>1.6</v>
      </c>
      <c r="E39" s="12">
        <v>15</v>
      </c>
      <c r="F39" s="8">
        <v>1.84</v>
      </c>
      <c r="G39" s="12">
        <v>7</v>
      </c>
      <c r="H39" s="8">
        <v>1.3</v>
      </c>
      <c r="I39" s="12">
        <v>0</v>
      </c>
    </row>
    <row r="40" spans="2:9" ht="15" customHeight="1" x14ac:dyDescent="0.2">
      <c r="B40" t="s">
        <v>62</v>
      </c>
      <c r="C40" s="12">
        <v>18</v>
      </c>
      <c r="D40" s="8">
        <v>1.31</v>
      </c>
      <c r="E40" s="12">
        <v>9</v>
      </c>
      <c r="F40" s="8">
        <v>1.1000000000000001</v>
      </c>
      <c r="G40" s="12">
        <v>9</v>
      </c>
      <c r="H40" s="8">
        <v>1.67</v>
      </c>
      <c r="I40" s="12">
        <v>0</v>
      </c>
    </row>
    <row r="41" spans="2:9" ht="15" customHeight="1" x14ac:dyDescent="0.2">
      <c r="B41" t="s">
        <v>42</v>
      </c>
      <c r="C41" s="12">
        <v>16</v>
      </c>
      <c r="D41" s="8">
        <v>1.17</v>
      </c>
      <c r="E41" s="12">
        <v>7</v>
      </c>
      <c r="F41" s="8">
        <v>0.86</v>
      </c>
      <c r="G41" s="12">
        <v>9</v>
      </c>
      <c r="H41" s="8">
        <v>1.67</v>
      </c>
      <c r="I41" s="12">
        <v>0</v>
      </c>
    </row>
    <row r="42" spans="2:9" ht="15" customHeight="1" x14ac:dyDescent="0.2">
      <c r="B42" t="s">
        <v>64</v>
      </c>
      <c r="C42" s="12">
        <v>15</v>
      </c>
      <c r="D42" s="8">
        <v>1.0900000000000001</v>
      </c>
      <c r="E42" s="12">
        <v>5</v>
      </c>
      <c r="F42" s="8">
        <v>0.61</v>
      </c>
      <c r="G42" s="12">
        <v>10</v>
      </c>
      <c r="H42" s="8">
        <v>1.86</v>
      </c>
      <c r="I42" s="12">
        <v>0</v>
      </c>
    </row>
    <row r="43" spans="2:9" ht="15" customHeight="1" x14ac:dyDescent="0.2">
      <c r="B43" t="s">
        <v>59</v>
      </c>
      <c r="C43" s="12">
        <v>15</v>
      </c>
      <c r="D43" s="8">
        <v>1.0900000000000001</v>
      </c>
      <c r="E43" s="12">
        <v>5</v>
      </c>
      <c r="F43" s="8">
        <v>0.61</v>
      </c>
      <c r="G43" s="12">
        <v>10</v>
      </c>
      <c r="H43" s="8">
        <v>1.86</v>
      </c>
      <c r="I43" s="12">
        <v>0</v>
      </c>
    </row>
    <row r="46" spans="2:9" ht="33" customHeight="1" x14ac:dyDescent="0.2">
      <c r="B46" t="s">
        <v>138</v>
      </c>
      <c r="C46" s="10" t="s">
        <v>32</v>
      </c>
      <c r="D46" s="10" t="s">
        <v>33</v>
      </c>
      <c r="E46" s="10" t="s">
        <v>34</v>
      </c>
      <c r="F46" s="10" t="s">
        <v>35</v>
      </c>
      <c r="G46" s="10" t="s">
        <v>36</v>
      </c>
      <c r="H46" s="10" t="s">
        <v>37</v>
      </c>
      <c r="I46" s="10" t="s">
        <v>38</v>
      </c>
    </row>
    <row r="47" spans="2:9" ht="15" customHeight="1" x14ac:dyDescent="0.2">
      <c r="B47" t="s">
        <v>95</v>
      </c>
      <c r="C47" s="12">
        <v>93</v>
      </c>
      <c r="D47" s="8">
        <v>6.78</v>
      </c>
      <c r="E47" s="12">
        <v>86</v>
      </c>
      <c r="F47" s="8">
        <v>10.53</v>
      </c>
      <c r="G47" s="12">
        <v>7</v>
      </c>
      <c r="H47" s="8">
        <v>1.3</v>
      </c>
      <c r="I47" s="12">
        <v>0</v>
      </c>
    </row>
    <row r="48" spans="2:9" ht="15" customHeight="1" x14ac:dyDescent="0.2">
      <c r="B48" t="s">
        <v>89</v>
      </c>
      <c r="C48" s="12">
        <v>47</v>
      </c>
      <c r="D48" s="8">
        <v>3.43</v>
      </c>
      <c r="E48" s="12">
        <v>33</v>
      </c>
      <c r="F48" s="8">
        <v>4.04</v>
      </c>
      <c r="G48" s="12">
        <v>13</v>
      </c>
      <c r="H48" s="8">
        <v>2.41</v>
      </c>
      <c r="I48" s="12">
        <v>0</v>
      </c>
    </row>
    <row r="49" spans="2:9" ht="15" customHeight="1" x14ac:dyDescent="0.2">
      <c r="B49" t="s">
        <v>94</v>
      </c>
      <c r="C49" s="12">
        <v>45</v>
      </c>
      <c r="D49" s="8">
        <v>3.28</v>
      </c>
      <c r="E49" s="12">
        <v>44</v>
      </c>
      <c r="F49" s="8">
        <v>5.39</v>
      </c>
      <c r="G49" s="12">
        <v>1</v>
      </c>
      <c r="H49" s="8">
        <v>0.19</v>
      </c>
      <c r="I49" s="12">
        <v>0</v>
      </c>
    </row>
    <row r="50" spans="2:9" ht="15" customHeight="1" x14ac:dyDescent="0.2">
      <c r="B50" t="s">
        <v>92</v>
      </c>
      <c r="C50" s="12">
        <v>42</v>
      </c>
      <c r="D50" s="8">
        <v>3.06</v>
      </c>
      <c r="E50" s="12">
        <v>38</v>
      </c>
      <c r="F50" s="8">
        <v>4.6500000000000004</v>
      </c>
      <c r="G50" s="12">
        <v>4</v>
      </c>
      <c r="H50" s="8">
        <v>0.74</v>
      </c>
      <c r="I50" s="12">
        <v>0</v>
      </c>
    </row>
    <row r="51" spans="2:9" ht="15" customHeight="1" x14ac:dyDescent="0.2">
      <c r="B51" t="s">
        <v>90</v>
      </c>
      <c r="C51" s="12">
        <v>41</v>
      </c>
      <c r="D51" s="8">
        <v>2.99</v>
      </c>
      <c r="E51" s="12">
        <v>35</v>
      </c>
      <c r="F51" s="8">
        <v>4.28</v>
      </c>
      <c r="G51" s="12">
        <v>6</v>
      </c>
      <c r="H51" s="8">
        <v>1.1100000000000001</v>
      </c>
      <c r="I51" s="12">
        <v>0</v>
      </c>
    </row>
    <row r="52" spans="2:9" ht="15" customHeight="1" x14ac:dyDescent="0.2">
      <c r="B52" t="s">
        <v>91</v>
      </c>
      <c r="C52" s="12">
        <v>38</v>
      </c>
      <c r="D52" s="8">
        <v>2.77</v>
      </c>
      <c r="E52" s="12">
        <v>35</v>
      </c>
      <c r="F52" s="8">
        <v>4.28</v>
      </c>
      <c r="G52" s="12">
        <v>3</v>
      </c>
      <c r="H52" s="8">
        <v>0.56000000000000005</v>
      </c>
      <c r="I52" s="12">
        <v>0</v>
      </c>
    </row>
    <row r="53" spans="2:9" ht="15" customHeight="1" x14ac:dyDescent="0.2">
      <c r="B53" t="s">
        <v>96</v>
      </c>
      <c r="C53" s="12">
        <v>38</v>
      </c>
      <c r="D53" s="8">
        <v>2.77</v>
      </c>
      <c r="E53" s="12">
        <v>29</v>
      </c>
      <c r="F53" s="8">
        <v>3.55</v>
      </c>
      <c r="G53" s="12">
        <v>9</v>
      </c>
      <c r="H53" s="8">
        <v>1.67</v>
      </c>
      <c r="I53" s="12">
        <v>0</v>
      </c>
    </row>
    <row r="54" spans="2:9" ht="15" customHeight="1" x14ac:dyDescent="0.2">
      <c r="B54" t="s">
        <v>79</v>
      </c>
      <c r="C54" s="12">
        <v>37</v>
      </c>
      <c r="D54" s="8">
        <v>2.7</v>
      </c>
      <c r="E54" s="12">
        <v>13</v>
      </c>
      <c r="F54" s="8">
        <v>1.59</v>
      </c>
      <c r="G54" s="12">
        <v>24</v>
      </c>
      <c r="H54" s="8">
        <v>4.45</v>
      </c>
      <c r="I54" s="12">
        <v>0</v>
      </c>
    </row>
    <row r="55" spans="2:9" ht="15" customHeight="1" x14ac:dyDescent="0.2">
      <c r="B55" t="s">
        <v>97</v>
      </c>
      <c r="C55" s="12">
        <v>35</v>
      </c>
      <c r="D55" s="8">
        <v>2.5499999999999998</v>
      </c>
      <c r="E55" s="12">
        <v>34</v>
      </c>
      <c r="F55" s="8">
        <v>4.16</v>
      </c>
      <c r="G55" s="12">
        <v>1</v>
      </c>
      <c r="H55" s="8">
        <v>0.19</v>
      </c>
      <c r="I55" s="12">
        <v>0</v>
      </c>
    </row>
    <row r="56" spans="2:9" ht="15" customHeight="1" x14ac:dyDescent="0.2">
      <c r="B56" t="s">
        <v>80</v>
      </c>
      <c r="C56" s="12">
        <v>34</v>
      </c>
      <c r="D56" s="8">
        <v>2.48</v>
      </c>
      <c r="E56" s="12">
        <v>19</v>
      </c>
      <c r="F56" s="8">
        <v>2.33</v>
      </c>
      <c r="G56" s="12">
        <v>15</v>
      </c>
      <c r="H56" s="8">
        <v>2.78</v>
      </c>
      <c r="I56" s="12">
        <v>0</v>
      </c>
    </row>
    <row r="57" spans="2:9" ht="15" customHeight="1" x14ac:dyDescent="0.2">
      <c r="B57" t="s">
        <v>83</v>
      </c>
      <c r="C57" s="12">
        <v>29</v>
      </c>
      <c r="D57" s="8">
        <v>2.11</v>
      </c>
      <c r="E57" s="12">
        <v>13</v>
      </c>
      <c r="F57" s="8">
        <v>1.59</v>
      </c>
      <c r="G57" s="12">
        <v>16</v>
      </c>
      <c r="H57" s="8">
        <v>2.97</v>
      </c>
      <c r="I57" s="12">
        <v>0</v>
      </c>
    </row>
    <row r="58" spans="2:9" ht="15" customHeight="1" x14ac:dyDescent="0.2">
      <c r="B58" t="s">
        <v>87</v>
      </c>
      <c r="C58" s="12">
        <v>29</v>
      </c>
      <c r="D58" s="8">
        <v>2.11</v>
      </c>
      <c r="E58" s="12">
        <v>16</v>
      </c>
      <c r="F58" s="8">
        <v>1.96</v>
      </c>
      <c r="G58" s="12">
        <v>13</v>
      </c>
      <c r="H58" s="8">
        <v>2.41</v>
      </c>
      <c r="I58" s="12">
        <v>0</v>
      </c>
    </row>
    <row r="59" spans="2:9" ht="15" customHeight="1" x14ac:dyDescent="0.2">
      <c r="B59" t="s">
        <v>81</v>
      </c>
      <c r="C59" s="12">
        <v>26</v>
      </c>
      <c r="D59" s="8">
        <v>1.9</v>
      </c>
      <c r="E59" s="12">
        <v>13</v>
      </c>
      <c r="F59" s="8">
        <v>1.59</v>
      </c>
      <c r="G59" s="12">
        <v>13</v>
      </c>
      <c r="H59" s="8">
        <v>2.41</v>
      </c>
      <c r="I59" s="12">
        <v>0</v>
      </c>
    </row>
    <row r="60" spans="2:9" ht="15" customHeight="1" x14ac:dyDescent="0.2">
      <c r="B60" t="s">
        <v>85</v>
      </c>
      <c r="C60" s="12">
        <v>25</v>
      </c>
      <c r="D60" s="8">
        <v>1.82</v>
      </c>
      <c r="E60" s="12">
        <v>11</v>
      </c>
      <c r="F60" s="8">
        <v>1.35</v>
      </c>
      <c r="G60" s="12">
        <v>14</v>
      </c>
      <c r="H60" s="8">
        <v>2.6</v>
      </c>
      <c r="I60" s="12">
        <v>0</v>
      </c>
    </row>
    <row r="61" spans="2:9" ht="15" customHeight="1" x14ac:dyDescent="0.2">
      <c r="B61" t="s">
        <v>84</v>
      </c>
      <c r="C61" s="12">
        <v>24</v>
      </c>
      <c r="D61" s="8">
        <v>1.75</v>
      </c>
      <c r="E61" s="12">
        <v>17</v>
      </c>
      <c r="F61" s="8">
        <v>2.08</v>
      </c>
      <c r="G61" s="12">
        <v>7</v>
      </c>
      <c r="H61" s="8">
        <v>1.3</v>
      </c>
      <c r="I61" s="12">
        <v>0</v>
      </c>
    </row>
    <row r="62" spans="2:9" ht="15" customHeight="1" x14ac:dyDescent="0.2">
      <c r="B62" t="s">
        <v>82</v>
      </c>
      <c r="C62" s="12">
        <v>23</v>
      </c>
      <c r="D62" s="8">
        <v>1.68</v>
      </c>
      <c r="E62" s="12">
        <v>9</v>
      </c>
      <c r="F62" s="8">
        <v>1.1000000000000001</v>
      </c>
      <c r="G62" s="12">
        <v>14</v>
      </c>
      <c r="H62" s="8">
        <v>2.6</v>
      </c>
      <c r="I62" s="12">
        <v>0</v>
      </c>
    </row>
    <row r="63" spans="2:9" ht="15" customHeight="1" x14ac:dyDescent="0.2">
      <c r="B63" t="s">
        <v>98</v>
      </c>
      <c r="C63" s="12">
        <v>22</v>
      </c>
      <c r="D63" s="8">
        <v>1.6</v>
      </c>
      <c r="E63" s="12">
        <v>15</v>
      </c>
      <c r="F63" s="8">
        <v>1.84</v>
      </c>
      <c r="G63" s="12">
        <v>7</v>
      </c>
      <c r="H63" s="8">
        <v>1.3</v>
      </c>
      <c r="I63" s="12">
        <v>0</v>
      </c>
    </row>
    <row r="64" spans="2:9" ht="15" customHeight="1" x14ac:dyDescent="0.2">
      <c r="B64" t="s">
        <v>86</v>
      </c>
      <c r="C64" s="12">
        <v>20</v>
      </c>
      <c r="D64" s="8">
        <v>1.46</v>
      </c>
      <c r="E64" s="12">
        <v>12</v>
      </c>
      <c r="F64" s="8">
        <v>1.47</v>
      </c>
      <c r="G64" s="12">
        <v>8</v>
      </c>
      <c r="H64" s="8">
        <v>1.48</v>
      </c>
      <c r="I64" s="12">
        <v>0</v>
      </c>
    </row>
    <row r="65" spans="2:9" ht="15" customHeight="1" x14ac:dyDescent="0.2">
      <c r="B65" t="s">
        <v>99</v>
      </c>
      <c r="C65" s="12">
        <v>18</v>
      </c>
      <c r="D65" s="8">
        <v>1.31</v>
      </c>
      <c r="E65" s="12">
        <v>7</v>
      </c>
      <c r="F65" s="8">
        <v>0.86</v>
      </c>
      <c r="G65" s="12">
        <v>11</v>
      </c>
      <c r="H65" s="8">
        <v>2.04</v>
      </c>
      <c r="I65" s="12">
        <v>0</v>
      </c>
    </row>
    <row r="66" spans="2:9" ht="15" customHeight="1" x14ac:dyDescent="0.2">
      <c r="B66" t="s">
        <v>93</v>
      </c>
      <c r="C66" s="12">
        <v>18</v>
      </c>
      <c r="D66" s="8">
        <v>1.31</v>
      </c>
      <c r="E66" s="12">
        <v>14</v>
      </c>
      <c r="F66" s="8">
        <v>1.71</v>
      </c>
      <c r="G66" s="12">
        <v>4</v>
      </c>
      <c r="H66" s="8">
        <v>0.74</v>
      </c>
      <c r="I66" s="12">
        <v>0</v>
      </c>
    </row>
    <row r="68" spans="2:9" ht="15" customHeight="1" x14ac:dyDescent="0.2">
      <c r="B68" t="s">
        <v>139</v>
      </c>
    </row>
  </sheetData>
  <phoneticPr fontId="1"/>
  <pageMargins left="0.70866141732283505" right="0.70866141732283505" top="0.74803149606299202" bottom="0.74803149606299202" header="0.31496062992126" footer="0.31496062992126"/>
  <pageSetup paperSize="12" orientation="portrait" cellComments="atEnd" r:id="rId1"/>
  <tableParts count="3">
    <tablePart r:id="rId2"/>
    <tablePart r:id="rId3"/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CCCBE-EAA4-4076-BAB6-60BE23DD983C}">
  <sheetPr>
    <pageSetUpPr fitToPage="1"/>
  </sheetPr>
  <dimension ref="B2:I70"/>
  <sheetViews>
    <sheetView workbookViewId="0">
      <selection activeCell="B2" sqref="B2"/>
    </sheetView>
  </sheetViews>
  <sheetFormatPr defaultRowHeight="15" customHeight="1" x14ac:dyDescent="0.2"/>
  <cols>
    <col min="1" max="1" width="3.6640625" customWidth="1"/>
    <col min="2" max="2" width="40.77734375" customWidth="1"/>
    <col min="3" max="9" width="13.5546875" customWidth="1"/>
  </cols>
  <sheetData>
    <row r="2" spans="2:9" ht="15" customHeight="1" x14ac:dyDescent="0.2">
      <c r="B2" t="s">
        <v>143</v>
      </c>
    </row>
    <row r="4" spans="2:9" ht="33" customHeight="1" x14ac:dyDescent="0.2">
      <c r="B4" t="s">
        <v>135</v>
      </c>
      <c r="C4" s="10" t="s">
        <v>32</v>
      </c>
      <c r="D4" s="10" t="s">
        <v>33</v>
      </c>
      <c r="E4" s="10" t="s">
        <v>34</v>
      </c>
      <c r="F4" s="10" t="s">
        <v>35</v>
      </c>
      <c r="G4" s="10" t="s">
        <v>36</v>
      </c>
      <c r="H4" s="10" t="s">
        <v>37</v>
      </c>
      <c r="I4" s="10" t="s">
        <v>38</v>
      </c>
    </row>
    <row r="5" spans="2:9" ht="15" customHeight="1" x14ac:dyDescent="0.2">
      <c r="B5" t="s">
        <v>16</v>
      </c>
      <c r="C5" s="12">
        <v>0</v>
      </c>
      <c r="D5" s="8">
        <v>0</v>
      </c>
      <c r="E5" s="12">
        <v>0</v>
      </c>
      <c r="F5" s="8">
        <v>0</v>
      </c>
      <c r="G5" s="12">
        <v>0</v>
      </c>
      <c r="H5" s="8">
        <v>0</v>
      </c>
      <c r="I5" s="12">
        <v>0</v>
      </c>
    </row>
    <row r="6" spans="2:9" ht="15" customHeight="1" x14ac:dyDescent="0.2">
      <c r="B6" t="s">
        <v>17</v>
      </c>
      <c r="C6" s="12">
        <v>182</v>
      </c>
      <c r="D6" s="8">
        <v>15.15</v>
      </c>
      <c r="E6" s="12">
        <v>93</v>
      </c>
      <c r="F6" s="8">
        <v>12.5</v>
      </c>
      <c r="G6" s="12">
        <v>89</v>
      </c>
      <c r="H6" s="8">
        <v>20.18</v>
      </c>
      <c r="I6" s="12">
        <v>0</v>
      </c>
    </row>
    <row r="7" spans="2:9" ht="15" customHeight="1" x14ac:dyDescent="0.2">
      <c r="B7" t="s">
        <v>18</v>
      </c>
      <c r="C7" s="12">
        <v>138</v>
      </c>
      <c r="D7" s="8">
        <v>11.49</v>
      </c>
      <c r="E7" s="12">
        <v>63</v>
      </c>
      <c r="F7" s="8">
        <v>8.4700000000000006</v>
      </c>
      <c r="G7" s="12">
        <v>75</v>
      </c>
      <c r="H7" s="8">
        <v>17.010000000000002</v>
      </c>
      <c r="I7" s="12">
        <v>0</v>
      </c>
    </row>
    <row r="8" spans="2:9" ht="15" customHeight="1" x14ac:dyDescent="0.2">
      <c r="B8" t="s">
        <v>19</v>
      </c>
      <c r="C8" s="12">
        <v>1</v>
      </c>
      <c r="D8" s="8">
        <v>0.08</v>
      </c>
      <c r="E8" s="12">
        <v>0</v>
      </c>
      <c r="F8" s="8">
        <v>0</v>
      </c>
      <c r="G8" s="12">
        <v>1</v>
      </c>
      <c r="H8" s="8">
        <v>0.23</v>
      </c>
      <c r="I8" s="12">
        <v>0</v>
      </c>
    </row>
    <row r="9" spans="2:9" ht="15" customHeight="1" x14ac:dyDescent="0.2">
      <c r="B9" t="s">
        <v>20</v>
      </c>
      <c r="C9" s="12">
        <v>2</v>
      </c>
      <c r="D9" s="8">
        <v>0.17</v>
      </c>
      <c r="E9" s="12">
        <v>0</v>
      </c>
      <c r="F9" s="8">
        <v>0</v>
      </c>
      <c r="G9" s="12">
        <v>2</v>
      </c>
      <c r="H9" s="8">
        <v>0.45</v>
      </c>
      <c r="I9" s="12">
        <v>0</v>
      </c>
    </row>
    <row r="10" spans="2:9" ht="15" customHeight="1" x14ac:dyDescent="0.2">
      <c r="B10" t="s">
        <v>21</v>
      </c>
      <c r="C10" s="12">
        <v>8</v>
      </c>
      <c r="D10" s="8">
        <v>0.67</v>
      </c>
      <c r="E10" s="12">
        <v>2</v>
      </c>
      <c r="F10" s="8">
        <v>0.27</v>
      </c>
      <c r="G10" s="12">
        <v>6</v>
      </c>
      <c r="H10" s="8">
        <v>1.36</v>
      </c>
      <c r="I10" s="12">
        <v>0</v>
      </c>
    </row>
    <row r="11" spans="2:9" ht="15" customHeight="1" x14ac:dyDescent="0.2">
      <c r="B11" t="s">
        <v>22</v>
      </c>
      <c r="C11" s="12">
        <v>335</v>
      </c>
      <c r="D11" s="8">
        <v>27.89</v>
      </c>
      <c r="E11" s="12">
        <v>221</v>
      </c>
      <c r="F11" s="8">
        <v>29.7</v>
      </c>
      <c r="G11" s="12">
        <v>114</v>
      </c>
      <c r="H11" s="8">
        <v>25.85</v>
      </c>
      <c r="I11" s="12">
        <v>0</v>
      </c>
    </row>
    <row r="12" spans="2:9" ht="15" customHeight="1" x14ac:dyDescent="0.2">
      <c r="B12" t="s">
        <v>23</v>
      </c>
      <c r="C12" s="12">
        <v>3</v>
      </c>
      <c r="D12" s="8">
        <v>0.25</v>
      </c>
      <c r="E12" s="12">
        <v>0</v>
      </c>
      <c r="F12" s="8">
        <v>0</v>
      </c>
      <c r="G12" s="12">
        <v>3</v>
      </c>
      <c r="H12" s="8">
        <v>0.68</v>
      </c>
      <c r="I12" s="12">
        <v>0</v>
      </c>
    </row>
    <row r="13" spans="2:9" ht="15" customHeight="1" x14ac:dyDescent="0.2">
      <c r="B13" t="s">
        <v>24</v>
      </c>
      <c r="C13" s="12">
        <v>37</v>
      </c>
      <c r="D13" s="8">
        <v>3.08</v>
      </c>
      <c r="E13" s="12">
        <v>8</v>
      </c>
      <c r="F13" s="8">
        <v>1.08</v>
      </c>
      <c r="G13" s="12">
        <v>29</v>
      </c>
      <c r="H13" s="8">
        <v>6.58</v>
      </c>
      <c r="I13" s="12">
        <v>0</v>
      </c>
    </row>
    <row r="14" spans="2:9" ht="15" customHeight="1" x14ac:dyDescent="0.2">
      <c r="B14" t="s">
        <v>25</v>
      </c>
      <c r="C14" s="12">
        <v>36</v>
      </c>
      <c r="D14" s="8">
        <v>3</v>
      </c>
      <c r="E14" s="12">
        <v>18</v>
      </c>
      <c r="F14" s="8">
        <v>2.42</v>
      </c>
      <c r="G14" s="12">
        <v>18</v>
      </c>
      <c r="H14" s="8">
        <v>4.08</v>
      </c>
      <c r="I14" s="12">
        <v>0</v>
      </c>
    </row>
    <row r="15" spans="2:9" ht="15" customHeight="1" x14ac:dyDescent="0.2">
      <c r="B15" t="s">
        <v>26</v>
      </c>
      <c r="C15" s="12">
        <v>136</v>
      </c>
      <c r="D15" s="8">
        <v>11.32</v>
      </c>
      <c r="E15" s="12">
        <v>101</v>
      </c>
      <c r="F15" s="8">
        <v>13.58</v>
      </c>
      <c r="G15" s="12">
        <v>34</v>
      </c>
      <c r="H15" s="8">
        <v>7.71</v>
      </c>
      <c r="I15" s="12">
        <v>0</v>
      </c>
    </row>
    <row r="16" spans="2:9" ht="15" customHeight="1" x14ac:dyDescent="0.2">
      <c r="B16" t="s">
        <v>27</v>
      </c>
      <c r="C16" s="12">
        <v>168</v>
      </c>
      <c r="D16" s="8">
        <v>13.99</v>
      </c>
      <c r="E16" s="12">
        <v>145</v>
      </c>
      <c r="F16" s="8">
        <v>19.489999999999998</v>
      </c>
      <c r="G16" s="12">
        <v>23</v>
      </c>
      <c r="H16" s="8">
        <v>5.22</v>
      </c>
      <c r="I16" s="12">
        <v>0</v>
      </c>
    </row>
    <row r="17" spans="2:9" ht="15" customHeight="1" x14ac:dyDescent="0.2">
      <c r="B17" t="s">
        <v>28</v>
      </c>
      <c r="C17" s="12">
        <v>66</v>
      </c>
      <c r="D17" s="8">
        <v>5.5</v>
      </c>
      <c r="E17" s="12">
        <v>36</v>
      </c>
      <c r="F17" s="8">
        <v>4.84</v>
      </c>
      <c r="G17" s="12">
        <v>19</v>
      </c>
      <c r="H17" s="8">
        <v>4.3099999999999996</v>
      </c>
      <c r="I17" s="12">
        <v>2</v>
      </c>
    </row>
    <row r="18" spans="2:9" ht="15" customHeight="1" x14ac:dyDescent="0.2">
      <c r="B18" t="s">
        <v>29</v>
      </c>
      <c r="C18" s="12">
        <v>53</v>
      </c>
      <c r="D18" s="8">
        <v>4.41</v>
      </c>
      <c r="E18" s="12">
        <v>41</v>
      </c>
      <c r="F18" s="8">
        <v>5.51</v>
      </c>
      <c r="G18" s="12">
        <v>10</v>
      </c>
      <c r="H18" s="8">
        <v>2.27</v>
      </c>
      <c r="I18" s="12">
        <v>0</v>
      </c>
    </row>
    <row r="19" spans="2:9" ht="15" customHeight="1" x14ac:dyDescent="0.2">
      <c r="B19" t="s">
        <v>30</v>
      </c>
      <c r="C19" s="12">
        <v>36</v>
      </c>
      <c r="D19" s="8">
        <v>3</v>
      </c>
      <c r="E19" s="12">
        <v>16</v>
      </c>
      <c r="F19" s="8">
        <v>2.15</v>
      </c>
      <c r="G19" s="12">
        <v>18</v>
      </c>
      <c r="H19" s="8">
        <v>4.08</v>
      </c>
      <c r="I19" s="12">
        <v>1</v>
      </c>
    </row>
    <row r="20" spans="2:9" ht="15" customHeight="1" x14ac:dyDescent="0.2">
      <c r="B20" s="9" t="s">
        <v>136</v>
      </c>
      <c r="C20" s="12">
        <f>SUM(LTBL_16205[総数／事業所数])</f>
        <v>1201</v>
      </c>
      <c r="E20" s="12">
        <f>SUBTOTAL(109,LTBL_16205[個人／事業所数])</f>
        <v>744</v>
      </c>
      <c r="G20" s="12">
        <f>SUBTOTAL(109,LTBL_16205[法人／事業所数])</f>
        <v>441</v>
      </c>
      <c r="I20" s="12">
        <f>SUBTOTAL(109,LTBL_16205[法人以外の団体／事業所数])</f>
        <v>3</v>
      </c>
    </row>
    <row r="21" spans="2:9" ht="15" customHeight="1" x14ac:dyDescent="0.2">
      <c r="E21" s="11">
        <f>LTBL_16205[[#Totals],[個人／事業所数]]/LTBL_16205[[#Totals],[総数／事業所数]]</f>
        <v>0.61948376353039136</v>
      </c>
      <c r="G21" s="11">
        <f>LTBL_16205[[#Totals],[法人／事業所数]]/LTBL_16205[[#Totals],[総数／事業所数]]</f>
        <v>0.36719400499583682</v>
      </c>
      <c r="I21" s="11">
        <f>LTBL_16205[[#Totals],[法人以外の団体／事業所数]]/LTBL_16205[[#Totals],[総数／事業所数]]</f>
        <v>2.4979184013322231E-3</v>
      </c>
    </row>
    <row r="23" spans="2:9" ht="33" customHeight="1" x14ac:dyDescent="0.2">
      <c r="B23" t="s">
        <v>137</v>
      </c>
      <c r="C23" s="10" t="s">
        <v>32</v>
      </c>
      <c r="D23" s="10" t="s">
        <v>33</v>
      </c>
      <c r="E23" s="10" t="s">
        <v>34</v>
      </c>
      <c r="F23" s="10" t="s">
        <v>35</v>
      </c>
      <c r="G23" s="10" t="s">
        <v>36</v>
      </c>
      <c r="H23" s="10" t="s">
        <v>37</v>
      </c>
      <c r="I23" s="10" t="s">
        <v>38</v>
      </c>
    </row>
    <row r="24" spans="2:9" ht="15" customHeight="1" x14ac:dyDescent="0.2">
      <c r="B24" t="s">
        <v>54</v>
      </c>
      <c r="C24" s="12">
        <v>157</v>
      </c>
      <c r="D24" s="8">
        <v>13.07</v>
      </c>
      <c r="E24" s="12">
        <v>145</v>
      </c>
      <c r="F24" s="8">
        <v>19.489999999999998</v>
      </c>
      <c r="G24" s="12">
        <v>12</v>
      </c>
      <c r="H24" s="8">
        <v>2.72</v>
      </c>
      <c r="I24" s="12">
        <v>0</v>
      </c>
    </row>
    <row r="25" spans="2:9" ht="15" customHeight="1" x14ac:dyDescent="0.2">
      <c r="B25" t="s">
        <v>53</v>
      </c>
      <c r="C25" s="12">
        <v>112</v>
      </c>
      <c r="D25" s="8">
        <v>9.33</v>
      </c>
      <c r="E25" s="12">
        <v>98</v>
      </c>
      <c r="F25" s="8">
        <v>13.17</v>
      </c>
      <c r="G25" s="12">
        <v>14</v>
      </c>
      <c r="H25" s="8">
        <v>3.17</v>
      </c>
      <c r="I25" s="12">
        <v>0</v>
      </c>
    </row>
    <row r="26" spans="2:9" ht="15" customHeight="1" x14ac:dyDescent="0.2">
      <c r="B26" t="s">
        <v>47</v>
      </c>
      <c r="C26" s="12">
        <v>106</v>
      </c>
      <c r="D26" s="8">
        <v>8.83</v>
      </c>
      <c r="E26" s="12">
        <v>84</v>
      </c>
      <c r="F26" s="8">
        <v>11.29</v>
      </c>
      <c r="G26" s="12">
        <v>22</v>
      </c>
      <c r="H26" s="8">
        <v>4.99</v>
      </c>
      <c r="I26" s="12">
        <v>0</v>
      </c>
    </row>
    <row r="27" spans="2:9" ht="15" customHeight="1" x14ac:dyDescent="0.2">
      <c r="B27" t="s">
        <v>49</v>
      </c>
      <c r="C27" s="12">
        <v>97</v>
      </c>
      <c r="D27" s="8">
        <v>8.08</v>
      </c>
      <c r="E27" s="12">
        <v>65</v>
      </c>
      <c r="F27" s="8">
        <v>8.74</v>
      </c>
      <c r="G27" s="12">
        <v>32</v>
      </c>
      <c r="H27" s="8">
        <v>7.26</v>
      </c>
      <c r="I27" s="12">
        <v>0</v>
      </c>
    </row>
    <row r="28" spans="2:9" ht="15" customHeight="1" x14ac:dyDescent="0.2">
      <c r="B28" t="s">
        <v>39</v>
      </c>
      <c r="C28" s="12">
        <v>81</v>
      </c>
      <c r="D28" s="8">
        <v>6.74</v>
      </c>
      <c r="E28" s="12">
        <v>26</v>
      </c>
      <c r="F28" s="8">
        <v>3.49</v>
      </c>
      <c r="G28" s="12">
        <v>55</v>
      </c>
      <c r="H28" s="8">
        <v>12.47</v>
      </c>
      <c r="I28" s="12">
        <v>0</v>
      </c>
    </row>
    <row r="29" spans="2:9" ht="15" customHeight="1" x14ac:dyDescent="0.2">
      <c r="B29" t="s">
        <v>40</v>
      </c>
      <c r="C29" s="12">
        <v>68</v>
      </c>
      <c r="D29" s="8">
        <v>5.66</v>
      </c>
      <c r="E29" s="12">
        <v>49</v>
      </c>
      <c r="F29" s="8">
        <v>6.59</v>
      </c>
      <c r="G29" s="12">
        <v>19</v>
      </c>
      <c r="H29" s="8">
        <v>4.3099999999999996</v>
      </c>
      <c r="I29" s="12">
        <v>0</v>
      </c>
    </row>
    <row r="30" spans="2:9" ht="15" customHeight="1" x14ac:dyDescent="0.2">
      <c r="B30" t="s">
        <v>55</v>
      </c>
      <c r="C30" s="12">
        <v>66</v>
      </c>
      <c r="D30" s="8">
        <v>5.5</v>
      </c>
      <c r="E30" s="12">
        <v>36</v>
      </c>
      <c r="F30" s="8">
        <v>4.84</v>
      </c>
      <c r="G30" s="12">
        <v>19</v>
      </c>
      <c r="H30" s="8">
        <v>4.3099999999999996</v>
      </c>
      <c r="I30" s="12">
        <v>2</v>
      </c>
    </row>
    <row r="31" spans="2:9" ht="15" customHeight="1" x14ac:dyDescent="0.2">
      <c r="B31" t="s">
        <v>46</v>
      </c>
      <c r="C31" s="12">
        <v>46</v>
      </c>
      <c r="D31" s="8">
        <v>3.83</v>
      </c>
      <c r="E31" s="12">
        <v>32</v>
      </c>
      <c r="F31" s="8">
        <v>4.3</v>
      </c>
      <c r="G31" s="12">
        <v>14</v>
      </c>
      <c r="H31" s="8">
        <v>3.17</v>
      </c>
      <c r="I31" s="12">
        <v>0</v>
      </c>
    </row>
    <row r="32" spans="2:9" ht="15" customHeight="1" x14ac:dyDescent="0.2">
      <c r="B32" t="s">
        <v>56</v>
      </c>
      <c r="C32" s="12">
        <v>42</v>
      </c>
      <c r="D32" s="8">
        <v>3.5</v>
      </c>
      <c r="E32" s="12">
        <v>41</v>
      </c>
      <c r="F32" s="8">
        <v>5.51</v>
      </c>
      <c r="G32" s="12">
        <v>1</v>
      </c>
      <c r="H32" s="8">
        <v>0.23</v>
      </c>
      <c r="I32" s="12">
        <v>0</v>
      </c>
    </row>
    <row r="33" spans="2:9" ht="15" customHeight="1" x14ac:dyDescent="0.2">
      <c r="B33" t="s">
        <v>41</v>
      </c>
      <c r="C33" s="12">
        <v>33</v>
      </c>
      <c r="D33" s="8">
        <v>2.75</v>
      </c>
      <c r="E33" s="12">
        <v>18</v>
      </c>
      <c r="F33" s="8">
        <v>2.42</v>
      </c>
      <c r="G33" s="12">
        <v>15</v>
      </c>
      <c r="H33" s="8">
        <v>3.4</v>
      </c>
      <c r="I33" s="12">
        <v>0</v>
      </c>
    </row>
    <row r="34" spans="2:9" ht="15" customHeight="1" x14ac:dyDescent="0.2">
      <c r="B34" t="s">
        <v>48</v>
      </c>
      <c r="C34" s="12">
        <v>29</v>
      </c>
      <c r="D34" s="8">
        <v>2.41</v>
      </c>
      <c r="E34" s="12">
        <v>22</v>
      </c>
      <c r="F34" s="8">
        <v>2.96</v>
      </c>
      <c r="G34" s="12">
        <v>7</v>
      </c>
      <c r="H34" s="8">
        <v>1.59</v>
      </c>
      <c r="I34" s="12">
        <v>0</v>
      </c>
    </row>
    <row r="35" spans="2:9" ht="15" customHeight="1" x14ac:dyDescent="0.2">
      <c r="B35" t="s">
        <v>64</v>
      </c>
      <c r="C35" s="12">
        <v>27</v>
      </c>
      <c r="D35" s="8">
        <v>2.25</v>
      </c>
      <c r="E35" s="12">
        <v>7</v>
      </c>
      <c r="F35" s="8">
        <v>0.94</v>
      </c>
      <c r="G35" s="12">
        <v>20</v>
      </c>
      <c r="H35" s="8">
        <v>4.54</v>
      </c>
      <c r="I35" s="12">
        <v>0</v>
      </c>
    </row>
    <row r="36" spans="2:9" ht="15" customHeight="1" x14ac:dyDescent="0.2">
      <c r="B36" t="s">
        <v>62</v>
      </c>
      <c r="C36" s="12">
        <v>25</v>
      </c>
      <c r="D36" s="8">
        <v>2.08</v>
      </c>
      <c r="E36" s="12">
        <v>12</v>
      </c>
      <c r="F36" s="8">
        <v>1.61</v>
      </c>
      <c r="G36" s="12">
        <v>13</v>
      </c>
      <c r="H36" s="8">
        <v>2.95</v>
      </c>
      <c r="I36" s="12">
        <v>0</v>
      </c>
    </row>
    <row r="37" spans="2:9" ht="15" customHeight="1" x14ac:dyDescent="0.2">
      <c r="B37" t="s">
        <v>50</v>
      </c>
      <c r="C37" s="12">
        <v>24</v>
      </c>
      <c r="D37" s="8">
        <v>2</v>
      </c>
      <c r="E37" s="12">
        <v>3</v>
      </c>
      <c r="F37" s="8">
        <v>0.4</v>
      </c>
      <c r="G37" s="12">
        <v>21</v>
      </c>
      <c r="H37" s="8">
        <v>4.76</v>
      </c>
      <c r="I37" s="12">
        <v>0</v>
      </c>
    </row>
    <row r="38" spans="2:9" ht="15" customHeight="1" x14ac:dyDescent="0.2">
      <c r="B38" t="s">
        <v>52</v>
      </c>
      <c r="C38" s="12">
        <v>24</v>
      </c>
      <c r="D38" s="8">
        <v>2</v>
      </c>
      <c r="E38" s="12">
        <v>7</v>
      </c>
      <c r="F38" s="8">
        <v>0.94</v>
      </c>
      <c r="G38" s="12">
        <v>17</v>
      </c>
      <c r="H38" s="8">
        <v>3.85</v>
      </c>
      <c r="I38" s="12">
        <v>0</v>
      </c>
    </row>
    <row r="39" spans="2:9" ht="15" customHeight="1" x14ac:dyDescent="0.2">
      <c r="B39" t="s">
        <v>65</v>
      </c>
      <c r="C39" s="12">
        <v>21</v>
      </c>
      <c r="D39" s="8">
        <v>1.75</v>
      </c>
      <c r="E39" s="12">
        <v>13</v>
      </c>
      <c r="F39" s="8">
        <v>1.75</v>
      </c>
      <c r="G39" s="12">
        <v>8</v>
      </c>
      <c r="H39" s="8">
        <v>1.81</v>
      </c>
      <c r="I39" s="12">
        <v>0</v>
      </c>
    </row>
    <row r="40" spans="2:9" ht="15" customHeight="1" x14ac:dyDescent="0.2">
      <c r="B40" t="s">
        <v>42</v>
      </c>
      <c r="C40" s="12">
        <v>18</v>
      </c>
      <c r="D40" s="8">
        <v>1.5</v>
      </c>
      <c r="E40" s="12">
        <v>6</v>
      </c>
      <c r="F40" s="8">
        <v>0.81</v>
      </c>
      <c r="G40" s="12">
        <v>12</v>
      </c>
      <c r="H40" s="8">
        <v>2.72</v>
      </c>
      <c r="I40" s="12">
        <v>0</v>
      </c>
    </row>
    <row r="41" spans="2:9" ht="15" customHeight="1" x14ac:dyDescent="0.2">
      <c r="B41" t="s">
        <v>58</v>
      </c>
      <c r="C41" s="12">
        <v>14</v>
      </c>
      <c r="D41" s="8">
        <v>1.17</v>
      </c>
      <c r="E41" s="12">
        <v>9</v>
      </c>
      <c r="F41" s="8">
        <v>1.21</v>
      </c>
      <c r="G41" s="12">
        <v>5</v>
      </c>
      <c r="H41" s="8">
        <v>1.1299999999999999</v>
      </c>
      <c r="I41" s="12">
        <v>0</v>
      </c>
    </row>
    <row r="42" spans="2:9" ht="15" customHeight="1" x14ac:dyDescent="0.2">
      <c r="B42" t="s">
        <v>63</v>
      </c>
      <c r="C42" s="12">
        <v>13</v>
      </c>
      <c r="D42" s="8">
        <v>1.08</v>
      </c>
      <c r="E42" s="12">
        <v>7</v>
      </c>
      <c r="F42" s="8">
        <v>0.94</v>
      </c>
      <c r="G42" s="12">
        <v>6</v>
      </c>
      <c r="H42" s="8">
        <v>1.36</v>
      </c>
      <c r="I42" s="12">
        <v>0</v>
      </c>
    </row>
    <row r="43" spans="2:9" ht="15" customHeight="1" x14ac:dyDescent="0.2">
      <c r="B43" t="s">
        <v>51</v>
      </c>
      <c r="C43" s="12">
        <v>12</v>
      </c>
      <c r="D43" s="8">
        <v>1</v>
      </c>
      <c r="E43" s="12">
        <v>11</v>
      </c>
      <c r="F43" s="8">
        <v>1.48</v>
      </c>
      <c r="G43" s="12">
        <v>1</v>
      </c>
      <c r="H43" s="8">
        <v>0.23</v>
      </c>
      <c r="I43" s="12">
        <v>0</v>
      </c>
    </row>
    <row r="44" spans="2:9" ht="15" customHeight="1" x14ac:dyDescent="0.2">
      <c r="B44" t="s">
        <v>66</v>
      </c>
      <c r="C44" s="12">
        <v>12</v>
      </c>
      <c r="D44" s="8">
        <v>1</v>
      </c>
      <c r="E44" s="12">
        <v>3</v>
      </c>
      <c r="F44" s="8">
        <v>0.4</v>
      </c>
      <c r="G44" s="12">
        <v>9</v>
      </c>
      <c r="H44" s="8">
        <v>2.04</v>
      </c>
      <c r="I44" s="12">
        <v>0</v>
      </c>
    </row>
    <row r="45" spans="2:9" ht="15" customHeight="1" x14ac:dyDescent="0.2">
      <c r="B45" t="s">
        <v>67</v>
      </c>
      <c r="C45" s="12">
        <v>12</v>
      </c>
      <c r="D45" s="8">
        <v>1</v>
      </c>
      <c r="E45" s="12">
        <v>0</v>
      </c>
      <c r="F45" s="8">
        <v>0</v>
      </c>
      <c r="G45" s="12">
        <v>11</v>
      </c>
      <c r="H45" s="8">
        <v>2.4900000000000002</v>
      </c>
      <c r="I45" s="12">
        <v>0</v>
      </c>
    </row>
    <row r="48" spans="2:9" ht="33" customHeight="1" x14ac:dyDescent="0.2">
      <c r="B48" t="s">
        <v>138</v>
      </c>
      <c r="C48" s="10" t="s">
        <v>32</v>
      </c>
      <c r="D48" s="10" t="s">
        <v>33</v>
      </c>
      <c r="E48" s="10" t="s">
        <v>34</v>
      </c>
      <c r="F48" s="10" t="s">
        <v>35</v>
      </c>
      <c r="G48" s="10" t="s">
        <v>36</v>
      </c>
      <c r="H48" s="10" t="s">
        <v>37</v>
      </c>
      <c r="I48" s="10" t="s">
        <v>38</v>
      </c>
    </row>
    <row r="49" spans="2:9" ht="15" customHeight="1" x14ac:dyDescent="0.2">
      <c r="B49" t="s">
        <v>95</v>
      </c>
      <c r="C49" s="12">
        <v>82</v>
      </c>
      <c r="D49" s="8">
        <v>6.83</v>
      </c>
      <c r="E49" s="12">
        <v>75</v>
      </c>
      <c r="F49" s="8">
        <v>10.08</v>
      </c>
      <c r="G49" s="12">
        <v>7</v>
      </c>
      <c r="H49" s="8">
        <v>1.59</v>
      </c>
      <c r="I49" s="12">
        <v>0</v>
      </c>
    </row>
    <row r="50" spans="2:9" ht="15" customHeight="1" x14ac:dyDescent="0.2">
      <c r="B50" t="s">
        <v>94</v>
      </c>
      <c r="C50" s="12">
        <v>56</v>
      </c>
      <c r="D50" s="8">
        <v>4.66</v>
      </c>
      <c r="E50" s="12">
        <v>56</v>
      </c>
      <c r="F50" s="8">
        <v>7.53</v>
      </c>
      <c r="G50" s="12">
        <v>0</v>
      </c>
      <c r="H50" s="8">
        <v>0</v>
      </c>
      <c r="I50" s="12">
        <v>0</v>
      </c>
    </row>
    <row r="51" spans="2:9" ht="15" customHeight="1" x14ac:dyDescent="0.2">
      <c r="B51" t="s">
        <v>97</v>
      </c>
      <c r="C51" s="12">
        <v>39</v>
      </c>
      <c r="D51" s="8">
        <v>3.25</v>
      </c>
      <c r="E51" s="12">
        <v>38</v>
      </c>
      <c r="F51" s="8">
        <v>5.1100000000000003</v>
      </c>
      <c r="G51" s="12">
        <v>1</v>
      </c>
      <c r="H51" s="8">
        <v>0.23</v>
      </c>
      <c r="I51" s="12">
        <v>0</v>
      </c>
    </row>
    <row r="52" spans="2:9" ht="15" customHeight="1" x14ac:dyDescent="0.2">
      <c r="B52" t="s">
        <v>96</v>
      </c>
      <c r="C52" s="12">
        <v>36</v>
      </c>
      <c r="D52" s="8">
        <v>3</v>
      </c>
      <c r="E52" s="12">
        <v>22</v>
      </c>
      <c r="F52" s="8">
        <v>2.96</v>
      </c>
      <c r="G52" s="12">
        <v>13</v>
      </c>
      <c r="H52" s="8">
        <v>2.95</v>
      </c>
      <c r="I52" s="12">
        <v>1</v>
      </c>
    </row>
    <row r="53" spans="2:9" ht="15" customHeight="1" x14ac:dyDescent="0.2">
      <c r="B53" t="s">
        <v>79</v>
      </c>
      <c r="C53" s="12">
        <v>33</v>
      </c>
      <c r="D53" s="8">
        <v>2.75</v>
      </c>
      <c r="E53" s="12">
        <v>5</v>
      </c>
      <c r="F53" s="8">
        <v>0.67</v>
      </c>
      <c r="G53" s="12">
        <v>28</v>
      </c>
      <c r="H53" s="8">
        <v>6.35</v>
      </c>
      <c r="I53" s="12">
        <v>0</v>
      </c>
    </row>
    <row r="54" spans="2:9" ht="15" customHeight="1" x14ac:dyDescent="0.2">
      <c r="B54" t="s">
        <v>87</v>
      </c>
      <c r="C54" s="12">
        <v>29</v>
      </c>
      <c r="D54" s="8">
        <v>2.41</v>
      </c>
      <c r="E54" s="12">
        <v>16</v>
      </c>
      <c r="F54" s="8">
        <v>2.15</v>
      </c>
      <c r="G54" s="12">
        <v>13</v>
      </c>
      <c r="H54" s="8">
        <v>2.95</v>
      </c>
      <c r="I54" s="12">
        <v>0</v>
      </c>
    </row>
    <row r="55" spans="2:9" ht="15" customHeight="1" x14ac:dyDescent="0.2">
      <c r="B55" t="s">
        <v>106</v>
      </c>
      <c r="C55" s="12">
        <v>26</v>
      </c>
      <c r="D55" s="8">
        <v>2.16</v>
      </c>
      <c r="E55" s="12">
        <v>23</v>
      </c>
      <c r="F55" s="8">
        <v>3.09</v>
      </c>
      <c r="G55" s="12">
        <v>3</v>
      </c>
      <c r="H55" s="8">
        <v>0.68</v>
      </c>
      <c r="I55" s="12">
        <v>0</v>
      </c>
    </row>
    <row r="56" spans="2:9" ht="15" customHeight="1" x14ac:dyDescent="0.2">
      <c r="B56" t="s">
        <v>84</v>
      </c>
      <c r="C56" s="12">
        <v>25</v>
      </c>
      <c r="D56" s="8">
        <v>2.08</v>
      </c>
      <c r="E56" s="12">
        <v>15</v>
      </c>
      <c r="F56" s="8">
        <v>2.02</v>
      </c>
      <c r="G56" s="12">
        <v>10</v>
      </c>
      <c r="H56" s="8">
        <v>2.27</v>
      </c>
      <c r="I56" s="12">
        <v>0</v>
      </c>
    </row>
    <row r="57" spans="2:9" ht="15" customHeight="1" x14ac:dyDescent="0.2">
      <c r="B57" t="s">
        <v>90</v>
      </c>
      <c r="C57" s="12">
        <v>25</v>
      </c>
      <c r="D57" s="8">
        <v>2.08</v>
      </c>
      <c r="E57" s="12">
        <v>18</v>
      </c>
      <c r="F57" s="8">
        <v>2.42</v>
      </c>
      <c r="G57" s="12">
        <v>7</v>
      </c>
      <c r="H57" s="8">
        <v>1.59</v>
      </c>
      <c r="I57" s="12">
        <v>0</v>
      </c>
    </row>
    <row r="58" spans="2:9" ht="15" customHeight="1" x14ac:dyDescent="0.2">
      <c r="B58" t="s">
        <v>83</v>
      </c>
      <c r="C58" s="12">
        <v>24</v>
      </c>
      <c r="D58" s="8">
        <v>2</v>
      </c>
      <c r="E58" s="12">
        <v>19</v>
      </c>
      <c r="F58" s="8">
        <v>2.5499999999999998</v>
      </c>
      <c r="G58" s="12">
        <v>5</v>
      </c>
      <c r="H58" s="8">
        <v>1.1299999999999999</v>
      </c>
      <c r="I58" s="12">
        <v>0</v>
      </c>
    </row>
    <row r="59" spans="2:9" ht="15" customHeight="1" x14ac:dyDescent="0.2">
      <c r="B59" t="s">
        <v>105</v>
      </c>
      <c r="C59" s="12">
        <v>24</v>
      </c>
      <c r="D59" s="8">
        <v>2</v>
      </c>
      <c r="E59" s="12">
        <v>22</v>
      </c>
      <c r="F59" s="8">
        <v>2.96</v>
      </c>
      <c r="G59" s="12">
        <v>2</v>
      </c>
      <c r="H59" s="8">
        <v>0.45</v>
      </c>
      <c r="I59" s="12">
        <v>0</v>
      </c>
    </row>
    <row r="60" spans="2:9" ht="15" customHeight="1" x14ac:dyDescent="0.2">
      <c r="B60" t="s">
        <v>91</v>
      </c>
      <c r="C60" s="12">
        <v>24</v>
      </c>
      <c r="D60" s="8">
        <v>2</v>
      </c>
      <c r="E60" s="12">
        <v>24</v>
      </c>
      <c r="F60" s="8">
        <v>3.23</v>
      </c>
      <c r="G60" s="12">
        <v>0</v>
      </c>
      <c r="H60" s="8">
        <v>0</v>
      </c>
      <c r="I60" s="12">
        <v>0</v>
      </c>
    </row>
    <row r="61" spans="2:9" ht="15" customHeight="1" x14ac:dyDescent="0.2">
      <c r="B61" t="s">
        <v>80</v>
      </c>
      <c r="C61" s="12">
        <v>20</v>
      </c>
      <c r="D61" s="8">
        <v>1.67</v>
      </c>
      <c r="E61" s="12">
        <v>9</v>
      </c>
      <c r="F61" s="8">
        <v>1.21</v>
      </c>
      <c r="G61" s="12">
        <v>11</v>
      </c>
      <c r="H61" s="8">
        <v>2.4900000000000002</v>
      </c>
      <c r="I61" s="12">
        <v>0</v>
      </c>
    </row>
    <row r="62" spans="2:9" ht="15" customHeight="1" x14ac:dyDescent="0.2">
      <c r="B62" t="s">
        <v>92</v>
      </c>
      <c r="C62" s="12">
        <v>20</v>
      </c>
      <c r="D62" s="8">
        <v>1.67</v>
      </c>
      <c r="E62" s="12">
        <v>18</v>
      </c>
      <c r="F62" s="8">
        <v>2.42</v>
      </c>
      <c r="G62" s="12">
        <v>2</v>
      </c>
      <c r="H62" s="8">
        <v>0.45</v>
      </c>
      <c r="I62" s="12">
        <v>0</v>
      </c>
    </row>
    <row r="63" spans="2:9" ht="15" customHeight="1" x14ac:dyDescent="0.2">
      <c r="B63" t="s">
        <v>93</v>
      </c>
      <c r="C63" s="12">
        <v>20</v>
      </c>
      <c r="D63" s="8">
        <v>1.67</v>
      </c>
      <c r="E63" s="12">
        <v>20</v>
      </c>
      <c r="F63" s="8">
        <v>2.69</v>
      </c>
      <c r="G63" s="12">
        <v>0</v>
      </c>
      <c r="H63" s="8">
        <v>0</v>
      </c>
      <c r="I63" s="12">
        <v>0</v>
      </c>
    </row>
    <row r="64" spans="2:9" ht="15" customHeight="1" x14ac:dyDescent="0.2">
      <c r="B64" t="s">
        <v>103</v>
      </c>
      <c r="C64" s="12">
        <v>19</v>
      </c>
      <c r="D64" s="8">
        <v>1.58</v>
      </c>
      <c r="E64" s="12">
        <v>17</v>
      </c>
      <c r="F64" s="8">
        <v>2.2799999999999998</v>
      </c>
      <c r="G64" s="12">
        <v>2</v>
      </c>
      <c r="H64" s="8">
        <v>0.45</v>
      </c>
      <c r="I64" s="12">
        <v>0</v>
      </c>
    </row>
    <row r="65" spans="2:9" ht="15" customHeight="1" x14ac:dyDescent="0.2">
      <c r="B65" t="s">
        <v>104</v>
      </c>
      <c r="C65" s="12">
        <v>18</v>
      </c>
      <c r="D65" s="8">
        <v>1.5</v>
      </c>
      <c r="E65" s="12">
        <v>14</v>
      </c>
      <c r="F65" s="8">
        <v>1.88</v>
      </c>
      <c r="G65" s="12">
        <v>4</v>
      </c>
      <c r="H65" s="8">
        <v>0.91</v>
      </c>
      <c r="I65" s="12">
        <v>0</v>
      </c>
    </row>
    <row r="66" spans="2:9" ht="15" customHeight="1" x14ac:dyDescent="0.2">
      <c r="B66" t="s">
        <v>100</v>
      </c>
      <c r="C66" s="12">
        <v>17</v>
      </c>
      <c r="D66" s="8">
        <v>1.42</v>
      </c>
      <c r="E66" s="12">
        <v>1</v>
      </c>
      <c r="F66" s="8">
        <v>0.13</v>
      </c>
      <c r="G66" s="12">
        <v>16</v>
      </c>
      <c r="H66" s="8">
        <v>3.63</v>
      </c>
      <c r="I66" s="12">
        <v>0</v>
      </c>
    </row>
    <row r="67" spans="2:9" ht="15" customHeight="1" x14ac:dyDescent="0.2">
      <c r="B67" t="s">
        <v>107</v>
      </c>
      <c r="C67" s="12">
        <v>17</v>
      </c>
      <c r="D67" s="8">
        <v>1.42</v>
      </c>
      <c r="E67" s="12">
        <v>13</v>
      </c>
      <c r="F67" s="8">
        <v>1.75</v>
      </c>
      <c r="G67" s="12">
        <v>4</v>
      </c>
      <c r="H67" s="8">
        <v>0.91</v>
      </c>
      <c r="I67" s="12">
        <v>0</v>
      </c>
    </row>
    <row r="68" spans="2:9" ht="15" customHeight="1" x14ac:dyDescent="0.2">
      <c r="B68" t="s">
        <v>82</v>
      </c>
      <c r="C68" s="12">
        <v>16</v>
      </c>
      <c r="D68" s="8">
        <v>1.33</v>
      </c>
      <c r="E68" s="12">
        <v>6</v>
      </c>
      <c r="F68" s="8">
        <v>0.81</v>
      </c>
      <c r="G68" s="12">
        <v>10</v>
      </c>
      <c r="H68" s="8">
        <v>2.27</v>
      </c>
      <c r="I68" s="12">
        <v>0</v>
      </c>
    </row>
    <row r="70" spans="2:9" ht="15" customHeight="1" x14ac:dyDescent="0.2">
      <c r="B70" t="s">
        <v>139</v>
      </c>
    </row>
  </sheetData>
  <phoneticPr fontId="1"/>
  <pageMargins left="0.70866141732283505" right="0.70866141732283505" top="0.74803149606299202" bottom="0.74803149606299202" header="0.31496062992126" footer="0.31496062992126"/>
  <pageSetup paperSize="12" orientation="portrait" cellComments="atEnd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3</vt:i4>
      </vt:variant>
    </vt:vector>
  </HeadingPairs>
  <TitlesOfParts>
    <vt:vector size="23" baseType="lpstr">
      <vt:lpstr>目次</vt:lpstr>
      <vt:lpstr>産業大分類</vt:lpstr>
      <vt:lpstr>産業中分類</vt:lpstr>
      <vt:lpstr>産業小分類</vt:lpstr>
      <vt:lpstr>富山県</vt:lpstr>
      <vt:lpstr>富山市</vt:lpstr>
      <vt:lpstr>高岡市</vt:lpstr>
      <vt:lpstr>魚津市</vt:lpstr>
      <vt:lpstr>氷見市</vt:lpstr>
      <vt:lpstr>滑川市</vt:lpstr>
      <vt:lpstr>黒部市</vt:lpstr>
      <vt:lpstr>砺波市</vt:lpstr>
      <vt:lpstr>小矢部市</vt:lpstr>
      <vt:lpstr>南砺市</vt:lpstr>
      <vt:lpstr>射水市</vt:lpstr>
      <vt:lpstr>中新川郡舟橋村</vt:lpstr>
      <vt:lpstr>中新川郡上市町</vt:lpstr>
      <vt:lpstr>中新川郡立山町</vt:lpstr>
      <vt:lpstr>下新川郡入善町</vt:lpstr>
      <vt:lpstr>下新川郡朝日町</vt:lpstr>
      <vt:lpstr>産業小分類!Print_Titles</vt:lpstr>
      <vt:lpstr>産業大分類!Print_Titles</vt:lpstr>
      <vt:lpstr>産業中分類!Print_Titles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2023-08-17T02:22:23Z</dcterms:created>
  <dcterms:modified xsi:type="dcterms:W3CDTF">2023-08-17T02:22:23Z</dcterms:modified>
</cp:coreProperties>
</file>