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9B7130F4-BCD0-4DB7-B91E-F2D93F836EFA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47" r:id="rId1"/>
    <sheet name="産業大分類" sheetId="5" r:id="rId2"/>
    <sheet name="産業中分類" sheetId="6" r:id="rId3"/>
    <sheet name="産業小分類" sheetId="7" r:id="rId4"/>
    <sheet name="新潟県" sheetId="8" r:id="rId5"/>
    <sheet name="新潟市" sheetId="9" r:id="rId6"/>
    <sheet name="新潟市北区" sheetId="10" r:id="rId7"/>
    <sheet name="新潟市東区" sheetId="11" r:id="rId8"/>
    <sheet name="新潟市中央区" sheetId="12" r:id="rId9"/>
    <sheet name="新潟市江南区" sheetId="13" r:id="rId10"/>
    <sheet name="新潟市秋葉区" sheetId="14" r:id="rId11"/>
    <sheet name="新潟市南区" sheetId="15" r:id="rId12"/>
    <sheet name="新潟市西区" sheetId="16" r:id="rId13"/>
    <sheet name="新潟市西蒲区" sheetId="17" r:id="rId14"/>
    <sheet name="長岡市" sheetId="18" r:id="rId15"/>
    <sheet name="三条市" sheetId="19" r:id="rId16"/>
    <sheet name="柏崎市" sheetId="20" r:id="rId17"/>
    <sheet name="新発田市" sheetId="21" r:id="rId18"/>
    <sheet name="小千谷市" sheetId="22" r:id="rId19"/>
    <sheet name="加茂市" sheetId="23" r:id="rId20"/>
    <sheet name="十日町市" sheetId="24" r:id="rId21"/>
    <sheet name="見附市" sheetId="25" r:id="rId22"/>
    <sheet name="村上市" sheetId="26" r:id="rId23"/>
    <sheet name="燕市" sheetId="27" r:id="rId24"/>
    <sheet name="糸魚川市" sheetId="28" r:id="rId25"/>
    <sheet name="妙高市" sheetId="29" r:id="rId26"/>
    <sheet name="五泉市" sheetId="30" r:id="rId27"/>
    <sheet name="上越市" sheetId="31" r:id="rId28"/>
    <sheet name="阿賀野市" sheetId="32" r:id="rId29"/>
    <sheet name="佐渡市" sheetId="33" r:id="rId30"/>
    <sheet name="魚沼市" sheetId="34" r:id="rId31"/>
    <sheet name="南魚沼市" sheetId="35" r:id="rId32"/>
    <sheet name="胎内市" sheetId="36" r:id="rId33"/>
    <sheet name="北蒲原郡聖籠町" sheetId="37" r:id="rId34"/>
    <sheet name="西蒲原郡弥彦村" sheetId="38" r:id="rId35"/>
    <sheet name="南蒲原郡田上町" sheetId="39" r:id="rId36"/>
    <sheet name="東蒲原郡阿賀町" sheetId="40" r:id="rId37"/>
    <sheet name="三島郡出雲崎町" sheetId="41" r:id="rId38"/>
    <sheet name="南魚沼郡湯沢町" sheetId="42" r:id="rId39"/>
    <sheet name="中魚沼郡津南町" sheetId="43" r:id="rId40"/>
    <sheet name="刈羽郡刈羽村" sheetId="44" r:id="rId41"/>
    <sheet name="岩船郡関川村" sheetId="45" r:id="rId42"/>
    <sheet name="岩船郡粟島浦村" sheetId="46" r:id="rId43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70" r:id="rId44"/>
    <pivotCache cacheId="2171" r:id="rId45"/>
    <pivotCache cacheId="2172" r:id="rId4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46" l="1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<sst xmlns="http://schemas.openxmlformats.org/spreadsheetml/2006/main" count="5767" uniqueCount="307">
  <si>
    <t>15000 新潟県</t>
  </si>
  <si>
    <t>15100 新潟市</t>
  </si>
  <si>
    <t>15101 新潟市北区</t>
  </si>
  <si>
    <t>15102 新潟市東区</t>
  </si>
  <si>
    <t>15103 新潟市中央区</t>
  </si>
  <si>
    <t>15104 新潟市江南区</t>
  </si>
  <si>
    <t>15105 新潟市秋葉区</t>
  </si>
  <si>
    <t>15106 新潟市南区</t>
  </si>
  <si>
    <t>15107 新潟市西区</t>
  </si>
  <si>
    <t>15108 新潟市西蒲区</t>
  </si>
  <si>
    <t>15202 長岡市</t>
  </si>
  <si>
    <t>15204 三条市</t>
  </si>
  <si>
    <t>15205 柏崎市</t>
  </si>
  <si>
    <t>15206 新発田市</t>
  </si>
  <si>
    <t>15208 小千谷市</t>
  </si>
  <si>
    <t>15209 加茂市</t>
  </si>
  <si>
    <t>15210 十日町市</t>
  </si>
  <si>
    <t>15211 見附市</t>
  </si>
  <si>
    <t>15212 村上市</t>
  </si>
  <si>
    <t>15213 燕市</t>
  </si>
  <si>
    <t>15216 糸魚川市</t>
  </si>
  <si>
    <t>15217 妙高市</t>
  </si>
  <si>
    <t>15218 五泉市</t>
  </si>
  <si>
    <t>15222 上越市</t>
  </si>
  <si>
    <t>15223 阿賀野市</t>
  </si>
  <si>
    <t>15224 佐渡市</t>
  </si>
  <si>
    <t>15225 魚沼市</t>
  </si>
  <si>
    <t>15226 南魚沼市</t>
  </si>
  <si>
    <t>15227 胎内市</t>
  </si>
  <si>
    <t>15307 北蒲原郡聖籠町</t>
  </si>
  <si>
    <t>15342 西蒲原郡弥彦村</t>
  </si>
  <si>
    <t>15361 南蒲原郡田上町</t>
  </si>
  <si>
    <t>15385 東蒲原郡阿賀町</t>
  </si>
  <si>
    <t>15405 三島郡出雲崎町</t>
  </si>
  <si>
    <t>15461 南魚沼郡湯沢町</t>
  </si>
  <si>
    <t>15482 中魚沼郡津南町</t>
  </si>
  <si>
    <t>15504 刈羽郡刈羽村</t>
  </si>
  <si>
    <t>15581 岩船郡関川村</t>
  </si>
  <si>
    <t>15586 岩船郡粟島浦村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</si>
  <si>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</si>
  <si>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</si>
  <si>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</si>
  <si>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</si>
  <si>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</si>
  <si>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</si>
  <si>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</si>
  <si>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</si>
  <si>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</si>
  <si>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</si>
  <si>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</si>
  <si>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</si>
  <si>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</si>
  <si>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</si>
  <si>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</si>
  <si>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</si>
  <si>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</si>
  <si>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</si>
  <si>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</si>
  <si>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</si>
  <si>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</si>
  <si>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</si>
  <si>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</si>
  <si>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</si>
  <si>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</si>
  <si>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</si>
  <si>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</si>
  <si>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</si>
  <si>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</si>
  <si>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</si>
  <si>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</si>
  <si>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</si>
  <si>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</si>
  <si>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</si>
  <si>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</si>
  <si>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</si>
  <si>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</si>
  <si>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75 宿泊業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</si>
  <si>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</si>
  <si>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</si>
  <si>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</si>
  <si>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</si>
  <si>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</si>
  <si>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68 不動産取引業</t>
  </si>
  <si>
    <t>26 生産用機械器具製造業</t>
  </si>
  <si>
    <t>92 その他の事業サービス業</t>
  </si>
  <si>
    <t>52 飲食料品卸売業</t>
  </si>
  <si>
    <t>89 自動車整備業</t>
  </si>
  <si>
    <t>77 持ち帰り・配達飲食サービス業</t>
  </si>
  <si>
    <t>79 その他の生活関連サービス業</t>
  </si>
  <si>
    <t>09 食料品製造業</t>
  </si>
  <si>
    <t>13 家具・装備品製造業</t>
  </si>
  <si>
    <t>61 無店舗小売業</t>
  </si>
  <si>
    <t>11 繊維工業</t>
  </si>
  <si>
    <t>12 木材・木製品製造業（家具を除く）</t>
  </si>
  <si>
    <t>80 娯楽業</t>
  </si>
  <si>
    <t>51 繊維・衣服等卸売業</t>
  </si>
  <si>
    <t>18 プラスチック製品製造業（別掲を除く）</t>
  </si>
  <si>
    <t>25 はん用機械器具製造業</t>
  </si>
  <si>
    <t>32 その他の製造業</t>
  </si>
  <si>
    <t>10 飲料・たばこ・飼料製造業</t>
  </si>
  <si>
    <t>21 窯業・土石製品製造業</t>
  </si>
  <si>
    <t>17 石油製品・石炭製品製造業</t>
  </si>
  <si>
    <t>90 機械等修理業（別掲を除く）</t>
  </si>
  <si>
    <t>31 輸送用機械器具製造業</t>
  </si>
  <si>
    <t>36 水道業</t>
  </si>
  <si>
    <t>88 廃棄物処理業</t>
  </si>
  <si>
    <t>70 物品賃貸業</t>
  </si>
  <si>
    <t>29 電気機械器具製造業</t>
  </si>
  <si>
    <t>38 放送業</t>
  </si>
  <si>
    <t>41 映像・音声・文字情報制作業</t>
  </si>
  <si>
    <t>44 道路貨物運送業</t>
  </si>
  <si>
    <t>71 学術・開発研究機関</t>
  </si>
  <si>
    <t>33 電気業</t>
  </si>
  <si>
    <t>42 鉄道業</t>
  </si>
  <si>
    <t>43 道路旅客運送業</t>
  </si>
  <si>
    <t>48 運輸に附帯するサービス業</t>
  </si>
  <si>
    <t>73 広告業</t>
  </si>
  <si>
    <t>91 職業紹介・労働者派遣業</t>
  </si>
  <si>
    <t>95 その他のサービス業</t>
  </si>
  <si>
    <t>自治体</t>
  </si>
  <si>
    <t>産業中分類</t>
  </si>
  <si>
    <t>062 土木工事業（舗装工事業を除く）</t>
  </si>
  <si>
    <t>065 木造建築工事業</t>
  </si>
  <si>
    <t>081 電気工事業</t>
  </si>
  <si>
    <t>083 管工事業（さく井工事業を除く）</t>
  </si>
  <si>
    <t>585 酒小売業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</si>
  <si>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</si>
  <si>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</si>
  <si>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</si>
  <si>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</si>
  <si>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</si>
  <si>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</si>
  <si>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742 土木建築サービス業</t>
  </si>
  <si>
    <t>751 旅館，ホテル</t>
  </si>
  <si>
    <t>762 専門料理店</t>
  </si>
  <si>
    <t>765 酒場，ビヤホール</t>
  </si>
  <si>
    <t>766 バー，キャバレー，ナイトクラブ</t>
  </si>
  <si>
    <t>782 理容業</t>
  </si>
  <si>
    <t>783 美容業</t>
  </si>
  <si>
    <t>824 教養・技能教授業</t>
  </si>
  <si>
    <t>835 療術業</t>
  </si>
  <si>
    <t>691 不動産賃貸業（貸家業，貸間業を除く）</t>
  </si>
  <si>
    <t>781 洗濯業</t>
  </si>
  <si>
    <t>064 建築工事業（木造建築工事業を除く）</t>
  </si>
  <si>
    <t>071 大工工事業</t>
  </si>
  <si>
    <t>072 とび・土工・コンクリート工事業</t>
  </si>
  <si>
    <t>077 塗装工事業</t>
  </si>
  <si>
    <t>079 その他の職別工事業</t>
  </si>
  <si>
    <t>541 産業機械器具卸売業</t>
  </si>
  <si>
    <t>593 機械器具小売業（自動車，自転車を除く）</t>
  </si>
  <si>
    <t>682 不動産代理業・仲介業</t>
  </si>
  <si>
    <t>543 電気機械器具卸売業</t>
  </si>
  <si>
    <t>573 婦人・子供服小売業</t>
  </si>
  <si>
    <t>693 駐車場業</t>
  </si>
  <si>
    <t>767 喫茶店</t>
  </si>
  <si>
    <t>076 板金・金物工事業</t>
  </si>
  <si>
    <t>559 他に分類されない卸売業</t>
  </si>
  <si>
    <t>854 老人福祉・介護事業</t>
  </si>
  <si>
    <t>891 自動車整備業</t>
  </si>
  <si>
    <t>823 学習塾</t>
  </si>
  <si>
    <t>531 建築材料卸売業</t>
  </si>
  <si>
    <t>833 歯科診療所</t>
  </si>
  <si>
    <t>242 洋食器・刃物・手道具・金物類製造業</t>
  </si>
  <si>
    <t>246 金属被覆・彫刻業，熱処理業（ほうろう鉄器を除く）</t>
  </si>
  <si>
    <t>772 配達飲食サービス業</t>
  </si>
  <si>
    <t>129 その他の木製品製造業（竹，とうを含む）</t>
  </si>
  <si>
    <t>244 建設用・建築用金属製品製造業（製缶板金業を含む）</t>
  </si>
  <si>
    <t>245 金属素形材製品製造業</t>
  </si>
  <si>
    <t>066 建築リフォーム工事業</t>
  </si>
  <si>
    <t>761 食堂，レストラン（専門料理店を除く）</t>
  </si>
  <si>
    <t>266 金属加工機械製造業</t>
  </si>
  <si>
    <t>601 家具・建具・畳小売業</t>
  </si>
  <si>
    <t>131 家具製造業</t>
  </si>
  <si>
    <t>133 建具製造業</t>
  </si>
  <si>
    <t>112 織物業</t>
  </si>
  <si>
    <t>114 染色整理業</t>
  </si>
  <si>
    <t>116 外衣・シャツ製造業（和式を除く）</t>
  </si>
  <si>
    <t>605 燃料小売業</t>
  </si>
  <si>
    <t>189 その他のプラスチック製品製造業</t>
  </si>
  <si>
    <t>269 その他の生産用機械・同部分品製造業</t>
  </si>
  <si>
    <t>821 社会教育</t>
  </si>
  <si>
    <t>929 他に分類されない事業サービス業</t>
  </si>
  <si>
    <t>078 床・内装工事業</t>
  </si>
  <si>
    <t>113 ニット生地製造業</t>
  </si>
  <si>
    <t>075 左官工事業</t>
  </si>
  <si>
    <t>174 舗装材料製造業</t>
  </si>
  <si>
    <t>799 他に分類されない生活関連サービス業</t>
  </si>
  <si>
    <t>809 その他の娯楽業</t>
  </si>
  <si>
    <t>763 そば・うどん店</t>
  </si>
  <si>
    <t>855 障害者福祉事業</t>
  </si>
  <si>
    <t>729 その他の専門サービス業</t>
  </si>
  <si>
    <t>836 医療に附帯するサービス業</t>
  </si>
  <si>
    <t>796 冠婚葬祭業</t>
  </si>
  <si>
    <t>313 船舶製造・修理業，舶用機関製造業</t>
  </si>
  <si>
    <t>521 農畜産物・水産物卸売業</t>
  </si>
  <si>
    <t>581 各種食料品小売業</t>
  </si>
  <si>
    <t>584 鮮魚小売業</t>
  </si>
  <si>
    <t>592 自転車小売業</t>
  </si>
  <si>
    <t>604 農耕用品小売業</t>
  </si>
  <si>
    <t>608 写真機・時計・眼鏡小売業</t>
  </si>
  <si>
    <t>722 公証人役場，司法書士事務所，土地家屋調査士事務所</t>
  </si>
  <si>
    <t>764 すし店</t>
  </si>
  <si>
    <t>522 食料・飲料卸売業</t>
  </si>
  <si>
    <t>694 不動産管理業</t>
  </si>
  <si>
    <t>728 経営コンサルタント業，純粋持株会社</t>
  </si>
  <si>
    <t>752 簡易宿所</t>
  </si>
  <si>
    <t>082 電気通信・信号装置工事業</t>
  </si>
  <si>
    <t>118 和装製品・その他の衣服・繊維製身の回り品製造業</t>
  </si>
  <si>
    <t>611 通信販売・訪問販売小売業</t>
  </si>
  <si>
    <t>061 一般土木建築工事業</t>
  </si>
  <si>
    <t>063 舗装工事業</t>
  </si>
  <si>
    <t>084 機械器具設置工事業</t>
  </si>
  <si>
    <t>089 その他の設備工事業</t>
  </si>
  <si>
    <t>259 その他のはん用機械・同部分品製造業</t>
  </si>
  <si>
    <t>922 建物サービス業</t>
  </si>
  <si>
    <t>099 その他の食料品製造業</t>
  </si>
  <si>
    <t>119 その他の繊維製品製造業</t>
  </si>
  <si>
    <t>853 児童福祉事業</t>
  </si>
  <si>
    <t>612 自動販売機による小売業</t>
  </si>
  <si>
    <t>785 その他の公衆浴場業</t>
  </si>
  <si>
    <t>805 公園，遊園地</t>
  </si>
  <si>
    <t>909 その他の修理業</t>
  </si>
  <si>
    <t>産業小分類</t>
  </si>
  <si>
    <t>15000　新潟県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</si>
  <si>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</si>
  <si>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</si>
  <si>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</si>
  <si>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</si>
  <si>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</si>
  <si>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15100　新潟市</t>
  </si>
  <si>
    <t>15101　新潟市北区</t>
  </si>
  <si>
    <t>15102　新潟市東区</t>
  </si>
  <si>
    <t>15103　新潟市中央区</t>
  </si>
  <si>
    <t>15104　新潟市江南区</t>
  </si>
  <si>
    <t>15105　新潟市秋葉区</t>
  </si>
  <si>
    <t>15106　新潟市南区</t>
  </si>
  <si>
    <t>15107　新潟市西区</t>
  </si>
  <si>
    <t>15108　新潟市西蒲区</t>
  </si>
  <si>
    <t>15202　長岡市</t>
  </si>
  <si>
    <t>15204　三条市</t>
  </si>
  <si>
    <t>15205　柏崎市</t>
  </si>
  <si>
    <t>15206　新発田市</t>
  </si>
  <si>
    <t>15208　小千谷市</t>
  </si>
  <si>
    <t>15209　加茂市</t>
  </si>
  <si>
    <t>15210　十日町市</t>
  </si>
  <si>
    <t>15211　見附市</t>
  </si>
  <si>
    <t>15212　村上市</t>
  </si>
  <si>
    <t>15213　燕市</t>
  </si>
  <si>
    <t>15216　糸魚川市</t>
  </si>
  <si>
    <t>15217　妙高市</t>
  </si>
  <si>
    <t>15218　五泉市</t>
  </si>
  <si>
    <t>15222　上越市</t>
  </si>
  <si>
    <t>15223　阿賀野市</t>
  </si>
  <si>
    <t>15224　佐渡市</t>
  </si>
  <si>
    <t>15225　魚沼市</t>
  </si>
  <si>
    <t>15226　南魚沼市</t>
  </si>
  <si>
    <t>15227　胎内市</t>
  </si>
  <si>
    <t>15307　北蒲原郡聖籠町</t>
  </si>
  <si>
    <t>15342　西蒲原郡弥彦村</t>
  </si>
  <si>
    <t>15361　南蒲原郡田上町</t>
  </si>
  <si>
    <t>15385　東蒲原郡阿賀町</t>
  </si>
  <si>
    <t>15405　三島郡出雲崎町</t>
  </si>
  <si>
    <t>15461　南魚沼郡湯沢町</t>
  </si>
  <si>
    <t>15482　中魚沼郡津南町</t>
  </si>
  <si>
    <t>15504　刈羽郡刈羽村</t>
  </si>
  <si>
    <t>15581　岩船郡関川村</t>
  </si>
  <si>
    <t>15586　岩船郡粟島浦村</t>
  </si>
  <si>
    <t>新潟県</t>
  </si>
  <si>
    <t>新潟市</t>
  </si>
  <si>
    <t>新潟市北区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</si>
  <si>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</si>
  <si>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</si>
  <si>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</si>
  <si>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</si>
  <si>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</si>
  <si>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</si>
  <si>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</si>
  <si>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</si>
  <si>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</si>
  <si>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</si>
  <si>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</si>
  <si>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</si>
  <si>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</si>
  <si>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</si>
  <si>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</si>
  <si>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</si>
  <si>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</si>
  <si>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</si>
  <si>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</si>
  <si>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</si>
  <si>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</si>
  <si>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</si>
  <si>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</si>
  <si>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</si>
  <si>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</si>
  <si>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</si>
  <si>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北蒲原郡聖籠町</t>
  </si>
  <si>
    <t>西蒲原郡弥彦村</t>
  </si>
  <si>
    <t>南蒲原郡田上町</t>
  </si>
  <si>
    <t>東蒲原郡阿賀町</t>
  </si>
  <si>
    <t>三島郡出雲崎町</t>
  </si>
  <si>
    <t>南魚沼郡湯沢町</t>
  </si>
  <si>
    <t>中魚沼郡津南町</t>
  </si>
  <si>
    <t>刈羽郡刈羽村</t>
  </si>
  <si>
    <t>岩船郡関川村</t>
  </si>
  <si>
    <t>岩船郡粟島浦村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</si>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</sst>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596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pivotCacheDefinition" Target="pivotCache/pivotCacheDefinition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1072337964" createdVersion="5" refreshedVersion="8" minRefreshableVersion="3" recordCount="585" xr:uid="{77554C5F-4CAE-45AB-B8C1-B8657F669484}">
  <cacheSource type="external" connectionId="1"/>
  <cacheFields count="11">
    <cacheField name="都道府県" numFmtId="0" sqlType="-9">
      <sharedItems count="1">
        <s v="15 新潟県"/>
      </sharedItems>
    </cacheField>
    <cacheField name="自治体名" numFmtId="0" sqlType="-9">
      <sharedItems/>
    </cacheField>
    <cacheField name="自治体" numFmtId="0" sqlType="-9">
      <sharedItems count="39">
        <s v="15000 新潟県"/>
        <s v="15100 新潟市"/>
        <s v="15101 新潟市北区"/>
        <s v="15102 新潟市東区"/>
        <s v="15103 新潟市中央区"/>
        <s v="15104 新潟市江南区"/>
        <s v="15105 新潟市秋葉区"/>
        <s v="15106 新潟市南区"/>
        <s v="15107 新潟市西区"/>
        <s v="15108 新潟市西蒲区"/>
        <s v="15202 長岡市"/>
        <s v="15204 三条市"/>
        <s v="15205 柏崎市"/>
        <s v="15206 新発田市"/>
        <s v="15208 小千谷市"/>
        <s v="15209 加茂市"/>
        <s v="15210 十日町市"/>
        <s v="15211 見附市"/>
        <s v="15212 村上市"/>
        <s v="15213 燕市"/>
        <s v="15216 糸魚川市"/>
        <s v="15217 妙高市"/>
        <s v="15218 五泉市"/>
        <s v="15222 上越市"/>
        <s v="15223 阿賀野市"/>
        <s v="15224 佐渡市"/>
        <s v="15225 魚沼市"/>
        <s v="15226 南魚沼市"/>
        <s v="15227 胎内市"/>
        <s v="15307 北蒲原郡聖籠町"/>
        <s v="15342 西蒲原郡弥彦村"/>
        <s v="15361 南蒲原郡田上町"/>
        <s v="15385 東蒲原郡阿賀町"/>
        <s v="15405 三島郡出雲崎町"/>
        <s v="15461 南魚沼郡湯沢町"/>
        <s v="15482 中魚沼郡津南町"/>
        <s v="15504 刈羽郡刈羽村"/>
        <s v="15581 岩船郡関川村"/>
        <s v="15586 岩船郡粟島浦村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14848"/>
    </cacheField>
    <cacheField name="構成比" numFmtId="0" sqlType="3">
      <sharedItems containsSemiMixedTypes="0" containsString="0" containsNumber="1" minValue="0" maxValue="64.81"/>
    </cacheField>
    <cacheField name="総数（個人）" numFmtId="0" sqlType="4">
      <sharedItems containsSemiMixedTypes="0" containsString="0" containsNumber="1" containsInteger="1" minValue="0" maxValue="7103"/>
    </cacheField>
    <cacheField name="構成比（個人）" numFmtId="0" sqlType="3">
      <sharedItems containsSemiMixedTypes="0" containsString="0" containsNumber="1" minValue="0" maxValue="72.73"/>
    </cacheField>
    <cacheField name="総数（法人）" numFmtId="0" sqlType="4">
      <sharedItems containsSemiMixedTypes="0" containsString="0" containsNumber="1" containsInteger="1" minValue="0" maxValue="7732"/>
    </cacheField>
    <cacheField name="構成比（法人）" numFmtId="0" sqlType="3">
      <sharedItems containsSemiMixedTypes="0" containsString="0" containsNumber="1" minValue="0" maxValue="50"/>
    </cacheField>
    <cacheField name="総数（法人以外の団体）" numFmtId="0" sqlType="4">
      <sharedItems containsSemiMixedTypes="0" containsString="0" containsNumber="1" containsInteger="1" minValue="0" maxValue="75" count="17">
        <n v="0"/>
        <n v="3"/>
        <n v="13"/>
        <n v="1"/>
        <n v="2"/>
        <n v="12"/>
        <n v="5"/>
        <n v="8"/>
        <n v="15"/>
        <n v="34"/>
        <n v="75"/>
        <n v="24"/>
        <n v="22"/>
        <n v="4"/>
        <n v="6"/>
        <n v="10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1197222224" createdVersion="5" refreshedVersion="8" minRefreshableVersion="3" recordCount="833" xr:uid="{3FD9FDC7-0BCE-440C-8C70-FDE8AAE9318D}">
  <cacheSource type="external" connectionId="2"/>
  <cacheFields count="14">
    <cacheField name="都道府県" numFmtId="0" sqlType="-9">
      <sharedItems count="1">
        <s v="15 新潟県"/>
      </sharedItems>
    </cacheField>
    <cacheField name="自治体名" numFmtId="0" sqlType="-9">
      <sharedItems count="39">
        <s v="新潟県"/>
        <s v="新潟市"/>
        <s v="新潟市北区"/>
        <s v="新潟市東区"/>
        <s v="新潟市中央区"/>
        <s v="新潟市江南区"/>
        <s v="新潟市秋葉区"/>
        <s v="新潟市南区"/>
        <s v="新潟市西区"/>
        <s v="新潟市西蒲区"/>
        <s v="長岡市"/>
        <s v="三条市"/>
        <s v="柏崎市"/>
        <s v="新発田市"/>
        <s v="小千谷市"/>
        <s v="加茂市"/>
        <s v="十日町市"/>
        <s v="見附市"/>
        <s v="村上市"/>
        <s v="燕市"/>
        <s v="糸魚川市"/>
        <s v="妙高市"/>
        <s v="五泉市"/>
        <s v="上越市"/>
        <s v="阿賀野市"/>
        <s v="佐渡市"/>
        <s v="魚沼市"/>
        <s v="南魚沼市"/>
        <s v="胎内市"/>
        <s v="北蒲原郡聖籠町"/>
        <s v="西蒲原郡弥彦村"/>
        <s v="南蒲原郡田上町"/>
        <s v="東蒲原郡阿賀町"/>
        <s v="三島郡出雲崎町"/>
        <s v="南魚沼郡湯沢町"/>
        <s v="中魚沼郡津南町"/>
        <s v="刈羽郡刈羽村"/>
        <s v="岩船郡関川村"/>
        <s v="岩船郡粟島浦村"/>
      </sharedItems>
    </cacheField>
    <cacheField name="自治体" numFmtId="0" sqlType="-9">
      <sharedItems count="39">
        <s v="15000 新潟県"/>
        <s v="15100 新潟市"/>
        <s v="15101 新潟市北区"/>
        <s v="15102 新潟市東区"/>
        <s v="15103 新潟市中央区"/>
        <s v="15104 新潟市江南区"/>
        <s v="15105 新潟市秋葉区"/>
        <s v="15106 新潟市南区"/>
        <s v="15107 新潟市西区"/>
        <s v="15108 新潟市西蒲区"/>
        <s v="15202 長岡市"/>
        <s v="15204 三条市"/>
        <s v="15205 柏崎市"/>
        <s v="15206 新発田市"/>
        <s v="15208 小千谷市"/>
        <s v="15209 加茂市"/>
        <s v="15210 十日町市"/>
        <s v="15211 見附市"/>
        <s v="15212 村上市"/>
        <s v="15213 燕市"/>
        <s v="15216 糸魚川市"/>
        <s v="15217 妙高市"/>
        <s v="15218 五泉市"/>
        <s v="15222 上越市"/>
        <s v="15223 阿賀野市"/>
        <s v="15224 佐渡市"/>
        <s v="15225 魚沼市"/>
        <s v="15226 南魚沼市"/>
        <s v="15227 胎内市"/>
        <s v="15307 北蒲原郡聖籠町"/>
        <s v="15342 西蒲原郡弥彦村"/>
        <s v="15361 南蒲原郡田上町"/>
        <s v="15385 東蒲原郡阿賀町"/>
        <s v="15405 三島郡出雲崎町"/>
        <s v="15461 南魚沼郡湯沢町"/>
        <s v="15482 中魚沼郡津南町"/>
        <s v="15504 刈羽郡刈羽村"/>
        <s v="15581 岩船郡関川村"/>
        <s v="15586 岩船郡粟島浦村"/>
      </sharedItems>
    </cacheField>
    <cacheField name="産業分類コード" numFmtId="0" sqlType="-8">
      <sharedItems count="57">
        <s v="78"/>
        <s v="76"/>
        <s v="60"/>
        <s v="06"/>
        <s v="07"/>
        <s v="58"/>
        <s v="69"/>
        <s v="82"/>
        <s v="08"/>
        <s v="59"/>
        <s v="24"/>
        <s v="83"/>
        <s v="57"/>
        <s v="72"/>
        <s v="74"/>
        <s v="85"/>
        <s v="75"/>
        <s v="54"/>
        <s v="55"/>
        <s v="53"/>
        <s v="68"/>
        <s v="26"/>
        <s v="92"/>
        <s v="52"/>
        <s v="89"/>
        <s v="79"/>
        <s v="77"/>
        <s v="09"/>
        <s v="13"/>
        <s v="61"/>
        <s v="11"/>
        <s v="12"/>
        <s v="80"/>
        <s v="51"/>
        <s v="18"/>
        <s v="25"/>
        <s v="32"/>
        <s v="21"/>
        <s v="10"/>
        <s v="90"/>
        <s v="17"/>
        <s v="31"/>
        <s v="36"/>
        <s v="88"/>
        <s v="70"/>
        <s v="29"/>
        <s v="38"/>
        <s v="41"/>
        <s v="44"/>
        <s v="71"/>
        <s v="33"/>
        <s v="42"/>
        <s v="43"/>
        <s v="48"/>
        <s v="73"/>
        <s v="91"/>
        <s v="95"/>
      </sharedItems>
    </cacheField>
    <cacheField name="産業分類" numFmtId="0" sqlType="-9">
      <sharedItems count="57">
        <s v="洗濯・理容・美容・浴場業"/>
        <s v="飲食店"/>
        <s v="その他の小売業"/>
        <s v="総合工事業"/>
        <s v="職別工事業（設備工事業を除く）"/>
        <s v="飲食料品小売業"/>
        <s v="不動産賃貸業・管理業"/>
        <s v="その他の教育，学習支援業"/>
        <s v="設備工事業"/>
        <s v="機械器具小売業"/>
        <s v="金属製品製造業"/>
        <s v="医療業"/>
        <s v="織物・衣服・身の回り品小売業"/>
        <s v="専門サービス業（他に分類されないもの）"/>
        <s v="技術サービス業（他に分類されないもの）"/>
        <s v="社会保険・社会福祉・介護事業"/>
        <s v="宿泊業"/>
        <s v="機械器具卸売業"/>
        <s v="その他の卸売業"/>
        <s v="建築材料，鉱物・金属材料等卸売業"/>
        <s v="不動産取引業"/>
        <s v="生産用機械器具製造業"/>
        <s v="その他の事業サービス業"/>
        <s v="飲食料品卸売業"/>
        <s v="自動車整備業"/>
        <s v="その他の生活関連サービス業"/>
        <s v="持ち帰り・配達飲食サービス業"/>
        <s v="食料品製造業"/>
        <s v="家具・装備品製造業"/>
        <s v="無店舗小売業"/>
        <s v="繊維工業"/>
        <s v="木材・木製品製造業（家具を除く）"/>
        <s v="娯楽業"/>
        <s v="繊維・衣服等卸売業"/>
        <s v="プラスチック製品製造業（別掲を除く）"/>
        <s v="はん用機械器具製造業"/>
        <s v="その他の製造業"/>
        <s v="窯業・土石製品製造業"/>
        <s v="飲料・たばこ・飼料製造業"/>
        <s v="機械等修理業（別掲を除く）"/>
        <s v="石油製品・石炭製品製造業"/>
        <s v="輸送用機械器具製造業"/>
        <s v="水道業"/>
        <s v="廃棄物処理業"/>
        <s v="物品賃貸業"/>
        <s v="電気機械器具製造業"/>
        <s v="放送業"/>
        <s v="映像・音声・文字情報制作業"/>
        <s v="道路貨物運送業"/>
        <s v="学術・開発研究機関"/>
        <s v="電気業"/>
        <s v="鉄道業"/>
        <s v="道路旅客運送業"/>
        <s v="運輸に附帯するサービス業"/>
        <s v="広告業"/>
        <s v="職業紹介・労働者派遣業"/>
        <s v="その他のサービス業"/>
      </sharedItems>
    </cacheField>
    <cacheField name="産業中分類" numFmtId="0" sqlType="-9">
      <sharedItems count="57">
        <s v="78 洗濯・理容・美容・浴場業"/>
        <s v="76 飲食店"/>
        <s v="60 その他の小売業"/>
        <s v="06 総合工事業"/>
        <s v="07 職別工事業（設備工事業を除く）"/>
        <s v="58 飲食料品小売業"/>
        <s v="69 不動産賃貸業・管理業"/>
        <s v="82 その他の教育，学習支援業"/>
        <s v="08 設備工事業"/>
        <s v="59 機械器具小売業"/>
        <s v="24 金属製品製造業"/>
        <s v="83 医療業"/>
        <s v="57 織物・衣服・身の回り品小売業"/>
        <s v="72 専門サービス業（他に分類されないもの）"/>
        <s v="74 技術サービス業（他に分類されないもの）"/>
        <s v="85 社会保険・社会福祉・介護事業"/>
        <s v="75 宿泊業"/>
        <s v="54 機械器具卸売業"/>
        <s v="55 その他の卸売業"/>
        <s v="53 建築材料，鉱物・金属材料等卸売業"/>
        <s v="68 不動産取引業"/>
        <s v="26 生産用機械器具製造業"/>
        <s v="92 その他の事業サービス業"/>
        <s v="52 飲食料品卸売業"/>
        <s v="89 自動車整備業"/>
        <s v="79 その他の生活関連サービス業"/>
        <s v="77 持ち帰り・配達飲食サービス業"/>
        <s v="09 食料品製造業"/>
        <s v="13 家具・装備品製造業"/>
        <s v="61 無店舗小売業"/>
        <s v="11 繊維工業"/>
        <s v="12 木材・木製品製造業（家具を除く）"/>
        <s v="80 娯楽業"/>
        <s v="51 繊維・衣服等卸売業"/>
        <s v="18 プラスチック製品製造業（別掲を除く）"/>
        <s v="25 はん用機械器具製造業"/>
        <s v="32 その他の製造業"/>
        <s v="21 窯業・土石製品製造業"/>
        <s v="10 飲料・たばこ・飼料製造業"/>
        <s v="90 機械等修理業（別掲を除く）"/>
        <s v="17 石油製品・石炭製品製造業"/>
        <s v="31 輸送用機械器具製造業"/>
        <s v="36 水道業"/>
        <s v="88 廃棄物処理業"/>
        <s v="70 物品賃貸業"/>
        <s v="29 電気機械器具製造業"/>
        <s v="38 放送業"/>
        <s v="41 映像・音声・文字情報制作業"/>
        <s v="44 道路貨物運送業"/>
        <s v="71 学術・開発研究機関"/>
        <s v="33 電気業"/>
        <s v="42 鉄道業"/>
        <s v="43 道路旅客運送業"/>
        <s v="48 運輸に附帯するサービス業"/>
        <s v="73 広告業"/>
        <s v="91 職業紹介・労働者派遣業"/>
        <s v="95 その他のサービス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7213" count="248">
        <n v="7213"/>
        <n v="5696"/>
        <n v="4126"/>
        <n v="3981"/>
        <n v="3624"/>
        <n v="3480"/>
        <n v="3196"/>
        <n v="2221"/>
        <n v="2030"/>
        <n v="2002"/>
        <n v="1829"/>
        <n v="1769"/>
        <n v="1473"/>
        <n v="1314"/>
        <n v="1228"/>
        <n v="958"/>
        <n v="892"/>
        <n v="872"/>
        <n v="863"/>
        <n v="801"/>
        <n v="2222"/>
        <n v="1673"/>
        <n v="1211"/>
        <n v="1125"/>
        <n v="1038"/>
        <n v="969"/>
        <n v="867"/>
        <n v="738"/>
        <n v="638"/>
        <n v="627"/>
        <n v="581"/>
        <n v="516"/>
        <n v="446"/>
        <n v="431"/>
        <n v="412"/>
        <n v="328"/>
        <n v="309"/>
        <n v="284"/>
        <n v="282"/>
        <n v="219"/>
        <n v="204"/>
        <n v="156"/>
        <n v="105"/>
        <n v="101"/>
        <n v="96"/>
        <n v="90"/>
        <n v="68"/>
        <n v="61"/>
        <n v="54"/>
        <n v="53"/>
        <n v="40"/>
        <n v="32"/>
        <n v="26"/>
        <n v="24"/>
        <n v="23"/>
        <n v="22"/>
        <n v="21"/>
        <n v="20"/>
        <n v="19"/>
        <n v="351"/>
        <n v="161"/>
        <n v="154"/>
        <n v="149"/>
        <n v="142"/>
        <n v="113"/>
        <n v="107"/>
        <n v="98"/>
        <n v="92"/>
        <n v="79"/>
        <n v="72"/>
        <n v="65"/>
        <n v="58"/>
        <n v="48"/>
        <n v="46"/>
        <n v="37"/>
        <n v="858"/>
        <n v="600"/>
        <n v="582"/>
        <n v="392"/>
        <n v="280"/>
        <n v="256"/>
        <n v="239"/>
        <n v="225"/>
        <n v="218"/>
        <n v="207"/>
        <n v="186"/>
        <n v="175"/>
        <n v="162"/>
        <n v="153"/>
        <n v="152"/>
        <n v="132"/>
        <n v="127"/>
        <n v="95"/>
        <n v="83"/>
        <n v="82"/>
        <n v="169"/>
        <n v="116"/>
        <n v="104"/>
        <n v="81"/>
        <n v="78"/>
        <n v="75"/>
        <n v="69"/>
        <n v="50"/>
        <n v="42"/>
        <n v="29"/>
        <n v="25"/>
        <n v="17"/>
        <n v="211"/>
        <n v="121"/>
        <n v="102"/>
        <n v="100"/>
        <n v="89"/>
        <n v="57"/>
        <n v="34"/>
        <n v="31"/>
        <n v="27"/>
        <n v="16"/>
        <n v="13"/>
        <n v="108"/>
        <n v="93"/>
        <n v="76"/>
        <n v="70"/>
        <n v="63"/>
        <n v="38"/>
        <n v="36"/>
        <n v="15"/>
        <n v="14"/>
        <n v="12"/>
        <n v="400"/>
        <n v="194"/>
        <n v="173"/>
        <n v="139"/>
        <n v="133"/>
        <n v="124"/>
        <n v="97"/>
        <n v="67"/>
        <n v="62"/>
        <n v="44"/>
        <n v="43"/>
        <n v="41"/>
        <n v="179"/>
        <n v="123"/>
        <n v="114"/>
        <n v="88"/>
        <n v="49"/>
        <n v="28"/>
        <n v="746"/>
        <n v="617"/>
        <n v="487"/>
        <n v="469"/>
        <n v="438"/>
        <n v="368"/>
        <n v="358"/>
        <n v="247"/>
        <n v="241"/>
        <n v="222"/>
        <n v="220"/>
        <n v="172"/>
        <n v="168"/>
        <n v="136"/>
        <n v="128"/>
        <n v="106"/>
        <n v="103"/>
        <n v="360"/>
        <n v="353"/>
        <n v="271"/>
        <n v="205"/>
        <n v="177"/>
        <n v="170"/>
        <n v="99"/>
        <n v="66"/>
        <n v="56"/>
        <n v="267"/>
        <n v="262"/>
        <n v="150"/>
        <n v="131"/>
        <n v="86"/>
        <n v="51"/>
        <n v="45"/>
        <n v="33"/>
        <n v="30"/>
        <n v="324"/>
        <n v="261"/>
        <n v="163"/>
        <n v="141"/>
        <n v="137"/>
        <n v="77"/>
        <n v="52"/>
        <n v="35"/>
        <n v="87"/>
        <n v="60"/>
        <n v="18"/>
        <n v="11"/>
        <n v="10"/>
        <n v="203"/>
        <n v="126"/>
        <n v="111"/>
        <n v="125"/>
        <n v="74"/>
        <n v="55"/>
        <n v="39"/>
        <n v="174"/>
        <n v="146"/>
        <n v="120"/>
        <n v="71"/>
        <n v="845"/>
        <n v="288"/>
        <n v="234"/>
        <n v="140"/>
        <n v="130"/>
        <n v="84"/>
        <n v="80"/>
        <n v="195"/>
        <n v="143"/>
        <n v="91"/>
        <n v="64"/>
        <n v="47"/>
        <n v="9"/>
        <n v="644"/>
        <n v="476"/>
        <n v="364"/>
        <n v="334"/>
        <n v="304"/>
        <n v="236"/>
        <n v="200"/>
        <n v="182"/>
        <n v="158"/>
        <n v="135"/>
        <n v="109"/>
        <n v="134"/>
        <n v="223"/>
        <n v="183"/>
        <n v="165"/>
        <n v="119"/>
        <n v="112"/>
        <n v="85"/>
        <n v="214"/>
        <n v="213"/>
        <n v="210"/>
        <n v="110"/>
        <n v="8"/>
        <n v="6"/>
        <n v="7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0.61" maxValue="50" count="449">
        <n v="11.77"/>
        <n v="9.3000000000000007"/>
        <n v="6.73"/>
        <n v="6.5"/>
        <n v="5.92"/>
        <n v="5.68"/>
        <n v="5.22"/>
        <n v="3.63"/>
        <n v="3.31"/>
        <n v="3.27"/>
        <n v="2.99"/>
        <n v="2.89"/>
        <n v="2.4"/>
        <n v="2.14"/>
        <n v="2"/>
        <n v="1.56"/>
        <n v="1.46"/>
        <n v="1.42"/>
        <n v="1.41"/>
        <n v="1.31"/>
        <n v="12.35"/>
        <n v="6.25"/>
        <n v="5.77"/>
        <n v="5.38"/>
        <n v="4.82"/>
        <n v="4.0999999999999996"/>
        <n v="3.55"/>
        <n v="3.48"/>
        <n v="3.23"/>
        <n v="2.87"/>
        <n v="2.48"/>
        <n v="2.39"/>
        <n v="2.29"/>
        <n v="1.82"/>
        <n v="1.72"/>
        <n v="1.58"/>
        <n v="1.57"/>
        <n v="1.22"/>
        <n v="13.39"/>
        <n v="10.24"/>
        <n v="6.89"/>
        <n v="6.63"/>
        <n v="6.3"/>
        <n v="5.91"/>
        <n v="4.46"/>
        <n v="4"/>
        <n v="3.54"/>
        <n v="2.62"/>
        <n v="2.1"/>
        <n v="1.71"/>
        <n v="1.51"/>
        <n v="1.44"/>
        <n v="1.38"/>
        <n v="1.25"/>
        <n v="14.24"/>
        <n v="6.53"/>
        <n v="6.04"/>
        <n v="5.76"/>
        <n v="4.58"/>
        <n v="4.34"/>
        <n v="3.98"/>
        <n v="3.73"/>
        <n v="3.65"/>
        <n v="3.2"/>
        <n v="2.92"/>
        <n v="2.64"/>
        <n v="2.35"/>
        <n v="1.95"/>
        <n v="1.87"/>
        <n v="1.62"/>
        <n v="1.5"/>
        <n v="1.3"/>
        <n v="14.01"/>
        <n v="9.8000000000000007"/>
        <n v="9.51"/>
        <n v="6.4"/>
        <n v="4.57"/>
        <n v="4.18"/>
        <n v="3.9"/>
        <n v="3.67"/>
        <n v="3.56"/>
        <n v="3.38"/>
        <n v="3.04"/>
        <n v="2.86"/>
        <n v="2.65"/>
        <n v="2.5"/>
        <n v="2.16"/>
        <n v="2.0699999999999998"/>
        <n v="1.55"/>
        <n v="1.36"/>
        <n v="1.34"/>
        <n v="12.26"/>
        <n v="8.41"/>
        <n v="7.54"/>
        <n v="5.87"/>
        <n v="5.66"/>
        <n v="5.44"/>
        <n v="5"/>
        <n v="4.21"/>
        <n v="3.05"/>
        <n v="1.89"/>
        <n v="1.81"/>
        <n v="1.67"/>
        <n v="1.52"/>
        <n v="1.23"/>
        <n v="15.59"/>
        <n v="8.94"/>
        <n v="7.39"/>
        <n v="6.58"/>
        <n v="5.32"/>
        <n v="3.99"/>
        <n v="3.92"/>
        <n v="3.4"/>
        <n v="2.5099999999999998"/>
        <n v="1.63"/>
        <n v="1.4"/>
        <n v="1.26"/>
        <n v="1.18"/>
        <n v="0.96"/>
        <n v="10.48"/>
        <n v="9.2100000000000009"/>
        <n v="9.02"/>
        <n v="7.37"/>
        <n v="6.79"/>
        <n v="6.11"/>
        <n v="4.8499999999999996"/>
        <n v="3.69"/>
        <n v="3.49"/>
        <n v="2.52"/>
        <n v="2.13"/>
        <n v="1.65"/>
        <n v="1.45"/>
        <n v="1.1599999999999999"/>
        <n v="14.97"/>
        <n v="7.26"/>
        <n v="6.96"/>
        <n v="6.55"/>
        <n v="6.47"/>
        <n v="5.2"/>
        <n v="4.9800000000000004"/>
        <n v="4.6399999999999997"/>
        <n v="2.96"/>
        <n v="2.3199999999999998"/>
        <n v="2.17"/>
        <n v="1.8"/>
        <n v="1.61"/>
        <n v="1.53"/>
        <n v="8.49"/>
        <n v="8.01"/>
        <n v="7.87"/>
        <n v="7.25"/>
        <n v="6.14"/>
        <n v="6.07"/>
        <n v="4.83"/>
        <n v="3.45"/>
        <n v="2.21"/>
        <n v="1.93"/>
        <n v="1.79"/>
        <n v="1.73"/>
        <n v="1.66"/>
        <n v="1.17"/>
        <n v="10.66"/>
        <n v="8.82"/>
        <n v="6.7"/>
        <n v="6.26"/>
        <n v="5.26"/>
        <n v="5.12"/>
        <n v="3.53"/>
        <n v="3.44"/>
        <n v="3.17"/>
        <n v="3.14"/>
        <n v="2.46"/>
        <n v="1.94"/>
        <n v="1.83"/>
        <n v="1.47"/>
        <n v="10.18"/>
        <n v="9.98"/>
        <n v="7.66"/>
        <n v="5.8"/>
        <n v="4.8099999999999996"/>
        <n v="4.41"/>
        <n v="3.76"/>
        <n v="3"/>
        <n v="2.8"/>
        <n v="2.63"/>
        <n v="2.4900000000000002"/>
        <n v="1.92"/>
        <n v="1.84"/>
        <n v="12.79"/>
        <n v="12.55"/>
        <n v="7.19"/>
        <n v="6.28"/>
        <n v="5.46"/>
        <n v="5.17"/>
        <n v="4.12"/>
        <n v="3.79"/>
        <n v="2.44"/>
        <n v="1.96"/>
        <n v="1.77"/>
        <n v="1.39"/>
        <n v="1.1000000000000001"/>
        <n v="14.44"/>
        <n v="11.63"/>
        <n v="7.53"/>
        <n v="5.7"/>
        <n v="4.2300000000000004"/>
        <n v="3.43"/>
        <n v="2.54"/>
        <n v="2.0499999999999998"/>
        <n v="1.2"/>
        <n v="1.07"/>
        <n v="1.02"/>
        <n v="10.14"/>
        <n v="8.33"/>
        <n v="6.51"/>
        <n v="5.84"/>
        <n v="5.74"/>
        <n v="4.3099999999999996"/>
        <n v="3.06"/>
        <n v="2.58"/>
        <n v="2.2000000000000002"/>
        <n v="1.91"/>
        <n v="1.24"/>
        <n v="10.15"/>
        <n v="9.2200000000000006"/>
        <n v="8.98"/>
        <n v="8.75"/>
        <n v="5.25"/>
        <n v="4.9000000000000004"/>
        <n v="4.78"/>
        <n v="4.43"/>
        <n v="4.08"/>
        <n v="2.4500000000000002"/>
        <n v="2.2200000000000002"/>
        <n v="1.28"/>
        <n v="11.23"/>
        <n v="11.17"/>
        <n v="7.48"/>
        <n v="6.93"/>
        <n v="5.5"/>
        <n v="3.85"/>
        <n v="3.41"/>
        <n v="2.2599999999999998"/>
        <n v="1.32"/>
        <n v="1.21"/>
        <n v="13.02"/>
        <n v="7.71"/>
        <n v="7.5"/>
        <n v="6.88"/>
        <n v="6.77"/>
        <n v="6.35"/>
        <n v="5.73"/>
        <n v="4.0599999999999996"/>
        <n v="3.13"/>
        <n v="2.81"/>
        <n v="2.19"/>
        <n v="1.1499999999999999"/>
        <n v="14.64"/>
        <n v="9.0299999999999994"/>
        <n v="8.77"/>
        <n v="7.58"/>
        <n v="6.23"/>
        <n v="2.2799999999999998"/>
        <n v="2.02"/>
        <n v="1.35"/>
        <n v="1.04"/>
        <n v="0.99"/>
        <n v="24.64"/>
        <n v="8.4"/>
        <n v="6.82"/>
        <n v="5.16"/>
        <n v="4.49"/>
        <n v="4.37"/>
        <n v="3.15"/>
        <n v="2.33"/>
        <n v="2.0099999999999998"/>
        <n v="1.49"/>
        <n v="1.05"/>
        <n v="14.13"/>
        <n v="10.36"/>
        <n v="8.0399999999999991"/>
        <n v="7.1"/>
        <n v="6.59"/>
        <n v="5.65"/>
        <n v="3.26"/>
        <n v="2.0299999999999998"/>
        <n v="1.88"/>
        <n v="1.74"/>
        <n v="1.59"/>
        <n v="1.0900000000000001"/>
        <n v="1.01"/>
        <n v="14.9"/>
        <n v="11.22"/>
        <n v="7.65"/>
        <n v="6.16"/>
        <n v="5.96"/>
        <n v="4.67"/>
        <n v="3.28"/>
        <n v="3.18"/>
        <n v="2.88"/>
        <n v="1.29"/>
        <n v="1.19"/>
        <n v="0.89"/>
        <n v="13.51"/>
        <n v="8.8000000000000007"/>
        <n v="8.0299999999999994"/>
        <n v="7.41"/>
        <n v="7.03"/>
        <n v="6.64"/>
        <n v="6.02"/>
        <n v="4.71"/>
        <n v="4.17"/>
        <n v="3.01"/>
        <n v="1"/>
        <n v="0.85"/>
        <n v="12.47"/>
        <n v="7.74"/>
        <n v="7.05"/>
        <n v="5.88"/>
        <n v="4.24"/>
        <n v="3.87"/>
        <n v="3.52"/>
        <n v="2.71"/>
        <n v="2.61"/>
        <n v="2.11"/>
        <n v="1.08"/>
        <n v="12.91"/>
        <n v="11.85"/>
        <n v="9.83"/>
        <n v="9.44"/>
        <n v="8.09"/>
        <n v="6.36"/>
        <n v="2.79"/>
        <n v="2.41"/>
        <n v="1.54"/>
        <n v="11.36"/>
        <n v="10.51"/>
        <n v="8.6300000000000008"/>
        <n v="7.78"/>
        <n v="5.61"/>
        <n v="5.28"/>
        <n v="3.77"/>
        <n v="3.39"/>
        <n v="2.73"/>
        <n v="2.31"/>
        <n v="2.12"/>
        <n v="1.37"/>
        <n v="11.44"/>
        <n v="11.03"/>
        <n v="8.48"/>
        <n v="7"/>
        <n v="6.42"/>
        <n v="4.6100000000000003"/>
        <n v="1.48"/>
        <n v="10.32"/>
        <n v="10.27"/>
        <n v="10.130000000000001"/>
        <n v="8.15"/>
        <n v="6.32"/>
        <n v="6.17"/>
        <n v="5.3"/>
        <n v="4.97"/>
        <n v="2.75"/>
        <n v="2.6"/>
        <n v="2.27"/>
        <n v="1.64"/>
        <n v="1.1100000000000001"/>
        <n v="0.87"/>
        <n v="14.67"/>
        <n v="9.1"/>
        <n v="8.6999999999999993"/>
        <n v="7.61"/>
        <n v="5.98"/>
        <n v="5.71"/>
        <n v="4.8899999999999997"/>
        <n v="1.9"/>
        <n v="0.82"/>
        <n v="12.62"/>
        <n v="12.29"/>
        <n v="8.31"/>
        <n v="6.31"/>
        <n v="4.6500000000000004"/>
        <n v="3.32"/>
        <n v="2.66"/>
        <n v="1.99"/>
        <n v="1.33"/>
        <n v="10.74"/>
        <n v="9.92"/>
        <n v="8.26"/>
        <n v="7.85"/>
        <n v="3.72"/>
        <n v="14.07"/>
        <n v="7.6"/>
        <n v="6.84"/>
        <n v="6.46"/>
        <n v="6.08"/>
        <n v="4.9400000000000004"/>
        <n v="4.5599999999999996"/>
        <n v="1.1399999999999999"/>
        <n v="13.75"/>
        <n v="12.5"/>
        <n v="12.19"/>
        <n v="8.1300000000000008"/>
        <n v="5.63"/>
        <n v="4.38"/>
        <n v="3.75"/>
        <n v="0.94"/>
        <n v="11.68"/>
        <n v="10.220000000000001"/>
        <n v="8.76"/>
        <n v="6.57"/>
        <n v="34.590000000000003"/>
        <n v="11.74"/>
        <n v="7.97"/>
        <n v="6.71"/>
        <n v="6.29"/>
        <n v="4.1900000000000004"/>
        <n v="1.68"/>
        <n v="0.84"/>
        <n v="13.01"/>
        <n v="11.52"/>
        <n v="10.039999999999999"/>
        <n v="9.2899999999999991"/>
        <n v="7.43"/>
        <n v="5.95"/>
        <n v="4.09"/>
        <n v="2.97"/>
        <n v="1.86"/>
        <n v="1.1200000000000001"/>
        <n v="15.93"/>
        <n v="12.39"/>
        <n v="7.96"/>
        <n v="6.19"/>
        <n v="5.31"/>
        <n v="4.42"/>
        <n v="0.88"/>
        <n v="15.24"/>
        <n v="13.41"/>
        <n v="12.2"/>
        <n v="7.93"/>
        <n v="5.49"/>
        <n v="4.88"/>
        <n v="3.66"/>
        <n v="0.61"/>
        <n v="50"/>
        <n v="14.81"/>
        <n v="12.96"/>
        <n v="5.56"/>
        <n v="1.85"/>
      </sharedItems>
    </cacheField>
    <cacheField name="総数（個人）" numFmtId="0" sqlType="4">
      <sharedItems containsSemiMixedTypes="0" containsString="0" containsNumber="1" containsInteger="1" minValue="0" maxValue="6302" count="189">
        <n v="6302"/>
        <n v="4823"/>
        <n v="2044"/>
        <n v="1410"/>
        <n v="2070"/>
        <n v="2393"/>
        <n v="1645"/>
        <n v="1509"/>
        <n v="651"/>
        <n v="1156"/>
        <n v="1082"/>
        <n v="1579"/>
        <n v="735"/>
        <n v="923"/>
        <n v="497"/>
        <n v="4"/>
        <n v="587"/>
        <n v="110"/>
        <n v="203"/>
        <n v="154"/>
        <n v="1907"/>
        <n v="1369"/>
        <n v="551"/>
        <n v="340"/>
        <n v="272"/>
        <n v="472"/>
        <n v="572"/>
        <n v="531"/>
        <n v="141"/>
        <n v="550"/>
        <n v="316"/>
        <n v="320"/>
        <n v="186"/>
        <n v="152"/>
        <n v="29"/>
        <n v="41"/>
        <n v="51"/>
        <n v="26"/>
        <n v="0"/>
        <n v="107"/>
        <n v="191"/>
        <n v="89"/>
        <n v="31"/>
        <n v="88"/>
        <n v="70"/>
        <n v="36"/>
        <n v="16"/>
        <n v="40"/>
        <n v="6"/>
        <n v="3"/>
        <n v="5"/>
        <n v="15"/>
        <n v="2"/>
        <n v="305"/>
        <n v="37"/>
        <n v="139"/>
        <n v="48"/>
        <n v="13"/>
        <n v="11"/>
        <n v="82"/>
        <n v="46"/>
        <n v="54"/>
        <n v="74"/>
        <n v="22"/>
        <n v="23"/>
        <n v="17"/>
        <n v="7"/>
        <n v="663"/>
        <n v="474"/>
        <n v="167"/>
        <n v="158"/>
        <n v="160"/>
        <n v="146"/>
        <n v="193"/>
        <n v="122"/>
        <n v="56"/>
        <n v="9"/>
        <n v="151"/>
        <n v="45"/>
        <n v="61"/>
        <n v="53"/>
        <n v="19"/>
        <n v="35"/>
        <n v="8"/>
        <n v="34"/>
        <n v="59"/>
        <n v="62"/>
        <n v="18"/>
        <n v="32"/>
        <n v="21"/>
        <n v="101"/>
        <n v="58"/>
        <n v="50"/>
        <n v="33"/>
        <n v="27"/>
        <n v="20"/>
        <n v="25"/>
        <n v="333"/>
        <n v="38"/>
        <n v="77"/>
        <n v="102"/>
        <n v="72"/>
        <n v="52"/>
        <n v="10"/>
        <n v="159"/>
        <n v="86"/>
        <n v="95"/>
        <n v="30"/>
        <n v="606"/>
        <n v="476"/>
        <n v="187"/>
        <n v="118"/>
        <n v="214"/>
        <n v="222"/>
        <n v="188"/>
        <n v="68"/>
        <n v="115"/>
        <n v="49"/>
        <n v="209"/>
        <n v="230"/>
        <n v="106"/>
        <n v="143"/>
        <n v="104"/>
        <n v="99"/>
        <n v="43"/>
        <n v="69"/>
        <n v="64"/>
        <n v="227"/>
        <n v="223"/>
        <n v="85"/>
        <n v="66"/>
        <n v="1"/>
        <n v="288"/>
        <n v="76"/>
        <n v="75"/>
        <n v="100"/>
        <n v="83"/>
        <n v="71"/>
        <n v="73"/>
        <n v="90"/>
        <n v="94"/>
        <n v="12"/>
        <n v="78"/>
        <n v="28"/>
        <n v="14"/>
        <n v="182"/>
        <n v="105"/>
        <n v="263"/>
        <n v="136"/>
        <n v="157"/>
        <n v="84"/>
        <n v="47"/>
        <n v="592"/>
        <n v="252"/>
        <n v="206"/>
        <n v="98"/>
        <n v="111"/>
        <n v="63"/>
        <n v="178"/>
        <n v="55"/>
        <n v="67"/>
        <n v="97"/>
        <n v="161"/>
        <n v="534"/>
        <n v="409"/>
        <n v="147"/>
        <n v="208"/>
        <n v="155"/>
        <n v="199"/>
        <n v="124"/>
        <n v="108"/>
        <n v="127"/>
        <n v="81"/>
        <n v="229"/>
        <n v="212"/>
        <n v="109"/>
        <n v="129"/>
        <n v="93"/>
        <n v="57"/>
        <n v="44"/>
        <n v="24"/>
        <n v="130"/>
        <n v="119"/>
        <n v="194"/>
        <n v="183"/>
        <n v="60"/>
        <n v="103"/>
        <n v="113"/>
        <n v="42"/>
      </sharedItems>
    </cacheField>
    <cacheField name="構成比（個人）" numFmtId="0" sqlType="3">
      <sharedItems containsSemiMixedTypes="0" containsString="0" containsNumber="1" minValue="0" maxValue="61.36" count="458">
        <n v="18.64"/>
        <n v="14.26"/>
        <n v="6.05"/>
        <n v="4.17"/>
        <n v="6.12"/>
        <n v="7.08"/>
        <n v="4.87"/>
        <n v="4.46"/>
        <n v="1.93"/>
        <n v="3.42"/>
        <n v="3.2"/>
        <n v="4.67"/>
        <n v="2.17"/>
        <n v="2.73"/>
        <n v="1.47"/>
        <n v="0.01"/>
        <n v="1.74"/>
        <n v="0.33"/>
        <n v="0.6"/>
        <n v="0.46"/>
        <n v="21.78"/>
        <n v="15.64"/>
        <n v="6.29"/>
        <n v="3.88"/>
        <n v="3.11"/>
        <n v="5.39"/>
        <n v="6.53"/>
        <n v="6.07"/>
        <n v="1.61"/>
        <n v="6.28"/>
        <n v="3.61"/>
        <n v="3.66"/>
        <n v="2.12"/>
        <n v="0.47"/>
        <n v="0.57999999999999996"/>
        <n v="0.3"/>
        <n v="0"/>
        <n v="1.22"/>
        <n v="22.47"/>
        <n v="10.47"/>
        <n v="3.65"/>
        <n v="10.35"/>
        <n v="6"/>
        <n v="8.24"/>
        <n v="4.24"/>
        <n v="1.88"/>
        <n v="3.41"/>
        <n v="4.71"/>
        <n v="0.71"/>
        <n v="0.35"/>
        <n v="0.59"/>
        <n v="1.76"/>
        <n v="0.24"/>
        <n v="28.96"/>
        <n v="3.51"/>
        <n v="13.2"/>
        <n v="4.5599999999999996"/>
        <n v="1.23"/>
        <n v="1.04"/>
        <n v="7.79"/>
        <n v="4.37"/>
        <n v="5.13"/>
        <n v="7.03"/>
        <n v="0.38"/>
        <n v="2.09"/>
        <n v="0.56999999999999995"/>
        <n v="2.1800000000000002"/>
        <n v="0.66"/>
        <n v="26.65"/>
        <n v="19.05"/>
        <n v="6.71"/>
        <n v="6.35"/>
        <n v="6.43"/>
        <n v="5.87"/>
        <n v="0.68"/>
        <n v="7.76"/>
        <n v="4.9000000000000004"/>
        <n v="0.16"/>
        <n v="2.25"/>
        <n v="0.52"/>
        <n v="0.2"/>
        <n v="1.49"/>
        <n v="0.44"/>
        <n v="0.36"/>
        <n v="23.02"/>
        <n v="4.7300000000000004"/>
        <n v="6.86"/>
        <n v="6.25"/>
        <n v="9.3000000000000007"/>
        <n v="8.08"/>
        <n v="7.32"/>
        <n v="2.9"/>
        <n v="4.42"/>
        <n v="1.68"/>
        <n v="5.34"/>
        <n v="0.91"/>
        <n v="0.61"/>
        <n v="24"/>
        <n v="13.31"/>
        <n v="5.97"/>
        <n v="4.2300000000000004"/>
        <n v="7.34"/>
        <n v="7.71"/>
        <n v="5.72"/>
        <n v="4.4800000000000004"/>
        <n v="2.2400000000000002"/>
        <n v="3.98"/>
        <n v="2.11"/>
        <n v="1.99"/>
        <n v="2.61"/>
        <n v="0.62"/>
        <n v="0.87"/>
        <n v="0.37"/>
        <n v="16.32"/>
        <n v="11.31"/>
        <n v="6.62"/>
        <n v="9.3699999999999992"/>
        <n v="5.33"/>
        <n v="4.3600000000000003"/>
        <n v="2.58"/>
        <n v="3.23"/>
        <n v="2.75"/>
        <n v="1.29"/>
        <n v="4.04"/>
        <n v="0.81"/>
        <n v="0.32"/>
        <n v="1.45"/>
        <n v="24.78"/>
        <n v="2.83"/>
        <n v="11.76"/>
        <n v="5.73"/>
        <n v="7.59"/>
        <n v="5.36"/>
        <n v="7.96"/>
        <n v="5.21"/>
        <n v="1.86"/>
        <n v="3.87"/>
        <n v="3.94"/>
        <n v="2.16"/>
        <n v="1.19"/>
        <n v="0.67"/>
        <n v="0.74"/>
        <n v="16.899999999999999"/>
        <n v="8.18"/>
        <n v="9.14"/>
        <n v="6.27"/>
        <n v="10.1"/>
        <n v="6.59"/>
        <n v="7.44"/>
        <n v="4.8899999999999997"/>
        <n v="3.93"/>
        <n v="2.02"/>
        <n v="3.19"/>
        <n v="1.91"/>
        <n v="2.13"/>
        <n v="1.7"/>
        <n v="0.64"/>
        <n v="0.96"/>
        <n v="1.17"/>
        <n v="1.38"/>
        <n v="18.7"/>
        <n v="14.69"/>
        <n v="5.77"/>
        <n v="3.64"/>
        <n v="6.6"/>
        <n v="6.85"/>
        <n v="4.88"/>
        <n v="4.75"/>
        <n v="5.8"/>
        <n v="2.1"/>
        <n v="3.55"/>
        <n v="1.79"/>
        <n v="0.28000000000000003"/>
        <n v="1.51"/>
        <n v="0.65"/>
        <n v="1.57"/>
        <n v="0.56000000000000005"/>
        <n v="15"/>
        <n v="10.28"/>
        <n v="4.33"/>
        <n v="5.1100000000000003"/>
        <n v="3.39"/>
        <n v="3.15"/>
        <n v="2.41"/>
        <n v="0.79"/>
        <n v="2.46"/>
        <n v="0.93"/>
        <n v="1.97"/>
        <n v="1.77"/>
        <n v="0.88"/>
        <n v="20.14"/>
        <n v="19.79"/>
        <n v="7.54"/>
        <n v="4.97"/>
        <n v="6.21"/>
        <n v="4.6100000000000003"/>
        <n v="5.86"/>
        <n v="3.82"/>
        <n v="1.69"/>
        <n v="1.1499999999999999"/>
        <n v="2.57"/>
        <n v="0.09"/>
        <n v="0.89"/>
        <n v="0.98"/>
        <n v="0.8"/>
        <n v="1.33"/>
        <n v="20.59"/>
        <n v="15.3"/>
        <n v="5.43"/>
        <n v="6.79"/>
        <n v="7.15"/>
        <n v="5.93"/>
        <n v="5.08"/>
        <n v="3.86"/>
        <n v="5.22"/>
        <n v="2.29"/>
        <n v="1.07"/>
        <n v="1.36"/>
        <n v="14.63"/>
        <n v="15.28"/>
        <n v="6.18"/>
        <n v="7.97"/>
        <n v="5.85"/>
        <n v="6.5"/>
        <n v="1.46"/>
        <n v="2.93"/>
        <n v="3.58"/>
        <n v="4.3899999999999997"/>
        <n v="2.6"/>
        <n v="1.95"/>
        <n v="15.29"/>
        <n v="7.25"/>
        <n v="12.94"/>
        <n v="9.41"/>
        <n v="5.49"/>
        <n v="5.0999999999999996"/>
        <n v="3.73"/>
        <n v="3.14"/>
        <n v="1.96"/>
        <n v="2.35"/>
        <n v="2.5499999999999998"/>
        <n v="1.37"/>
        <n v="15.91"/>
        <n v="15.49"/>
        <n v="8.6"/>
        <n v="4.5999999999999996"/>
        <n v="7.66"/>
        <n v="4.43"/>
        <n v="7.06"/>
        <n v="5.45"/>
        <n v="2.81"/>
        <n v="4.9400000000000004"/>
        <n v="2.21"/>
        <n v="1.1100000000000001"/>
        <n v="1.53"/>
        <n v="0.85"/>
        <n v="0.26"/>
        <n v="19.440000000000001"/>
        <n v="11.85"/>
        <n v="8.33"/>
        <n v="3.7"/>
        <n v="5.19"/>
        <n v="7.41"/>
        <n v="7.04"/>
        <n v="3.52"/>
        <n v="1.85"/>
        <n v="5"/>
        <n v="2.04"/>
        <n v="1.48"/>
        <n v="20.94"/>
        <n v="10.83"/>
        <n v="12.5"/>
        <n v="7.56"/>
        <n v="5.25"/>
        <n v="6.69"/>
        <n v="4.3"/>
        <n v="3.9"/>
        <n v="3.74"/>
        <n v="2.95"/>
        <n v="1.35"/>
        <n v="1.67"/>
        <n v="1.27"/>
        <n v="1.83"/>
        <n v="27.42"/>
        <n v="11.67"/>
        <n v="9.5399999999999991"/>
        <n v="4.54"/>
        <n v="5.14"/>
        <n v="3.24"/>
        <n v="4.72"/>
        <n v="2.36"/>
        <n v="3.47"/>
        <n v="2.69"/>
        <n v="2.92"/>
        <n v="1.62"/>
        <n v="0.83"/>
        <n v="1.1599999999999999"/>
        <n v="20.84"/>
        <n v="14.29"/>
        <n v="6.44"/>
        <n v="7.26"/>
        <n v="7.85"/>
        <n v="5.04"/>
        <n v="3.04"/>
        <n v="1.52"/>
        <n v="3.63"/>
        <n v="1.64"/>
        <n v="0.82"/>
        <n v="0.12"/>
        <n v="0.94"/>
        <n v="19.510000000000002"/>
        <n v="17.05"/>
        <n v="13.53"/>
        <n v="4.92"/>
        <n v="5.98"/>
        <n v="2.99"/>
        <n v="2.64"/>
        <n v="1.05"/>
        <n v="0.53"/>
        <n v="0.18"/>
        <n v="19.78"/>
        <n v="6.63"/>
        <n v="12.16"/>
        <n v="5.9"/>
        <n v="8.11"/>
        <n v="5.65"/>
        <n v="1.84"/>
        <n v="2.7"/>
        <n v="3.44"/>
        <n v="19.87"/>
        <n v="15.22"/>
        <n v="5.47"/>
        <n v="7.74"/>
        <n v="7.4"/>
        <n v="2.5299999999999998"/>
        <n v="4.0199999999999996"/>
        <n v="2.08"/>
        <n v="3.72"/>
        <n v="0.45"/>
        <n v="0.41"/>
        <n v="18.809999999999999"/>
        <n v="12.59"/>
        <n v="10.220000000000001"/>
        <n v="12"/>
        <n v="2.96"/>
        <n v="3.26"/>
        <n v="16.43"/>
        <n v="15.21"/>
        <n v="7.82"/>
        <n v="9.25"/>
        <n v="6.67"/>
        <n v="2.37"/>
        <n v="6.1"/>
        <n v="4.09"/>
        <n v="2.5099999999999998"/>
        <n v="2.44"/>
        <n v="3.16"/>
        <n v="1.72"/>
        <n v="0.14000000000000001"/>
        <n v="1.43"/>
        <n v="17.329999999999998"/>
        <n v="15.87"/>
        <n v="4.4000000000000004"/>
        <n v="6.4"/>
        <n v="6.8"/>
        <n v="3.07"/>
        <n v="3.33"/>
        <n v="2"/>
        <n v="2.4"/>
        <n v="15.01"/>
        <n v="14.14"/>
        <n v="13.34"/>
        <n v="7.65"/>
        <n v="6.56"/>
        <n v="4.96"/>
        <n v="2.62"/>
        <n v="3.28"/>
        <n v="1.24"/>
        <n v="2.2599999999999998"/>
        <n v="7.0000000000000007E-2"/>
        <n v="21.59"/>
        <n v="10.9"/>
        <n v="11.32"/>
        <n v="4.1900000000000004"/>
        <n v="0.42"/>
        <n v="2.52"/>
        <n v="2.31"/>
        <n v="0.21"/>
        <n v="0.63"/>
        <n v="0.84"/>
        <n v="24.16"/>
        <n v="12.08"/>
        <n v="8.0500000000000007"/>
        <n v="3.36"/>
        <n v="8.7200000000000006"/>
        <n v="4.7"/>
        <n v="2.0099999999999998"/>
        <n v="1.34"/>
        <n v="2.68"/>
        <n v="10.67"/>
        <n v="14.67"/>
        <n v="4"/>
        <n v="2.67"/>
        <n v="21.21"/>
        <n v="9.6999999999999993"/>
        <n v="7.27"/>
        <n v="6.06"/>
        <n v="4.8499999999999996"/>
        <n v="8.48"/>
        <n v="2.42"/>
        <n v="1.82"/>
        <n v="3.03"/>
        <n v="1.21"/>
        <n v="15.84"/>
        <n v="7.43"/>
        <n v="12.38"/>
        <n v="6.93"/>
        <n v="2.48"/>
        <n v="4.95"/>
        <n v="2.97"/>
        <n v="0.99"/>
        <n v="0.5"/>
        <n v="17.98"/>
        <n v="11.24"/>
        <n v="12.36"/>
        <n v="8.99"/>
        <n v="3.37"/>
        <n v="7.87"/>
        <n v="1.1200000000000001"/>
        <n v="40.21"/>
        <n v="14.95"/>
        <n v="9.61"/>
        <n v="3.91"/>
        <n v="9.9600000000000009"/>
        <n v="2.4900000000000002"/>
        <n v="1.42"/>
        <n v="1.78"/>
        <n v="2.85"/>
        <n v="19.53"/>
        <n v="7.1"/>
        <n v="13.02"/>
        <n v="14.2"/>
        <n v="6.51"/>
        <n v="4.1399999999999997"/>
        <n v="1.18"/>
        <n v="18"/>
        <n v="10"/>
        <n v="14.68"/>
        <n v="20.18"/>
        <n v="16.510000000000002"/>
        <n v="3.67"/>
        <n v="4.59"/>
        <n v="0.92"/>
        <n v="61.36"/>
        <n v="11.36"/>
        <n v="6.82"/>
        <n v="4.55"/>
        <n v="2.27"/>
      </sharedItems>
    </cacheField>
    <cacheField name="総数（法人）" numFmtId="0" sqlType="4">
      <sharedItems containsSemiMixedTypes="0" containsString="0" containsNumber="1" containsInteger="1" minValue="0" maxValue="2570" count="156">
        <n v="907"/>
        <n v="869"/>
        <n v="2079"/>
        <n v="2570"/>
        <n v="1552"/>
        <n v="1079"/>
        <n v="1538"/>
        <n v="490"/>
        <n v="1379"/>
        <n v="846"/>
        <n v="747"/>
        <n v="186"/>
        <n v="737"/>
        <n v="386"/>
        <n v="690"/>
        <n v="738"/>
        <n v="294"/>
        <n v="762"/>
        <n v="659"/>
        <n v="647"/>
        <n v="315"/>
        <n v="304"/>
        <n v="660"/>
        <n v="780"/>
        <n v="766"/>
        <n v="496"/>
        <n v="497"/>
        <n v="76"/>
        <n v="265"/>
        <n v="196"/>
        <n v="259"/>
        <n v="272"/>
        <n v="383"/>
        <n v="287"/>
        <n v="258"/>
        <n v="257"/>
        <n v="112"/>
        <n v="13"/>
        <n v="67"/>
        <n v="74"/>
        <n v="45"/>
        <n v="20"/>
        <n v="32"/>
        <n v="3"/>
        <n v="24"/>
        <n v="0"/>
        <n v="14"/>
        <n v="23"/>
        <n v="18"/>
        <n v="17"/>
        <n v="19"/>
        <n v="4"/>
        <n v="46"/>
        <n v="124"/>
        <n v="15"/>
        <n v="101"/>
        <n v="104"/>
        <n v="100"/>
        <n v="96"/>
        <n v="16"/>
        <n v="36"/>
        <n v="5"/>
        <n v="68"/>
        <n v="40"/>
        <n v="52"/>
        <n v="43"/>
        <n v="42"/>
        <n v="37"/>
        <n v="25"/>
        <n v="26"/>
        <n v="195"/>
        <n v="126"/>
        <n v="411"/>
        <n v="234"/>
        <n v="120"/>
        <n v="109"/>
        <n v="222"/>
        <n v="31"/>
        <n v="88"/>
        <n v="203"/>
        <n v="130"/>
        <n v="135"/>
        <n v="149"/>
        <n v="148"/>
        <n v="115"/>
        <n v="121"/>
        <n v="118"/>
        <n v="55"/>
        <n v="77"/>
        <n v="75"/>
        <n v="85"/>
        <n v="59"/>
        <n v="22"/>
        <n v="49"/>
        <n v="38"/>
        <n v="29"/>
        <n v="39"/>
        <n v="7"/>
        <n v="6"/>
        <n v="9"/>
        <n v="54"/>
        <n v="66"/>
        <n v="30"/>
        <n v="11"/>
        <n v="12"/>
        <n v="8"/>
        <n v="10"/>
        <n v="44"/>
        <n v="35"/>
        <n v="1"/>
        <n v="156"/>
        <n v="28"/>
        <n v="129"/>
        <n v="61"/>
        <n v="72"/>
        <n v="33"/>
        <n v="27"/>
        <n v="140"/>
        <n v="141"/>
        <n v="299"/>
        <n v="351"/>
        <n v="224"/>
        <n v="145"/>
        <n v="198"/>
        <n v="171"/>
        <n v="58"/>
        <n v="51"/>
        <n v="91"/>
        <n v="127"/>
        <n v="79"/>
        <n v="93"/>
        <n v="56"/>
        <n v="89"/>
        <n v="144"/>
        <n v="41"/>
        <n v="99"/>
        <n v="57"/>
        <n v="65"/>
        <n v="71"/>
        <n v="34"/>
        <n v="47"/>
        <n v="2"/>
        <n v="21"/>
        <n v="80"/>
        <n v="253"/>
        <n v="60"/>
        <n v="48"/>
        <n v="110"/>
        <n v="179"/>
        <n v="105"/>
        <n v="111"/>
        <n v="151"/>
        <n v="92"/>
        <n v="94"/>
        <n v="70"/>
        <n v="102"/>
      </sharedItems>
    </cacheField>
    <cacheField name="構成比（法人）" numFmtId="0" sqlType="3">
      <sharedItems containsSemiMixedTypes="0" containsString="0" containsNumber="1" minValue="0" maxValue="50" count="422">
        <n v="3.41"/>
        <n v="3.26"/>
        <n v="7.81"/>
        <n v="9.65"/>
        <n v="5.83"/>
        <n v="4.05"/>
        <n v="5.78"/>
        <n v="1.84"/>
        <n v="5.18"/>
        <n v="3.18"/>
        <n v="2.81"/>
        <n v="0.7"/>
        <n v="2.77"/>
        <n v="1.45"/>
        <n v="2.59"/>
        <n v="1.1000000000000001"/>
        <n v="2.86"/>
        <n v="2.4700000000000002"/>
        <n v="2.4300000000000002"/>
        <n v="3.45"/>
        <n v="3.33"/>
        <n v="7.23"/>
        <n v="8.5399999999999991"/>
        <n v="8.39"/>
        <n v="5.43"/>
        <n v="3.22"/>
        <n v="2.04"/>
        <n v="5.44"/>
        <n v="0.83"/>
        <n v="2.9"/>
        <n v="2.15"/>
        <n v="2.84"/>
        <n v="2.98"/>
        <n v="4.1900000000000004"/>
        <n v="3.14"/>
        <n v="2.83"/>
        <n v="1.23"/>
        <n v="1.95"/>
        <n v="10.08"/>
        <n v="11.13"/>
        <n v="6.77"/>
        <n v="3.01"/>
        <n v="4.8099999999999996"/>
        <n v="0.45"/>
        <n v="3.61"/>
        <n v="0"/>
        <n v="2.11"/>
        <n v="3.46"/>
        <n v="2.71"/>
        <n v="2.56"/>
        <n v="0.6"/>
        <n v="3.29"/>
        <n v="8.8699999999999992"/>
        <n v="1.07"/>
        <n v="7.22"/>
        <n v="7.44"/>
        <n v="7.15"/>
        <n v="6.87"/>
        <n v="1.1399999999999999"/>
        <n v="2.58"/>
        <n v="0.36"/>
        <n v="4.8600000000000003"/>
        <n v="3.72"/>
        <n v="3.08"/>
        <n v="3"/>
        <n v="1.65"/>
        <n v="2.65"/>
        <n v="1.43"/>
        <n v="1.79"/>
        <n v="1.86"/>
        <n v="5.41"/>
        <n v="3.49"/>
        <n v="11.4"/>
        <n v="6.49"/>
        <n v="3.02"/>
        <n v="6.16"/>
        <n v="0.86"/>
        <n v="2.44"/>
        <n v="5.63"/>
        <n v="3.74"/>
        <n v="4.13"/>
        <n v="4.0999999999999996"/>
        <n v="3.19"/>
        <n v="3.36"/>
        <n v="3.27"/>
        <n v="1.53"/>
        <n v="2.14"/>
        <n v="2.08"/>
        <n v="2.5299999999999998"/>
        <n v="11.94"/>
        <n v="8.2899999999999991"/>
        <n v="5.62"/>
        <n v="2.39"/>
        <n v="3.09"/>
        <n v="6.88"/>
        <n v="2.67"/>
        <n v="5.34"/>
        <n v="4.07"/>
        <n v="5.48"/>
        <n v="0.98"/>
        <n v="3.37"/>
        <n v="0.84"/>
        <n v="1.83"/>
        <n v="1.26"/>
        <n v="3.32"/>
        <n v="9.9600000000000009"/>
        <n v="12.18"/>
        <n v="5.54"/>
        <n v="1.66"/>
        <n v="2.0299999999999998"/>
        <n v="6.64"/>
        <n v="3.51"/>
        <n v="1.1100000000000001"/>
        <n v="4.0599999999999996"/>
        <n v="2.21"/>
        <n v="1.48"/>
        <n v="1.85"/>
        <n v="1.74"/>
        <n v="10.95"/>
        <n v="5.72"/>
        <n v="8.7100000000000009"/>
        <n v="2.99"/>
        <n v="3.23"/>
        <n v="4.2300000000000004"/>
        <n v="1.99"/>
        <n v="4.9800000000000004"/>
        <n v="3.98"/>
        <n v="2.2400000000000002"/>
        <n v="4.4800000000000004"/>
        <n v="0.25"/>
        <n v="1.24"/>
        <n v="1"/>
        <n v="2.4900000000000002"/>
        <n v="5.1100000000000003"/>
        <n v="11.91"/>
        <n v="9.85"/>
        <n v="7.33"/>
        <n v="4.66"/>
        <n v="1.3"/>
        <n v="5.5"/>
        <n v="3.28"/>
        <n v="1.98"/>
        <n v="2.75"/>
        <n v="4.12"/>
        <n v="2.52"/>
        <n v="2.06"/>
        <n v="4.04"/>
        <n v="9.2899999999999991"/>
        <n v="5.86"/>
        <n v="11.11"/>
        <n v="2.02"/>
        <n v="5.45"/>
        <n v="3.64"/>
        <n v="4.8499999999999996"/>
        <n v="1.62"/>
        <n v="6.06"/>
        <n v="0.81"/>
        <n v="1.21"/>
        <n v="4.6500000000000004"/>
        <n v="2.42"/>
        <n v="3.81"/>
        <n v="3.84"/>
        <n v="8.14"/>
        <n v="9.56"/>
        <n v="6.1"/>
        <n v="3.95"/>
        <n v="5.39"/>
        <n v="1.58"/>
        <n v="1.39"/>
        <n v="2.48"/>
        <n v="1.52"/>
        <n v="2.4"/>
        <n v="3.76"/>
        <n v="9.84"/>
        <n v="2.8"/>
        <n v="2.94"/>
        <n v="6.08"/>
        <n v="4.51"/>
        <n v="3.9"/>
        <n v="1.78"/>
        <n v="3.83"/>
        <n v="3.55"/>
        <n v="0.55000000000000004"/>
        <n v="1.0900000000000001"/>
        <n v="1.71"/>
        <n v="1.37"/>
        <n v="4.33"/>
        <n v="7.04"/>
        <n v="9.86"/>
        <n v="6.28"/>
        <n v="4.01"/>
        <n v="7.69"/>
        <n v="3.68"/>
        <n v="1.41"/>
        <n v="4.7699999999999996"/>
        <n v="0.76"/>
        <n v="2.82"/>
        <n v="0.87"/>
        <n v="2.6"/>
        <n v="4.3499999999999996"/>
        <n v="5.85"/>
        <n v="11.57"/>
        <n v="4.5999999999999996"/>
        <n v="5.6"/>
        <n v="0.5"/>
        <n v="3.11"/>
        <n v="3.86"/>
        <n v="11.84"/>
        <n v="4.59"/>
        <n v="9.66"/>
        <n v="5.8"/>
        <n v="5.56"/>
        <n v="3.38"/>
        <n v="1.69"/>
        <n v="1.93"/>
        <n v="4.83"/>
        <n v="2.17"/>
        <n v="3.62"/>
        <n v="0.97"/>
        <n v="13.13"/>
        <n v="3.44"/>
        <n v="8.44"/>
        <n v="4.38"/>
        <n v="4.6900000000000004"/>
        <n v="5.94"/>
        <n v="5"/>
        <n v="0.94"/>
        <n v="1.56"/>
        <n v="2.5"/>
        <n v="1.25"/>
        <n v="2.19"/>
        <n v="0.63"/>
        <n v="3.43"/>
        <n v="5.71"/>
        <n v="11.75"/>
        <n v="5.87"/>
        <n v="9.6199999999999992"/>
        <n v="6.04"/>
        <n v="0.65"/>
        <n v="4.4000000000000004"/>
        <n v="2.61"/>
        <n v="3.1"/>
        <n v="3.59"/>
        <n v="2.4500000000000002"/>
        <n v="0.49"/>
        <n v="4.91"/>
        <n v="2.46"/>
        <n v="6.63"/>
        <n v="11.3"/>
        <n v="9.09"/>
        <n v="5.16"/>
        <n v="4.18"/>
        <n v="2.7"/>
        <n v="3.69"/>
        <n v="0.74"/>
        <n v="1.97"/>
        <n v="1.72"/>
        <n v="2.95"/>
        <n v="5.99"/>
        <n v="2.68"/>
        <n v="11.67"/>
        <n v="12.62"/>
        <n v="5.68"/>
        <n v="3.31"/>
        <n v="3.79"/>
        <n v="4.57"/>
        <n v="0.95"/>
        <n v="0.47"/>
        <n v="1.42"/>
        <n v="20.440000000000001"/>
        <n v="2.91"/>
        <n v="2.2599999999999998"/>
        <n v="6.38"/>
        <n v="3.39"/>
        <n v="6.46"/>
        <n v="3.07"/>
        <n v="5.25"/>
        <n v="0.48"/>
        <n v="0.89"/>
        <n v="11.55"/>
        <n v="7.42"/>
        <n v="7.84"/>
        <n v="3.92"/>
        <n v="6.19"/>
        <n v="5.98"/>
        <n v="0.21"/>
        <n v="3.71"/>
        <n v="1.44"/>
        <n v="0.41"/>
        <n v="9.11"/>
        <n v="3.5"/>
        <n v="11.45"/>
        <n v="7.24"/>
        <n v="7.48"/>
        <n v="6.31"/>
        <n v="3.04"/>
        <n v="6.54"/>
        <n v="1.17"/>
        <n v="1.64"/>
        <n v="1.87"/>
        <n v="2.1"/>
        <n v="2.34"/>
        <n v="1.4"/>
        <n v="2.57"/>
        <n v="3.15"/>
        <n v="13.48"/>
        <n v="1.1200000000000001"/>
        <n v="10.79"/>
        <n v="6.07"/>
        <n v="7.19"/>
        <n v="5.84"/>
        <n v="3.82"/>
        <n v="0.67"/>
        <n v="1.35"/>
        <n v="2.25"/>
        <n v="1.57"/>
        <n v="4.62"/>
        <n v="10.63"/>
        <n v="6.56"/>
        <n v="7.52"/>
        <n v="4.41"/>
        <n v="4.67"/>
        <n v="6.35"/>
        <n v="3.87"/>
        <n v="1.81"/>
        <n v="1.51"/>
        <n v="2.35"/>
        <n v="1.01"/>
        <n v="1.47"/>
        <n v="11.08"/>
        <n v="14.29"/>
        <n v="4.96"/>
        <n v="2.92"/>
        <n v="0.28999999999999998"/>
        <n v="4.08"/>
        <n v="2.33"/>
        <n v="2.62"/>
        <n v="1.6"/>
        <n v="10.74"/>
        <n v="5.08"/>
        <n v="3.63"/>
        <n v="11.47"/>
        <n v="3.05"/>
        <n v="2.76"/>
        <n v="3.34"/>
        <n v="0.73"/>
        <n v="4.93"/>
        <n v="1.31"/>
        <n v="15.84"/>
        <n v="9.0500000000000007"/>
        <n v="6.79"/>
        <n v="5.88"/>
        <n v="5.2"/>
        <n v="0.68"/>
        <n v="1.1299999999999999"/>
        <n v="3.17"/>
        <n v="1.36"/>
        <n v="1.1599999999999999"/>
        <n v="3.77"/>
        <n v="14.8"/>
        <n v="9.7200000000000006"/>
        <n v="1.89"/>
        <n v="4.6399999999999997"/>
        <n v="0.44"/>
        <n v="2.0699999999999998"/>
        <n v="6.22"/>
        <n v="4.1500000000000004"/>
        <n v="7.47"/>
        <n v="5.81"/>
        <n v="8.3000000000000007"/>
        <n v="7.88"/>
        <n v="13.77"/>
        <n v="9.42"/>
        <n v="10.14"/>
        <n v="6.52"/>
        <n v="0.72"/>
        <n v="5.07"/>
        <n v="11.49"/>
        <n v="2.2999999999999998"/>
        <n v="12.64"/>
        <n v="5.75"/>
        <n v="1.1499999999999999"/>
        <n v="2.2000000000000002"/>
        <n v="12.09"/>
        <n v="5.49"/>
        <n v="6.59"/>
        <n v="8.7899999999999991"/>
        <n v="3.3"/>
        <n v="7.62"/>
        <n v="21.9"/>
        <n v="6.67"/>
        <n v="4.76"/>
        <n v="1.9"/>
        <n v="2.27"/>
        <n v="6.82"/>
        <n v="13.64"/>
        <n v="4.55"/>
        <n v="26.94"/>
        <n v="7.25"/>
        <n v="5.7"/>
        <n v="10.88"/>
        <n v="1.04"/>
        <n v="6.74"/>
        <n v="1.55"/>
        <n v="0.52"/>
        <n v="2.13"/>
        <n v="20.21"/>
        <n v="4.26"/>
        <n v="1.06"/>
        <n v="8.51"/>
        <n v="5.32"/>
        <n v="7.45"/>
        <n v="19.670000000000002"/>
        <n v="18.03"/>
        <n v="8.1999999999999993"/>
        <n v="4.92"/>
        <n v="17.649999999999999"/>
        <n v="9.8000000000000007"/>
        <n v="1.96"/>
        <n v="50"/>
        <n v="33.33"/>
        <n v="16.670000000000002"/>
      </sharedItems>
    </cacheField>
    <cacheField name="総数（法人以外の団体）" numFmtId="0" sqlType="4">
      <sharedItems containsSemiMixedTypes="0" containsString="0" containsNumber="1" containsInteger="1" minValue="0" maxValue="33" count="11">
        <n v="2"/>
        <n v="4"/>
        <n v="3"/>
        <n v="1"/>
        <n v="8"/>
        <n v="5"/>
        <n v="15"/>
        <n v="0"/>
        <n v="33"/>
        <n v="23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1334953701" createdVersion="5" refreshedVersion="8" minRefreshableVersion="3" recordCount="846" xr:uid="{1D2B8973-35CB-4642-93C2-0DD16B8051ED}">
  <cacheSource type="external" connectionId="3"/>
  <cacheFields count="14">
    <cacheField name="都道府県" numFmtId="0" sqlType="-9">
      <sharedItems count="1">
        <s v="15 新潟県"/>
      </sharedItems>
    </cacheField>
    <cacheField name="自治体名" numFmtId="0" sqlType="-9">
      <sharedItems count="39">
        <s v="新潟県"/>
        <s v="新潟市"/>
        <s v="新潟市北区"/>
        <s v="新潟市東区"/>
        <s v="新潟市中央区"/>
        <s v="新潟市江南区"/>
        <s v="新潟市秋葉区"/>
        <s v="新潟市南区"/>
        <s v="新潟市西区"/>
        <s v="新潟市西蒲区"/>
        <s v="長岡市"/>
        <s v="三条市"/>
        <s v="柏崎市"/>
        <s v="新発田市"/>
        <s v="小千谷市"/>
        <s v="加茂市"/>
        <s v="十日町市"/>
        <s v="見附市"/>
        <s v="村上市"/>
        <s v="燕市"/>
        <s v="糸魚川市"/>
        <s v="妙高市"/>
        <s v="五泉市"/>
        <s v="上越市"/>
        <s v="阿賀野市"/>
        <s v="佐渡市"/>
        <s v="魚沼市"/>
        <s v="南魚沼市"/>
        <s v="胎内市"/>
        <s v="北蒲原郡聖籠町"/>
        <s v="西蒲原郡弥彦村"/>
        <s v="南蒲原郡田上町"/>
        <s v="東蒲原郡阿賀町"/>
        <s v="三島郡出雲崎町"/>
        <s v="南魚沼郡湯沢町"/>
        <s v="中魚沼郡津南町"/>
        <s v="刈羽郡刈羽村"/>
        <s v="岩船郡関川村"/>
        <s v="岩船郡粟島浦村"/>
      </sharedItems>
    </cacheField>
    <cacheField name="自治体" numFmtId="0" sqlType="-9">
      <sharedItems count="39">
        <s v="15000 新潟県"/>
        <s v="15100 新潟市"/>
        <s v="15101 新潟市北区"/>
        <s v="15102 新潟市東区"/>
        <s v="15103 新潟市中央区"/>
        <s v="15104 新潟市江南区"/>
        <s v="15105 新潟市秋葉区"/>
        <s v="15106 新潟市南区"/>
        <s v="15107 新潟市西区"/>
        <s v="15108 新潟市西蒲区"/>
        <s v="15202 長岡市"/>
        <s v="15204 三条市"/>
        <s v="15205 柏崎市"/>
        <s v="15206 新発田市"/>
        <s v="15208 小千谷市"/>
        <s v="15209 加茂市"/>
        <s v="15210 十日町市"/>
        <s v="15211 見附市"/>
        <s v="15212 村上市"/>
        <s v="15213 燕市"/>
        <s v="15216 糸魚川市"/>
        <s v="15217 妙高市"/>
        <s v="15218 五泉市"/>
        <s v="15222 上越市"/>
        <s v="15223 阿賀野市"/>
        <s v="15224 佐渡市"/>
        <s v="15225 魚沼市"/>
        <s v="15226 南魚沼市"/>
        <s v="15227 胎内市"/>
        <s v="15307 北蒲原郡聖籠町"/>
        <s v="15342 西蒲原郡弥彦村"/>
        <s v="15361 南蒲原郡田上町"/>
        <s v="15385 東蒲原郡阿賀町"/>
        <s v="15405 三島郡出雲崎町"/>
        <s v="15461 南魚沼郡湯沢町"/>
        <s v="15482 中魚沼郡津南町"/>
        <s v="15504 刈羽郡刈羽村"/>
        <s v="15581 岩船郡関川村"/>
        <s v="15586 岩船郡粟島浦村"/>
      </sharedItems>
    </cacheField>
    <cacheField name="産業分類コード" numFmtId="0" sqlType="-8">
      <sharedItems count="101">
        <s v="783"/>
        <s v="782"/>
        <s v="692"/>
        <s v="762"/>
        <s v="065"/>
        <s v="824"/>
        <s v="766"/>
        <s v="765"/>
        <s v="835"/>
        <s v="062"/>
        <s v="589"/>
        <s v="591"/>
        <s v="609"/>
        <s v="603"/>
        <s v="585"/>
        <s v="081"/>
        <s v="586"/>
        <s v="083"/>
        <s v="742"/>
        <s v="751"/>
        <s v="781"/>
        <s v="691"/>
        <s v="077"/>
        <s v="064"/>
        <s v="071"/>
        <s v="079"/>
        <s v="072"/>
        <s v="541"/>
        <s v="593"/>
        <s v="682"/>
        <s v="693"/>
        <s v="573"/>
        <s v="767"/>
        <s v="543"/>
        <s v="076"/>
        <s v="559"/>
        <s v="854"/>
        <s v="891"/>
        <s v="823"/>
        <s v="531"/>
        <s v="833"/>
        <s v="246"/>
        <s v="242"/>
        <s v="772"/>
        <s v="245"/>
        <s v="129"/>
        <s v="244"/>
        <s v="761"/>
        <s v="066"/>
        <s v="266"/>
        <s v="601"/>
        <s v="133"/>
        <s v="131"/>
        <s v="114"/>
        <s v="112"/>
        <s v="116"/>
        <s v="605"/>
        <s v="269"/>
        <s v="189"/>
        <s v="821"/>
        <s v="929"/>
        <s v="078"/>
        <s v="113"/>
        <s v="075"/>
        <s v="809"/>
        <s v="174"/>
        <s v="799"/>
        <s v="763"/>
        <s v="855"/>
        <s v="729"/>
        <s v="836"/>
        <s v="796"/>
        <s v="521"/>
        <s v="592"/>
        <s v="313"/>
        <s v="581"/>
        <s v="584"/>
        <s v="604"/>
        <s v="608"/>
        <s v="722"/>
        <s v="764"/>
        <s v="694"/>
        <s v="752"/>
        <s v="522"/>
        <s v="728"/>
        <s v="082"/>
        <s v="118"/>
        <s v="611"/>
        <s v="061"/>
        <s v="063"/>
        <s v="084"/>
        <s v="089"/>
        <s v="259"/>
        <s v="922"/>
        <s v="099"/>
        <s v="119"/>
        <s v="853"/>
        <s v="612"/>
        <s v="785"/>
        <s v="805"/>
        <s v="909"/>
      </sharedItems>
    </cacheField>
    <cacheField name="産業分類" numFmtId="0" sqlType="-9">
      <sharedItems count="101">
        <s v="美容業"/>
        <s v="理容業"/>
        <s v="貸家業，貸間業"/>
        <s v="専門料理店"/>
        <s v="木造建築工事業"/>
        <s v="教養・技能教授業"/>
        <s v="バー，キャバレー，ナイトクラブ"/>
        <s v="酒場，ビヤホール"/>
        <s v="療術業"/>
        <s v="土木工事業（舗装工事業を除く）"/>
        <s v="その他の飲食料品小売業"/>
        <s v="自動車小売業"/>
        <s v="他に分類されない小売業"/>
        <s v="医薬品・化粧品小売業"/>
        <s v="酒小売業"/>
        <s v="電気工事業"/>
        <s v="菓子・パン小売業"/>
        <s v="管工事業（さく井工事業を除く）"/>
        <s v="土木建築サービス業"/>
        <s v="旅館，ホテル"/>
        <s v="洗濯業"/>
        <s v="不動産賃貸業（貸家業，貸間業を除く）"/>
        <s v="塗装工事業"/>
        <s v="建築工事業（木造建築工事業を除く）"/>
        <s v="大工工事業"/>
        <s v="その他の職別工事業"/>
        <s v="とび・土工・コンクリート工事業"/>
        <s v="産業機械器具卸売業"/>
        <s v="機械器具小売業（自動車，自転車を除く）"/>
        <s v="不動産代理業・仲介業"/>
        <s v="駐車場業"/>
        <s v="婦人・子供服小売業"/>
        <s v="喫茶店"/>
        <s v="電気機械器具卸売業"/>
        <s v="板金・金物工事業"/>
        <s v="他に分類されない卸売業"/>
        <s v="老人福祉・介護事業"/>
        <s v="自動車整備業"/>
        <s v="学習塾"/>
        <s v="建築材料卸売業"/>
        <s v="歯科診療所"/>
        <s v="金属被覆・彫刻業，熱処理業（ほうろう鉄器を除く）"/>
        <s v="洋食器・刃物・手道具・金物類製造業"/>
        <s v="配達飲食サービス業"/>
        <s v="金属素形材製品製造業"/>
        <s v="その他の木製品製造業（竹，とうを含む）"/>
        <s v="建設用・建築用金属製品製造業（製缶板金業を含む）"/>
        <s v="食堂，レストラン（専門料理店を除く）"/>
        <s v="建築リフォーム工事業"/>
        <s v="金属加工機械製造業"/>
        <s v="家具・建具・畳小売業"/>
        <s v="建具製造業"/>
        <s v="家具製造業"/>
        <s v="染色整理業"/>
        <s v="織物業"/>
        <s v="外衣・シャツ製造業（和式を除く）"/>
        <s v="燃料小売業"/>
        <s v="その他の生産用機械・同部分品製造業"/>
        <s v="その他のプラスチック製品製造業"/>
        <s v="社会教育"/>
        <s v="他に分類されない事業サービス業"/>
        <s v="床・内装工事業"/>
        <s v="ニット生地製造業"/>
        <s v="左官工事業"/>
        <s v="その他の娯楽業"/>
        <s v="舗装材料製造業"/>
        <s v="他に分類されない生活関連サービス業"/>
        <s v="そば・うどん店"/>
        <s v="障害者福祉事業"/>
        <s v="その他の専門サービス業"/>
        <s v="医療に附帯するサービス業"/>
        <s v="冠婚葬祭業"/>
        <s v="農畜産物・水産物卸売業"/>
        <s v="自転車小売業"/>
        <s v="船舶製造・修理業，舶用機関製造業"/>
        <s v="各種食料品小売業"/>
        <s v="鮮魚小売業"/>
        <s v="農耕用品小売業"/>
        <s v="写真機・時計・眼鏡小売業"/>
        <s v="公証人役場，司法書士事務所，土地家屋調査士事務所"/>
        <s v="すし店"/>
        <s v="不動産管理業"/>
        <s v="簡易宿所"/>
        <s v="食料・飲料卸売業"/>
        <s v="経営コンサルタント業，純粋持株会社"/>
        <s v="電気通信・信号装置工事業"/>
        <s v="和装製品・その他の衣服・繊維製身の回り品製造業"/>
        <s v="通信販売・訪問販売小売業"/>
        <s v="一般土木建築工事業"/>
        <s v="舗装工事業"/>
        <s v="機械器具設置工事業"/>
        <s v="その他の設備工事業"/>
        <s v="その他のはん用機械・同部分品製造業"/>
        <s v="建物サービス業"/>
        <s v="その他の食料品製造業"/>
        <s v="その他の繊維製品製造業"/>
        <s v="児童福祉事業"/>
        <s v="自動販売機による小売業"/>
        <s v="その他の公衆浴場業"/>
        <s v="公園，遊園地"/>
        <s v="その他の修理業"/>
      </sharedItems>
    </cacheField>
    <cacheField name="産業小分類" numFmtId="0" sqlType="-9">
      <sharedItems count="101">
        <s v="783 美容業"/>
        <s v="782 理容業"/>
        <s v="692 貸家業，貸間業"/>
        <s v="762 専門料理店"/>
        <s v="065 木造建築工事業"/>
        <s v="824 教養・技能教授業"/>
        <s v="766 バー，キャバレー，ナイトクラブ"/>
        <s v="765 酒場，ビヤホール"/>
        <s v="835 療術業"/>
        <s v="062 土木工事業（舗装工事業を除く）"/>
        <s v="589 その他の飲食料品小売業"/>
        <s v="591 自動車小売業"/>
        <s v="609 他に分類されない小売業"/>
        <s v="603 医薬品・化粧品小売業"/>
        <s v="585 酒小売業"/>
        <s v="081 電気工事業"/>
        <s v="586 菓子・パン小売業"/>
        <s v="083 管工事業（さく井工事業を除く）"/>
        <s v="742 土木建築サービス業"/>
        <s v="751 旅館，ホテル"/>
        <s v="781 洗濯業"/>
        <s v="691 不動産賃貸業（貸家業，貸間業を除く）"/>
        <s v="077 塗装工事業"/>
        <s v="064 建築工事業（木造建築工事業を除く）"/>
        <s v="071 大工工事業"/>
        <s v="079 その他の職別工事業"/>
        <s v="072 とび・土工・コンクリート工事業"/>
        <s v="541 産業機械器具卸売業"/>
        <s v="593 機械器具小売業（自動車，自転車を除く）"/>
        <s v="682 不動産代理業・仲介業"/>
        <s v="693 駐車場業"/>
        <s v="573 婦人・子供服小売業"/>
        <s v="767 喫茶店"/>
        <s v="543 電気機械器具卸売業"/>
        <s v="076 板金・金物工事業"/>
        <s v="559 他に分類されない卸売業"/>
        <s v="854 老人福祉・介護事業"/>
        <s v="891 自動車整備業"/>
        <s v="823 学習塾"/>
        <s v="531 建築材料卸売業"/>
        <s v="833 歯科診療所"/>
        <s v="246 金属被覆・彫刻業，熱処理業（ほうろう鉄器を除く）"/>
        <s v="242 洋食器・刃物・手道具・金物類製造業"/>
        <s v="772 配達飲食サービス業"/>
        <s v="245 金属素形材製品製造業"/>
        <s v="129 その他の木製品製造業（竹，とうを含む）"/>
        <s v="244 建設用・建築用金属製品製造業（製缶板金業を含む）"/>
        <s v="761 食堂，レストラン（専門料理店を除く）"/>
        <s v="066 建築リフォーム工事業"/>
        <s v="266 金属加工機械製造業"/>
        <s v="601 家具・建具・畳小売業"/>
        <s v="133 建具製造業"/>
        <s v="131 家具製造業"/>
        <s v="114 染色整理業"/>
        <s v="112 織物業"/>
        <s v="116 外衣・シャツ製造業（和式を除く）"/>
        <s v="605 燃料小売業"/>
        <s v="269 その他の生産用機械・同部分品製造業"/>
        <s v="189 その他のプラスチック製品製造業"/>
        <s v="821 社会教育"/>
        <s v="929 他に分類されない事業サービス業"/>
        <s v="078 床・内装工事業"/>
        <s v="113 ニット生地製造業"/>
        <s v="075 左官工事業"/>
        <s v="809 その他の娯楽業"/>
        <s v="174 舗装材料製造業"/>
        <s v="799 他に分類されない生活関連サービス業"/>
        <s v="763 そば・うどん店"/>
        <s v="855 障害者福祉事業"/>
        <s v="729 その他の専門サービス業"/>
        <s v="836 医療に附帯するサービス業"/>
        <s v="796 冠婚葬祭業"/>
        <s v="521 農畜産物・水産物卸売業"/>
        <s v="592 自転車小売業"/>
        <s v="313 船舶製造・修理業，舶用機関製造業"/>
        <s v="581 各種食料品小売業"/>
        <s v="584 鮮魚小売業"/>
        <s v="604 農耕用品小売業"/>
        <s v="608 写真機・時計・眼鏡小売業"/>
        <s v="722 公証人役場，司法書士事務所，土地家屋調査士事務所"/>
        <s v="764 すし店"/>
        <s v="694 不動産管理業"/>
        <s v="752 簡易宿所"/>
        <s v="522 食料・飲料卸売業"/>
        <s v="728 経営コンサルタント業，純粋持株会社"/>
        <s v="082 電気通信・信号装置工事業"/>
        <s v="118 和装製品・その他の衣服・繊維製身の回り品製造業"/>
        <s v="611 通信販売・訪問販売小売業"/>
        <s v="061 一般土木建築工事業"/>
        <s v="063 舗装工事業"/>
        <s v="084 機械器具設置工事業"/>
        <s v="089 その他の設備工事業"/>
        <s v="259 その他のはん用機械・同部分品製造業"/>
        <s v="922 建物サービス業"/>
        <s v="099 その他の食料品製造業"/>
        <s v="119 その他の繊維製品製造業"/>
        <s v="853 児童福祉事業"/>
        <s v="612 自動販売機による小売業"/>
        <s v="785 その他の公衆浴場業"/>
        <s v="805 公園，遊園地"/>
        <s v="909 その他の修理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3667" count="180">
        <n v="3667"/>
        <n v="2510"/>
        <n v="1948"/>
        <n v="1539"/>
        <n v="1513"/>
        <n v="1281"/>
        <n v="1274"/>
        <n v="1243"/>
        <n v="1196"/>
        <n v="1164"/>
        <n v="1133"/>
        <n v="1058"/>
        <n v="1022"/>
        <n v="928"/>
        <n v="881"/>
        <n v="840"/>
        <n v="816"/>
        <n v="804"/>
        <n v="781"/>
        <n v="736"/>
        <n v="1107"/>
        <n v="747"/>
        <n v="600"/>
        <n v="487"/>
        <n v="454"/>
        <n v="419"/>
        <n v="394"/>
        <n v="357"/>
        <n v="347"/>
        <n v="338"/>
        <n v="319"/>
        <n v="303"/>
        <n v="296"/>
        <n v="273"/>
        <n v="265"/>
        <n v="261"/>
        <n v="252"/>
        <n v="246"/>
        <n v="227"/>
        <n v="218"/>
        <n v="101"/>
        <n v="81"/>
        <n v="46"/>
        <n v="43"/>
        <n v="34"/>
        <n v="32"/>
        <n v="29"/>
        <n v="28"/>
        <n v="27"/>
        <n v="25"/>
        <n v="24"/>
        <n v="23"/>
        <n v="22"/>
        <n v="170"/>
        <n v="123"/>
        <n v="85"/>
        <n v="69"/>
        <n v="56"/>
        <n v="49"/>
        <n v="47"/>
        <n v="41"/>
        <n v="39"/>
        <n v="38"/>
        <n v="36"/>
        <n v="35"/>
        <n v="33"/>
        <n v="298"/>
        <n v="263"/>
        <n v="245"/>
        <n v="215"/>
        <n v="210"/>
        <n v="156"/>
        <n v="143"/>
        <n v="140"/>
        <n v="138"/>
        <n v="128"/>
        <n v="114"/>
        <n v="113"/>
        <n v="111"/>
        <n v="98"/>
        <n v="93"/>
        <n v="82"/>
        <n v="77"/>
        <n v="75"/>
        <n v="70"/>
        <n v="30"/>
        <n v="26"/>
        <n v="20"/>
        <n v="18"/>
        <n v="17"/>
        <n v="84"/>
        <n v="40"/>
        <n v="21"/>
        <n v="19"/>
        <n v="57"/>
        <n v="42"/>
        <n v="16"/>
        <n v="15"/>
        <n v="14"/>
        <n v="13"/>
        <n v="219"/>
        <n v="124"/>
        <n v="122"/>
        <n v="95"/>
        <n v="73"/>
        <n v="68"/>
        <n v="59"/>
        <n v="55"/>
        <n v="45"/>
        <n v="44"/>
        <n v="37"/>
        <n v="362"/>
        <n v="269"/>
        <n v="214"/>
        <n v="187"/>
        <n v="183"/>
        <n v="144"/>
        <n v="133"/>
        <n v="132"/>
        <n v="131"/>
        <n v="106"/>
        <n v="94"/>
        <n v="92"/>
        <n v="91"/>
        <n v="86"/>
        <n v="192"/>
        <n v="109"/>
        <n v="108"/>
        <n v="99"/>
        <n v="74"/>
        <n v="60"/>
        <n v="52"/>
        <n v="51"/>
        <n v="50"/>
        <n v="48"/>
        <n v="83"/>
        <n v="63"/>
        <n v="162"/>
        <n v="125"/>
        <n v="78"/>
        <n v="76"/>
        <n v="58"/>
        <n v="11"/>
        <n v="10"/>
        <n v="88"/>
        <n v="67"/>
        <n v="31"/>
        <n v="61"/>
        <n v="276"/>
        <n v="248"/>
        <n v="150"/>
        <n v="96"/>
        <n v="66"/>
        <n v="65"/>
        <n v="135"/>
        <n v="342"/>
        <n v="199"/>
        <n v="160"/>
        <n v="155"/>
        <n v="139"/>
        <n v="115"/>
        <n v="110"/>
        <n v="105"/>
        <n v="100"/>
        <n v="90"/>
        <n v="72"/>
        <n v="71"/>
        <n v="62"/>
        <n v="54"/>
        <n v="120"/>
        <n v="12"/>
        <n v="9"/>
        <n v="8"/>
        <n v="7"/>
        <n v="6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0.84" maxValue="50" count="287">
        <n v="5.99"/>
        <n v="4.0999999999999996"/>
        <n v="3.18"/>
        <n v="2.5099999999999998"/>
        <n v="2.4700000000000002"/>
        <n v="2.09"/>
        <n v="2.08"/>
        <n v="2.0299999999999998"/>
        <n v="1.95"/>
        <n v="1.9"/>
        <n v="1.85"/>
        <n v="1.73"/>
        <n v="1.67"/>
        <n v="1.51"/>
        <n v="1.44"/>
        <n v="1.37"/>
        <n v="1.33"/>
        <n v="1.31"/>
        <n v="1.27"/>
        <n v="1.2"/>
        <n v="6.15"/>
        <n v="4.1500000000000004"/>
        <n v="3.33"/>
        <n v="2.71"/>
        <n v="2.52"/>
        <n v="2.33"/>
        <n v="2.19"/>
        <n v="1.98"/>
        <n v="1.93"/>
        <n v="1.88"/>
        <n v="1.77"/>
        <n v="1.68"/>
        <n v="1.64"/>
        <n v="1.52"/>
        <n v="1.47"/>
        <n v="1.45"/>
        <n v="1.4"/>
        <n v="1.26"/>
        <n v="1.21"/>
        <n v="6.63"/>
        <n v="5.31"/>
        <n v="3.02"/>
        <n v="2.82"/>
        <n v="2.23"/>
        <n v="2.1"/>
        <n v="1.84"/>
        <n v="1.57"/>
        <n v="6.9"/>
        <n v="4.99"/>
        <n v="3.45"/>
        <n v="2.8"/>
        <n v="2.27"/>
        <n v="1.99"/>
        <n v="1.91"/>
        <n v="1.74"/>
        <n v="1.66"/>
        <n v="1.58"/>
        <n v="1.54"/>
        <n v="1.46"/>
        <n v="1.42"/>
        <n v="1.38"/>
        <n v="1.34"/>
        <n v="1.3"/>
        <n v="4.87"/>
        <n v="4.3"/>
        <n v="4"/>
        <n v="3.51"/>
        <n v="3.43"/>
        <n v="2.5499999999999998"/>
        <n v="2.34"/>
        <n v="2.29"/>
        <n v="2.25"/>
        <n v="1.86"/>
        <n v="1.81"/>
        <n v="1.6"/>
        <n v="1.39"/>
        <n v="1.22"/>
        <n v="5.58"/>
        <n v="5.08"/>
        <n v="3.41"/>
        <n v="3.12"/>
        <n v="2.39"/>
        <n v="2.1800000000000002"/>
        <n v="1.96"/>
        <n v="1.89"/>
        <n v="1.23"/>
        <n v="7.46"/>
        <n v="6.21"/>
        <n v="3.47"/>
        <n v="2.96"/>
        <n v="2.66"/>
        <n v="2.59"/>
        <n v="2.37"/>
        <n v="2.0699999999999998"/>
        <n v="1.92"/>
        <n v="1.63"/>
        <n v="1.55"/>
        <n v="1.48"/>
        <n v="5.53"/>
        <n v="4.46"/>
        <n v="4.07"/>
        <n v="2.91"/>
        <n v="2.62"/>
        <n v="2.13"/>
        <n v="1.94"/>
        <n v="1.75"/>
        <n v="1.65"/>
        <n v="1.36"/>
        <n v="8.1999999999999993"/>
        <n v="4.6399999999999997"/>
        <n v="4.57"/>
        <n v="3.56"/>
        <n v="2.73"/>
        <n v="2.54"/>
        <n v="2.21"/>
        <n v="2.06"/>
        <n v="1.72"/>
        <n v="1.61"/>
        <n v="1.35"/>
        <n v="5.8"/>
        <n v="4.76"/>
        <n v="2.97"/>
        <n v="2.76"/>
        <n v="2.69"/>
        <n v="2.48"/>
        <n v="2.35"/>
        <n v="1.79"/>
        <n v="1.59"/>
        <n v="5.17"/>
        <n v="3.84"/>
        <n v="3.06"/>
        <n v="2.67"/>
        <n v="1.87"/>
        <n v="5.43"/>
        <n v="4.41"/>
        <n v="3.08"/>
        <n v="3.05"/>
        <n v="2.4"/>
        <n v="1.7"/>
        <n v="1.41"/>
        <n v="6.71"/>
        <n v="3.98"/>
        <n v="3.26"/>
        <n v="2.83"/>
        <n v="2.68"/>
        <n v="2.2000000000000002"/>
        <n v="1.82"/>
        <n v="1.53"/>
        <n v="7.22"/>
        <n v="5.57"/>
        <n v="3.48"/>
        <n v="3.39"/>
        <n v="3.03"/>
        <n v="2.58"/>
        <n v="2.14"/>
        <n v="2.0099999999999998"/>
        <n v="1.78"/>
        <n v="1.43"/>
        <n v="1.29"/>
        <n v="1.25"/>
        <n v="5.65"/>
        <n v="4.59"/>
        <n v="3.35"/>
        <n v="2.87"/>
        <n v="2.78"/>
        <n v="2.11"/>
        <n v="5.6"/>
        <n v="3.73"/>
        <n v="3.27"/>
        <n v="2.92"/>
        <n v="2.4500000000000002"/>
        <n v="2.2200000000000002"/>
        <n v="1.28"/>
        <n v="1.17"/>
        <n v="4.84"/>
        <n v="4.29"/>
        <n v="3.69"/>
        <n v="2.7"/>
        <n v="2.5299999999999998"/>
        <n v="2.42"/>
        <n v="2.2599999999999998"/>
        <n v="1.71"/>
        <n v="1.32"/>
        <n v="6.25"/>
        <n v="4.9000000000000004"/>
        <n v="2.81"/>
        <n v="1.56"/>
        <n v="7.27"/>
        <n v="5.87"/>
        <n v="3.17"/>
        <n v="1.97"/>
        <n v="1.19"/>
        <n v="8.0500000000000007"/>
        <n v="7.23"/>
        <n v="4.37"/>
        <n v="2.65"/>
        <n v="1.1100000000000001"/>
        <n v="7.68"/>
        <n v="4.93"/>
        <n v="3.7"/>
        <n v="3.04"/>
        <n v="2.46"/>
        <n v="2.3199999999999998"/>
        <n v="13.41"/>
        <n v="5.56"/>
        <n v="4.17"/>
        <n v="3.57"/>
        <n v="1.69"/>
        <n v="1.49"/>
        <n v="7.26"/>
        <n v="5.41"/>
        <n v="3.71"/>
        <n v="2.86"/>
        <n v="2.63"/>
        <n v="2.2400000000000002"/>
        <n v="6.62"/>
        <n v="3.85"/>
        <n v="3.1"/>
        <n v="3"/>
        <n v="2.38"/>
        <n v="5.97"/>
        <n v="5.68"/>
        <n v="3.37"/>
        <n v="2.6"/>
        <n v="2.41"/>
        <n v="2.31"/>
        <n v="2.12"/>
        <n v="2.02"/>
        <n v="1.83"/>
        <n v="6.03"/>
        <n v="3.54"/>
        <n v="3.3"/>
        <n v="2.17"/>
        <n v="4.2"/>
        <n v="4.12"/>
        <n v="9.26"/>
        <n v="5.79"/>
        <n v="5.1100000000000003"/>
        <n v="3.38"/>
        <n v="3.28"/>
        <n v="3.13"/>
        <n v="2.84"/>
        <n v="7.61"/>
        <n v="5.98"/>
        <n v="4.08"/>
        <n v="3.53"/>
        <n v="2.99"/>
        <n v="2.85"/>
        <n v="2.04"/>
        <n v="6.64"/>
        <n v="4.6500000000000004"/>
        <n v="3.65"/>
        <n v="4.55"/>
        <n v="3.72"/>
        <n v="3.31"/>
        <n v="4.9400000000000004"/>
        <n v="3.8"/>
        <n v="3.42"/>
        <n v="2.2799999999999998"/>
        <n v="1.1399999999999999"/>
        <n v="7.19"/>
        <n v="6.56"/>
        <n v="5.94"/>
        <n v="5"/>
        <n v="4.38"/>
        <n v="3.44"/>
        <n v="2.5"/>
        <n v="5.84"/>
        <n v="32.700000000000003"/>
        <n v="4.6100000000000003"/>
        <n v="3.77"/>
        <n v="2.94"/>
        <n v="1.05"/>
        <n v="0.84"/>
        <n v="6.32"/>
        <n v="5.2"/>
        <n v="4.09"/>
        <n v="1.1200000000000001"/>
        <n v="6.19"/>
        <n v="4.42"/>
        <n v="8.5399999999999991"/>
        <n v="7.93"/>
        <n v="5.49"/>
        <n v="4.2699999999999996"/>
        <n v="3.66"/>
        <n v="2.44"/>
        <n v="50"/>
      </sharedItems>
    </cacheField>
    <cacheField name="総数（個人）" numFmtId="0" sqlType="4">
      <sharedItems containsSemiMixedTypes="0" containsString="0" containsNumber="1" containsInteger="1" minValue="0" maxValue="3291" count="156">
        <n v="3291"/>
        <n v="2435"/>
        <n v="1202"/>
        <n v="1219"/>
        <n v="865"/>
        <n v="1065"/>
        <n v="1192"/>
        <n v="1082"/>
        <n v="1110"/>
        <n v="210"/>
        <n v="758"/>
        <n v="513"/>
        <n v="637"/>
        <n v="273"/>
        <n v="628"/>
        <n v="325"/>
        <n v="544"/>
        <n v="277"/>
        <n v="539"/>
        <n v="991"/>
        <n v="718"/>
        <n v="206"/>
        <n v="394"/>
        <n v="355"/>
        <n v="350"/>
        <n v="160"/>
        <n v="315"/>
        <n v="80"/>
        <n v="183"/>
        <n v="194"/>
        <n v="144"/>
        <n v="81"/>
        <n v="38"/>
        <n v="61"/>
        <n v="138"/>
        <n v="15"/>
        <n v="72"/>
        <n v="98"/>
        <n v="79"/>
        <n v="21"/>
        <n v="28"/>
        <n v="16"/>
        <n v="30"/>
        <n v="7"/>
        <n v="20"/>
        <n v="5"/>
        <n v="27"/>
        <n v="8"/>
        <n v="19"/>
        <n v="24"/>
        <n v="18"/>
        <n v="6"/>
        <n v="158"/>
        <n v="115"/>
        <n v="31"/>
        <n v="58"/>
        <n v="51"/>
        <n v="10"/>
        <n v="26"/>
        <n v="2"/>
        <n v="13"/>
        <n v="35"/>
        <n v="4"/>
        <n v="9"/>
        <n v="247"/>
        <n v="70"/>
        <n v="177"/>
        <n v="163"/>
        <n v="184"/>
        <n v="152"/>
        <n v="123"/>
        <n v="3"/>
        <n v="100"/>
        <n v="68"/>
        <n v="22"/>
        <n v="90"/>
        <n v="17"/>
        <n v="53"/>
        <n v="40"/>
        <n v="1"/>
        <n v="73"/>
        <n v="67"/>
        <n v="34"/>
        <n v="12"/>
        <n v="14"/>
        <n v="25"/>
        <n v="0"/>
        <n v="97"/>
        <n v="43"/>
        <n v="23"/>
        <n v="29"/>
        <n v="11"/>
        <n v="54"/>
        <n v="41"/>
        <n v="188"/>
        <n v="118"/>
        <n v="78"/>
        <n v="59"/>
        <n v="48"/>
        <n v="44"/>
        <n v="33"/>
        <n v="76"/>
        <n v="32"/>
        <n v="298"/>
        <n v="256"/>
        <n v="132"/>
        <n v="75"/>
        <n v="126"/>
        <n v="142"/>
        <n v="55"/>
        <n v="119"/>
        <n v="110"/>
        <n v="83"/>
        <n v="104"/>
        <n v="36"/>
        <n v="49"/>
        <n v="45"/>
        <n v="164"/>
        <n v="92"/>
        <n v="64"/>
        <n v="52"/>
        <n v="42"/>
        <n v="39"/>
        <n v="124"/>
        <n v="66"/>
        <n v="46"/>
        <n v="147"/>
        <n v="121"/>
        <n v="57"/>
        <n v="47"/>
        <n v="56"/>
        <n v="77"/>
        <n v="50"/>
        <n v="136"/>
        <n v="111"/>
        <n v="37"/>
        <n v="238"/>
        <n v="169"/>
        <n v="106"/>
        <n v="133"/>
        <n v="94"/>
        <n v="65"/>
        <n v="62"/>
        <n v="99"/>
        <n v="103"/>
        <n v="89"/>
        <n v="292"/>
        <n v="131"/>
        <n v="101"/>
        <n v="109"/>
        <n v="69"/>
        <n v="60"/>
        <n v="63"/>
        <n v="182"/>
        <n v="117"/>
        <n v="87"/>
      </sharedItems>
    </cacheField>
    <cacheField name="構成比（個人）" numFmtId="0" sqlType="3">
      <sharedItems containsSemiMixedTypes="0" containsString="0" containsNumber="1" minValue="0" maxValue="61.36" count="379">
        <n v="9.73"/>
        <n v="7.2"/>
        <n v="3.55"/>
        <n v="3.61"/>
        <n v="2.56"/>
        <n v="3.15"/>
        <n v="3.53"/>
        <n v="3.2"/>
        <n v="3.28"/>
        <n v="0.62"/>
        <n v="2.2400000000000002"/>
        <n v="1.52"/>
        <n v="1.88"/>
        <n v="0.81"/>
        <n v="1.86"/>
        <n v="0.96"/>
        <n v="1.61"/>
        <n v="0.82"/>
        <n v="1.59"/>
        <n v="11.32"/>
        <n v="8.1999999999999993"/>
        <n v="2.35"/>
        <n v="4.5"/>
        <n v="4.05"/>
        <n v="4"/>
        <n v="1.83"/>
        <n v="3.6"/>
        <n v="0.91"/>
        <n v="2.09"/>
        <n v="2.2200000000000002"/>
        <n v="1.64"/>
        <n v="0.93"/>
        <n v="0.43"/>
        <n v="0.7"/>
        <n v="1.58"/>
        <n v="0.17"/>
        <n v="11.53"/>
        <n v="9.2899999999999991"/>
        <n v="2.4700000000000002"/>
        <n v="3.29"/>
        <n v="0.59"/>
        <n v="3.18"/>
        <n v="0.94"/>
        <n v="2.82"/>
        <n v="2.12"/>
        <n v="0.71"/>
        <n v="15"/>
        <n v="10.92"/>
        <n v="2.94"/>
        <n v="5.51"/>
        <n v="4.84"/>
        <n v="0.95"/>
        <n v="1.9"/>
        <n v="0.19"/>
        <n v="1.23"/>
        <n v="3.32"/>
        <n v="0.38"/>
        <n v="1.71"/>
        <n v="0.47"/>
        <n v="0.85"/>
        <n v="9.93"/>
        <n v="2.81"/>
        <n v="7.11"/>
        <n v="6.55"/>
        <n v="7.4"/>
        <n v="6.11"/>
        <n v="4.9400000000000004"/>
        <n v="0.12"/>
        <n v="4.0199999999999996"/>
        <n v="2.73"/>
        <n v="0.88"/>
        <n v="3.62"/>
        <n v="0.68"/>
        <n v="0.32"/>
        <n v="2.13"/>
        <n v="1.05"/>
        <n v="0.08"/>
        <n v="0.04"/>
        <n v="11.13"/>
        <n v="10.210000000000001"/>
        <n v="5.18"/>
        <n v="2.9"/>
        <n v="0.76"/>
        <n v="1.98"/>
        <n v="1.22"/>
        <n v="3.81"/>
        <n v="0.46"/>
        <n v="3.35"/>
        <n v="2.29"/>
        <n v="1.07"/>
        <n v="2.59"/>
        <n v="0"/>
        <n v="12.06"/>
        <n v="9.83"/>
        <n v="5.35"/>
        <n v="2.86"/>
        <n v="3.36"/>
        <n v="3.73"/>
        <n v="3.23"/>
        <n v="1"/>
        <n v="1.1200000000000001"/>
        <n v="2.99"/>
        <n v="1.37"/>
        <n v="1.74"/>
        <n v="0.87"/>
        <n v="1.24"/>
        <n v="1.49"/>
        <n v="1.62"/>
        <n v="8.7200000000000006"/>
        <n v="4.68"/>
        <n v="6.62"/>
        <n v="1.45"/>
        <n v="4.2"/>
        <n v="2.91"/>
        <n v="2.75"/>
        <n v="0.97"/>
        <n v="1.94"/>
        <n v="2.2599999999999998"/>
        <n v="2.58"/>
        <n v="1.78"/>
        <n v="0.65"/>
        <n v="13.99"/>
        <n v="2.16"/>
        <n v="8.7799999999999994"/>
        <n v="5.8"/>
        <n v="2.0099999999999998"/>
        <n v="4.3899999999999997"/>
        <n v="3.57"/>
        <n v="2.83"/>
        <n v="3.27"/>
        <n v="1.34"/>
        <n v="2.08"/>
        <n v="1.93"/>
        <n v="1.56"/>
        <n v="0.3"/>
        <n v="2.46"/>
        <n v="8.08"/>
        <n v="7.12"/>
        <n v="3.72"/>
        <n v="1.06"/>
        <n v="2.66"/>
        <n v="3.4"/>
        <n v="3.08"/>
        <n v="2.34"/>
        <n v="2.5499999999999998"/>
        <n v="2.44"/>
        <n v="0.53"/>
        <n v="1.81"/>
        <n v="1.7"/>
        <n v="0.64"/>
        <n v="2.02"/>
        <n v="9.19"/>
        <n v="7.9"/>
        <n v="4.07"/>
        <n v="2.31"/>
        <n v="3.89"/>
        <n v="4.38"/>
        <n v="3.67"/>
        <n v="3.39"/>
        <n v="3.21"/>
        <n v="1.1100000000000001"/>
        <n v="2.0699999999999998"/>
        <n v="0.89"/>
        <n v="1.67"/>
        <n v="1.51"/>
        <n v="1.39"/>
        <n v="8.06"/>
        <n v="4.5199999999999996"/>
        <n v="1.87"/>
        <n v="5.1100000000000003"/>
        <n v="3.44"/>
        <n v="3.54"/>
        <n v="2.06"/>
        <n v="1.33"/>
        <n v="1.47"/>
        <n v="1.03"/>
        <n v="1.92"/>
        <n v="1.28"/>
        <n v="1.1299999999999999"/>
        <n v="11"/>
        <n v="7.1"/>
        <n v="5.86"/>
        <n v="4.08"/>
        <n v="4.79"/>
        <n v="3.64"/>
        <n v="1.1499999999999999"/>
        <n v="3.19"/>
        <n v="1.95"/>
        <n v="1.69"/>
        <n v="10.51"/>
        <n v="8.65"/>
        <n v="5"/>
        <n v="0.79"/>
        <n v="3.07"/>
        <n v="2.5"/>
        <n v="0.86"/>
        <n v="2.57"/>
        <n v="1.79"/>
        <n v="1.57"/>
        <n v="2"/>
        <n v="1.5"/>
        <n v="6.34"/>
        <n v="5.37"/>
        <n v="3.74"/>
        <n v="2.93"/>
        <n v="3.58"/>
        <n v="1.63"/>
        <n v="1.46"/>
        <n v="0.16"/>
        <n v="1.3"/>
        <n v="0.33"/>
        <n v="8.6300000000000008"/>
        <n v="3.33"/>
        <n v="5.29"/>
        <n v="3.92"/>
        <n v="0.98"/>
        <n v="3.14"/>
        <n v="1.96"/>
        <n v="1.76"/>
        <n v="4.17"/>
        <n v="4.8499999999999996"/>
        <n v="3.83"/>
        <n v="3.66"/>
        <n v="0.51"/>
        <n v="2.89"/>
        <n v="1.53"/>
        <n v="0.6"/>
        <n v="1.02"/>
        <n v="1.36"/>
        <n v="9.26"/>
        <n v="8.6999999999999993"/>
        <n v="3.52"/>
        <n v="2.96"/>
        <n v="2.04"/>
        <n v="2.78"/>
        <n v="1.85"/>
        <n v="0.37"/>
        <n v="1.48"/>
        <n v="2.41"/>
        <n v="0.74"/>
        <n v="10.83"/>
        <n v="8.84"/>
        <n v="3.34"/>
        <n v="0.48"/>
        <n v="3.03"/>
        <n v="2.63"/>
        <n v="3.26"/>
        <n v="3.11"/>
        <n v="2.95"/>
        <n v="1.75"/>
        <n v="2.15"/>
        <n v="1.43"/>
        <n v="11.02"/>
        <n v="7.83"/>
        <n v="4.91"/>
        <n v="6.16"/>
        <n v="4.3499999999999996"/>
        <n v="3.01"/>
        <n v="1.99"/>
        <n v="2.87"/>
        <n v="2.64"/>
        <n v="1.25"/>
        <n v="11.59"/>
        <n v="7.96"/>
        <n v="5.85"/>
        <n v="4.57"/>
        <n v="3.16"/>
        <n v="2.11"/>
        <n v="3.04"/>
        <n v="1.29"/>
        <n v="1.41"/>
        <n v="18.100000000000001"/>
        <n v="8.44"/>
        <n v="7.38"/>
        <n v="5.27"/>
        <n v="4.04"/>
        <n v="3.87"/>
        <n v="0.18"/>
        <n v="10.93"/>
        <n v="7.99"/>
        <n v="2.21"/>
        <n v="2.33"/>
        <n v="1.84"/>
        <n v="1.6"/>
        <n v="10.86"/>
        <n v="7.22"/>
        <n v="4.87"/>
        <n v="3.76"/>
        <n v="4.0599999999999996"/>
        <n v="2.6"/>
        <n v="2.68"/>
        <n v="2.19"/>
        <n v="1.38"/>
        <n v="8.89"/>
        <n v="2.37"/>
        <n v="1.19"/>
        <n v="2.52"/>
        <n v="1.04"/>
        <n v="8.9"/>
        <n v="5.0199999999999996"/>
        <n v="0.5"/>
        <n v="3.37"/>
        <n v="2.65"/>
        <n v="2.5099999999999998"/>
        <n v="2.2999999999999998"/>
        <n v="0.56999999999999995"/>
        <n v="8.8000000000000007"/>
        <n v="6.8"/>
        <n v="5.33"/>
        <n v="0.67"/>
        <n v="2.27"/>
        <n v="2.5299999999999998"/>
        <n v="2.4"/>
        <n v="1.73"/>
        <n v="13.27"/>
        <n v="8.5299999999999994"/>
        <n v="4.01"/>
        <n v="4.8099999999999996"/>
        <n v="0.8"/>
        <n v="2.62"/>
        <n v="1.97"/>
        <n v="1.0900000000000001"/>
        <n v="1.82"/>
        <n v="9.2200000000000006"/>
        <n v="5.66"/>
        <n v="3.56"/>
        <n v="4.4000000000000004"/>
        <n v="2.1"/>
        <n v="1.68"/>
        <n v="0.42"/>
        <n v="1.89"/>
        <n v="0.84"/>
        <n v="13.42"/>
        <n v="10.74"/>
        <n v="7.33"/>
        <n v="6"/>
        <n v="2.67"/>
        <n v="10.3"/>
        <n v="7.88"/>
        <n v="2.42"/>
        <n v="5.45"/>
        <n v="4.24"/>
        <n v="1.21"/>
        <n v="0.61"/>
        <n v="11.39"/>
        <n v="0.99"/>
        <n v="9.41"/>
        <n v="6.93"/>
        <n v="4.95"/>
        <n v="3.96"/>
        <n v="2.48"/>
        <n v="2.97"/>
        <n v="8.99"/>
        <n v="7.87"/>
        <n v="2.25"/>
        <n v="5.62"/>
        <n v="38.79"/>
        <n v="8.5399999999999991"/>
        <n v="5.34"/>
        <n v="6.41"/>
        <n v="4.63"/>
        <n v="2.85"/>
        <n v="0.36"/>
        <n v="1.42"/>
        <n v="10.06"/>
        <n v="8.8800000000000008"/>
        <n v="4.7300000000000004"/>
        <n v="4.1399999999999997"/>
        <n v="1.18"/>
        <n v="14"/>
        <n v="8"/>
        <n v="11.01"/>
        <n v="11.93"/>
        <n v="8.26"/>
        <n v="0.92"/>
        <n v="4.59"/>
        <n v="61.36"/>
        <n v="9.09"/>
        <n v="4.55"/>
      </sharedItems>
    </cacheField>
    <cacheField name="総数（法人）" numFmtId="0" sqlType="4">
      <sharedItems containsSemiMixedTypes="0" containsString="0" containsNumber="1" containsInteger="1" minValue="0" maxValue="953" count="108">
        <n v="376"/>
        <n v="75"/>
        <n v="741"/>
        <n v="319"/>
        <n v="648"/>
        <n v="214"/>
        <n v="82"/>
        <n v="161"/>
        <n v="86"/>
        <n v="953"/>
        <n v="371"/>
        <n v="545"/>
        <n v="382"/>
        <n v="655"/>
        <n v="253"/>
        <n v="515"/>
        <n v="272"/>
        <n v="527"/>
        <n v="465"/>
        <n v="196"/>
        <n v="116"/>
        <n v="29"/>
        <n v="393"/>
        <n v="92"/>
        <n v="99"/>
        <n v="69"/>
        <n v="44"/>
        <n v="197"/>
        <n v="32"/>
        <n v="258"/>
        <n v="136"/>
        <n v="108"/>
        <n v="152"/>
        <n v="185"/>
        <n v="227"/>
        <n v="200"/>
        <n v="114"/>
        <n v="229"/>
        <n v="155"/>
        <n v="74"/>
        <n v="3"/>
        <n v="2"/>
        <n v="25"/>
        <n v="15"/>
        <n v="18"/>
        <n v="22"/>
        <n v="9"/>
        <n v="23"/>
        <n v="0"/>
        <n v="17"/>
        <n v="5"/>
        <n v="7"/>
        <n v="16"/>
        <n v="1"/>
        <n v="12"/>
        <n v="8"/>
        <n v="54"/>
        <n v="11"/>
        <n v="39"/>
        <n v="27"/>
        <n v="21"/>
        <n v="41"/>
        <n v="4"/>
        <n v="34"/>
        <n v="30"/>
        <n v="24"/>
        <n v="14"/>
        <n v="28"/>
        <n v="51"/>
        <n v="192"/>
        <n v="68"/>
        <n v="52"/>
        <n v="26"/>
        <n v="20"/>
        <n v="37"/>
        <n v="60"/>
        <n v="94"/>
        <n v="90"/>
        <n v="59"/>
        <n v="13"/>
        <n v="6"/>
        <n v="10"/>
        <n v="31"/>
        <n v="95"/>
        <n v="46"/>
        <n v="36"/>
        <n v="33"/>
        <n v="64"/>
        <n v="112"/>
        <n v="57"/>
        <n v="89"/>
        <n v="49"/>
        <n v="98"/>
        <n v="70"/>
        <n v="62"/>
        <n v="63"/>
        <n v="38"/>
        <n v="42"/>
        <n v="72"/>
        <n v="40"/>
        <n v="35"/>
        <n v="19"/>
        <n v="79"/>
        <n v="50"/>
        <n v="55"/>
        <n v="66"/>
        <n v="67"/>
        <n v="47"/>
      </sharedItems>
    </cacheField>
    <cacheField name="構成比（法人）" numFmtId="0" sqlType="3">
      <sharedItems containsSemiMixedTypes="0" containsString="0" containsNumber="1" minValue="0" maxValue="33.33" count="300">
        <n v="1.41"/>
        <n v="0.28000000000000003"/>
        <n v="2.78"/>
        <n v="1.2"/>
        <n v="2.4300000000000002"/>
        <n v="0.8"/>
        <n v="0.31"/>
        <n v="0.6"/>
        <n v="0.32"/>
        <n v="3.58"/>
        <n v="1.39"/>
        <n v="2.0499999999999998"/>
        <n v="1.43"/>
        <n v="2.46"/>
        <n v="0.95"/>
        <n v="1.93"/>
        <n v="1.02"/>
        <n v="1.98"/>
        <n v="1.75"/>
        <n v="0.74"/>
        <n v="1.27"/>
        <n v="4.3"/>
        <n v="1.01"/>
        <n v="1.08"/>
        <n v="0.76"/>
        <n v="0.48"/>
        <n v="2.16"/>
        <n v="0.35"/>
        <n v="2.83"/>
        <n v="1.49"/>
        <n v="1.18"/>
        <n v="1.66"/>
        <n v="2.0299999999999998"/>
        <n v="2.4900000000000002"/>
        <n v="2.19"/>
        <n v="1.25"/>
        <n v="2.5099999999999998"/>
        <n v="1.7"/>
        <n v="0.81"/>
        <n v="0.45"/>
        <n v="0.3"/>
        <n v="3.76"/>
        <n v="2.2599999999999998"/>
        <n v="2.71"/>
        <n v="3.31"/>
        <n v="1.35"/>
        <n v="3.46"/>
        <n v="0"/>
        <n v="2.56"/>
        <n v="0.75"/>
        <n v="1.05"/>
        <n v="2.41"/>
        <n v="0.15"/>
        <n v="0.86"/>
        <n v="0.56999999999999995"/>
        <n v="3.86"/>
        <n v="0.79"/>
        <n v="0.36"/>
        <n v="2.79"/>
        <n v="1.5"/>
        <n v="2.93"/>
        <n v="1.79"/>
        <n v="0.21"/>
        <n v="1.65"/>
        <n v="0.28999999999999998"/>
        <n v="1.29"/>
        <n v="2.15"/>
        <n v="1.72"/>
        <n v="1"/>
        <n v="2"/>
        <n v="5.32"/>
        <n v="1.89"/>
        <n v="1.44"/>
        <n v="0.72"/>
        <n v="0.11"/>
        <n v="0.55000000000000004"/>
        <n v="3.77"/>
        <n v="1.03"/>
        <n v="2.5499999999999998"/>
        <n v="0.64"/>
        <n v="2.61"/>
        <n v="2.5"/>
        <n v="1.64"/>
        <n v="0.33"/>
        <n v="2.08"/>
        <n v="0.56000000000000005"/>
        <n v="0.42"/>
        <n v="1.83"/>
        <n v="3.37"/>
        <n v="4.07"/>
        <n v="2.81"/>
        <n v="2.95"/>
        <n v="2.25"/>
        <n v="0.7"/>
        <n v="1.54"/>
        <n v="2.39"/>
        <n v="1.69"/>
        <n v="0.84"/>
        <n v="1.4"/>
        <n v="1.26"/>
        <n v="0.92"/>
        <n v="3.14"/>
        <n v="2.4"/>
        <n v="5.72"/>
        <n v="1.1100000000000001"/>
        <n v="0.37"/>
        <n v="3.32"/>
        <n v="0.18"/>
        <n v="4.2300000000000004"/>
        <n v="0.25"/>
        <n v="4.4800000000000004"/>
        <n v="1.24"/>
        <n v="3.48"/>
        <n v="2.74"/>
        <n v="1.99"/>
        <n v="2.37"/>
        <n v="7.25"/>
        <n v="1.3"/>
        <n v="3.51"/>
        <n v="0.69"/>
        <n v="0.53"/>
        <n v="1.76"/>
        <n v="0.61"/>
        <n v="1.91"/>
        <n v="1.22"/>
        <n v="2.75"/>
        <n v="1.37"/>
        <n v="2.52"/>
        <n v="0.23"/>
        <n v="1.62"/>
        <n v="0.4"/>
        <n v="6.06"/>
        <n v="2.02"/>
        <n v="4.04"/>
        <n v="1.21"/>
        <n v="1.82"/>
        <n v="2.63"/>
        <n v="2.2200000000000002"/>
        <n v="0.2"/>
        <n v="1.74"/>
        <n v="2.23"/>
        <n v="3.05"/>
        <n v="1.55"/>
        <n v="0.38"/>
        <n v="2.42"/>
        <n v="0.63"/>
        <n v="1.33"/>
        <n v="2.67"/>
        <n v="1.06"/>
        <n v="1.1399999999999999"/>
        <n v="1.96"/>
        <n v="1.0900000000000001"/>
        <n v="4.37"/>
        <n v="4.78"/>
        <n v="0.27"/>
        <n v="0.34"/>
        <n v="1.23"/>
        <n v="0.96"/>
        <n v="2.5299999999999998"/>
        <n v="1.85"/>
        <n v="1.73"/>
        <n v="0.22"/>
        <n v="1.84"/>
        <n v="0.54"/>
        <n v="1.63"/>
        <n v="0.65"/>
        <n v="1.95"/>
        <n v="3.03"/>
        <n v="3.68"/>
        <n v="3.47"/>
        <n v="0.87"/>
        <n v="2.38"/>
        <n v="2.2799999999999998"/>
        <n v="1.87"/>
        <n v="0.5"/>
        <n v="4.9800000000000004"/>
        <n v="2.2400000000000002"/>
        <n v="1.1200000000000001"/>
        <n v="0.62"/>
        <n v="2.17"/>
        <n v="3.38"/>
        <n v="1.45"/>
        <n v="0.24"/>
        <n v="3.62"/>
        <n v="2.9"/>
        <n v="4.6900000000000004"/>
        <n v="0.94"/>
        <n v="5"/>
        <n v="1.56"/>
        <n v="0.16"/>
        <n v="1.47"/>
        <n v="0.98"/>
        <n v="5.71"/>
        <n v="2.12"/>
        <n v="1.31"/>
        <n v="3.75"/>
        <n v="2.77"/>
        <n v="3.1"/>
        <n v="2.21"/>
        <n v="2.7"/>
        <n v="1.97"/>
        <n v="3.19"/>
        <n v="0.49"/>
        <n v="3.15"/>
        <n v="3"/>
        <n v="6.31"/>
        <n v="1.42"/>
        <n v="3.94"/>
        <n v="0.47"/>
        <n v="2.84"/>
        <n v="3.07"/>
        <n v="6.38"/>
        <n v="6.95"/>
        <n v="3.96"/>
        <n v="0.89"/>
        <n v="1.86"/>
        <n v="3.72"/>
        <n v="1.53"/>
        <n v="2.89"/>
        <n v="6.6"/>
        <n v="2.27"/>
        <n v="2.4700000000000002"/>
        <n v="7.48"/>
        <n v="5.61"/>
        <n v="2.8"/>
        <n v="0.93"/>
        <n v="2.1"/>
        <n v="3.5"/>
        <n v="1.17"/>
        <n v="4.72"/>
        <n v="3.82"/>
        <n v="1.57"/>
        <n v="4.49"/>
        <n v="2.94"/>
        <n v="2.31"/>
        <n v="3.95"/>
        <n v="2.82"/>
        <n v="2.65"/>
        <n v="0.97"/>
        <n v="0.57999999999999996"/>
        <n v="2.92"/>
        <n v="7.29"/>
        <n v="2.33"/>
        <n v="3.21"/>
        <n v="2.62"/>
        <n v="2.1800000000000002"/>
        <n v="0.73"/>
        <n v="1.1599999999999999"/>
        <n v="5.95"/>
        <n v="0.44"/>
        <n v="0.68"/>
        <n v="9.0500000000000007"/>
        <n v="3.85"/>
        <n v="1.81"/>
        <n v="1.58"/>
        <n v="1.36"/>
        <n v="1.1299999999999999"/>
        <n v="2.76"/>
        <n v="7.84"/>
        <n v="0.41"/>
        <n v="3.73"/>
        <n v="0.83"/>
        <n v="2.0699999999999998"/>
        <n v="6.52"/>
        <n v="4.3499999999999996"/>
        <n v="6.9"/>
        <n v="3.45"/>
        <n v="5.75"/>
        <n v="4.5999999999999996"/>
        <n v="1.1499999999999999"/>
        <n v="2.2999999999999998"/>
        <n v="2.2000000000000002"/>
        <n v="6.59"/>
        <n v="1.1000000000000001"/>
        <n v="3.3"/>
        <n v="5.49"/>
        <n v="4.4000000000000004"/>
        <n v="17.14"/>
        <n v="4.76"/>
        <n v="1.9"/>
        <n v="3.81"/>
        <n v="6.82"/>
        <n v="4.55"/>
        <n v="24.35"/>
        <n v="3.63"/>
        <n v="0.52"/>
        <n v="4.66"/>
        <n v="3.11"/>
        <n v="1.04"/>
        <n v="9.57"/>
        <n v="2.13"/>
        <n v="8.1999999999999993"/>
        <n v="6.56"/>
        <n v="4.92"/>
        <n v="3.28"/>
        <n v="3.92"/>
        <n v="5.88"/>
        <n v="9.8000000000000007"/>
        <n v="16.670000000000002"/>
        <n v="33.33"/>
      </sharedItems>
    </cacheField>
    <cacheField name="総数（法人以外の団体）" numFmtId="0" sqlType="4">
      <sharedItems containsSemiMixedTypes="0" containsString="0" containsNumber="1" containsInteger="1" minValue="0" maxValue="8" count="6">
        <n v="0"/>
        <n v="1"/>
        <n v="2"/>
        <n v="4"/>
        <n v="3"/>
        <n v="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5">
  <r>
    <x v="0"/>
    <s v="新潟県"/>
    <x v="0"/>
    <x v="0"/>
    <n v="30"/>
    <n v="0.05"/>
    <n v="3"/>
    <n v="0.01"/>
    <n v="27"/>
    <n v="0.1"/>
    <x v="0"/>
  </r>
  <r>
    <x v="0"/>
    <s v="新潟県"/>
    <x v="0"/>
    <x v="1"/>
    <n v="9635"/>
    <n v="15.73"/>
    <n v="4131"/>
    <n v="12.22"/>
    <n v="5501"/>
    <n v="20.66"/>
    <x v="1"/>
  </r>
  <r>
    <x v="0"/>
    <s v="新潟県"/>
    <x v="0"/>
    <x v="2"/>
    <n v="6519"/>
    <n v="10.64"/>
    <n v="3068"/>
    <n v="9.07"/>
    <n v="3433"/>
    <n v="12.89"/>
    <x v="2"/>
  </r>
  <r>
    <x v="0"/>
    <s v="新潟県"/>
    <x v="0"/>
    <x v="3"/>
    <n v="75"/>
    <n v="0.12"/>
    <n v="0"/>
    <n v="0"/>
    <n v="49"/>
    <n v="0.18"/>
    <x v="3"/>
  </r>
  <r>
    <x v="0"/>
    <s v="新潟県"/>
    <x v="0"/>
    <x v="4"/>
    <n v="414"/>
    <n v="0.68"/>
    <n v="43"/>
    <n v="0.13"/>
    <n v="368"/>
    <n v="1.38"/>
    <x v="4"/>
  </r>
  <r>
    <x v="0"/>
    <s v="新潟県"/>
    <x v="0"/>
    <x v="5"/>
    <n v="500"/>
    <n v="0.82"/>
    <n v="127"/>
    <n v="0.38"/>
    <n v="358"/>
    <n v="1.34"/>
    <x v="5"/>
  </r>
  <r>
    <x v="0"/>
    <s v="新潟県"/>
    <x v="0"/>
    <x v="6"/>
    <n v="14848"/>
    <n v="24.23"/>
    <n v="7103"/>
    <n v="21.01"/>
    <n v="7732"/>
    <n v="29.03"/>
    <x v="2"/>
  </r>
  <r>
    <x v="0"/>
    <s v="新潟県"/>
    <x v="0"/>
    <x v="7"/>
    <n v="374"/>
    <n v="0.61"/>
    <n v="59"/>
    <n v="0.17"/>
    <n v="314"/>
    <n v="1.18"/>
    <x v="0"/>
  </r>
  <r>
    <x v="0"/>
    <s v="新潟県"/>
    <x v="0"/>
    <x v="8"/>
    <n v="4073"/>
    <n v="6.65"/>
    <n v="1769"/>
    <n v="5.23"/>
    <n v="2291"/>
    <n v="8.6"/>
    <x v="6"/>
  </r>
  <r>
    <x v="0"/>
    <s v="新潟県"/>
    <x v="0"/>
    <x v="9"/>
    <n v="2634"/>
    <n v="4.3"/>
    <n v="1426"/>
    <n v="4.22"/>
    <n v="1157"/>
    <n v="4.34"/>
    <x v="6"/>
  </r>
  <r>
    <x v="0"/>
    <s v="新潟県"/>
    <x v="0"/>
    <x v="10"/>
    <n v="7082"/>
    <n v="11.56"/>
    <n v="5548"/>
    <n v="16.41"/>
    <n v="1487"/>
    <n v="5.58"/>
    <x v="7"/>
  </r>
  <r>
    <x v="0"/>
    <s v="新潟県"/>
    <x v="0"/>
    <x v="11"/>
    <n v="8180"/>
    <n v="13.35"/>
    <n v="6693"/>
    <n v="19.79"/>
    <n v="1443"/>
    <n v="5.42"/>
    <x v="2"/>
  </r>
  <r>
    <x v="0"/>
    <s v="新潟県"/>
    <x v="0"/>
    <x v="12"/>
    <n v="2221"/>
    <n v="3.63"/>
    <n v="1509"/>
    <n v="4.46"/>
    <n v="490"/>
    <n v="1.84"/>
    <x v="8"/>
  </r>
  <r>
    <x v="0"/>
    <s v="新潟県"/>
    <x v="0"/>
    <x v="13"/>
    <n v="2727"/>
    <n v="4.45"/>
    <n v="1583"/>
    <n v="4.68"/>
    <n v="924"/>
    <n v="3.47"/>
    <x v="9"/>
  </r>
  <r>
    <x v="0"/>
    <s v="新潟県"/>
    <x v="0"/>
    <x v="14"/>
    <n v="1955"/>
    <n v="3.19"/>
    <n v="750"/>
    <n v="2.2200000000000002"/>
    <n v="1056"/>
    <n v="3.97"/>
    <x v="10"/>
  </r>
  <r>
    <x v="0"/>
    <s v="新潟市"/>
    <x v="1"/>
    <x v="0"/>
    <n v="3"/>
    <n v="0.02"/>
    <n v="0"/>
    <n v="0"/>
    <n v="3"/>
    <n v="0.03"/>
    <x v="0"/>
  </r>
  <r>
    <x v="0"/>
    <s v="新潟市"/>
    <x v="1"/>
    <x v="1"/>
    <n v="2645"/>
    <n v="14.7"/>
    <n v="885"/>
    <n v="10.11"/>
    <n v="1759"/>
    <n v="19.27"/>
    <x v="3"/>
  </r>
  <r>
    <x v="0"/>
    <s v="新潟市"/>
    <x v="1"/>
    <x v="2"/>
    <n v="1129"/>
    <n v="6.27"/>
    <n v="403"/>
    <n v="4.5999999999999996"/>
    <n v="726"/>
    <n v="7.95"/>
    <x v="0"/>
  </r>
  <r>
    <x v="0"/>
    <s v="新潟市"/>
    <x v="1"/>
    <x v="3"/>
    <n v="11"/>
    <n v="0.06"/>
    <n v="0"/>
    <n v="0"/>
    <n v="11"/>
    <n v="0.12"/>
    <x v="0"/>
  </r>
  <r>
    <x v="0"/>
    <s v="新潟市"/>
    <x v="1"/>
    <x v="4"/>
    <n v="184"/>
    <n v="1.02"/>
    <n v="11"/>
    <n v="0.13"/>
    <n v="172"/>
    <n v="1.88"/>
    <x v="3"/>
  </r>
  <r>
    <x v="0"/>
    <s v="新潟市"/>
    <x v="1"/>
    <x v="5"/>
    <n v="192"/>
    <n v="1.07"/>
    <n v="62"/>
    <n v="0.71"/>
    <n v="127"/>
    <n v="1.39"/>
    <x v="4"/>
  </r>
  <r>
    <x v="0"/>
    <s v="新潟市"/>
    <x v="1"/>
    <x v="6"/>
    <n v="4578"/>
    <n v="25.44"/>
    <n v="1822"/>
    <n v="20.81"/>
    <n v="2754"/>
    <n v="30.16"/>
    <x v="4"/>
  </r>
  <r>
    <x v="0"/>
    <s v="新潟市"/>
    <x v="1"/>
    <x v="7"/>
    <n v="130"/>
    <n v="0.72"/>
    <n v="15"/>
    <n v="0.17"/>
    <n v="115"/>
    <n v="1.26"/>
    <x v="0"/>
  </r>
  <r>
    <x v="0"/>
    <s v="新潟市"/>
    <x v="1"/>
    <x v="8"/>
    <n v="1526"/>
    <n v="8.48"/>
    <n v="381"/>
    <n v="4.3499999999999996"/>
    <n v="1140"/>
    <n v="12.49"/>
    <x v="1"/>
  </r>
  <r>
    <x v="0"/>
    <s v="新潟市"/>
    <x v="1"/>
    <x v="9"/>
    <n v="989"/>
    <n v="5.5"/>
    <n v="475"/>
    <n v="5.43"/>
    <n v="506"/>
    <n v="5.54"/>
    <x v="0"/>
  </r>
  <r>
    <x v="0"/>
    <s v="新潟市"/>
    <x v="1"/>
    <x v="10"/>
    <n v="1873"/>
    <n v="10.41"/>
    <n v="1428"/>
    <n v="16.309999999999999"/>
    <n v="435"/>
    <n v="4.76"/>
    <x v="0"/>
  </r>
  <r>
    <x v="0"/>
    <s v="新潟市"/>
    <x v="1"/>
    <x v="11"/>
    <n v="2519"/>
    <n v="14"/>
    <n v="2014"/>
    <n v="23"/>
    <n v="499"/>
    <n v="5.47"/>
    <x v="3"/>
  </r>
  <r>
    <x v="0"/>
    <s v="新潟市"/>
    <x v="1"/>
    <x v="12"/>
    <n v="738"/>
    <n v="4.0999999999999996"/>
    <n v="531"/>
    <n v="6.07"/>
    <n v="186"/>
    <n v="2.04"/>
    <x v="6"/>
  </r>
  <r>
    <x v="0"/>
    <s v="新潟市"/>
    <x v="1"/>
    <x v="13"/>
    <n v="909"/>
    <n v="5.05"/>
    <n v="550"/>
    <n v="6.28"/>
    <n v="333"/>
    <n v="3.65"/>
    <x v="11"/>
  </r>
  <r>
    <x v="0"/>
    <s v="新潟市"/>
    <x v="1"/>
    <x v="14"/>
    <n v="570"/>
    <n v="3.17"/>
    <n v="178"/>
    <n v="2.0299999999999998"/>
    <n v="364"/>
    <n v="3.99"/>
    <x v="12"/>
  </r>
  <r>
    <x v="0"/>
    <s v="新潟市北区"/>
    <x v="2"/>
    <x v="0"/>
    <n v="1"/>
    <n v="7.0000000000000007E-2"/>
    <n v="0"/>
    <n v="0"/>
    <n v="1"/>
    <n v="0.15"/>
    <x v="0"/>
  </r>
  <r>
    <x v="0"/>
    <s v="新潟市北区"/>
    <x v="2"/>
    <x v="1"/>
    <n v="322"/>
    <n v="21.13"/>
    <n v="136"/>
    <n v="16"/>
    <n v="186"/>
    <n v="27.97"/>
    <x v="0"/>
  </r>
  <r>
    <x v="0"/>
    <s v="新潟市北区"/>
    <x v="2"/>
    <x v="2"/>
    <n v="148"/>
    <n v="9.7100000000000009"/>
    <n v="45"/>
    <n v="5.29"/>
    <n v="103"/>
    <n v="15.49"/>
    <x v="0"/>
  </r>
  <r>
    <x v="0"/>
    <s v="新潟市北区"/>
    <x v="2"/>
    <x v="3"/>
    <n v="2"/>
    <n v="0.13"/>
    <n v="0"/>
    <n v="0"/>
    <n v="2"/>
    <n v="0.3"/>
    <x v="0"/>
  </r>
  <r>
    <x v="0"/>
    <s v="新潟市北区"/>
    <x v="2"/>
    <x v="4"/>
    <n v="10"/>
    <n v="0.66"/>
    <n v="0"/>
    <n v="0"/>
    <n v="10"/>
    <n v="1.5"/>
    <x v="0"/>
  </r>
  <r>
    <x v="0"/>
    <s v="新潟市北区"/>
    <x v="2"/>
    <x v="5"/>
    <n v="24"/>
    <n v="1.57"/>
    <n v="9"/>
    <n v="1.06"/>
    <n v="15"/>
    <n v="2.2599999999999998"/>
    <x v="0"/>
  </r>
  <r>
    <x v="0"/>
    <s v="新潟市北区"/>
    <x v="2"/>
    <x v="6"/>
    <n v="368"/>
    <n v="24.15"/>
    <n v="190"/>
    <n v="22.35"/>
    <n v="178"/>
    <n v="26.77"/>
    <x v="0"/>
  </r>
  <r>
    <x v="0"/>
    <s v="新潟市北区"/>
    <x v="2"/>
    <x v="7"/>
    <n v="5"/>
    <n v="0.33"/>
    <n v="1"/>
    <n v="0.12"/>
    <n v="4"/>
    <n v="0.6"/>
    <x v="0"/>
  </r>
  <r>
    <x v="0"/>
    <s v="新潟市北区"/>
    <x v="2"/>
    <x v="8"/>
    <n v="78"/>
    <n v="5.12"/>
    <n v="35"/>
    <n v="4.12"/>
    <n v="43"/>
    <n v="6.47"/>
    <x v="0"/>
  </r>
  <r>
    <x v="0"/>
    <s v="新潟市北区"/>
    <x v="2"/>
    <x v="9"/>
    <n v="55"/>
    <n v="3.61"/>
    <n v="32"/>
    <n v="3.76"/>
    <n v="21"/>
    <n v="3.16"/>
    <x v="0"/>
  </r>
  <r>
    <x v="0"/>
    <s v="新潟市北区"/>
    <x v="2"/>
    <x v="10"/>
    <n v="116"/>
    <n v="7.61"/>
    <n v="92"/>
    <n v="10.82"/>
    <n v="23"/>
    <n v="3.46"/>
    <x v="0"/>
  </r>
  <r>
    <x v="0"/>
    <s v="新潟市北区"/>
    <x v="2"/>
    <x v="11"/>
    <n v="219"/>
    <n v="14.37"/>
    <n v="200"/>
    <n v="23.53"/>
    <n v="19"/>
    <n v="2.86"/>
    <x v="0"/>
  </r>
  <r>
    <x v="0"/>
    <s v="新潟市北区"/>
    <x v="2"/>
    <x v="12"/>
    <n v="54"/>
    <n v="3.54"/>
    <n v="51"/>
    <n v="6"/>
    <n v="3"/>
    <n v="0.45"/>
    <x v="0"/>
  </r>
  <r>
    <x v="0"/>
    <s v="新潟市北区"/>
    <x v="2"/>
    <x v="13"/>
    <n v="66"/>
    <n v="4.33"/>
    <n v="40"/>
    <n v="4.71"/>
    <n v="23"/>
    <n v="3.46"/>
    <x v="1"/>
  </r>
  <r>
    <x v="0"/>
    <s v="新潟市北区"/>
    <x v="2"/>
    <x v="14"/>
    <n v="56"/>
    <n v="3.67"/>
    <n v="19"/>
    <n v="2.2400000000000002"/>
    <n v="34"/>
    <n v="5.1100000000000003"/>
    <x v="4"/>
  </r>
  <r>
    <x v="0"/>
    <s v="新潟市東区"/>
    <x v="3"/>
    <x v="0"/>
    <n v="0"/>
    <n v="0"/>
    <n v="0"/>
    <n v="0"/>
    <n v="0"/>
    <n v="0"/>
    <x v="0"/>
  </r>
  <r>
    <x v="0"/>
    <s v="新潟市東区"/>
    <x v="3"/>
    <x v="1"/>
    <n v="381"/>
    <n v="15.46"/>
    <n v="61"/>
    <n v="5.79"/>
    <n v="320"/>
    <n v="22.89"/>
    <x v="0"/>
  </r>
  <r>
    <x v="0"/>
    <s v="新潟市東区"/>
    <x v="3"/>
    <x v="2"/>
    <n v="197"/>
    <n v="7.99"/>
    <n v="39"/>
    <n v="3.7"/>
    <n v="158"/>
    <n v="11.3"/>
    <x v="0"/>
  </r>
  <r>
    <x v="0"/>
    <s v="新潟市東区"/>
    <x v="3"/>
    <x v="3"/>
    <n v="3"/>
    <n v="0.12"/>
    <n v="0"/>
    <n v="0"/>
    <n v="3"/>
    <n v="0.21"/>
    <x v="0"/>
  </r>
  <r>
    <x v="0"/>
    <s v="新潟市東区"/>
    <x v="3"/>
    <x v="4"/>
    <n v="13"/>
    <n v="0.53"/>
    <n v="1"/>
    <n v="0.09"/>
    <n v="12"/>
    <n v="0.86"/>
    <x v="0"/>
  </r>
  <r>
    <x v="0"/>
    <s v="新潟市東区"/>
    <x v="3"/>
    <x v="5"/>
    <n v="46"/>
    <n v="1.87"/>
    <n v="20"/>
    <n v="1.9"/>
    <n v="25"/>
    <n v="1.79"/>
    <x v="0"/>
  </r>
  <r>
    <x v="0"/>
    <s v="新潟市東区"/>
    <x v="3"/>
    <x v="6"/>
    <n v="606"/>
    <n v="24.58"/>
    <n v="188"/>
    <n v="17.850000000000001"/>
    <n v="418"/>
    <n v="29.9"/>
    <x v="0"/>
  </r>
  <r>
    <x v="0"/>
    <s v="新潟市東区"/>
    <x v="3"/>
    <x v="7"/>
    <n v="12"/>
    <n v="0.49"/>
    <n v="2"/>
    <n v="0.19"/>
    <n v="10"/>
    <n v="0.72"/>
    <x v="0"/>
  </r>
  <r>
    <x v="0"/>
    <s v="新潟市東区"/>
    <x v="3"/>
    <x v="8"/>
    <n v="209"/>
    <n v="8.48"/>
    <n v="44"/>
    <n v="4.18"/>
    <n v="164"/>
    <n v="11.73"/>
    <x v="3"/>
  </r>
  <r>
    <x v="0"/>
    <s v="新潟市東区"/>
    <x v="3"/>
    <x v="9"/>
    <n v="116"/>
    <n v="4.71"/>
    <n v="46"/>
    <n v="4.37"/>
    <n v="67"/>
    <n v="4.79"/>
    <x v="0"/>
  </r>
  <r>
    <x v="0"/>
    <s v="新潟市東区"/>
    <x v="3"/>
    <x v="10"/>
    <n v="178"/>
    <n v="7.22"/>
    <n v="147"/>
    <n v="13.96"/>
    <n v="31"/>
    <n v="2.2200000000000002"/>
    <x v="0"/>
  </r>
  <r>
    <x v="0"/>
    <s v="新潟市東区"/>
    <x v="3"/>
    <x v="11"/>
    <n v="393"/>
    <n v="15.94"/>
    <n v="320"/>
    <n v="30.39"/>
    <n v="72"/>
    <n v="5.15"/>
    <x v="0"/>
  </r>
  <r>
    <x v="0"/>
    <s v="新潟市東区"/>
    <x v="3"/>
    <x v="12"/>
    <n v="98"/>
    <n v="3.98"/>
    <n v="82"/>
    <n v="7.79"/>
    <n v="16"/>
    <n v="1.1399999999999999"/>
    <x v="0"/>
  </r>
  <r>
    <x v="0"/>
    <s v="新潟市東区"/>
    <x v="3"/>
    <x v="13"/>
    <n v="119"/>
    <n v="4.83"/>
    <n v="74"/>
    <n v="7.03"/>
    <n v="42"/>
    <n v="3"/>
    <x v="1"/>
  </r>
  <r>
    <x v="0"/>
    <s v="新潟市東区"/>
    <x v="3"/>
    <x v="14"/>
    <n v="94"/>
    <n v="3.81"/>
    <n v="29"/>
    <n v="2.75"/>
    <n v="60"/>
    <n v="4.29"/>
    <x v="6"/>
  </r>
  <r>
    <x v="0"/>
    <s v="新潟市中央区"/>
    <x v="4"/>
    <x v="0"/>
    <n v="1"/>
    <n v="0.02"/>
    <n v="0"/>
    <n v="0"/>
    <n v="1"/>
    <n v="0.03"/>
    <x v="0"/>
  </r>
  <r>
    <x v="0"/>
    <s v="新潟市中央区"/>
    <x v="4"/>
    <x v="1"/>
    <n v="553"/>
    <n v="9.0299999999999994"/>
    <n v="67"/>
    <n v="2.69"/>
    <n v="486"/>
    <n v="13.48"/>
    <x v="0"/>
  </r>
  <r>
    <x v="0"/>
    <s v="新潟市中央区"/>
    <x v="4"/>
    <x v="2"/>
    <n v="196"/>
    <n v="3.2"/>
    <n v="55"/>
    <n v="2.21"/>
    <n v="141"/>
    <n v="3.91"/>
    <x v="0"/>
  </r>
  <r>
    <x v="0"/>
    <s v="新潟市中央区"/>
    <x v="4"/>
    <x v="3"/>
    <n v="2"/>
    <n v="0.03"/>
    <n v="0"/>
    <n v="0"/>
    <n v="2"/>
    <n v="0.06"/>
    <x v="0"/>
  </r>
  <r>
    <x v="0"/>
    <s v="新潟市中央区"/>
    <x v="4"/>
    <x v="4"/>
    <n v="118"/>
    <n v="1.93"/>
    <n v="5"/>
    <n v="0.2"/>
    <n v="113"/>
    <n v="3.13"/>
    <x v="0"/>
  </r>
  <r>
    <x v="0"/>
    <s v="新潟市中央区"/>
    <x v="4"/>
    <x v="5"/>
    <n v="51"/>
    <n v="0.83"/>
    <n v="9"/>
    <n v="0.36"/>
    <n v="40"/>
    <n v="1.1100000000000001"/>
    <x v="4"/>
  </r>
  <r>
    <x v="0"/>
    <s v="新潟市中央区"/>
    <x v="4"/>
    <x v="6"/>
    <n v="1584"/>
    <n v="25.87"/>
    <n v="437"/>
    <n v="17.559999999999999"/>
    <n v="1146"/>
    <n v="31.78"/>
    <x v="3"/>
  </r>
  <r>
    <x v="0"/>
    <s v="新潟市中央区"/>
    <x v="4"/>
    <x v="7"/>
    <n v="69"/>
    <n v="1.1299999999999999"/>
    <n v="6"/>
    <n v="0.24"/>
    <n v="63"/>
    <n v="1.75"/>
    <x v="0"/>
  </r>
  <r>
    <x v="0"/>
    <s v="新潟市中央区"/>
    <x v="4"/>
    <x v="8"/>
    <n v="753"/>
    <n v="12.3"/>
    <n v="178"/>
    <n v="7.15"/>
    <n v="571"/>
    <n v="15.83"/>
    <x v="4"/>
  </r>
  <r>
    <x v="0"/>
    <s v="新潟市中央区"/>
    <x v="4"/>
    <x v="9"/>
    <n v="478"/>
    <n v="7.81"/>
    <n v="200"/>
    <n v="8.0399999999999991"/>
    <n v="278"/>
    <n v="7.71"/>
    <x v="0"/>
  </r>
  <r>
    <x v="0"/>
    <s v="新潟市中央区"/>
    <x v="4"/>
    <x v="10"/>
    <n v="918"/>
    <n v="14.99"/>
    <n v="679"/>
    <n v="27.29"/>
    <n v="239"/>
    <n v="6.63"/>
    <x v="0"/>
  </r>
  <r>
    <x v="0"/>
    <s v="新潟市中央区"/>
    <x v="4"/>
    <x v="11"/>
    <n v="707"/>
    <n v="11.55"/>
    <n v="505"/>
    <n v="20.3"/>
    <n v="200"/>
    <n v="5.55"/>
    <x v="3"/>
  </r>
  <r>
    <x v="0"/>
    <s v="新潟市中央区"/>
    <x v="4"/>
    <x v="12"/>
    <n v="218"/>
    <n v="3.56"/>
    <n v="122"/>
    <n v="4.9000000000000004"/>
    <n v="88"/>
    <n v="2.44"/>
    <x v="13"/>
  </r>
  <r>
    <x v="0"/>
    <s v="新潟市中央区"/>
    <x v="4"/>
    <x v="13"/>
    <n v="295"/>
    <n v="4.82"/>
    <n v="193"/>
    <n v="7.76"/>
    <n v="96"/>
    <n v="2.66"/>
    <x v="14"/>
  </r>
  <r>
    <x v="0"/>
    <s v="新潟市中央区"/>
    <x v="4"/>
    <x v="14"/>
    <n v="180"/>
    <n v="2.94"/>
    <n v="32"/>
    <n v="1.29"/>
    <n v="142"/>
    <n v="3.94"/>
    <x v="14"/>
  </r>
  <r>
    <x v="0"/>
    <s v="新潟市江南区"/>
    <x v="5"/>
    <x v="0"/>
    <n v="0"/>
    <n v="0"/>
    <n v="0"/>
    <n v="0"/>
    <n v="0"/>
    <n v="0"/>
    <x v="0"/>
  </r>
  <r>
    <x v="0"/>
    <s v="新潟市江南区"/>
    <x v="5"/>
    <x v="1"/>
    <n v="292"/>
    <n v="21.17"/>
    <n v="99"/>
    <n v="15.09"/>
    <n v="193"/>
    <n v="27.11"/>
    <x v="0"/>
  </r>
  <r>
    <x v="0"/>
    <s v="新潟市江南区"/>
    <x v="5"/>
    <x v="2"/>
    <n v="89"/>
    <n v="6.45"/>
    <n v="21"/>
    <n v="3.2"/>
    <n v="68"/>
    <n v="9.5500000000000007"/>
    <x v="0"/>
  </r>
  <r>
    <x v="0"/>
    <s v="新潟市江南区"/>
    <x v="5"/>
    <x v="3"/>
    <n v="1"/>
    <n v="7.0000000000000007E-2"/>
    <n v="0"/>
    <n v="0"/>
    <n v="1"/>
    <n v="0.14000000000000001"/>
    <x v="0"/>
  </r>
  <r>
    <x v="0"/>
    <s v="新潟市江南区"/>
    <x v="5"/>
    <x v="4"/>
    <n v="5"/>
    <n v="0.36"/>
    <n v="0"/>
    <n v="0"/>
    <n v="5"/>
    <n v="0.7"/>
    <x v="0"/>
  </r>
  <r>
    <x v="0"/>
    <s v="新潟市江南区"/>
    <x v="5"/>
    <x v="5"/>
    <n v="17"/>
    <n v="1.23"/>
    <n v="9"/>
    <n v="1.37"/>
    <n v="8"/>
    <n v="1.1200000000000001"/>
    <x v="0"/>
  </r>
  <r>
    <x v="0"/>
    <s v="新潟市江南区"/>
    <x v="5"/>
    <x v="6"/>
    <n v="371"/>
    <n v="26.9"/>
    <n v="163"/>
    <n v="24.85"/>
    <n v="207"/>
    <n v="29.07"/>
    <x v="3"/>
  </r>
  <r>
    <x v="0"/>
    <s v="新潟市江南区"/>
    <x v="5"/>
    <x v="7"/>
    <n v="9"/>
    <n v="0.65"/>
    <n v="1"/>
    <n v="0.15"/>
    <n v="8"/>
    <n v="1.1200000000000001"/>
    <x v="0"/>
  </r>
  <r>
    <x v="0"/>
    <s v="新潟市江南区"/>
    <x v="5"/>
    <x v="8"/>
    <n v="80"/>
    <n v="5.8"/>
    <n v="16"/>
    <n v="2.44"/>
    <n v="64"/>
    <n v="8.99"/>
    <x v="0"/>
  </r>
  <r>
    <x v="0"/>
    <s v="新潟市江南区"/>
    <x v="5"/>
    <x v="9"/>
    <n v="51"/>
    <n v="3.7"/>
    <n v="28"/>
    <n v="4.2699999999999996"/>
    <n v="23"/>
    <n v="3.23"/>
    <x v="0"/>
  </r>
  <r>
    <x v="0"/>
    <s v="新潟市江南区"/>
    <x v="5"/>
    <x v="10"/>
    <n v="92"/>
    <n v="6.67"/>
    <n v="65"/>
    <n v="9.91"/>
    <n v="26"/>
    <n v="3.65"/>
    <x v="0"/>
  </r>
  <r>
    <x v="0"/>
    <s v="新潟市江南区"/>
    <x v="5"/>
    <x v="11"/>
    <n v="189"/>
    <n v="13.71"/>
    <n v="160"/>
    <n v="24.39"/>
    <n v="28"/>
    <n v="3.93"/>
    <x v="0"/>
  </r>
  <r>
    <x v="0"/>
    <s v="新潟市江南区"/>
    <x v="5"/>
    <x v="12"/>
    <n v="69"/>
    <n v="5"/>
    <n v="48"/>
    <n v="7.32"/>
    <n v="19"/>
    <n v="2.67"/>
    <x v="0"/>
  </r>
  <r>
    <x v="0"/>
    <s v="新潟市江南区"/>
    <x v="5"/>
    <x v="13"/>
    <n v="71"/>
    <n v="5.15"/>
    <n v="35"/>
    <n v="5.34"/>
    <n v="31"/>
    <n v="4.3499999999999996"/>
    <x v="13"/>
  </r>
  <r>
    <x v="0"/>
    <s v="新潟市江南区"/>
    <x v="5"/>
    <x v="14"/>
    <n v="43"/>
    <n v="3.12"/>
    <n v="11"/>
    <n v="1.68"/>
    <n v="31"/>
    <n v="4.3499999999999996"/>
    <x v="0"/>
  </r>
  <r>
    <x v="0"/>
    <s v="新潟市秋葉区"/>
    <x v="6"/>
    <x v="0"/>
    <n v="1"/>
    <n v="7.0000000000000007E-2"/>
    <n v="0"/>
    <n v="0"/>
    <n v="1"/>
    <n v="0.18"/>
    <x v="0"/>
  </r>
  <r>
    <x v="0"/>
    <s v="新潟市秋葉区"/>
    <x v="6"/>
    <x v="1"/>
    <n v="208"/>
    <n v="15.37"/>
    <n v="88"/>
    <n v="10.95"/>
    <n v="120"/>
    <n v="22.14"/>
    <x v="0"/>
  </r>
  <r>
    <x v="0"/>
    <s v="新潟市秋葉区"/>
    <x v="6"/>
    <x v="2"/>
    <n v="87"/>
    <n v="6.43"/>
    <n v="31"/>
    <n v="3.86"/>
    <n v="56"/>
    <n v="10.33"/>
    <x v="0"/>
  </r>
  <r>
    <x v="0"/>
    <s v="新潟市秋葉区"/>
    <x v="6"/>
    <x v="3"/>
    <n v="1"/>
    <n v="7.0000000000000007E-2"/>
    <n v="0"/>
    <n v="0"/>
    <n v="1"/>
    <n v="0.18"/>
    <x v="0"/>
  </r>
  <r>
    <x v="0"/>
    <s v="新潟市秋葉区"/>
    <x v="6"/>
    <x v="4"/>
    <n v="8"/>
    <n v="0.59"/>
    <n v="1"/>
    <n v="0.12"/>
    <n v="6"/>
    <n v="1.1100000000000001"/>
    <x v="3"/>
  </r>
  <r>
    <x v="0"/>
    <s v="新潟市秋葉区"/>
    <x v="6"/>
    <x v="5"/>
    <n v="4"/>
    <n v="0.3"/>
    <n v="1"/>
    <n v="0.12"/>
    <n v="3"/>
    <n v="0.55000000000000004"/>
    <x v="0"/>
  </r>
  <r>
    <x v="0"/>
    <s v="新潟市秋葉区"/>
    <x v="6"/>
    <x v="6"/>
    <n v="344"/>
    <n v="25.42"/>
    <n v="174"/>
    <n v="21.64"/>
    <n v="170"/>
    <n v="31.37"/>
    <x v="0"/>
  </r>
  <r>
    <x v="0"/>
    <s v="新潟市秋葉区"/>
    <x v="6"/>
    <x v="7"/>
    <n v="5"/>
    <n v="0.37"/>
    <n v="0"/>
    <n v="0"/>
    <n v="5"/>
    <n v="0.92"/>
    <x v="0"/>
  </r>
  <r>
    <x v="0"/>
    <s v="新潟市秋葉区"/>
    <x v="6"/>
    <x v="8"/>
    <n v="75"/>
    <n v="5.54"/>
    <n v="34"/>
    <n v="4.2300000000000004"/>
    <n v="41"/>
    <n v="7.56"/>
    <x v="0"/>
  </r>
  <r>
    <x v="0"/>
    <s v="新潟市秋葉区"/>
    <x v="6"/>
    <x v="9"/>
    <n v="61"/>
    <n v="4.51"/>
    <n v="37"/>
    <n v="4.5999999999999996"/>
    <n v="24"/>
    <n v="4.43"/>
    <x v="0"/>
  </r>
  <r>
    <x v="0"/>
    <s v="新潟市秋葉区"/>
    <x v="6"/>
    <x v="10"/>
    <n v="137"/>
    <n v="10.130000000000001"/>
    <n v="111"/>
    <n v="13.81"/>
    <n v="24"/>
    <n v="4.43"/>
    <x v="0"/>
  </r>
  <r>
    <x v="0"/>
    <s v="新潟市秋葉区"/>
    <x v="6"/>
    <x v="11"/>
    <n v="234"/>
    <n v="17.29"/>
    <n v="202"/>
    <n v="25.12"/>
    <n v="31"/>
    <n v="5.72"/>
    <x v="0"/>
  </r>
  <r>
    <x v="0"/>
    <s v="新潟市秋葉区"/>
    <x v="6"/>
    <x v="12"/>
    <n v="72"/>
    <n v="5.32"/>
    <n v="62"/>
    <n v="7.71"/>
    <n v="9"/>
    <n v="1.66"/>
    <x v="0"/>
  </r>
  <r>
    <x v="0"/>
    <s v="新潟市秋葉区"/>
    <x v="6"/>
    <x v="13"/>
    <n v="76"/>
    <n v="5.62"/>
    <n v="46"/>
    <n v="5.72"/>
    <n v="30"/>
    <n v="5.54"/>
    <x v="0"/>
  </r>
  <r>
    <x v="0"/>
    <s v="新潟市秋葉区"/>
    <x v="6"/>
    <x v="14"/>
    <n v="40"/>
    <n v="2.96"/>
    <n v="17"/>
    <n v="2.11"/>
    <n v="21"/>
    <n v="3.87"/>
    <x v="3"/>
  </r>
  <r>
    <x v="0"/>
    <s v="新潟市南区"/>
    <x v="7"/>
    <x v="0"/>
    <n v="0"/>
    <n v="0"/>
    <n v="0"/>
    <n v="0"/>
    <n v="0"/>
    <n v="0"/>
    <x v="0"/>
  </r>
  <r>
    <x v="0"/>
    <s v="新潟市南区"/>
    <x v="7"/>
    <x v="1"/>
    <n v="205"/>
    <n v="19.88"/>
    <n v="127"/>
    <n v="20.52"/>
    <n v="78"/>
    <n v="19.399999999999999"/>
    <x v="0"/>
  </r>
  <r>
    <x v="0"/>
    <s v="新潟市南区"/>
    <x v="7"/>
    <x v="2"/>
    <n v="125"/>
    <n v="12.12"/>
    <n v="62"/>
    <n v="10.02"/>
    <n v="63"/>
    <n v="15.67"/>
    <x v="0"/>
  </r>
  <r>
    <x v="0"/>
    <s v="新潟市南区"/>
    <x v="7"/>
    <x v="3"/>
    <n v="0"/>
    <n v="0"/>
    <n v="0"/>
    <n v="0"/>
    <n v="0"/>
    <n v="0"/>
    <x v="0"/>
  </r>
  <r>
    <x v="0"/>
    <s v="新潟市南区"/>
    <x v="7"/>
    <x v="4"/>
    <n v="4"/>
    <n v="0.39"/>
    <n v="1"/>
    <n v="0.16"/>
    <n v="3"/>
    <n v="0.75"/>
    <x v="0"/>
  </r>
  <r>
    <x v="0"/>
    <s v="新潟市南区"/>
    <x v="7"/>
    <x v="5"/>
    <n v="10"/>
    <n v="0.97"/>
    <n v="0"/>
    <n v="0"/>
    <n v="10"/>
    <n v="2.4900000000000002"/>
    <x v="0"/>
  </r>
  <r>
    <x v="0"/>
    <s v="新潟市南区"/>
    <x v="7"/>
    <x v="6"/>
    <n v="302"/>
    <n v="29.29"/>
    <n v="165"/>
    <n v="26.66"/>
    <n v="137"/>
    <n v="34.08"/>
    <x v="0"/>
  </r>
  <r>
    <x v="0"/>
    <s v="新潟市南区"/>
    <x v="7"/>
    <x v="7"/>
    <n v="5"/>
    <n v="0.48"/>
    <n v="2"/>
    <n v="0.32"/>
    <n v="3"/>
    <n v="0.75"/>
    <x v="0"/>
  </r>
  <r>
    <x v="0"/>
    <s v="新潟市南区"/>
    <x v="7"/>
    <x v="8"/>
    <n v="36"/>
    <n v="3.49"/>
    <n v="10"/>
    <n v="1.62"/>
    <n v="26"/>
    <n v="6.47"/>
    <x v="0"/>
  </r>
  <r>
    <x v="0"/>
    <s v="新潟市南区"/>
    <x v="7"/>
    <x v="9"/>
    <n v="26"/>
    <n v="2.52"/>
    <n v="14"/>
    <n v="2.2599999999999998"/>
    <n v="12"/>
    <n v="2.99"/>
    <x v="0"/>
  </r>
  <r>
    <x v="0"/>
    <s v="新潟市南区"/>
    <x v="7"/>
    <x v="10"/>
    <n v="83"/>
    <n v="8.0500000000000007"/>
    <n v="60"/>
    <n v="9.69"/>
    <n v="21"/>
    <n v="5.22"/>
    <x v="0"/>
  </r>
  <r>
    <x v="0"/>
    <s v="新潟市南区"/>
    <x v="7"/>
    <x v="11"/>
    <n v="119"/>
    <n v="11.54"/>
    <n v="104"/>
    <n v="16.8"/>
    <n v="15"/>
    <n v="3.73"/>
    <x v="0"/>
  </r>
  <r>
    <x v="0"/>
    <s v="新潟市南区"/>
    <x v="7"/>
    <x v="12"/>
    <n v="38"/>
    <n v="3.69"/>
    <n v="27"/>
    <n v="4.3600000000000003"/>
    <n v="8"/>
    <n v="1.99"/>
    <x v="0"/>
  </r>
  <r>
    <x v="0"/>
    <s v="新潟市南区"/>
    <x v="7"/>
    <x v="13"/>
    <n v="38"/>
    <n v="3.69"/>
    <n v="25"/>
    <n v="4.04"/>
    <n v="13"/>
    <n v="3.23"/>
    <x v="0"/>
  </r>
  <r>
    <x v="0"/>
    <s v="新潟市南区"/>
    <x v="7"/>
    <x v="14"/>
    <n v="40"/>
    <n v="3.88"/>
    <n v="22"/>
    <n v="3.55"/>
    <n v="13"/>
    <n v="3.23"/>
    <x v="6"/>
  </r>
  <r>
    <x v="0"/>
    <s v="新潟市西区"/>
    <x v="8"/>
    <x v="0"/>
    <n v="0"/>
    <n v="0"/>
    <n v="0"/>
    <n v="0"/>
    <n v="0"/>
    <n v="0"/>
    <x v="0"/>
  </r>
  <r>
    <x v="0"/>
    <s v="新潟市西区"/>
    <x v="8"/>
    <x v="1"/>
    <n v="405"/>
    <n v="15.16"/>
    <n v="143"/>
    <n v="10.64"/>
    <n v="262"/>
    <n v="20"/>
    <x v="0"/>
  </r>
  <r>
    <x v="0"/>
    <s v="新潟市西区"/>
    <x v="8"/>
    <x v="2"/>
    <n v="87"/>
    <n v="3.26"/>
    <n v="31"/>
    <n v="2.31"/>
    <n v="56"/>
    <n v="4.2699999999999996"/>
    <x v="0"/>
  </r>
  <r>
    <x v="0"/>
    <s v="新潟市西区"/>
    <x v="8"/>
    <x v="3"/>
    <n v="2"/>
    <n v="7.0000000000000007E-2"/>
    <n v="0"/>
    <n v="0"/>
    <n v="2"/>
    <n v="0.15"/>
    <x v="0"/>
  </r>
  <r>
    <x v="0"/>
    <s v="新潟市西区"/>
    <x v="8"/>
    <x v="4"/>
    <n v="18"/>
    <n v="0.67"/>
    <n v="2"/>
    <n v="0.15"/>
    <n v="16"/>
    <n v="1.22"/>
    <x v="0"/>
  </r>
  <r>
    <x v="0"/>
    <s v="新潟市西区"/>
    <x v="8"/>
    <x v="5"/>
    <n v="34"/>
    <n v="1.27"/>
    <n v="14"/>
    <n v="1.04"/>
    <n v="20"/>
    <n v="1.53"/>
    <x v="0"/>
  </r>
  <r>
    <x v="0"/>
    <s v="新潟市西区"/>
    <x v="8"/>
    <x v="6"/>
    <n v="624"/>
    <n v="23.35"/>
    <n v="260"/>
    <n v="19.350000000000001"/>
    <n v="364"/>
    <n v="27.79"/>
    <x v="0"/>
  </r>
  <r>
    <x v="0"/>
    <s v="新潟市西区"/>
    <x v="8"/>
    <x v="7"/>
    <n v="21"/>
    <n v="0.79"/>
    <n v="3"/>
    <n v="0.22"/>
    <n v="18"/>
    <n v="1.37"/>
    <x v="0"/>
  </r>
  <r>
    <x v="0"/>
    <s v="新潟市西区"/>
    <x v="8"/>
    <x v="8"/>
    <n v="252"/>
    <n v="9.43"/>
    <n v="46"/>
    <n v="3.42"/>
    <n v="206"/>
    <n v="15.73"/>
    <x v="0"/>
  </r>
  <r>
    <x v="0"/>
    <s v="新潟市西区"/>
    <x v="8"/>
    <x v="9"/>
    <n v="149"/>
    <n v="5.58"/>
    <n v="82"/>
    <n v="6.1"/>
    <n v="64"/>
    <n v="4.8899999999999997"/>
    <x v="0"/>
  </r>
  <r>
    <x v="0"/>
    <s v="新潟市西区"/>
    <x v="8"/>
    <x v="10"/>
    <n v="219"/>
    <n v="8.1999999999999993"/>
    <n v="169"/>
    <n v="12.57"/>
    <n v="49"/>
    <n v="3.74"/>
    <x v="0"/>
  </r>
  <r>
    <x v="0"/>
    <s v="新潟市西区"/>
    <x v="8"/>
    <x v="11"/>
    <n v="461"/>
    <n v="17.25"/>
    <n v="357"/>
    <n v="26.56"/>
    <n v="104"/>
    <n v="7.94"/>
    <x v="0"/>
  </r>
  <r>
    <x v="0"/>
    <s v="新潟市西区"/>
    <x v="8"/>
    <x v="12"/>
    <n v="139"/>
    <n v="5.2"/>
    <n v="102"/>
    <n v="7.59"/>
    <n v="35"/>
    <n v="2.67"/>
    <x v="0"/>
  </r>
  <r>
    <x v="0"/>
    <s v="新潟市西区"/>
    <x v="8"/>
    <x v="13"/>
    <n v="186"/>
    <n v="6.96"/>
    <n v="107"/>
    <n v="7.96"/>
    <n v="71"/>
    <n v="5.42"/>
    <x v="7"/>
  </r>
  <r>
    <x v="0"/>
    <s v="新潟市西区"/>
    <x v="8"/>
    <x v="14"/>
    <n v="75"/>
    <n v="2.81"/>
    <n v="28"/>
    <n v="2.08"/>
    <n v="43"/>
    <n v="3.28"/>
    <x v="4"/>
  </r>
  <r>
    <x v="0"/>
    <s v="新潟市西蒲区"/>
    <x v="9"/>
    <x v="0"/>
    <n v="0"/>
    <n v="0"/>
    <n v="0"/>
    <n v="0"/>
    <n v="0"/>
    <n v="0"/>
    <x v="0"/>
  </r>
  <r>
    <x v="0"/>
    <s v="新潟市西蒲区"/>
    <x v="9"/>
    <x v="1"/>
    <n v="279"/>
    <n v="19.25"/>
    <n v="164"/>
    <n v="17.43"/>
    <n v="114"/>
    <n v="23.03"/>
    <x v="3"/>
  </r>
  <r>
    <x v="0"/>
    <s v="新潟市西蒲区"/>
    <x v="9"/>
    <x v="2"/>
    <n v="200"/>
    <n v="13.8"/>
    <n v="119"/>
    <n v="12.65"/>
    <n v="81"/>
    <n v="16.36"/>
    <x v="0"/>
  </r>
  <r>
    <x v="0"/>
    <s v="新潟市西蒲区"/>
    <x v="9"/>
    <x v="3"/>
    <n v="0"/>
    <n v="0"/>
    <n v="0"/>
    <n v="0"/>
    <n v="0"/>
    <n v="0"/>
    <x v="0"/>
  </r>
  <r>
    <x v="0"/>
    <s v="新潟市西蒲区"/>
    <x v="9"/>
    <x v="4"/>
    <n v="8"/>
    <n v="0.55000000000000004"/>
    <n v="1"/>
    <n v="0.11"/>
    <n v="7"/>
    <n v="1.41"/>
    <x v="0"/>
  </r>
  <r>
    <x v="0"/>
    <s v="新潟市西蒲区"/>
    <x v="9"/>
    <x v="5"/>
    <n v="6"/>
    <n v="0.41"/>
    <n v="0"/>
    <n v="0"/>
    <n v="6"/>
    <n v="1.21"/>
    <x v="0"/>
  </r>
  <r>
    <x v="0"/>
    <s v="新潟市西蒲区"/>
    <x v="9"/>
    <x v="6"/>
    <n v="379"/>
    <n v="26.16"/>
    <n v="245"/>
    <n v="26.04"/>
    <n v="134"/>
    <n v="27.07"/>
    <x v="0"/>
  </r>
  <r>
    <x v="0"/>
    <s v="新潟市西蒲区"/>
    <x v="9"/>
    <x v="7"/>
    <n v="4"/>
    <n v="0.28000000000000003"/>
    <n v="0"/>
    <n v="0"/>
    <n v="4"/>
    <n v="0.81"/>
    <x v="0"/>
  </r>
  <r>
    <x v="0"/>
    <s v="新潟市西蒲区"/>
    <x v="9"/>
    <x v="8"/>
    <n v="43"/>
    <n v="2.97"/>
    <n v="18"/>
    <n v="1.91"/>
    <n v="25"/>
    <n v="5.05"/>
    <x v="0"/>
  </r>
  <r>
    <x v="0"/>
    <s v="新潟市西蒲区"/>
    <x v="9"/>
    <x v="9"/>
    <n v="53"/>
    <n v="3.66"/>
    <n v="36"/>
    <n v="3.83"/>
    <n v="17"/>
    <n v="3.43"/>
    <x v="0"/>
  </r>
  <r>
    <x v="0"/>
    <s v="新潟市西蒲区"/>
    <x v="9"/>
    <x v="10"/>
    <n v="130"/>
    <n v="8.9700000000000006"/>
    <n v="105"/>
    <n v="11.16"/>
    <n v="22"/>
    <n v="4.4400000000000004"/>
    <x v="0"/>
  </r>
  <r>
    <x v="0"/>
    <s v="新潟市西蒲区"/>
    <x v="9"/>
    <x v="11"/>
    <n v="197"/>
    <n v="13.6"/>
    <n v="166"/>
    <n v="17.64"/>
    <n v="30"/>
    <n v="6.06"/>
    <x v="0"/>
  </r>
  <r>
    <x v="0"/>
    <s v="新潟市西蒲区"/>
    <x v="9"/>
    <x v="12"/>
    <n v="50"/>
    <n v="3.45"/>
    <n v="37"/>
    <n v="3.93"/>
    <n v="8"/>
    <n v="1.62"/>
    <x v="3"/>
  </r>
  <r>
    <x v="0"/>
    <s v="新潟市西蒲区"/>
    <x v="9"/>
    <x v="13"/>
    <n v="58"/>
    <n v="4"/>
    <n v="30"/>
    <n v="3.19"/>
    <n v="27"/>
    <n v="5.45"/>
    <x v="0"/>
  </r>
  <r>
    <x v="0"/>
    <s v="新潟市西蒲区"/>
    <x v="9"/>
    <x v="14"/>
    <n v="42"/>
    <n v="2.9"/>
    <n v="20"/>
    <n v="2.13"/>
    <n v="20"/>
    <n v="4.04"/>
    <x v="3"/>
  </r>
  <r>
    <x v="0"/>
    <s v="長岡市"/>
    <x v="10"/>
    <x v="0"/>
    <n v="6"/>
    <n v="0.09"/>
    <n v="0"/>
    <n v="0"/>
    <n v="6"/>
    <n v="0.16"/>
    <x v="0"/>
  </r>
  <r>
    <x v="0"/>
    <s v="長岡市"/>
    <x v="10"/>
    <x v="1"/>
    <n v="1197"/>
    <n v="17.11"/>
    <n v="375"/>
    <n v="11.57"/>
    <n v="821"/>
    <n v="22.35"/>
    <x v="3"/>
  </r>
  <r>
    <x v="0"/>
    <s v="長岡市"/>
    <x v="10"/>
    <x v="2"/>
    <n v="766"/>
    <n v="10.95"/>
    <n v="264"/>
    <n v="8.15"/>
    <n v="502"/>
    <n v="13.67"/>
    <x v="0"/>
  </r>
  <r>
    <x v="0"/>
    <s v="長岡市"/>
    <x v="10"/>
    <x v="3"/>
    <n v="7"/>
    <n v="0.1"/>
    <n v="0"/>
    <n v="0"/>
    <n v="6"/>
    <n v="0.16"/>
    <x v="3"/>
  </r>
  <r>
    <x v="0"/>
    <s v="長岡市"/>
    <x v="10"/>
    <x v="4"/>
    <n v="58"/>
    <n v="0.83"/>
    <n v="5"/>
    <n v="0.15"/>
    <n v="53"/>
    <n v="1.44"/>
    <x v="0"/>
  </r>
  <r>
    <x v="0"/>
    <s v="長岡市"/>
    <x v="10"/>
    <x v="5"/>
    <n v="44"/>
    <n v="0.63"/>
    <n v="7"/>
    <n v="0.22"/>
    <n v="35"/>
    <n v="0.95"/>
    <x v="4"/>
  </r>
  <r>
    <x v="0"/>
    <s v="長岡市"/>
    <x v="10"/>
    <x v="6"/>
    <n v="1679"/>
    <n v="24"/>
    <n v="687"/>
    <n v="21.2"/>
    <n v="991"/>
    <n v="26.98"/>
    <x v="3"/>
  </r>
  <r>
    <x v="0"/>
    <s v="長岡市"/>
    <x v="10"/>
    <x v="7"/>
    <n v="51"/>
    <n v="0.73"/>
    <n v="6"/>
    <n v="0.19"/>
    <n v="45"/>
    <n v="1.23"/>
    <x v="0"/>
  </r>
  <r>
    <x v="0"/>
    <s v="長岡市"/>
    <x v="10"/>
    <x v="8"/>
    <n v="468"/>
    <n v="6.69"/>
    <n v="169"/>
    <n v="5.21"/>
    <n v="297"/>
    <n v="8.09"/>
    <x v="3"/>
  </r>
  <r>
    <x v="0"/>
    <s v="長岡市"/>
    <x v="10"/>
    <x v="9"/>
    <n v="331"/>
    <n v="4.7300000000000004"/>
    <n v="173"/>
    <n v="5.34"/>
    <n v="152"/>
    <n v="4.1399999999999997"/>
    <x v="4"/>
  </r>
  <r>
    <x v="0"/>
    <s v="長岡市"/>
    <x v="10"/>
    <x v="10"/>
    <n v="730"/>
    <n v="10.43"/>
    <n v="505"/>
    <n v="15.58"/>
    <n v="219"/>
    <n v="5.96"/>
    <x v="0"/>
  </r>
  <r>
    <x v="0"/>
    <s v="長岡市"/>
    <x v="10"/>
    <x v="11"/>
    <n v="847"/>
    <n v="12.11"/>
    <n v="636"/>
    <n v="19.62"/>
    <n v="206"/>
    <n v="5.61"/>
    <x v="1"/>
  </r>
  <r>
    <x v="0"/>
    <s v="長岡市"/>
    <x v="10"/>
    <x v="12"/>
    <n v="222"/>
    <n v="3.17"/>
    <n v="154"/>
    <n v="4.75"/>
    <n v="58"/>
    <n v="1.58"/>
    <x v="3"/>
  </r>
  <r>
    <x v="0"/>
    <s v="長岡市"/>
    <x v="10"/>
    <x v="13"/>
    <n v="323"/>
    <n v="4.62"/>
    <n v="188"/>
    <n v="5.8"/>
    <n v="120"/>
    <n v="3.27"/>
    <x v="0"/>
  </r>
  <r>
    <x v="0"/>
    <s v="長岡市"/>
    <x v="10"/>
    <x v="14"/>
    <n v="268"/>
    <n v="3.83"/>
    <n v="72"/>
    <n v="2.2200000000000002"/>
    <n v="162"/>
    <n v="4.41"/>
    <x v="15"/>
  </r>
  <r>
    <x v="0"/>
    <s v="三条市"/>
    <x v="11"/>
    <x v="0"/>
    <n v="1"/>
    <n v="0.03"/>
    <n v="1"/>
    <n v="0.05"/>
    <n v="0"/>
    <n v="0"/>
    <x v="0"/>
  </r>
  <r>
    <x v="0"/>
    <s v="三条市"/>
    <x v="11"/>
    <x v="1"/>
    <n v="421"/>
    <n v="11.9"/>
    <n v="219"/>
    <n v="10.77"/>
    <n v="202"/>
    <n v="13.81"/>
    <x v="0"/>
  </r>
  <r>
    <x v="0"/>
    <s v="三条市"/>
    <x v="11"/>
    <x v="2"/>
    <n v="782"/>
    <n v="22.11"/>
    <n v="419"/>
    <n v="20.6"/>
    <n v="361"/>
    <n v="24.68"/>
    <x v="4"/>
  </r>
  <r>
    <x v="0"/>
    <s v="三条市"/>
    <x v="11"/>
    <x v="3"/>
    <n v="3"/>
    <n v="0.08"/>
    <n v="0"/>
    <n v="0"/>
    <n v="2"/>
    <n v="0.14000000000000001"/>
    <x v="0"/>
  </r>
  <r>
    <x v="0"/>
    <s v="三条市"/>
    <x v="11"/>
    <x v="4"/>
    <n v="22"/>
    <n v="0.62"/>
    <n v="2"/>
    <n v="0.1"/>
    <n v="20"/>
    <n v="1.37"/>
    <x v="0"/>
  </r>
  <r>
    <x v="0"/>
    <s v="三条市"/>
    <x v="11"/>
    <x v="5"/>
    <n v="18"/>
    <n v="0.51"/>
    <n v="1"/>
    <n v="0.05"/>
    <n v="17"/>
    <n v="1.1599999999999999"/>
    <x v="0"/>
  </r>
  <r>
    <x v="0"/>
    <s v="三条市"/>
    <x v="11"/>
    <x v="6"/>
    <n v="899"/>
    <n v="25.42"/>
    <n v="454"/>
    <n v="22.32"/>
    <n v="444"/>
    <n v="30.35"/>
    <x v="3"/>
  </r>
  <r>
    <x v="0"/>
    <s v="三条市"/>
    <x v="11"/>
    <x v="7"/>
    <n v="25"/>
    <n v="0.71"/>
    <n v="4"/>
    <n v="0.2"/>
    <n v="20"/>
    <n v="1.37"/>
    <x v="0"/>
  </r>
  <r>
    <x v="0"/>
    <s v="三条市"/>
    <x v="11"/>
    <x v="8"/>
    <n v="209"/>
    <n v="5.91"/>
    <n v="116"/>
    <n v="5.7"/>
    <n v="93"/>
    <n v="6.36"/>
    <x v="0"/>
  </r>
  <r>
    <x v="0"/>
    <s v="三条市"/>
    <x v="11"/>
    <x v="9"/>
    <n v="116"/>
    <n v="3.28"/>
    <n v="68"/>
    <n v="3.34"/>
    <n v="45"/>
    <n v="3.08"/>
    <x v="0"/>
  </r>
  <r>
    <x v="0"/>
    <s v="三条市"/>
    <x v="11"/>
    <x v="10"/>
    <n v="310"/>
    <n v="8.76"/>
    <n v="246"/>
    <n v="12.09"/>
    <n v="63"/>
    <n v="4.3099999999999996"/>
    <x v="3"/>
  </r>
  <r>
    <x v="0"/>
    <s v="三条市"/>
    <x v="11"/>
    <x v="11"/>
    <n v="410"/>
    <n v="11.59"/>
    <n v="328"/>
    <n v="16.13"/>
    <n v="80"/>
    <n v="5.47"/>
    <x v="0"/>
  </r>
  <r>
    <x v="0"/>
    <s v="三条市"/>
    <x v="11"/>
    <x v="12"/>
    <n v="106"/>
    <n v="3"/>
    <n v="69"/>
    <n v="3.39"/>
    <n v="26"/>
    <n v="1.78"/>
    <x v="0"/>
  </r>
  <r>
    <x v="0"/>
    <s v="三条市"/>
    <x v="11"/>
    <x v="13"/>
    <n v="112"/>
    <n v="3.17"/>
    <n v="59"/>
    <n v="2.9"/>
    <n v="37"/>
    <n v="2.5299999999999998"/>
    <x v="0"/>
  </r>
  <r>
    <x v="0"/>
    <s v="三条市"/>
    <x v="11"/>
    <x v="14"/>
    <n v="103"/>
    <n v="2.91"/>
    <n v="48"/>
    <n v="2.36"/>
    <n v="53"/>
    <n v="3.62"/>
    <x v="4"/>
  </r>
  <r>
    <x v="0"/>
    <s v="柏崎市"/>
    <x v="12"/>
    <x v="0"/>
    <n v="3"/>
    <n v="0.14000000000000001"/>
    <n v="1"/>
    <n v="0.09"/>
    <n v="2"/>
    <n v="0.22"/>
    <x v="0"/>
  </r>
  <r>
    <x v="0"/>
    <s v="柏崎市"/>
    <x v="12"/>
    <x v="1"/>
    <n v="337"/>
    <n v="16.149999999999999"/>
    <n v="117"/>
    <n v="10.38"/>
    <n v="220"/>
    <n v="23.84"/>
    <x v="0"/>
  </r>
  <r>
    <x v="0"/>
    <s v="柏崎市"/>
    <x v="12"/>
    <x v="2"/>
    <n v="187"/>
    <n v="8.9600000000000009"/>
    <n v="67"/>
    <n v="5.94"/>
    <n v="120"/>
    <n v="13"/>
    <x v="0"/>
  </r>
  <r>
    <x v="0"/>
    <s v="柏崎市"/>
    <x v="12"/>
    <x v="3"/>
    <n v="4"/>
    <n v="0.19"/>
    <n v="0"/>
    <n v="0"/>
    <n v="2"/>
    <n v="0.22"/>
    <x v="0"/>
  </r>
  <r>
    <x v="0"/>
    <s v="柏崎市"/>
    <x v="12"/>
    <x v="4"/>
    <n v="13"/>
    <n v="0.62"/>
    <n v="1"/>
    <n v="0.09"/>
    <n v="12"/>
    <n v="1.3"/>
    <x v="0"/>
  </r>
  <r>
    <x v="0"/>
    <s v="柏崎市"/>
    <x v="12"/>
    <x v="5"/>
    <n v="14"/>
    <n v="0.67"/>
    <n v="2"/>
    <n v="0.18"/>
    <n v="12"/>
    <n v="1.3"/>
    <x v="0"/>
  </r>
  <r>
    <x v="0"/>
    <s v="柏崎市"/>
    <x v="12"/>
    <x v="6"/>
    <n v="488"/>
    <n v="23.38"/>
    <n v="234"/>
    <n v="20.76"/>
    <n v="253"/>
    <n v="27.41"/>
    <x v="3"/>
  </r>
  <r>
    <x v="0"/>
    <s v="柏崎市"/>
    <x v="12"/>
    <x v="7"/>
    <n v="9"/>
    <n v="0.43"/>
    <n v="3"/>
    <n v="0.27"/>
    <n v="6"/>
    <n v="0.65"/>
    <x v="0"/>
  </r>
  <r>
    <x v="0"/>
    <s v="柏崎市"/>
    <x v="12"/>
    <x v="8"/>
    <n v="105"/>
    <n v="5.03"/>
    <n v="53"/>
    <n v="4.7"/>
    <n v="52"/>
    <n v="5.63"/>
    <x v="0"/>
  </r>
  <r>
    <x v="0"/>
    <s v="柏崎市"/>
    <x v="12"/>
    <x v="9"/>
    <n v="83"/>
    <n v="3.98"/>
    <n v="43"/>
    <n v="3.82"/>
    <n v="38"/>
    <n v="4.12"/>
    <x v="0"/>
  </r>
  <r>
    <x v="0"/>
    <s v="柏崎市"/>
    <x v="12"/>
    <x v="10"/>
    <n v="312"/>
    <n v="14.95"/>
    <n v="237"/>
    <n v="21.03"/>
    <n v="72"/>
    <n v="7.8"/>
    <x v="3"/>
  </r>
  <r>
    <x v="0"/>
    <s v="柏崎市"/>
    <x v="12"/>
    <x v="11"/>
    <n v="294"/>
    <n v="14.09"/>
    <n v="235"/>
    <n v="20.85"/>
    <n v="58"/>
    <n v="6.28"/>
    <x v="3"/>
  </r>
  <r>
    <x v="0"/>
    <s v="柏崎市"/>
    <x v="12"/>
    <x v="12"/>
    <n v="83"/>
    <n v="3.98"/>
    <n v="66"/>
    <n v="5.86"/>
    <n v="13"/>
    <n v="1.41"/>
    <x v="4"/>
  </r>
  <r>
    <x v="0"/>
    <s v="柏崎市"/>
    <x v="12"/>
    <x v="13"/>
    <n v="85"/>
    <n v="4.07"/>
    <n v="44"/>
    <n v="3.9"/>
    <n v="32"/>
    <n v="3.47"/>
    <x v="16"/>
  </r>
  <r>
    <x v="0"/>
    <s v="柏崎市"/>
    <x v="12"/>
    <x v="14"/>
    <n v="70"/>
    <n v="3.35"/>
    <n v="24"/>
    <n v="2.13"/>
    <n v="31"/>
    <n v="3.36"/>
    <x v="8"/>
  </r>
  <r>
    <x v="0"/>
    <s v="新発田市"/>
    <x v="13"/>
    <x v="0"/>
    <n v="0"/>
    <n v="0"/>
    <n v="0"/>
    <n v="0"/>
    <n v="0"/>
    <n v="0"/>
    <x v="0"/>
  </r>
  <r>
    <x v="0"/>
    <s v="新発田市"/>
    <x v="13"/>
    <x v="1"/>
    <n v="349"/>
    <n v="15.55"/>
    <n v="176"/>
    <n v="12.58"/>
    <n v="173"/>
    <n v="21.52"/>
    <x v="0"/>
  </r>
  <r>
    <x v="0"/>
    <s v="新発田市"/>
    <x v="13"/>
    <x v="2"/>
    <n v="119"/>
    <n v="5.3"/>
    <n v="48"/>
    <n v="3.43"/>
    <n v="68"/>
    <n v="8.4600000000000009"/>
    <x v="0"/>
  </r>
  <r>
    <x v="0"/>
    <s v="新発田市"/>
    <x v="13"/>
    <x v="3"/>
    <n v="1"/>
    <n v="0.04"/>
    <n v="0"/>
    <n v="0"/>
    <n v="1"/>
    <n v="0.12"/>
    <x v="0"/>
  </r>
  <r>
    <x v="0"/>
    <s v="新発田市"/>
    <x v="13"/>
    <x v="4"/>
    <n v="9"/>
    <n v="0.4"/>
    <n v="0"/>
    <n v="0"/>
    <n v="9"/>
    <n v="1.1200000000000001"/>
    <x v="0"/>
  </r>
  <r>
    <x v="0"/>
    <s v="新発田市"/>
    <x v="13"/>
    <x v="5"/>
    <n v="5"/>
    <n v="0.22"/>
    <n v="2"/>
    <n v="0.14000000000000001"/>
    <n v="3"/>
    <n v="0.37"/>
    <x v="0"/>
  </r>
  <r>
    <x v="0"/>
    <s v="新発田市"/>
    <x v="13"/>
    <x v="6"/>
    <n v="537"/>
    <n v="23.93"/>
    <n v="293"/>
    <n v="20.94"/>
    <n v="244"/>
    <n v="30.35"/>
    <x v="0"/>
  </r>
  <r>
    <x v="0"/>
    <s v="新発田市"/>
    <x v="13"/>
    <x v="7"/>
    <n v="18"/>
    <n v="0.8"/>
    <n v="1"/>
    <n v="7.0000000000000007E-2"/>
    <n v="17"/>
    <n v="2.11"/>
    <x v="0"/>
  </r>
  <r>
    <x v="0"/>
    <s v="新発田市"/>
    <x v="13"/>
    <x v="8"/>
    <n v="170"/>
    <n v="7.58"/>
    <n v="104"/>
    <n v="7.43"/>
    <n v="66"/>
    <n v="8.2100000000000009"/>
    <x v="0"/>
  </r>
  <r>
    <x v="0"/>
    <s v="新発田市"/>
    <x v="13"/>
    <x v="9"/>
    <n v="85"/>
    <n v="3.79"/>
    <n v="51"/>
    <n v="3.65"/>
    <n v="32"/>
    <n v="3.98"/>
    <x v="0"/>
  </r>
  <r>
    <x v="0"/>
    <s v="新発田市"/>
    <x v="13"/>
    <x v="10"/>
    <n v="286"/>
    <n v="12.75"/>
    <n v="224"/>
    <n v="16.010000000000002"/>
    <n v="61"/>
    <n v="7.59"/>
    <x v="0"/>
  </r>
  <r>
    <x v="0"/>
    <s v="新発田市"/>
    <x v="13"/>
    <x v="11"/>
    <n v="386"/>
    <n v="17.2"/>
    <n v="327"/>
    <n v="23.37"/>
    <n v="57"/>
    <n v="7.09"/>
    <x v="0"/>
  </r>
  <r>
    <x v="0"/>
    <s v="新発田市"/>
    <x v="13"/>
    <x v="12"/>
    <n v="95"/>
    <n v="4.2300000000000004"/>
    <n v="71"/>
    <n v="5.08"/>
    <n v="20"/>
    <n v="2.4900000000000002"/>
    <x v="0"/>
  </r>
  <r>
    <x v="0"/>
    <s v="新発田市"/>
    <x v="13"/>
    <x v="13"/>
    <n v="123"/>
    <n v="5.48"/>
    <n v="73"/>
    <n v="5.22"/>
    <n v="29"/>
    <n v="3.61"/>
    <x v="0"/>
  </r>
  <r>
    <x v="0"/>
    <s v="新発田市"/>
    <x v="13"/>
    <x v="14"/>
    <n v="61"/>
    <n v="2.72"/>
    <n v="29"/>
    <n v="2.0699999999999998"/>
    <n v="24"/>
    <n v="2.99"/>
    <x v="16"/>
  </r>
  <r>
    <x v="0"/>
    <s v="小千谷市"/>
    <x v="14"/>
    <x v="0"/>
    <n v="0"/>
    <n v="0"/>
    <n v="0"/>
    <n v="0"/>
    <n v="0"/>
    <n v="0"/>
    <x v="0"/>
  </r>
  <r>
    <x v="0"/>
    <s v="小千谷市"/>
    <x v="14"/>
    <x v="1"/>
    <n v="153"/>
    <n v="14.64"/>
    <n v="66"/>
    <n v="10.73"/>
    <n v="87"/>
    <n v="21.01"/>
    <x v="0"/>
  </r>
  <r>
    <x v="0"/>
    <s v="小千谷市"/>
    <x v="14"/>
    <x v="2"/>
    <n v="141"/>
    <n v="13.49"/>
    <n v="75"/>
    <n v="12.2"/>
    <n v="65"/>
    <n v="15.7"/>
    <x v="3"/>
  </r>
  <r>
    <x v="0"/>
    <s v="小千谷市"/>
    <x v="14"/>
    <x v="3"/>
    <n v="1"/>
    <n v="0.1"/>
    <n v="0"/>
    <n v="0"/>
    <n v="0"/>
    <n v="0"/>
    <x v="0"/>
  </r>
  <r>
    <x v="0"/>
    <s v="小千谷市"/>
    <x v="14"/>
    <x v="4"/>
    <n v="2"/>
    <n v="0.19"/>
    <n v="2"/>
    <n v="0.33"/>
    <n v="0"/>
    <n v="0"/>
    <x v="0"/>
  </r>
  <r>
    <x v="0"/>
    <s v="小千谷市"/>
    <x v="14"/>
    <x v="5"/>
    <n v="5"/>
    <n v="0.48"/>
    <n v="2"/>
    <n v="0.33"/>
    <n v="2"/>
    <n v="0.48"/>
    <x v="3"/>
  </r>
  <r>
    <x v="0"/>
    <s v="小千谷市"/>
    <x v="14"/>
    <x v="6"/>
    <n v="277"/>
    <n v="26.51"/>
    <n v="144"/>
    <n v="23.41"/>
    <n v="132"/>
    <n v="31.88"/>
    <x v="3"/>
  </r>
  <r>
    <x v="0"/>
    <s v="小千谷市"/>
    <x v="14"/>
    <x v="7"/>
    <n v="10"/>
    <n v="0.96"/>
    <n v="2"/>
    <n v="0.33"/>
    <n v="8"/>
    <n v="1.93"/>
    <x v="0"/>
  </r>
  <r>
    <x v="0"/>
    <s v="小千谷市"/>
    <x v="14"/>
    <x v="8"/>
    <n v="74"/>
    <n v="7.08"/>
    <n v="50"/>
    <n v="8.1300000000000008"/>
    <n v="24"/>
    <n v="5.8"/>
    <x v="0"/>
  </r>
  <r>
    <x v="0"/>
    <s v="小千谷市"/>
    <x v="14"/>
    <x v="9"/>
    <n v="35"/>
    <n v="3.35"/>
    <n v="23"/>
    <n v="3.74"/>
    <n v="12"/>
    <n v="2.9"/>
    <x v="0"/>
  </r>
  <r>
    <x v="0"/>
    <s v="小千谷市"/>
    <x v="14"/>
    <x v="10"/>
    <n v="125"/>
    <n v="11.96"/>
    <n v="96"/>
    <n v="15.61"/>
    <n v="28"/>
    <n v="6.76"/>
    <x v="0"/>
  </r>
  <r>
    <x v="0"/>
    <s v="小千谷市"/>
    <x v="14"/>
    <x v="11"/>
    <n v="122"/>
    <n v="11.67"/>
    <n v="98"/>
    <n v="15.93"/>
    <n v="21"/>
    <n v="5.07"/>
    <x v="3"/>
  </r>
  <r>
    <x v="0"/>
    <s v="小千谷市"/>
    <x v="14"/>
    <x v="12"/>
    <n v="30"/>
    <n v="2.87"/>
    <n v="22"/>
    <n v="3.58"/>
    <n v="7"/>
    <n v="1.69"/>
    <x v="0"/>
  </r>
  <r>
    <x v="0"/>
    <s v="小千谷市"/>
    <x v="14"/>
    <x v="13"/>
    <n v="47"/>
    <n v="4.5"/>
    <n v="27"/>
    <n v="4.3899999999999997"/>
    <n v="20"/>
    <n v="4.83"/>
    <x v="0"/>
  </r>
  <r>
    <x v="0"/>
    <s v="小千谷市"/>
    <x v="14"/>
    <x v="14"/>
    <n v="23"/>
    <n v="2.2000000000000002"/>
    <n v="8"/>
    <n v="1.3"/>
    <n v="8"/>
    <n v="1.93"/>
    <x v="13"/>
  </r>
  <r>
    <x v="0"/>
    <s v="加茂市"/>
    <x v="15"/>
    <x v="0"/>
    <n v="0"/>
    <n v="0"/>
    <n v="0"/>
    <n v="0"/>
    <n v="0"/>
    <n v="0"/>
    <x v="0"/>
  </r>
  <r>
    <x v="0"/>
    <s v="加茂市"/>
    <x v="15"/>
    <x v="1"/>
    <n v="97"/>
    <n v="11.32"/>
    <n v="55"/>
    <n v="10.78"/>
    <n v="42"/>
    <n v="13.13"/>
    <x v="0"/>
  </r>
  <r>
    <x v="0"/>
    <s v="加茂市"/>
    <x v="15"/>
    <x v="2"/>
    <n v="159"/>
    <n v="18.55"/>
    <n v="86"/>
    <n v="16.86"/>
    <n v="72"/>
    <n v="22.5"/>
    <x v="3"/>
  </r>
  <r>
    <x v="0"/>
    <s v="加茂市"/>
    <x v="15"/>
    <x v="3"/>
    <n v="4"/>
    <n v="0.47"/>
    <n v="0"/>
    <n v="0"/>
    <n v="1"/>
    <n v="0.31"/>
    <x v="0"/>
  </r>
  <r>
    <x v="0"/>
    <s v="加茂市"/>
    <x v="15"/>
    <x v="4"/>
    <n v="2"/>
    <n v="0.23"/>
    <n v="0"/>
    <n v="0"/>
    <n v="2"/>
    <n v="0.63"/>
    <x v="0"/>
  </r>
  <r>
    <x v="0"/>
    <s v="加茂市"/>
    <x v="15"/>
    <x v="5"/>
    <n v="7"/>
    <n v="0.82"/>
    <n v="0"/>
    <n v="0"/>
    <n v="7"/>
    <n v="2.19"/>
    <x v="0"/>
  </r>
  <r>
    <x v="0"/>
    <s v="加茂市"/>
    <x v="15"/>
    <x v="6"/>
    <n v="242"/>
    <n v="28.24"/>
    <n v="116"/>
    <n v="22.75"/>
    <n v="126"/>
    <n v="39.380000000000003"/>
    <x v="0"/>
  </r>
  <r>
    <x v="0"/>
    <s v="加茂市"/>
    <x v="15"/>
    <x v="7"/>
    <n v="5"/>
    <n v="0.57999999999999996"/>
    <n v="1"/>
    <n v="0.2"/>
    <n v="4"/>
    <n v="1.25"/>
    <x v="0"/>
  </r>
  <r>
    <x v="0"/>
    <s v="加茂市"/>
    <x v="15"/>
    <x v="8"/>
    <n v="37"/>
    <n v="4.32"/>
    <n v="27"/>
    <n v="5.29"/>
    <n v="10"/>
    <n v="3.13"/>
    <x v="0"/>
  </r>
  <r>
    <x v="0"/>
    <s v="加茂市"/>
    <x v="15"/>
    <x v="9"/>
    <n v="37"/>
    <n v="4.32"/>
    <n v="27"/>
    <n v="5.29"/>
    <n v="9"/>
    <n v="2.81"/>
    <x v="0"/>
  </r>
  <r>
    <x v="0"/>
    <s v="加茂市"/>
    <x v="15"/>
    <x v="10"/>
    <n v="83"/>
    <n v="9.68"/>
    <n v="70"/>
    <n v="13.73"/>
    <n v="12"/>
    <n v="3.75"/>
    <x v="0"/>
  </r>
  <r>
    <x v="0"/>
    <s v="加茂市"/>
    <x v="15"/>
    <x v="11"/>
    <n v="103"/>
    <n v="12.02"/>
    <n v="82"/>
    <n v="16.079999999999998"/>
    <n v="16"/>
    <n v="5"/>
    <x v="0"/>
  </r>
  <r>
    <x v="0"/>
    <s v="加茂市"/>
    <x v="15"/>
    <x v="12"/>
    <n v="32"/>
    <n v="3.73"/>
    <n v="25"/>
    <n v="4.9000000000000004"/>
    <n v="3"/>
    <n v="0.94"/>
    <x v="0"/>
  </r>
  <r>
    <x v="0"/>
    <s v="加茂市"/>
    <x v="15"/>
    <x v="13"/>
    <n v="25"/>
    <n v="2.92"/>
    <n v="13"/>
    <n v="2.5499999999999998"/>
    <n v="8"/>
    <n v="2.5"/>
    <x v="0"/>
  </r>
  <r>
    <x v="0"/>
    <s v="加茂市"/>
    <x v="15"/>
    <x v="14"/>
    <n v="24"/>
    <n v="2.8"/>
    <n v="8"/>
    <n v="1.57"/>
    <n v="8"/>
    <n v="2.5"/>
    <x v="0"/>
  </r>
  <r>
    <x v="0"/>
    <s v="十日町市"/>
    <x v="16"/>
    <x v="0"/>
    <n v="2"/>
    <n v="0.11"/>
    <n v="1"/>
    <n v="0.09"/>
    <n v="1"/>
    <n v="0.16"/>
    <x v="0"/>
  </r>
  <r>
    <x v="0"/>
    <s v="十日町市"/>
    <x v="16"/>
    <x v="1"/>
    <n v="332"/>
    <n v="18.27"/>
    <n v="188"/>
    <n v="16"/>
    <n v="144"/>
    <n v="23.49"/>
    <x v="0"/>
  </r>
  <r>
    <x v="0"/>
    <s v="十日町市"/>
    <x v="16"/>
    <x v="2"/>
    <n v="234"/>
    <n v="12.88"/>
    <n v="145"/>
    <n v="12.34"/>
    <n v="89"/>
    <n v="14.52"/>
    <x v="0"/>
  </r>
  <r>
    <x v="0"/>
    <s v="十日町市"/>
    <x v="16"/>
    <x v="3"/>
    <n v="3"/>
    <n v="0.17"/>
    <n v="0"/>
    <n v="0"/>
    <n v="2"/>
    <n v="0.33"/>
    <x v="0"/>
  </r>
  <r>
    <x v="0"/>
    <s v="十日町市"/>
    <x v="16"/>
    <x v="4"/>
    <n v="13"/>
    <n v="0.72"/>
    <n v="4"/>
    <n v="0.34"/>
    <n v="9"/>
    <n v="1.47"/>
    <x v="0"/>
  </r>
  <r>
    <x v="0"/>
    <s v="十日町市"/>
    <x v="16"/>
    <x v="5"/>
    <n v="9"/>
    <n v="0.5"/>
    <n v="5"/>
    <n v="0.43"/>
    <n v="4"/>
    <n v="0.65"/>
    <x v="0"/>
  </r>
  <r>
    <x v="0"/>
    <s v="十日町市"/>
    <x v="16"/>
    <x v="6"/>
    <n v="396"/>
    <n v="21.79"/>
    <n v="219"/>
    <n v="18.64"/>
    <n v="177"/>
    <n v="28.87"/>
    <x v="0"/>
  </r>
  <r>
    <x v="0"/>
    <s v="十日町市"/>
    <x v="16"/>
    <x v="7"/>
    <n v="7"/>
    <n v="0.39"/>
    <n v="5"/>
    <n v="0.43"/>
    <n v="2"/>
    <n v="0.33"/>
    <x v="0"/>
  </r>
  <r>
    <x v="0"/>
    <s v="十日町市"/>
    <x v="16"/>
    <x v="8"/>
    <n v="96"/>
    <n v="5.28"/>
    <n v="66"/>
    <n v="5.62"/>
    <n v="30"/>
    <n v="4.8899999999999997"/>
    <x v="0"/>
  </r>
  <r>
    <x v="0"/>
    <s v="十日町市"/>
    <x v="16"/>
    <x v="9"/>
    <n v="64"/>
    <n v="3.52"/>
    <n v="38"/>
    <n v="3.23"/>
    <n v="24"/>
    <n v="3.92"/>
    <x v="0"/>
  </r>
  <r>
    <x v="0"/>
    <s v="十日町市"/>
    <x v="16"/>
    <x v="10"/>
    <n v="236"/>
    <n v="12.99"/>
    <n v="200"/>
    <n v="17.02"/>
    <n v="31"/>
    <n v="5.0599999999999996"/>
    <x v="0"/>
  </r>
  <r>
    <x v="0"/>
    <s v="十日町市"/>
    <x v="16"/>
    <x v="11"/>
    <n v="234"/>
    <n v="12.88"/>
    <n v="196"/>
    <n v="16.68"/>
    <n v="38"/>
    <n v="6.2"/>
    <x v="0"/>
  </r>
  <r>
    <x v="0"/>
    <s v="十日町市"/>
    <x v="16"/>
    <x v="12"/>
    <n v="53"/>
    <n v="2.92"/>
    <n v="26"/>
    <n v="2.21"/>
    <n v="16"/>
    <n v="2.61"/>
    <x v="0"/>
  </r>
  <r>
    <x v="0"/>
    <s v="十日町市"/>
    <x v="16"/>
    <x v="13"/>
    <n v="93"/>
    <n v="5.12"/>
    <n v="58"/>
    <n v="4.9400000000000004"/>
    <n v="26"/>
    <n v="4.24"/>
    <x v="0"/>
  </r>
  <r>
    <x v="0"/>
    <s v="十日町市"/>
    <x v="16"/>
    <x v="14"/>
    <n v="45"/>
    <n v="2.48"/>
    <n v="24"/>
    <n v="2.04"/>
    <n v="20"/>
    <n v="3.26"/>
    <x v="3"/>
  </r>
  <r>
    <x v="0"/>
    <s v="見附市"/>
    <x v="17"/>
    <x v="0"/>
    <n v="0"/>
    <n v="0"/>
    <n v="0"/>
    <n v="0"/>
    <n v="0"/>
    <n v="0"/>
    <x v="0"/>
  </r>
  <r>
    <x v="0"/>
    <s v="見附市"/>
    <x v="17"/>
    <x v="1"/>
    <n v="155"/>
    <n v="16.149999999999999"/>
    <n v="71"/>
    <n v="13.15"/>
    <n v="84"/>
    <n v="20.64"/>
    <x v="0"/>
  </r>
  <r>
    <x v="0"/>
    <s v="見附市"/>
    <x v="17"/>
    <x v="2"/>
    <n v="135"/>
    <n v="14.06"/>
    <n v="74"/>
    <n v="13.7"/>
    <n v="61"/>
    <n v="14.99"/>
    <x v="0"/>
  </r>
  <r>
    <x v="0"/>
    <s v="見附市"/>
    <x v="17"/>
    <x v="3"/>
    <n v="1"/>
    <n v="0.1"/>
    <n v="0"/>
    <n v="0"/>
    <n v="1"/>
    <n v="0.25"/>
    <x v="0"/>
  </r>
  <r>
    <x v="0"/>
    <s v="見附市"/>
    <x v="17"/>
    <x v="4"/>
    <n v="3"/>
    <n v="0.31"/>
    <n v="0"/>
    <n v="0"/>
    <n v="3"/>
    <n v="0.74"/>
    <x v="0"/>
  </r>
  <r>
    <x v="0"/>
    <s v="見附市"/>
    <x v="17"/>
    <x v="5"/>
    <n v="7"/>
    <n v="0.73"/>
    <n v="0"/>
    <n v="0"/>
    <n v="7"/>
    <n v="1.72"/>
    <x v="0"/>
  </r>
  <r>
    <x v="0"/>
    <s v="見附市"/>
    <x v="17"/>
    <x v="6"/>
    <n v="234"/>
    <n v="24.38"/>
    <n v="119"/>
    <n v="22.04"/>
    <n v="115"/>
    <n v="28.26"/>
    <x v="0"/>
  </r>
  <r>
    <x v="0"/>
    <s v="見附市"/>
    <x v="17"/>
    <x v="7"/>
    <n v="4"/>
    <n v="0.42"/>
    <n v="0"/>
    <n v="0"/>
    <n v="4"/>
    <n v="0.98"/>
    <x v="0"/>
  </r>
  <r>
    <x v="0"/>
    <s v="見附市"/>
    <x v="17"/>
    <x v="8"/>
    <n v="41"/>
    <n v="4.2699999999999996"/>
    <n v="10"/>
    <n v="1.85"/>
    <n v="31"/>
    <n v="7.62"/>
    <x v="0"/>
  </r>
  <r>
    <x v="0"/>
    <s v="見附市"/>
    <x v="17"/>
    <x v="9"/>
    <n v="36"/>
    <n v="3.75"/>
    <n v="24"/>
    <n v="4.4400000000000004"/>
    <n v="12"/>
    <n v="2.95"/>
    <x v="0"/>
  </r>
  <r>
    <x v="0"/>
    <s v="見附市"/>
    <x v="17"/>
    <x v="10"/>
    <n v="93"/>
    <n v="9.69"/>
    <n v="71"/>
    <n v="13.15"/>
    <n v="21"/>
    <n v="5.16"/>
    <x v="0"/>
  </r>
  <r>
    <x v="0"/>
    <s v="見附市"/>
    <x v="17"/>
    <x v="11"/>
    <n v="138"/>
    <n v="14.38"/>
    <n v="108"/>
    <n v="20"/>
    <n v="30"/>
    <n v="7.37"/>
    <x v="0"/>
  </r>
  <r>
    <x v="0"/>
    <s v="見附市"/>
    <x v="17"/>
    <x v="12"/>
    <n v="39"/>
    <n v="4.0599999999999996"/>
    <n v="20"/>
    <n v="3.7"/>
    <n v="11"/>
    <n v="2.7"/>
    <x v="0"/>
  </r>
  <r>
    <x v="0"/>
    <s v="見附市"/>
    <x v="17"/>
    <x v="13"/>
    <n v="46"/>
    <n v="4.79"/>
    <n v="27"/>
    <n v="5"/>
    <n v="15"/>
    <n v="3.69"/>
    <x v="0"/>
  </r>
  <r>
    <x v="0"/>
    <s v="見附市"/>
    <x v="17"/>
    <x v="14"/>
    <n v="28"/>
    <n v="2.92"/>
    <n v="16"/>
    <n v="2.96"/>
    <n v="12"/>
    <n v="2.95"/>
    <x v="0"/>
  </r>
  <r>
    <x v="0"/>
    <s v="村上市"/>
    <x v="18"/>
    <x v="0"/>
    <n v="1"/>
    <n v="0.05"/>
    <n v="0"/>
    <n v="0"/>
    <n v="1"/>
    <n v="0.16"/>
    <x v="0"/>
  </r>
  <r>
    <x v="0"/>
    <s v="村上市"/>
    <x v="18"/>
    <x v="1"/>
    <n v="307"/>
    <n v="15.94"/>
    <n v="167"/>
    <n v="13.3"/>
    <n v="140"/>
    <n v="22.08"/>
    <x v="0"/>
  </r>
  <r>
    <x v="0"/>
    <s v="村上市"/>
    <x v="18"/>
    <x v="2"/>
    <n v="170"/>
    <n v="8.83"/>
    <n v="86"/>
    <n v="6.85"/>
    <n v="84"/>
    <n v="13.25"/>
    <x v="0"/>
  </r>
  <r>
    <x v="0"/>
    <s v="村上市"/>
    <x v="18"/>
    <x v="3"/>
    <n v="3"/>
    <n v="0.16"/>
    <n v="0"/>
    <n v="0"/>
    <n v="0"/>
    <n v="0"/>
    <x v="0"/>
  </r>
  <r>
    <x v="0"/>
    <s v="村上市"/>
    <x v="18"/>
    <x v="4"/>
    <n v="6"/>
    <n v="0.31"/>
    <n v="4"/>
    <n v="0.32"/>
    <n v="2"/>
    <n v="0.32"/>
    <x v="0"/>
  </r>
  <r>
    <x v="0"/>
    <s v="村上市"/>
    <x v="18"/>
    <x v="5"/>
    <n v="14"/>
    <n v="0.73"/>
    <n v="6"/>
    <n v="0.48"/>
    <n v="7"/>
    <n v="1.1000000000000001"/>
    <x v="3"/>
  </r>
  <r>
    <x v="0"/>
    <s v="村上市"/>
    <x v="18"/>
    <x v="6"/>
    <n v="504"/>
    <n v="26.17"/>
    <n v="321"/>
    <n v="25.56"/>
    <n v="183"/>
    <n v="28.86"/>
    <x v="0"/>
  </r>
  <r>
    <x v="0"/>
    <s v="村上市"/>
    <x v="18"/>
    <x v="7"/>
    <n v="10"/>
    <n v="0.52"/>
    <n v="1"/>
    <n v="0.08"/>
    <n v="9"/>
    <n v="1.42"/>
    <x v="0"/>
  </r>
  <r>
    <x v="0"/>
    <s v="村上市"/>
    <x v="18"/>
    <x v="8"/>
    <n v="94"/>
    <n v="4.88"/>
    <n v="54"/>
    <n v="4.3"/>
    <n v="39"/>
    <n v="6.15"/>
    <x v="0"/>
  </r>
  <r>
    <x v="0"/>
    <s v="村上市"/>
    <x v="18"/>
    <x v="9"/>
    <n v="61"/>
    <n v="3.17"/>
    <n v="39"/>
    <n v="3.11"/>
    <n v="19"/>
    <n v="3"/>
    <x v="0"/>
  </r>
  <r>
    <x v="0"/>
    <s v="村上市"/>
    <x v="18"/>
    <x v="10"/>
    <n v="220"/>
    <n v="11.42"/>
    <n v="184"/>
    <n v="14.65"/>
    <n v="33"/>
    <n v="5.21"/>
    <x v="3"/>
  </r>
  <r>
    <x v="0"/>
    <s v="村上市"/>
    <x v="18"/>
    <x v="11"/>
    <n v="324"/>
    <n v="16.82"/>
    <n v="280"/>
    <n v="22.29"/>
    <n v="44"/>
    <n v="6.94"/>
    <x v="0"/>
  </r>
  <r>
    <x v="0"/>
    <s v="村上市"/>
    <x v="18"/>
    <x v="12"/>
    <n v="79"/>
    <n v="4.0999999999999996"/>
    <n v="54"/>
    <n v="4.3"/>
    <n v="11"/>
    <n v="1.74"/>
    <x v="0"/>
  </r>
  <r>
    <x v="0"/>
    <s v="村上市"/>
    <x v="18"/>
    <x v="13"/>
    <n v="79"/>
    <n v="4.0999999999999996"/>
    <n v="37"/>
    <n v="2.95"/>
    <n v="36"/>
    <n v="5.68"/>
    <x v="3"/>
  </r>
  <r>
    <x v="0"/>
    <s v="村上市"/>
    <x v="18"/>
    <x v="14"/>
    <n v="54"/>
    <n v="2.8"/>
    <n v="23"/>
    <n v="1.83"/>
    <n v="26"/>
    <n v="4.0999999999999996"/>
    <x v="1"/>
  </r>
  <r>
    <x v="0"/>
    <s v="燕市"/>
    <x v="19"/>
    <x v="0"/>
    <n v="0"/>
    <n v="0"/>
    <n v="0"/>
    <n v="0"/>
    <n v="0"/>
    <n v="0"/>
    <x v="0"/>
  </r>
  <r>
    <x v="0"/>
    <s v="燕市"/>
    <x v="19"/>
    <x v="1"/>
    <n v="302"/>
    <n v="8.81"/>
    <n v="161"/>
    <n v="7.46"/>
    <n v="141"/>
    <n v="11.39"/>
    <x v="0"/>
  </r>
  <r>
    <x v="0"/>
    <s v="燕市"/>
    <x v="19"/>
    <x v="2"/>
    <n v="1311"/>
    <n v="38.229999999999997"/>
    <n v="809"/>
    <n v="37.47"/>
    <n v="502"/>
    <n v="40.549999999999997"/>
    <x v="0"/>
  </r>
  <r>
    <x v="0"/>
    <s v="燕市"/>
    <x v="19"/>
    <x v="3"/>
    <n v="1"/>
    <n v="0.03"/>
    <n v="0"/>
    <n v="0"/>
    <n v="1"/>
    <n v="0.08"/>
    <x v="0"/>
  </r>
  <r>
    <x v="0"/>
    <s v="燕市"/>
    <x v="19"/>
    <x v="4"/>
    <n v="7"/>
    <n v="0.2"/>
    <n v="1"/>
    <n v="0.05"/>
    <n v="6"/>
    <n v="0.48"/>
    <x v="0"/>
  </r>
  <r>
    <x v="0"/>
    <s v="燕市"/>
    <x v="19"/>
    <x v="5"/>
    <n v="13"/>
    <n v="0.38"/>
    <n v="6"/>
    <n v="0.28000000000000003"/>
    <n v="7"/>
    <n v="0.56999999999999995"/>
    <x v="0"/>
  </r>
  <r>
    <x v="0"/>
    <s v="燕市"/>
    <x v="19"/>
    <x v="6"/>
    <n v="675"/>
    <n v="19.690000000000001"/>
    <n v="360"/>
    <n v="16.670000000000002"/>
    <n v="315"/>
    <n v="25.44"/>
    <x v="0"/>
  </r>
  <r>
    <x v="0"/>
    <s v="燕市"/>
    <x v="19"/>
    <x v="7"/>
    <n v="14"/>
    <n v="0.41"/>
    <n v="2"/>
    <n v="0.09"/>
    <n v="12"/>
    <n v="0.97"/>
    <x v="0"/>
  </r>
  <r>
    <x v="0"/>
    <s v="燕市"/>
    <x v="19"/>
    <x v="8"/>
    <n v="177"/>
    <n v="5.16"/>
    <n v="115"/>
    <n v="5.33"/>
    <n v="61"/>
    <n v="4.93"/>
    <x v="0"/>
  </r>
  <r>
    <x v="0"/>
    <s v="燕市"/>
    <x v="19"/>
    <x v="9"/>
    <n v="72"/>
    <n v="2.1"/>
    <n v="51"/>
    <n v="2.36"/>
    <n v="21"/>
    <n v="1.7"/>
    <x v="0"/>
  </r>
  <r>
    <x v="0"/>
    <s v="燕市"/>
    <x v="19"/>
    <x v="10"/>
    <n v="253"/>
    <n v="7.38"/>
    <n v="217"/>
    <n v="10.050000000000001"/>
    <n v="35"/>
    <n v="2.83"/>
    <x v="0"/>
  </r>
  <r>
    <x v="0"/>
    <s v="燕市"/>
    <x v="19"/>
    <x v="11"/>
    <n v="329"/>
    <n v="9.59"/>
    <n v="260"/>
    <n v="12.04"/>
    <n v="67"/>
    <n v="5.41"/>
    <x v="4"/>
  </r>
  <r>
    <x v="0"/>
    <s v="燕市"/>
    <x v="19"/>
    <x v="12"/>
    <n v="108"/>
    <n v="3.15"/>
    <n v="76"/>
    <n v="3.52"/>
    <n v="20"/>
    <n v="1.62"/>
    <x v="3"/>
  </r>
  <r>
    <x v="0"/>
    <s v="燕市"/>
    <x v="19"/>
    <x v="13"/>
    <n v="101"/>
    <n v="2.95"/>
    <n v="63"/>
    <n v="2.92"/>
    <n v="25"/>
    <n v="2.02"/>
    <x v="0"/>
  </r>
  <r>
    <x v="0"/>
    <s v="燕市"/>
    <x v="19"/>
    <x v="14"/>
    <n v="66"/>
    <n v="1.92"/>
    <n v="38"/>
    <n v="1.76"/>
    <n v="25"/>
    <n v="2.02"/>
    <x v="3"/>
  </r>
  <r>
    <x v="0"/>
    <s v="糸魚川市"/>
    <x v="20"/>
    <x v="0"/>
    <n v="0"/>
    <n v="0"/>
    <n v="0"/>
    <n v="0"/>
    <n v="0"/>
    <n v="0"/>
    <x v="0"/>
  </r>
  <r>
    <x v="0"/>
    <s v="糸魚川市"/>
    <x v="20"/>
    <x v="1"/>
    <n v="251"/>
    <n v="18.190000000000001"/>
    <n v="130"/>
    <n v="15.22"/>
    <n v="121"/>
    <n v="24.95"/>
    <x v="0"/>
  </r>
  <r>
    <x v="0"/>
    <s v="糸魚川市"/>
    <x v="20"/>
    <x v="2"/>
    <n v="102"/>
    <n v="7.39"/>
    <n v="48"/>
    <n v="5.62"/>
    <n v="53"/>
    <n v="10.93"/>
    <x v="3"/>
  </r>
  <r>
    <x v="0"/>
    <s v="糸魚川市"/>
    <x v="20"/>
    <x v="3"/>
    <n v="2"/>
    <n v="0.14000000000000001"/>
    <n v="0"/>
    <n v="0"/>
    <n v="1"/>
    <n v="0.21"/>
    <x v="0"/>
  </r>
  <r>
    <x v="0"/>
    <s v="糸魚川市"/>
    <x v="20"/>
    <x v="4"/>
    <n v="7"/>
    <n v="0.51"/>
    <n v="2"/>
    <n v="0.23"/>
    <n v="5"/>
    <n v="1.03"/>
    <x v="0"/>
  </r>
  <r>
    <x v="0"/>
    <s v="糸魚川市"/>
    <x v="20"/>
    <x v="5"/>
    <n v="6"/>
    <n v="0.43"/>
    <n v="0"/>
    <n v="0"/>
    <n v="6"/>
    <n v="1.24"/>
    <x v="0"/>
  </r>
  <r>
    <x v="0"/>
    <s v="糸魚川市"/>
    <x v="20"/>
    <x v="6"/>
    <n v="305"/>
    <n v="22.1"/>
    <n v="181"/>
    <n v="21.19"/>
    <n v="124"/>
    <n v="25.57"/>
    <x v="0"/>
  </r>
  <r>
    <x v="0"/>
    <s v="糸魚川市"/>
    <x v="20"/>
    <x v="7"/>
    <n v="8"/>
    <n v="0.57999999999999996"/>
    <n v="0"/>
    <n v="0"/>
    <n v="8"/>
    <n v="1.65"/>
    <x v="0"/>
  </r>
  <r>
    <x v="0"/>
    <s v="糸魚川市"/>
    <x v="20"/>
    <x v="8"/>
    <n v="83"/>
    <n v="6.01"/>
    <n v="38"/>
    <n v="4.45"/>
    <n v="45"/>
    <n v="9.2799999999999994"/>
    <x v="0"/>
  </r>
  <r>
    <x v="0"/>
    <s v="糸魚川市"/>
    <x v="20"/>
    <x v="9"/>
    <n v="45"/>
    <n v="3.26"/>
    <n v="24"/>
    <n v="2.81"/>
    <n v="18"/>
    <n v="3.71"/>
    <x v="0"/>
  </r>
  <r>
    <x v="0"/>
    <s v="糸魚川市"/>
    <x v="20"/>
    <x v="10"/>
    <n v="167"/>
    <n v="12.1"/>
    <n v="137"/>
    <n v="16.04"/>
    <n v="29"/>
    <n v="5.98"/>
    <x v="0"/>
  </r>
  <r>
    <x v="0"/>
    <s v="糸魚川市"/>
    <x v="20"/>
    <x v="11"/>
    <n v="217"/>
    <n v="15.72"/>
    <n v="189"/>
    <n v="22.13"/>
    <n v="28"/>
    <n v="5.77"/>
    <x v="0"/>
  </r>
  <r>
    <x v="0"/>
    <s v="糸魚川市"/>
    <x v="20"/>
    <x v="12"/>
    <n v="78"/>
    <n v="5.65"/>
    <n v="43"/>
    <n v="5.04"/>
    <n v="9"/>
    <n v="1.86"/>
    <x v="3"/>
  </r>
  <r>
    <x v="0"/>
    <s v="糸魚川市"/>
    <x v="20"/>
    <x v="13"/>
    <n v="54"/>
    <n v="3.91"/>
    <n v="31"/>
    <n v="3.63"/>
    <n v="19"/>
    <n v="3.92"/>
    <x v="0"/>
  </r>
  <r>
    <x v="0"/>
    <s v="糸魚川市"/>
    <x v="20"/>
    <x v="14"/>
    <n v="55"/>
    <n v="3.99"/>
    <n v="31"/>
    <n v="3.63"/>
    <n v="19"/>
    <n v="3.92"/>
    <x v="1"/>
  </r>
  <r>
    <x v="0"/>
    <s v="妙高市"/>
    <x v="21"/>
    <x v="0"/>
    <n v="0"/>
    <n v="0"/>
    <n v="0"/>
    <n v="0"/>
    <n v="0"/>
    <n v="0"/>
    <x v="0"/>
  </r>
  <r>
    <x v="0"/>
    <s v="妙高市"/>
    <x v="21"/>
    <x v="1"/>
    <n v="172"/>
    <n v="17.079999999999998"/>
    <n v="64"/>
    <n v="11.25"/>
    <n v="108"/>
    <n v="25.23"/>
    <x v="0"/>
  </r>
  <r>
    <x v="0"/>
    <s v="妙高市"/>
    <x v="21"/>
    <x v="2"/>
    <n v="35"/>
    <n v="3.48"/>
    <n v="11"/>
    <n v="1.93"/>
    <n v="24"/>
    <n v="5.61"/>
    <x v="0"/>
  </r>
  <r>
    <x v="0"/>
    <s v="妙高市"/>
    <x v="21"/>
    <x v="3"/>
    <n v="1"/>
    <n v="0.1"/>
    <n v="0"/>
    <n v="0"/>
    <n v="0"/>
    <n v="0"/>
    <x v="0"/>
  </r>
  <r>
    <x v="0"/>
    <s v="妙高市"/>
    <x v="21"/>
    <x v="4"/>
    <n v="9"/>
    <n v="0.89"/>
    <n v="0"/>
    <n v="0"/>
    <n v="9"/>
    <n v="2.1"/>
    <x v="0"/>
  </r>
  <r>
    <x v="0"/>
    <s v="妙高市"/>
    <x v="21"/>
    <x v="5"/>
    <n v="11"/>
    <n v="1.0900000000000001"/>
    <n v="2"/>
    <n v="0.35"/>
    <n v="8"/>
    <n v="1.87"/>
    <x v="3"/>
  </r>
  <r>
    <x v="0"/>
    <s v="妙高市"/>
    <x v="21"/>
    <x v="6"/>
    <n v="201"/>
    <n v="19.96"/>
    <n v="90"/>
    <n v="15.82"/>
    <n v="111"/>
    <n v="25.93"/>
    <x v="0"/>
  </r>
  <r>
    <x v="0"/>
    <s v="妙高市"/>
    <x v="21"/>
    <x v="7"/>
    <n v="4"/>
    <n v="0.4"/>
    <n v="1"/>
    <n v="0.18"/>
    <n v="3"/>
    <n v="0.7"/>
    <x v="0"/>
  </r>
  <r>
    <x v="0"/>
    <s v="妙高市"/>
    <x v="21"/>
    <x v="8"/>
    <n v="55"/>
    <n v="5.46"/>
    <n v="35"/>
    <n v="6.15"/>
    <n v="20"/>
    <n v="4.67"/>
    <x v="0"/>
  </r>
  <r>
    <x v="0"/>
    <s v="妙高市"/>
    <x v="21"/>
    <x v="9"/>
    <n v="38"/>
    <n v="3.77"/>
    <n v="21"/>
    <n v="3.69"/>
    <n v="16"/>
    <n v="3.74"/>
    <x v="3"/>
  </r>
  <r>
    <x v="0"/>
    <s v="妙高市"/>
    <x v="21"/>
    <x v="10"/>
    <n v="249"/>
    <n v="24.73"/>
    <n v="189"/>
    <n v="33.22"/>
    <n v="59"/>
    <n v="13.79"/>
    <x v="3"/>
  </r>
  <r>
    <x v="0"/>
    <s v="妙高市"/>
    <x v="21"/>
    <x v="11"/>
    <n v="128"/>
    <n v="12.71"/>
    <n v="102"/>
    <n v="17.93"/>
    <n v="22"/>
    <n v="5.14"/>
    <x v="1"/>
  </r>
  <r>
    <x v="0"/>
    <s v="妙高市"/>
    <x v="21"/>
    <x v="12"/>
    <n v="32"/>
    <n v="3.18"/>
    <n v="16"/>
    <n v="2.81"/>
    <n v="15"/>
    <n v="3.5"/>
    <x v="3"/>
  </r>
  <r>
    <x v="0"/>
    <s v="妙高市"/>
    <x v="21"/>
    <x v="13"/>
    <n v="42"/>
    <n v="4.17"/>
    <n v="28"/>
    <n v="4.92"/>
    <n v="14"/>
    <n v="3.27"/>
    <x v="0"/>
  </r>
  <r>
    <x v="0"/>
    <s v="妙高市"/>
    <x v="21"/>
    <x v="14"/>
    <n v="30"/>
    <n v="2.98"/>
    <n v="10"/>
    <n v="1.76"/>
    <n v="19"/>
    <n v="4.4400000000000004"/>
    <x v="3"/>
  </r>
  <r>
    <x v="0"/>
    <s v="五泉市"/>
    <x v="22"/>
    <x v="0"/>
    <n v="1"/>
    <n v="0.08"/>
    <n v="0"/>
    <n v="0"/>
    <n v="1"/>
    <n v="0.22"/>
    <x v="0"/>
  </r>
  <r>
    <x v="0"/>
    <s v="五泉市"/>
    <x v="22"/>
    <x v="1"/>
    <n v="223"/>
    <n v="17.22"/>
    <n v="122"/>
    <n v="14.99"/>
    <n v="101"/>
    <n v="22.7"/>
    <x v="0"/>
  </r>
  <r>
    <x v="0"/>
    <s v="五泉市"/>
    <x v="22"/>
    <x v="2"/>
    <n v="141"/>
    <n v="10.89"/>
    <n v="78"/>
    <n v="9.58"/>
    <n v="63"/>
    <n v="14.16"/>
    <x v="0"/>
  </r>
  <r>
    <x v="0"/>
    <s v="五泉市"/>
    <x v="22"/>
    <x v="3"/>
    <n v="5"/>
    <n v="0.39"/>
    <n v="0"/>
    <n v="0"/>
    <n v="3"/>
    <n v="0.67"/>
    <x v="0"/>
  </r>
  <r>
    <x v="0"/>
    <s v="五泉市"/>
    <x v="22"/>
    <x v="4"/>
    <n v="0"/>
    <n v="0"/>
    <n v="0"/>
    <n v="0"/>
    <n v="0"/>
    <n v="0"/>
    <x v="0"/>
  </r>
  <r>
    <x v="0"/>
    <s v="五泉市"/>
    <x v="22"/>
    <x v="5"/>
    <n v="10"/>
    <n v="0.77"/>
    <n v="3"/>
    <n v="0.37"/>
    <n v="6"/>
    <n v="1.35"/>
    <x v="0"/>
  </r>
  <r>
    <x v="0"/>
    <s v="五泉市"/>
    <x v="22"/>
    <x v="6"/>
    <n v="356"/>
    <n v="27.49"/>
    <n v="195"/>
    <n v="23.96"/>
    <n v="161"/>
    <n v="36.18"/>
    <x v="0"/>
  </r>
  <r>
    <x v="0"/>
    <s v="五泉市"/>
    <x v="22"/>
    <x v="7"/>
    <n v="4"/>
    <n v="0.31"/>
    <n v="1"/>
    <n v="0.12"/>
    <n v="3"/>
    <n v="0.67"/>
    <x v="0"/>
  </r>
  <r>
    <x v="0"/>
    <s v="五泉市"/>
    <x v="22"/>
    <x v="8"/>
    <n v="69"/>
    <n v="5.33"/>
    <n v="40"/>
    <n v="4.91"/>
    <n v="29"/>
    <n v="6.52"/>
    <x v="0"/>
  </r>
  <r>
    <x v="0"/>
    <s v="五泉市"/>
    <x v="22"/>
    <x v="9"/>
    <n v="38"/>
    <n v="2.93"/>
    <n v="23"/>
    <n v="2.83"/>
    <n v="15"/>
    <n v="3.37"/>
    <x v="0"/>
  </r>
  <r>
    <x v="0"/>
    <s v="五泉市"/>
    <x v="22"/>
    <x v="10"/>
    <n v="118"/>
    <n v="9.11"/>
    <n v="105"/>
    <n v="12.9"/>
    <n v="12"/>
    <n v="2.7"/>
    <x v="0"/>
  </r>
  <r>
    <x v="0"/>
    <s v="五泉市"/>
    <x v="22"/>
    <x v="11"/>
    <n v="192"/>
    <n v="14.83"/>
    <n v="170"/>
    <n v="20.88"/>
    <n v="21"/>
    <n v="4.72"/>
    <x v="0"/>
  </r>
  <r>
    <x v="0"/>
    <s v="五泉市"/>
    <x v="22"/>
    <x v="12"/>
    <n v="37"/>
    <n v="2.86"/>
    <n v="28"/>
    <n v="3.44"/>
    <n v="3"/>
    <n v="0.67"/>
    <x v="0"/>
  </r>
  <r>
    <x v="0"/>
    <s v="五泉市"/>
    <x v="22"/>
    <x v="13"/>
    <n v="53"/>
    <n v="4.09"/>
    <n v="26"/>
    <n v="3.19"/>
    <n v="8"/>
    <n v="1.8"/>
    <x v="0"/>
  </r>
  <r>
    <x v="0"/>
    <s v="五泉市"/>
    <x v="22"/>
    <x v="14"/>
    <n v="48"/>
    <n v="3.71"/>
    <n v="23"/>
    <n v="2.83"/>
    <n v="19"/>
    <n v="4.2699999999999996"/>
    <x v="0"/>
  </r>
  <r>
    <x v="0"/>
    <s v="上越市"/>
    <x v="23"/>
    <x v="0"/>
    <n v="1"/>
    <n v="0.02"/>
    <n v="0"/>
    <n v="0"/>
    <n v="1"/>
    <n v="0.04"/>
    <x v="0"/>
  </r>
  <r>
    <x v="0"/>
    <s v="上越市"/>
    <x v="23"/>
    <x v="1"/>
    <n v="983"/>
    <n v="19.03"/>
    <n v="423"/>
    <n v="15.74"/>
    <n v="560"/>
    <n v="23.54"/>
    <x v="0"/>
  </r>
  <r>
    <x v="0"/>
    <s v="上越市"/>
    <x v="23"/>
    <x v="2"/>
    <n v="323"/>
    <n v="6.25"/>
    <n v="107"/>
    <n v="3.98"/>
    <n v="214"/>
    <n v="9"/>
    <x v="4"/>
  </r>
  <r>
    <x v="0"/>
    <s v="上越市"/>
    <x v="23"/>
    <x v="3"/>
    <n v="2"/>
    <n v="0.04"/>
    <n v="0"/>
    <n v="0"/>
    <n v="2"/>
    <n v="0.08"/>
    <x v="0"/>
  </r>
  <r>
    <x v="0"/>
    <s v="上越市"/>
    <x v="23"/>
    <x v="4"/>
    <n v="31"/>
    <n v="0.6"/>
    <n v="2"/>
    <n v="7.0000000000000007E-2"/>
    <n v="28"/>
    <n v="1.18"/>
    <x v="3"/>
  </r>
  <r>
    <x v="0"/>
    <s v="上越市"/>
    <x v="23"/>
    <x v="5"/>
    <n v="65"/>
    <n v="1.26"/>
    <n v="5"/>
    <n v="0.19"/>
    <n v="60"/>
    <n v="2.52"/>
    <x v="0"/>
  </r>
  <r>
    <x v="0"/>
    <s v="上越市"/>
    <x v="23"/>
    <x v="6"/>
    <n v="1240"/>
    <n v="24"/>
    <n v="561"/>
    <n v="20.87"/>
    <n v="679"/>
    <n v="28.54"/>
    <x v="0"/>
  </r>
  <r>
    <x v="0"/>
    <s v="上越市"/>
    <x v="23"/>
    <x v="7"/>
    <n v="36"/>
    <n v="0.7"/>
    <n v="5"/>
    <n v="0.19"/>
    <n v="31"/>
    <n v="1.3"/>
    <x v="0"/>
  </r>
  <r>
    <x v="0"/>
    <s v="上越市"/>
    <x v="23"/>
    <x v="8"/>
    <n v="314"/>
    <n v="6.08"/>
    <n v="132"/>
    <n v="4.91"/>
    <n v="181"/>
    <n v="7.61"/>
    <x v="0"/>
  </r>
  <r>
    <x v="0"/>
    <s v="上越市"/>
    <x v="23"/>
    <x v="9"/>
    <n v="284"/>
    <n v="5.5"/>
    <n v="156"/>
    <n v="5.8"/>
    <n v="123"/>
    <n v="5.17"/>
    <x v="3"/>
  </r>
  <r>
    <x v="0"/>
    <s v="上越市"/>
    <x v="23"/>
    <x v="10"/>
    <n v="559"/>
    <n v="10.82"/>
    <n v="434"/>
    <n v="16.149999999999999"/>
    <n v="125"/>
    <n v="5.25"/>
    <x v="0"/>
  </r>
  <r>
    <x v="0"/>
    <s v="上越市"/>
    <x v="23"/>
    <x v="11"/>
    <n v="716"/>
    <n v="13.86"/>
    <n v="573"/>
    <n v="21.32"/>
    <n v="141"/>
    <n v="5.93"/>
    <x v="0"/>
  </r>
  <r>
    <x v="0"/>
    <s v="上越市"/>
    <x v="23"/>
    <x v="12"/>
    <n v="182"/>
    <n v="3.52"/>
    <n v="98"/>
    <n v="3.65"/>
    <n v="43"/>
    <n v="1.81"/>
    <x v="1"/>
  </r>
  <r>
    <x v="0"/>
    <s v="上越市"/>
    <x v="23"/>
    <x v="13"/>
    <n v="267"/>
    <n v="5.17"/>
    <n v="146"/>
    <n v="5.43"/>
    <n v="79"/>
    <n v="3.32"/>
    <x v="3"/>
  </r>
  <r>
    <x v="0"/>
    <s v="上越市"/>
    <x v="23"/>
    <x v="14"/>
    <n v="163"/>
    <n v="3.16"/>
    <n v="46"/>
    <n v="1.71"/>
    <n v="112"/>
    <n v="4.71"/>
    <x v="3"/>
  </r>
  <r>
    <x v="0"/>
    <s v="阿賀野市"/>
    <x v="24"/>
    <x v="0"/>
    <n v="2"/>
    <n v="0.19"/>
    <n v="0"/>
    <n v="0"/>
    <n v="2"/>
    <n v="0.57999999999999996"/>
    <x v="0"/>
  </r>
  <r>
    <x v="0"/>
    <s v="阿賀野市"/>
    <x v="24"/>
    <x v="1"/>
    <n v="260"/>
    <n v="25.05"/>
    <n v="154"/>
    <n v="22.81"/>
    <n v="106"/>
    <n v="30.9"/>
    <x v="0"/>
  </r>
  <r>
    <x v="0"/>
    <s v="阿賀野市"/>
    <x v="24"/>
    <x v="2"/>
    <n v="80"/>
    <n v="7.71"/>
    <n v="38"/>
    <n v="5.63"/>
    <n v="42"/>
    <n v="12.24"/>
    <x v="0"/>
  </r>
  <r>
    <x v="0"/>
    <s v="阿賀野市"/>
    <x v="24"/>
    <x v="3"/>
    <n v="1"/>
    <n v="0.1"/>
    <n v="0"/>
    <n v="0"/>
    <n v="1"/>
    <n v="0.28999999999999998"/>
    <x v="0"/>
  </r>
  <r>
    <x v="0"/>
    <s v="阿賀野市"/>
    <x v="24"/>
    <x v="4"/>
    <n v="1"/>
    <n v="0.1"/>
    <n v="0"/>
    <n v="0"/>
    <n v="1"/>
    <n v="0.28999999999999998"/>
    <x v="0"/>
  </r>
  <r>
    <x v="0"/>
    <s v="阿賀野市"/>
    <x v="24"/>
    <x v="5"/>
    <n v="7"/>
    <n v="0.67"/>
    <n v="2"/>
    <n v="0.3"/>
    <n v="4"/>
    <n v="1.17"/>
    <x v="0"/>
  </r>
  <r>
    <x v="0"/>
    <s v="阿賀野市"/>
    <x v="24"/>
    <x v="6"/>
    <n v="279"/>
    <n v="26.88"/>
    <n v="185"/>
    <n v="27.41"/>
    <n v="94"/>
    <n v="27.41"/>
    <x v="0"/>
  </r>
  <r>
    <x v="0"/>
    <s v="阿賀野市"/>
    <x v="24"/>
    <x v="7"/>
    <n v="3"/>
    <n v="0.28999999999999998"/>
    <n v="1"/>
    <n v="0.15"/>
    <n v="2"/>
    <n v="0.57999999999999996"/>
    <x v="0"/>
  </r>
  <r>
    <x v="0"/>
    <s v="阿賀野市"/>
    <x v="24"/>
    <x v="8"/>
    <n v="28"/>
    <n v="2.7"/>
    <n v="10"/>
    <n v="1.48"/>
    <n v="17"/>
    <n v="4.96"/>
    <x v="0"/>
  </r>
  <r>
    <x v="0"/>
    <s v="阿賀野市"/>
    <x v="24"/>
    <x v="9"/>
    <n v="25"/>
    <n v="2.41"/>
    <n v="14"/>
    <n v="2.0699999999999998"/>
    <n v="10"/>
    <n v="2.92"/>
    <x v="0"/>
  </r>
  <r>
    <x v="0"/>
    <s v="阿賀野市"/>
    <x v="24"/>
    <x v="10"/>
    <n v="104"/>
    <n v="10.02"/>
    <n v="87"/>
    <n v="12.89"/>
    <n v="14"/>
    <n v="4.08"/>
    <x v="3"/>
  </r>
  <r>
    <x v="0"/>
    <s v="阿賀野市"/>
    <x v="24"/>
    <x v="11"/>
    <n v="143"/>
    <n v="13.78"/>
    <n v="129"/>
    <n v="19.11"/>
    <n v="13"/>
    <n v="3.79"/>
    <x v="0"/>
  </r>
  <r>
    <x v="0"/>
    <s v="阿賀野市"/>
    <x v="24"/>
    <x v="12"/>
    <n v="30"/>
    <n v="2.89"/>
    <n v="22"/>
    <n v="3.26"/>
    <n v="1"/>
    <n v="0.28999999999999998"/>
    <x v="0"/>
  </r>
  <r>
    <x v="0"/>
    <s v="阿賀野市"/>
    <x v="24"/>
    <x v="13"/>
    <n v="43"/>
    <n v="4.1399999999999997"/>
    <n v="22"/>
    <n v="3.26"/>
    <n v="17"/>
    <n v="4.96"/>
    <x v="0"/>
  </r>
  <r>
    <x v="0"/>
    <s v="阿賀野市"/>
    <x v="24"/>
    <x v="14"/>
    <n v="32"/>
    <n v="3.08"/>
    <n v="11"/>
    <n v="1.63"/>
    <n v="19"/>
    <n v="5.54"/>
    <x v="0"/>
  </r>
  <r>
    <x v="0"/>
    <s v="佐渡市"/>
    <x v="25"/>
    <x v="0"/>
    <n v="3"/>
    <n v="0.14000000000000001"/>
    <n v="0"/>
    <n v="0"/>
    <n v="3"/>
    <n v="0.44"/>
    <x v="0"/>
  </r>
  <r>
    <x v="0"/>
    <s v="佐渡市"/>
    <x v="25"/>
    <x v="1"/>
    <n v="274"/>
    <n v="12.92"/>
    <n v="147"/>
    <n v="10.55"/>
    <n v="127"/>
    <n v="18.43"/>
    <x v="0"/>
  </r>
  <r>
    <x v="0"/>
    <s v="佐渡市"/>
    <x v="25"/>
    <x v="2"/>
    <n v="156"/>
    <n v="7.36"/>
    <n v="80"/>
    <n v="5.74"/>
    <n v="74"/>
    <n v="10.74"/>
    <x v="4"/>
  </r>
  <r>
    <x v="0"/>
    <s v="佐渡市"/>
    <x v="25"/>
    <x v="3"/>
    <n v="9"/>
    <n v="0.42"/>
    <n v="0"/>
    <n v="0"/>
    <n v="4"/>
    <n v="0.57999999999999996"/>
    <x v="0"/>
  </r>
  <r>
    <x v="0"/>
    <s v="佐渡市"/>
    <x v="25"/>
    <x v="4"/>
    <n v="12"/>
    <n v="0.56999999999999995"/>
    <n v="3"/>
    <n v="0.22"/>
    <n v="9"/>
    <n v="1.31"/>
    <x v="0"/>
  </r>
  <r>
    <x v="0"/>
    <s v="佐渡市"/>
    <x v="25"/>
    <x v="5"/>
    <n v="19"/>
    <n v="0.9"/>
    <n v="9"/>
    <n v="0.65"/>
    <n v="10"/>
    <n v="1.45"/>
    <x v="0"/>
  </r>
  <r>
    <x v="0"/>
    <s v="佐渡市"/>
    <x v="25"/>
    <x v="6"/>
    <n v="570"/>
    <n v="26.87"/>
    <n v="341"/>
    <n v="24.46"/>
    <n v="228"/>
    <n v="33.090000000000003"/>
    <x v="3"/>
  </r>
  <r>
    <x v="0"/>
    <s v="佐渡市"/>
    <x v="25"/>
    <x v="7"/>
    <n v="14"/>
    <n v="0.66"/>
    <n v="5"/>
    <n v="0.36"/>
    <n v="9"/>
    <n v="1.31"/>
    <x v="0"/>
  </r>
  <r>
    <x v="0"/>
    <s v="佐渡市"/>
    <x v="25"/>
    <x v="8"/>
    <n v="140"/>
    <n v="6.6"/>
    <n v="98"/>
    <n v="7.03"/>
    <n v="41"/>
    <n v="5.95"/>
    <x v="3"/>
  </r>
  <r>
    <x v="0"/>
    <s v="佐渡市"/>
    <x v="25"/>
    <x v="9"/>
    <n v="73"/>
    <n v="3.44"/>
    <n v="44"/>
    <n v="3.16"/>
    <n v="28"/>
    <n v="4.0599999999999996"/>
    <x v="0"/>
  </r>
  <r>
    <x v="0"/>
    <s v="佐渡市"/>
    <x v="25"/>
    <x v="10"/>
    <n v="329"/>
    <n v="15.51"/>
    <n v="295"/>
    <n v="21.16"/>
    <n v="33"/>
    <n v="4.79"/>
    <x v="3"/>
  </r>
  <r>
    <x v="0"/>
    <s v="佐渡市"/>
    <x v="25"/>
    <x v="11"/>
    <n v="257"/>
    <n v="12.12"/>
    <n v="226"/>
    <n v="16.21"/>
    <n v="29"/>
    <n v="4.21"/>
    <x v="0"/>
  </r>
  <r>
    <x v="0"/>
    <s v="佐渡市"/>
    <x v="25"/>
    <x v="12"/>
    <n v="80"/>
    <n v="3.77"/>
    <n v="48"/>
    <n v="3.44"/>
    <n v="19"/>
    <n v="2.76"/>
    <x v="0"/>
  </r>
  <r>
    <x v="0"/>
    <s v="佐渡市"/>
    <x v="25"/>
    <x v="13"/>
    <n v="88"/>
    <n v="4.1500000000000004"/>
    <n v="46"/>
    <n v="3.3"/>
    <n v="39"/>
    <n v="5.66"/>
    <x v="0"/>
  </r>
  <r>
    <x v="0"/>
    <s v="佐渡市"/>
    <x v="25"/>
    <x v="14"/>
    <n v="97"/>
    <n v="4.57"/>
    <n v="52"/>
    <n v="3.73"/>
    <n v="36"/>
    <n v="5.22"/>
    <x v="4"/>
  </r>
  <r>
    <x v="0"/>
    <s v="魚沼市"/>
    <x v="26"/>
    <x v="0"/>
    <n v="2"/>
    <n v="0.16"/>
    <n v="0"/>
    <n v="0"/>
    <n v="2"/>
    <n v="0.45"/>
    <x v="0"/>
  </r>
  <r>
    <x v="0"/>
    <s v="魚沼市"/>
    <x v="26"/>
    <x v="1"/>
    <n v="228"/>
    <n v="18.77"/>
    <n v="110"/>
    <n v="14.67"/>
    <n v="118"/>
    <n v="26.7"/>
    <x v="0"/>
  </r>
  <r>
    <x v="0"/>
    <s v="魚沼市"/>
    <x v="26"/>
    <x v="2"/>
    <n v="133"/>
    <n v="10.95"/>
    <n v="60"/>
    <n v="8"/>
    <n v="72"/>
    <n v="16.29"/>
    <x v="0"/>
  </r>
  <r>
    <x v="0"/>
    <s v="魚沼市"/>
    <x v="26"/>
    <x v="3"/>
    <n v="1"/>
    <n v="0.08"/>
    <n v="0"/>
    <n v="0"/>
    <n v="1"/>
    <n v="0.23"/>
    <x v="0"/>
  </r>
  <r>
    <x v="0"/>
    <s v="魚沼市"/>
    <x v="26"/>
    <x v="4"/>
    <n v="8"/>
    <n v="0.66"/>
    <n v="1"/>
    <n v="0.13"/>
    <n v="7"/>
    <n v="1.58"/>
    <x v="0"/>
  </r>
  <r>
    <x v="0"/>
    <s v="魚沼市"/>
    <x v="26"/>
    <x v="5"/>
    <n v="10"/>
    <n v="0.82"/>
    <n v="3"/>
    <n v="0.4"/>
    <n v="7"/>
    <n v="1.58"/>
    <x v="0"/>
  </r>
  <r>
    <x v="0"/>
    <s v="魚沼市"/>
    <x v="26"/>
    <x v="6"/>
    <n v="294"/>
    <n v="24.2"/>
    <n v="161"/>
    <n v="21.47"/>
    <n v="130"/>
    <n v="29.41"/>
    <x v="1"/>
  </r>
  <r>
    <x v="0"/>
    <s v="魚沼市"/>
    <x v="26"/>
    <x v="7"/>
    <n v="3"/>
    <n v="0.25"/>
    <n v="1"/>
    <n v="0.13"/>
    <n v="2"/>
    <n v="0.45"/>
    <x v="0"/>
  </r>
  <r>
    <x v="0"/>
    <s v="魚沼市"/>
    <x v="26"/>
    <x v="8"/>
    <n v="36"/>
    <n v="2.96"/>
    <n v="15"/>
    <n v="2"/>
    <n v="21"/>
    <n v="4.75"/>
    <x v="0"/>
  </r>
  <r>
    <x v="0"/>
    <s v="魚沼市"/>
    <x v="26"/>
    <x v="9"/>
    <n v="38"/>
    <n v="3.13"/>
    <n v="26"/>
    <n v="3.47"/>
    <n v="9"/>
    <n v="2.04"/>
    <x v="0"/>
  </r>
  <r>
    <x v="0"/>
    <s v="魚沼市"/>
    <x v="26"/>
    <x v="10"/>
    <n v="176"/>
    <n v="14.49"/>
    <n v="151"/>
    <n v="20.13"/>
    <n v="25"/>
    <n v="5.66"/>
    <x v="0"/>
  </r>
  <r>
    <x v="0"/>
    <s v="魚沼市"/>
    <x v="26"/>
    <x v="11"/>
    <n v="153"/>
    <n v="12.59"/>
    <n v="137"/>
    <n v="18.27"/>
    <n v="15"/>
    <n v="3.39"/>
    <x v="3"/>
  </r>
  <r>
    <x v="0"/>
    <s v="魚沼市"/>
    <x v="26"/>
    <x v="12"/>
    <n v="35"/>
    <n v="2.88"/>
    <n v="23"/>
    <n v="3.07"/>
    <n v="5"/>
    <n v="1.1299999999999999"/>
    <x v="3"/>
  </r>
  <r>
    <x v="0"/>
    <s v="魚沼市"/>
    <x v="26"/>
    <x v="13"/>
    <n v="50"/>
    <n v="4.12"/>
    <n v="35"/>
    <n v="4.67"/>
    <n v="11"/>
    <n v="2.4900000000000002"/>
    <x v="3"/>
  </r>
  <r>
    <x v="0"/>
    <s v="魚沼市"/>
    <x v="26"/>
    <x v="14"/>
    <n v="48"/>
    <n v="3.95"/>
    <n v="27"/>
    <n v="3.6"/>
    <n v="17"/>
    <n v="3.85"/>
    <x v="4"/>
  </r>
  <r>
    <x v="0"/>
    <s v="南魚沼市"/>
    <x v="27"/>
    <x v="0"/>
    <n v="1"/>
    <n v="0.05"/>
    <n v="0"/>
    <n v="0"/>
    <n v="1"/>
    <n v="0.15"/>
    <x v="0"/>
  </r>
  <r>
    <x v="0"/>
    <s v="南魚沼市"/>
    <x v="27"/>
    <x v="1"/>
    <n v="383"/>
    <n v="18.47"/>
    <n v="213"/>
    <n v="15.52"/>
    <n v="170"/>
    <n v="24.67"/>
    <x v="0"/>
  </r>
  <r>
    <x v="0"/>
    <s v="南魚沼市"/>
    <x v="27"/>
    <x v="2"/>
    <n v="138"/>
    <n v="6.65"/>
    <n v="59"/>
    <n v="4.3"/>
    <n v="78"/>
    <n v="11.32"/>
    <x v="3"/>
  </r>
  <r>
    <x v="0"/>
    <s v="南魚沼市"/>
    <x v="27"/>
    <x v="3"/>
    <n v="3"/>
    <n v="0.14000000000000001"/>
    <n v="0"/>
    <n v="0"/>
    <n v="3"/>
    <n v="0.44"/>
    <x v="0"/>
  </r>
  <r>
    <x v="0"/>
    <s v="南魚沼市"/>
    <x v="27"/>
    <x v="4"/>
    <n v="15"/>
    <n v="0.72"/>
    <n v="2"/>
    <n v="0.15"/>
    <n v="13"/>
    <n v="1.89"/>
    <x v="0"/>
  </r>
  <r>
    <x v="0"/>
    <s v="南魚沼市"/>
    <x v="27"/>
    <x v="5"/>
    <n v="15"/>
    <n v="0.72"/>
    <n v="4"/>
    <n v="0.28999999999999998"/>
    <n v="10"/>
    <n v="1.45"/>
    <x v="3"/>
  </r>
  <r>
    <x v="0"/>
    <s v="南魚沼市"/>
    <x v="27"/>
    <x v="6"/>
    <n v="411"/>
    <n v="19.82"/>
    <n v="220"/>
    <n v="16.03"/>
    <n v="189"/>
    <n v="27.43"/>
    <x v="4"/>
  </r>
  <r>
    <x v="0"/>
    <s v="南魚沼市"/>
    <x v="27"/>
    <x v="7"/>
    <n v="10"/>
    <n v="0.48"/>
    <n v="2"/>
    <n v="0.15"/>
    <n v="8"/>
    <n v="1.1599999999999999"/>
    <x v="0"/>
  </r>
  <r>
    <x v="0"/>
    <s v="南魚沼市"/>
    <x v="27"/>
    <x v="8"/>
    <n v="240"/>
    <n v="11.57"/>
    <n v="204"/>
    <n v="14.87"/>
    <n v="36"/>
    <n v="5.22"/>
    <x v="0"/>
  </r>
  <r>
    <x v="0"/>
    <s v="南魚沼市"/>
    <x v="27"/>
    <x v="9"/>
    <n v="80"/>
    <n v="3.86"/>
    <n v="44"/>
    <n v="3.21"/>
    <n v="33"/>
    <n v="4.79"/>
    <x v="3"/>
  </r>
  <r>
    <x v="0"/>
    <s v="南魚沼市"/>
    <x v="27"/>
    <x v="10"/>
    <n v="334"/>
    <n v="16.100000000000001"/>
    <n v="276"/>
    <n v="20.12"/>
    <n v="54"/>
    <n v="7.84"/>
    <x v="3"/>
  </r>
  <r>
    <x v="0"/>
    <s v="南魚沼市"/>
    <x v="27"/>
    <x v="11"/>
    <n v="237"/>
    <n v="11.43"/>
    <n v="224"/>
    <n v="16.329999999999998"/>
    <n v="13"/>
    <n v="1.89"/>
    <x v="0"/>
  </r>
  <r>
    <x v="0"/>
    <s v="南魚沼市"/>
    <x v="27"/>
    <x v="12"/>
    <n v="54"/>
    <n v="2.6"/>
    <n v="40"/>
    <n v="2.92"/>
    <n v="14"/>
    <n v="2.0299999999999998"/>
    <x v="0"/>
  </r>
  <r>
    <x v="0"/>
    <s v="南魚沼市"/>
    <x v="27"/>
    <x v="13"/>
    <n v="81"/>
    <n v="3.91"/>
    <n v="46"/>
    <n v="3.35"/>
    <n v="34"/>
    <n v="4.93"/>
    <x v="0"/>
  </r>
  <r>
    <x v="0"/>
    <s v="南魚沼市"/>
    <x v="27"/>
    <x v="14"/>
    <n v="72"/>
    <n v="3.47"/>
    <n v="38"/>
    <n v="2.77"/>
    <n v="33"/>
    <n v="4.79"/>
    <x v="3"/>
  </r>
  <r>
    <x v="0"/>
    <s v="胎内市"/>
    <x v="28"/>
    <x v="0"/>
    <n v="1"/>
    <n v="0.14000000000000001"/>
    <n v="0"/>
    <n v="0"/>
    <n v="1"/>
    <n v="0.41"/>
    <x v="0"/>
  </r>
  <r>
    <x v="0"/>
    <s v="胎内市"/>
    <x v="28"/>
    <x v="1"/>
    <n v="132"/>
    <n v="17.93"/>
    <n v="85"/>
    <n v="17.82"/>
    <n v="47"/>
    <n v="19.5"/>
    <x v="0"/>
  </r>
  <r>
    <x v="0"/>
    <s v="胎内市"/>
    <x v="28"/>
    <x v="2"/>
    <n v="65"/>
    <n v="8.83"/>
    <n v="18"/>
    <n v="3.77"/>
    <n v="45"/>
    <n v="18.670000000000002"/>
    <x v="3"/>
  </r>
  <r>
    <x v="0"/>
    <s v="胎内市"/>
    <x v="28"/>
    <x v="3"/>
    <n v="1"/>
    <n v="0.14000000000000001"/>
    <n v="0"/>
    <n v="0"/>
    <n v="1"/>
    <n v="0.41"/>
    <x v="0"/>
  </r>
  <r>
    <x v="0"/>
    <s v="胎内市"/>
    <x v="28"/>
    <x v="4"/>
    <n v="2"/>
    <n v="0.27"/>
    <n v="0"/>
    <n v="0"/>
    <n v="2"/>
    <n v="0.83"/>
    <x v="0"/>
  </r>
  <r>
    <x v="0"/>
    <s v="胎内市"/>
    <x v="28"/>
    <x v="5"/>
    <n v="4"/>
    <n v="0.54"/>
    <n v="0"/>
    <n v="0"/>
    <n v="4"/>
    <n v="1.66"/>
    <x v="0"/>
  </r>
  <r>
    <x v="0"/>
    <s v="胎内市"/>
    <x v="28"/>
    <x v="6"/>
    <n v="189"/>
    <n v="25.68"/>
    <n v="127"/>
    <n v="26.62"/>
    <n v="62"/>
    <n v="25.73"/>
    <x v="0"/>
  </r>
  <r>
    <x v="0"/>
    <s v="胎内市"/>
    <x v="28"/>
    <x v="7"/>
    <n v="4"/>
    <n v="0.54"/>
    <n v="1"/>
    <n v="0.21"/>
    <n v="3"/>
    <n v="1.24"/>
    <x v="0"/>
  </r>
  <r>
    <x v="0"/>
    <s v="胎内市"/>
    <x v="28"/>
    <x v="8"/>
    <n v="31"/>
    <n v="4.21"/>
    <n v="5"/>
    <n v="1.05"/>
    <n v="25"/>
    <n v="10.37"/>
    <x v="0"/>
  </r>
  <r>
    <x v="0"/>
    <s v="胎内市"/>
    <x v="28"/>
    <x v="9"/>
    <n v="24"/>
    <n v="3.26"/>
    <n v="16"/>
    <n v="3.35"/>
    <n v="7"/>
    <n v="2.9"/>
    <x v="0"/>
  </r>
  <r>
    <x v="0"/>
    <s v="胎内市"/>
    <x v="28"/>
    <x v="10"/>
    <n v="72"/>
    <n v="9.7799999999999994"/>
    <n v="57"/>
    <n v="11.95"/>
    <n v="15"/>
    <n v="6.22"/>
    <x v="0"/>
  </r>
  <r>
    <x v="0"/>
    <s v="胎内市"/>
    <x v="28"/>
    <x v="11"/>
    <n v="124"/>
    <n v="16.850000000000001"/>
    <n v="110"/>
    <n v="23.06"/>
    <n v="13"/>
    <n v="5.39"/>
    <x v="0"/>
  </r>
  <r>
    <x v="0"/>
    <s v="胎内市"/>
    <x v="28"/>
    <x v="12"/>
    <n v="44"/>
    <n v="5.98"/>
    <n v="30"/>
    <n v="6.29"/>
    <n v="5"/>
    <n v="2.0699999999999998"/>
    <x v="0"/>
  </r>
  <r>
    <x v="0"/>
    <s v="胎内市"/>
    <x v="28"/>
    <x v="13"/>
    <n v="20"/>
    <n v="2.72"/>
    <n v="13"/>
    <n v="2.73"/>
    <n v="4"/>
    <n v="1.66"/>
    <x v="0"/>
  </r>
  <r>
    <x v="0"/>
    <s v="胎内市"/>
    <x v="28"/>
    <x v="14"/>
    <n v="23"/>
    <n v="3.13"/>
    <n v="15"/>
    <n v="3.14"/>
    <n v="7"/>
    <n v="2.9"/>
    <x v="0"/>
  </r>
  <r>
    <x v="0"/>
    <s v="北蒲原郡聖籠町"/>
    <x v="29"/>
    <x v="0"/>
    <n v="0"/>
    <n v="0"/>
    <n v="0"/>
    <n v="0"/>
    <n v="0"/>
    <n v="0"/>
    <x v="0"/>
  </r>
  <r>
    <x v="0"/>
    <s v="北蒲原郡聖籠町"/>
    <x v="29"/>
    <x v="1"/>
    <n v="81"/>
    <n v="26.91"/>
    <n v="35"/>
    <n v="23.49"/>
    <n v="46"/>
    <n v="33.33"/>
    <x v="0"/>
  </r>
  <r>
    <x v="0"/>
    <s v="北蒲原郡聖籠町"/>
    <x v="29"/>
    <x v="2"/>
    <n v="21"/>
    <n v="6.98"/>
    <n v="5"/>
    <n v="3.36"/>
    <n v="15"/>
    <n v="10.87"/>
    <x v="3"/>
  </r>
  <r>
    <x v="0"/>
    <s v="北蒲原郡聖籠町"/>
    <x v="29"/>
    <x v="3"/>
    <n v="1"/>
    <n v="0.33"/>
    <n v="0"/>
    <n v="0"/>
    <n v="1"/>
    <n v="0.72"/>
    <x v="0"/>
  </r>
  <r>
    <x v="0"/>
    <s v="北蒲原郡聖籠町"/>
    <x v="29"/>
    <x v="4"/>
    <n v="0"/>
    <n v="0"/>
    <n v="0"/>
    <n v="0"/>
    <n v="0"/>
    <n v="0"/>
    <x v="0"/>
  </r>
  <r>
    <x v="0"/>
    <s v="北蒲原郡聖籠町"/>
    <x v="29"/>
    <x v="5"/>
    <n v="8"/>
    <n v="2.66"/>
    <n v="3"/>
    <n v="2.0099999999999998"/>
    <n v="4"/>
    <n v="2.9"/>
    <x v="3"/>
  </r>
  <r>
    <x v="0"/>
    <s v="北蒲原郡聖籠町"/>
    <x v="29"/>
    <x v="6"/>
    <n v="52"/>
    <n v="17.28"/>
    <n v="18"/>
    <n v="12.08"/>
    <n v="34"/>
    <n v="24.64"/>
    <x v="0"/>
  </r>
  <r>
    <x v="0"/>
    <s v="北蒲原郡聖籠町"/>
    <x v="29"/>
    <x v="7"/>
    <n v="3"/>
    <n v="1"/>
    <n v="1"/>
    <n v="0.67"/>
    <n v="2"/>
    <n v="1.45"/>
    <x v="0"/>
  </r>
  <r>
    <x v="0"/>
    <s v="北蒲原郡聖籠町"/>
    <x v="29"/>
    <x v="8"/>
    <n v="11"/>
    <n v="3.65"/>
    <n v="5"/>
    <n v="3.36"/>
    <n v="6"/>
    <n v="4.3499999999999996"/>
    <x v="0"/>
  </r>
  <r>
    <x v="0"/>
    <s v="北蒲原郡聖籠町"/>
    <x v="29"/>
    <x v="9"/>
    <n v="9"/>
    <n v="2.99"/>
    <n v="7"/>
    <n v="4.7"/>
    <n v="0"/>
    <n v="0"/>
    <x v="0"/>
  </r>
  <r>
    <x v="0"/>
    <s v="北蒲原郡聖籠町"/>
    <x v="29"/>
    <x v="10"/>
    <n v="24"/>
    <n v="7.97"/>
    <n v="16"/>
    <n v="10.74"/>
    <n v="7"/>
    <n v="5.07"/>
    <x v="0"/>
  </r>
  <r>
    <x v="0"/>
    <s v="北蒲原郡聖籠町"/>
    <x v="29"/>
    <x v="11"/>
    <n v="49"/>
    <n v="16.28"/>
    <n v="41"/>
    <n v="27.52"/>
    <n v="8"/>
    <n v="5.8"/>
    <x v="0"/>
  </r>
  <r>
    <x v="0"/>
    <s v="北蒲原郡聖籠町"/>
    <x v="29"/>
    <x v="12"/>
    <n v="14"/>
    <n v="4.6500000000000004"/>
    <n v="10"/>
    <n v="6.71"/>
    <n v="1"/>
    <n v="0.72"/>
    <x v="0"/>
  </r>
  <r>
    <x v="0"/>
    <s v="北蒲原郡聖籠町"/>
    <x v="29"/>
    <x v="13"/>
    <n v="8"/>
    <n v="2.66"/>
    <n v="3"/>
    <n v="2.0099999999999998"/>
    <n v="1"/>
    <n v="0.72"/>
    <x v="0"/>
  </r>
  <r>
    <x v="0"/>
    <s v="北蒲原郡聖籠町"/>
    <x v="29"/>
    <x v="14"/>
    <n v="20"/>
    <n v="6.64"/>
    <n v="5"/>
    <n v="3.36"/>
    <n v="13"/>
    <n v="9.42"/>
    <x v="0"/>
  </r>
  <r>
    <x v="0"/>
    <s v="西蒲原郡弥彦村"/>
    <x v="30"/>
    <x v="0"/>
    <n v="0"/>
    <n v="0"/>
    <n v="0"/>
    <n v="0"/>
    <n v="0"/>
    <n v="0"/>
    <x v="0"/>
  </r>
  <r>
    <x v="0"/>
    <s v="西蒲原郡弥彦村"/>
    <x v="30"/>
    <x v="1"/>
    <n v="44"/>
    <n v="18.18"/>
    <n v="19"/>
    <n v="12.67"/>
    <n v="25"/>
    <n v="28.74"/>
    <x v="0"/>
  </r>
  <r>
    <x v="0"/>
    <s v="西蒲原郡弥彦村"/>
    <x v="30"/>
    <x v="2"/>
    <n v="51"/>
    <n v="21.07"/>
    <n v="29"/>
    <n v="19.329999999999998"/>
    <n v="22"/>
    <n v="25.29"/>
    <x v="0"/>
  </r>
  <r>
    <x v="0"/>
    <s v="西蒲原郡弥彦村"/>
    <x v="30"/>
    <x v="3"/>
    <n v="0"/>
    <n v="0"/>
    <n v="0"/>
    <n v="0"/>
    <n v="0"/>
    <n v="0"/>
    <x v="0"/>
  </r>
  <r>
    <x v="0"/>
    <s v="西蒲原郡弥彦村"/>
    <x v="30"/>
    <x v="4"/>
    <n v="1"/>
    <n v="0.41"/>
    <n v="1"/>
    <n v="0.67"/>
    <n v="0"/>
    <n v="0"/>
    <x v="0"/>
  </r>
  <r>
    <x v="0"/>
    <s v="西蒲原郡弥彦村"/>
    <x v="30"/>
    <x v="5"/>
    <n v="2"/>
    <n v="0.83"/>
    <n v="0"/>
    <n v="0"/>
    <n v="2"/>
    <n v="2.2999999999999998"/>
    <x v="0"/>
  </r>
  <r>
    <x v="0"/>
    <s v="西蒲原郡弥彦村"/>
    <x v="30"/>
    <x v="6"/>
    <n v="44"/>
    <n v="18.18"/>
    <n v="24"/>
    <n v="16"/>
    <n v="20"/>
    <n v="22.99"/>
    <x v="0"/>
  </r>
  <r>
    <x v="0"/>
    <s v="西蒲原郡弥彦村"/>
    <x v="30"/>
    <x v="7"/>
    <n v="1"/>
    <n v="0.41"/>
    <n v="0"/>
    <n v="0"/>
    <n v="1"/>
    <n v="1.1499999999999999"/>
    <x v="0"/>
  </r>
  <r>
    <x v="0"/>
    <s v="西蒲原郡弥彦村"/>
    <x v="30"/>
    <x v="8"/>
    <n v="4"/>
    <n v="1.65"/>
    <n v="2"/>
    <n v="1.33"/>
    <n v="2"/>
    <n v="2.2999999999999998"/>
    <x v="0"/>
  </r>
  <r>
    <x v="0"/>
    <s v="西蒲原郡弥彦村"/>
    <x v="30"/>
    <x v="9"/>
    <n v="6"/>
    <n v="2.48"/>
    <n v="5"/>
    <n v="3.33"/>
    <n v="1"/>
    <n v="1.1499999999999999"/>
    <x v="0"/>
  </r>
  <r>
    <x v="0"/>
    <s v="西蒲原郡弥彦村"/>
    <x v="30"/>
    <x v="10"/>
    <n v="36"/>
    <n v="14.88"/>
    <n v="30"/>
    <n v="20"/>
    <n v="6"/>
    <n v="6.9"/>
    <x v="0"/>
  </r>
  <r>
    <x v="0"/>
    <s v="西蒲原郡弥彦村"/>
    <x v="30"/>
    <x v="11"/>
    <n v="32"/>
    <n v="13.22"/>
    <n v="28"/>
    <n v="18.670000000000002"/>
    <n v="4"/>
    <n v="4.5999999999999996"/>
    <x v="0"/>
  </r>
  <r>
    <x v="0"/>
    <s v="西蒲原郡弥彦村"/>
    <x v="30"/>
    <x v="12"/>
    <n v="6"/>
    <n v="2.48"/>
    <n v="5"/>
    <n v="3.33"/>
    <n v="0"/>
    <n v="0"/>
    <x v="0"/>
  </r>
  <r>
    <x v="0"/>
    <s v="西蒲原郡弥彦村"/>
    <x v="30"/>
    <x v="13"/>
    <n v="9"/>
    <n v="3.72"/>
    <n v="5"/>
    <n v="3.33"/>
    <n v="0"/>
    <n v="0"/>
    <x v="0"/>
  </r>
  <r>
    <x v="0"/>
    <s v="西蒲原郡弥彦村"/>
    <x v="30"/>
    <x v="14"/>
    <n v="6"/>
    <n v="2.48"/>
    <n v="2"/>
    <n v="1.33"/>
    <n v="4"/>
    <n v="4.5999999999999996"/>
    <x v="0"/>
  </r>
  <r>
    <x v="0"/>
    <s v="南蒲原郡田上町"/>
    <x v="31"/>
    <x v="0"/>
    <n v="0"/>
    <n v="0"/>
    <n v="0"/>
    <n v="0"/>
    <n v="0"/>
    <n v="0"/>
    <x v="0"/>
  </r>
  <r>
    <x v="0"/>
    <s v="南蒲原郡田上町"/>
    <x v="31"/>
    <x v="1"/>
    <n v="42"/>
    <n v="15.97"/>
    <n v="22"/>
    <n v="13.33"/>
    <n v="20"/>
    <n v="21.98"/>
    <x v="0"/>
  </r>
  <r>
    <x v="0"/>
    <s v="南蒲原郡田上町"/>
    <x v="31"/>
    <x v="2"/>
    <n v="49"/>
    <n v="18.63"/>
    <n v="21"/>
    <n v="12.73"/>
    <n v="28"/>
    <n v="30.77"/>
    <x v="0"/>
  </r>
  <r>
    <x v="0"/>
    <s v="南蒲原郡田上町"/>
    <x v="31"/>
    <x v="3"/>
    <n v="2"/>
    <n v="0.76"/>
    <n v="0"/>
    <n v="0"/>
    <n v="0"/>
    <n v="0"/>
    <x v="0"/>
  </r>
  <r>
    <x v="0"/>
    <s v="南蒲原郡田上町"/>
    <x v="31"/>
    <x v="4"/>
    <n v="1"/>
    <n v="0.38"/>
    <n v="0"/>
    <n v="0"/>
    <n v="1"/>
    <n v="1.1000000000000001"/>
    <x v="0"/>
  </r>
  <r>
    <x v="0"/>
    <s v="南蒲原郡田上町"/>
    <x v="31"/>
    <x v="5"/>
    <n v="0"/>
    <n v="0"/>
    <n v="0"/>
    <n v="0"/>
    <n v="0"/>
    <n v="0"/>
    <x v="0"/>
  </r>
  <r>
    <x v="0"/>
    <s v="南蒲原郡田上町"/>
    <x v="31"/>
    <x v="6"/>
    <n v="53"/>
    <n v="20.149999999999999"/>
    <n v="31"/>
    <n v="18.79"/>
    <n v="22"/>
    <n v="24.18"/>
    <x v="0"/>
  </r>
  <r>
    <x v="0"/>
    <s v="南蒲原郡田上町"/>
    <x v="31"/>
    <x v="7"/>
    <n v="0"/>
    <n v="0"/>
    <n v="0"/>
    <n v="0"/>
    <n v="0"/>
    <n v="0"/>
    <x v="0"/>
  </r>
  <r>
    <x v="0"/>
    <s v="南蒲原郡田上町"/>
    <x v="31"/>
    <x v="8"/>
    <n v="4"/>
    <n v="1.52"/>
    <n v="3"/>
    <n v="1.82"/>
    <n v="1"/>
    <n v="1.1000000000000001"/>
    <x v="0"/>
  </r>
  <r>
    <x v="0"/>
    <s v="南蒲原郡田上町"/>
    <x v="31"/>
    <x v="9"/>
    <n v="10"/>
    <n v="3.8"/>
    <n v="8"/>
    <n v="4.8499999999999996"/>
    <n v="2"/>
    <n v="2.2000000000000002"/>
    <x v="0"/>
  </r>
  <r>
    <x v="0"/>
    <s v="南蒲原郡田上町"/>
    <x v="31"/>
    <x v="10"/>
    <n v="22"/>
    <n v="8.3699999999999992"/>
    <n v="17"/>
    <n v="10.3"/>
    <n v="5"/>
    <n v="5.49"/>
    <x v="0"/>
  </r>
  <r>
    <x v="0"/>
    <s v="南蒲原郡田上町"/>
    <x v="31"/>
    <x v="11"/>
    <n v="38"/>
    <n v="14.45"/>
    <n v="36"/>
    <n v="21.82"/>
    <n v="2"/>
    <n v="2.2000000000000002"/>
    <x v="0"/>
  </r>
  <r>
    <x v="0"/>
    <s v="南蒲原郡田上町"/>
    <x v="31"/>
    <x v="12"/>
    <n v="13"/>
    <n v="4.9400000000000004"/>
    <n v="11"/>
    <n v="6.67"/>
    <n v="2"/>
    <n v="2.2000000000000002"/>
    <x v="0"/>
  </r>
  <r>
    <x v="0"/>
    <s v="南蒲原郡田上町"/>
    <x v="31"/>
    <x v="13"/>
    <n v="22"/>
    <n v="8.3699999999999992"/>
    <n v="14"/>
    <n v="8.48"/>
    <n v="5"/>
    <n v="5.49"/>
    <x v="0"/>
  </r>
  <r>
    <x v="0"/>
    <s v="南蒲原郡田上町"/>
    <x v="31"/>
    <x v="14"/>
    <n v="7"/>
    <n v="2.66"/>
    <n v="2"/>
    <n v="1.21"/>
    <n v="3"/>
    <n v="3.3"/>
    <x v="0"/>
  </r>
  <r>
    <x v="0"/>
    <s v="東蒲原郡阿賀町"/>
    <x v="32"/>
    <x v="0"/>
    <n v="1"/>
    <n v="0.31"/>
    <n v="0"/>
    <n v="0"/>
    <n v="1"/>
    <n v="0.95"/>
    <x v="0"/>
  </r>
  <r>
    <x v="0"/>
    <s v="東蒲原郡阿賀町"/>
    <x v="32"/>
    <x v="1"/>
    <n v="69"/>
    <n v="21.56"/>
    <n v="34"/>
    <n v="16.829999999999998"/>
    <n v="34"/>
    <n v="32.380000000000003"/>
    <x v="3"/>
  </r>
  <r>
    <x v="0"/>
    <s v="東蒲原郡阿賀町"/>
    <x v="32"/>
    <x v="2"/>
    <n v="20"/>
    <n v="6.25"/>
    <n v="7"/>
    <n v="3.47"/>
    <n v="13"/>
    <n v="12.38"/>
    <x v="0"/>
  </r>
  <r>
    <x v="0"/>
    <s v="東蒲原郡阿賀町"/>
    <x v="32"/>
    <x v="3"/>
    <n v="0"/>
    <n v="0"/>
    <n v="0"/>
    <n v="0"/>
    <n v="0"/>
    <n v="0"/>
    <x v="0"/>
  </r>
  <r>
    <x v="0"/>
    <s v="東蒲原郡阿賀町"/>
    <x v="32"/>
    <x v="4"/>
    <n v="0"/>
    <n v="0"/>
    <n v="0"/>
    <n v="0"/>
    <n v="0"/>
    <n v="0"/>
    <x v="0"/>
  </r>
  <r>
    <x v="0"/>
    <s v="東蒲原郡阿賀町"/>
    <x v="32"/>
    <x v="5"/>
    <n v="3"/>
    <n v="0.94"/>
    <n v="0"/>
    <n v="0"/>
    <n v="3"/>
    <n v="2.86"/>
    <x v="0"/>
  </r>
  <r>
    <x v="0"/>
    <s v="東蒲原郡阿賀町"/>
    <x v="32"/>
    <x v="6"/>
    <n v="87"/>
    <n v="27.19"/>
    <n v="58"/>
    <n v="28.71"/>
    <n v="29"/>
    <n v="27.62"/>
    <x v="0"/>
  </r>
  <r>
    <x v="0"/>
    <s v="東蒲原郡阿賀町"/>
    <x v="32"/>
    <x v="7"/>
    <n v="1"/>
    <n v="0.31"/>
    <n v="1"/>
    <n v="0.5"/>
    <n v="0"/>
    <n v="0"/>
    <x v="0"/>
  </r>
  <r>
    <x v="0"/>
    <s v="東蒲原郡阿賀町"/>
    <x v="32"/>
    <x v="8"/>
    <n v="6"/>
    <n v="1.88"/>
    <n v="3"/>
    <n v="1.49"/>
    <n v="3"/>
    <n v="2.86"/>
    <x v="0"/>
  </r>
  <r>
    <x v="0"/>
    <s v="東蒲原郡阿賀町"/>
    <x v="32"/>
    <x v="9"/>
    <n v="8"/>
    <n v="2.5"/>
    <n v="4"/>
    <n v="1.98"/>
    <n v="3"/>
    <n v="2.86"/>
    <x v="0"/>
  </r>
  <r>
    <x v="0"/>
    <s v="東蒲原郡阿賀町"/>
    <x v="32"/>
    <x v="10"/>
    <n v="37"/>
    <n v="11.56"/>
    <n v="33"/>
    <n v="16.34"/>
    <n v="2"/>
    <n v="1.9"/>
    <x v="3"/>
  </r>
  <r>
    <x v="0"/>
    <s v="東蒲原郡阿賀町"/>
    <x v="32"/>
    <x v="11"/>
    <n v="56"/>
    <n v="17.5"/>
    <n v="47"/>
    <n v="23.27"/>
    <n v="5"/>
    <n v="4.76"/>
    <x v="3"/>
  </r>
  <r>
    <x v="0"/>
    <s v="東蒲原郡阿賀町"/>
    <x v="32"/>
    <x v="12"/>
    <n v="6"/>
    <n v="1.88"/>
    <n v="3"/>
    <n v="1.49"/>
    <n v="0"/>
    <n v="0"/>
    <x v="0"/>
  </r>
  <r>
    <x v="0"/>
    <s v="東蒲原郡阿賀町"/>
    <x v="32"/>
    <x v="13"/>
    <n v="18"/>
    <n v="5.63"/>
    <n v="10"/>
    <n v="4.95"/>
    <n v="6"/>
    <n v="5.71"/>
    <x v="0"/>
  </r>
  <r>
    <x v="0"/>
    <s v="東蒲原郡阿賀町"/>
    <x v="32"/>
    <x v="14"/>
    <n v="8"/>
    <n v="2.5"/>
    <n v="2"/>
    <n v="0.99"/>
    <n v="6"/>
    <n v="5.71"/>
    <x v="0"/>
  </r>
  <r>
    <x v="0"/>
    <s v="三島郡出雲崎町"/>
    <x v="33"/>
    <x v="0"/>
    <n v="0"/>
    <n v="0"/>
    <n v="0"/>
    <n v="0"/>
    <n v="0"/>
    <n v="0"/>
    <x v="0"/>
  </r>
  <r>
    <x v="0"/>
    <s v="三島郡出雲崎町"/>
    <x v="33"/>
    <x v="1"/>
    <n v="23"/>
    <n v="16.79"/>
    <n v="15"/>
    <n v="16.850000000000001"/>
    <n v="8"/>
    <n v="18.18"/>
    <x v="0"/>
  </r>
  <r>
    <x v="0"/>
    <s v="三島郡出雲崎町"/>
    <x v="33"/>
    <x v="2"/>
    <n v="16"/>
    <n v="11.68"/>
    <n v="7"/>
    <n v="7.87"/>
    <n v="9"/>
    <n v="20.45"/>
    <x v="0"/>
  </r>
  <r>
    <x v="0"/>
    <s v="三島郡出雲崎町"/>
    <x v="33"/>
    <x v="3"/>
    <n v="3"/>
    <n v="2.19"/>
    <n v="0"/>
    <n v="0"/>
    <n v="1"/>
    <n v="2.27"/>
    <x v="0"/>
  </r>
  <r>
    <x v="0"/>
    <s v="三島郡出雲崎町"/>
    <x v="33"/>
    <x v="4"/>
    <n v="0"/>
    <n v="0"/>
    <n v="0"/>
    <n v="0"/>
    <n v="0"/>
    <n v="0"/>
    <x v="0"/>
  </r>
  <r>
    <x v="0"/>
    <s v="三島郡出雲崎町"/>
    <x v="33"/>
    <x v="5"/>
    <n v="1"/>
    <n v="0.73"/>
    <n v="1"/>
    <n v="1.1200000000000001"/>
    <n v="0"/>
    <n v="0"/>
    <x v="0"/>
  </r>
  <r>
    <x v="0"/>
    <s v="三島郡出雲崎町"/>
    <x v="33"/>
    <x v="6"/>
    <n v="42"/>
    <n v="30.66"/>
    <n v="25"/>
    <n v="28.09"/>
    <n v="17"/>
    <n v="38.64"/>
    <x v="0"/>
  </r>
  <r>
    <x v="0"/>
    <s v="三島郡出雲崎町"/>
    <x v="33"/>
    <x v="7"/>
    <n v="0"/>
    <n v="0"/>
    <n v="0"/>
    <n v="0"/>
    <n v="0"/>
    <n v="0"/>
    <x v="0"/>
  </r>
  <r>
    <x v="0"/>
    <s v="三島郡出雲崎町"/>
    <x v="33"/>
    <x v="8"/>
    <n v="3"/>
    <n v="2.19"/>
    <n v="3"/>
    <n v="3.37"/>
    <n v="0"/>
    <n v="0"/>
    <x v="0"/>
  </r>
  <r>
    <x v="0"/>
    <s v="三島郡出雲崎町"/>
    <x v="33"/>
    <x v="9"/>
    <n v="4"/>
    <n v="2.92"/>
    <n v="3"/>
    <n v="3.37"/>
    <n v="1"/>
    <n v="2.27"/>
    <x v="0"/>
  </r>
  <r>
    <x v="0"/>
    <s v="三島郡出雲崎町"/>
    <x v="33"/>
    <x v="10"/>
    <n v="13"/>
    <n v="9.49"/>
    <n v="10"/>
    <n v="11.24"/>
    <n v="3"/>
    <n v="6.82"/>
    <x v="0"/>
  </r>
  <r>
    <x v="0"/>
    <s v="三島郡出雲崎町"/>
    <x v="33"/>
    <x v="11"/>
    <n v="19"/>
    <n v="13.87"/>
    <n v="17"/>
    <n v="19.100000000000001"/>
    <n v="2"/>
    <n v="4.55"/>
    <x v="0"/>
  </r>
  <r>
    <x v="0"/>
    <s v="三島郡出雲崎町"/>
    <x v="33"/>
    <x v="12"/>
    <n v="4"/>
    <n v="2.92"/>
    <n v="2"/>
    <n v="2.25"/>
    <n v="0"/>
    <n v="0"/>
    <x v="0"/>
  </r>
  <r>
    <x v="0"/>
    <s v="三島郡出雲崎町"/>
    <x v="33"/>
    <x v="13"/>
    <n v="4"/>
    <n v="2.92"/>
    <n v="3"/>
    <n v="3.37"/>
    <n v="1"/>
    <n v="2.27"/>
    <x v="0"/>
  </r>
  <r>
    <x v="0"/>
    <s v="三島郡出雲崎町"/>
    <x v="33"/>
    <x v="14"/>
    <n v="5"/>
    <n v="3.65"/>
    <n v="3"/>
    <n v="3.37"/>
    <n v="2"/>
    <n v="4.55"/>
    <x v="0"/>
  </r>
  <r>
    <x v="0"/>
    <s v="南魚沼郡湯沢町"/>
    <x v="34"/>
    <x v="0"/>
    <n v="1"/>
    <n v="0.21"/>
    <n v="0"/>
    <n v="0"/>
    <n v="1"/>
    <n v="0.52"/>
    <x v="0"/>
  </r>
  <r>
    <x v="0"/>
    <s v="南魚沼郡湯沢町"/>
    <x v="34"/>
    <x v="1"/>
    <n v="35"/>
    <n v="7.34"/>
    <n v="15"/>
    <n v="5.34"/>
    <n v="20"/>
    <n v="10.36"/>
    <x v="0"/>
  </r>
  <r>
    <x v="0"/>
    <s v="南魚沼郡湯沢町"/>
    <x v="34"/>
    <x v="2"/>
    <n v="9"/>
    <n v="1.89"/>
    <n v="4"/>
    <n v="1.42"/>
    <n v="5"/>
    <n v="2.59"/>
    <x v="0"/>
  </r>
  <r>
    <x v="0"/>
    <s v="南魚沼郡湯沢町"/>
    <x v="34"/>
    <x v="3"/>
    <n v="1"/>
    <n v="0.21"/>
    <n v="0"/>
    <n v="0"/>
    <n v="1"/>
    <n v="0.52"/>
    <x v="0"/>
  </r>
  <r>
    <x v="0"/>
    <s v="南魚沼郡湯沢町"/>
    <x v="34"/>
    <x v="4"/>
    <n v="4"/>
    <n v="0.84"/>
    <n v="0"/>
    <n v="0"/>
    <n v="4"/>
    <n v="2.0699999999999998"/>
    <x v="0"/>
  </r>
  <r>
    <x v="0"/>
    <s v="南魚沼郡湯沢町"/>
    <x v="34"/>
    <x v="5"/>
    <n v="2"/>
    <n v="0.42"/>
    <n v="0"/>
    <n v="0"/>
    <n v="0"/>
    <n v="0"/>
    <x v="4"/>
  </r>
  <r>
    <x v="0"/>
    <s v="南魚沼郡湯沢町"/>
    <x v="34"/>
    <x v="6"/>
    <n v="76"/>
    <n v="15.93"/>
    <n v="21"/>
    <n v="7.47"/>
    <n v="55"/>
    <n v="28.5"/>
    <x v="0"/>
  </r>
  <r>
    <x v="0"/>
    <s v="南魚沼郡湯沢町"/>
    <x v="34"/>
    <x v="7"/>
    <n v="0"/>
    <n v="0"/>
    <n v="0"/>
    <n v="0"/>
    <n v="0"/>
    <n v="0"/>
    <x v="0"/>
  </r>
  <r>
    <x v="0"/>
    <s v="南魚沼郡湯沢町"/>
    <x v="34"/>
    <x v="8"/>
    <n v="42"/>
    <n v="8.81"/>
    <n v="29"/>
    <n v="10.32"/>
    <n v="13"/>
    <n v="6.74"/>
    <x v="0"/>
  </r>
  <r>
    <x v="0"/>
    <s v="南魚沼郡湯沢町"/>
    <x v="34"/>
    <x v="9"/>
    <n v="22"/>
    <n v="4.6100000000000003"/>
    <n v="8"/>
    <n v="2.85"/>
    <n v="13"/>
    <n v="6.74"/>
    <x v="0"/>
  </r>
  <r>
    <x v="0"/>
    <s v="南魚沼郡湯沢町"/>
    <x v="34"/>
    <x v="10"/>
    <n v="224"/>
    <n v="46.96"/>
    <n v="156"/>
    <n v="55.52"/>
    <n v="68"/>
    <n v="35.229999999999997"/>
    <x v="0"/>
  </r>
  <r>
    <x v="0"/>
    <s v="南魚沼郡湯沢町"/>
    <x v="34"/>
    <x v="11"/>
    <n v="34"/>
    <n v="7.13"/>
    <n v="30"/>
    <n v="10.68"/>
    <n v="4"/>
    <n v="2.0699999999999998"/>
    <x v="0"/>
  </r>
  <r>
    <x v="0"/>
    <s v="南魚沼郡湯沢町"/>
    <x v="34"/>
    <x v="12"/>
    <n v="8"/>
    <n v="1.68"/>
    <n v="7"/>
    <n v="2.4900000000000002"/>
    <n v="1"/>
    <n v="0.52"/>
    <x v="0"/>
  </r>
  <r>
    <x v="0"/>
    <s v="南魚沼郡湯沢町"/>
    <x v="34"/>
    <x v="13"/>
    <n v="8"/>
    <n v="1.68"/>
    <n v="8"/>
    <n v="2.85"/>
    <n v="0"/>
    <n v="0"/>
    <x v="0"/>
  </r>
  <r>
    <x v="0"/>
    <s v="南魚沼郡湯沢町"/>
    <x v="34"/>
    <x v="14"/>
    <n v="11"/>
    <n v="2.31"/>
    <n v="3"/>
    <n v="1.07"/>
    <n v="8"/>
    <n v="4.1500000000000004"/>
    <x v="0"/>
  </r>
  <r>
    <x v="0"/>
    <s v="中魚沼郡津南町"/>
    <x v="35"/>
    <x v="0"/>
    <n v="1"/>
    <n v="0.37"/>
    <n v="0"/>
    <n v="0"/>
    <n v="1"/>
    <n v="1.06"/>
    <x v="0"/>
  </r>
  <r>
    <x v="0"/>
    <s v="中魚沼郡津南町"/>
    <x v="35"/>
    <x v="1"/>
    <n v="58"/>
    <n v="21.56"/>
    <n v="27"/>
    <n v="15.98"/>
    <n v="31"/>
    <n v="32.979999999999997"/>
    <x v="0"/>
  </r>
  <r>
    <x v="0"/>
    <s v="中魚沼郡津南町"/>
    <x v="35"/>
    <x v="2"/>
    <n v="21"/>
    <n v="7.81"/>
    <n v="6"/>
    <n v="3.55"/>
    <n v="14"/>
    <n v="14.89"/>
    <x v="3"/>
  </r>
  <r>
    <x v="0"/>
    <s v="中魚沼郡津南町"/>
    <x v="35"/>
    <x v="3"/>
    <n v="2"/>
    <n v="0.74"/>
    <n v="0"/>
    <n v="0"/>
    <n v="2"/>
    <n v="2.13"/>
    <x v="0"/>
  </r>
  <r>
    <x v="0"/>
    <s v="中魚沼郡津南町"/>
    <x v="35"/>
    <x v="4"/>
    <n v="2"/>
    <n v="0.74"/>
    <n v="1"/>
    <n v="0.59"/>
    <n v="1"/>
    <n v="1.06"/>
    <x v="0"/>
  </r>
  <r>
    <x v="0"/>
    <s v="中魚沼郡津南町"/>
    <x v="35"/>
    <x v="5"/>
    <n v="5"/>
    <n v="1.86"/>
    <n v="1"/>
    <n v="0.59"/>
    <n v="3"/>
    <n v="3.19"/>
    <x v="3"/>
  </r>
  <r>
    <x v="0"/>
    <s v="中魚沼郡津南町"/>
    <x v="35"/>
    <x v="6"/>
    <n v="71"/>
    <n v="26.39"/>
    <n v="49"/>
    <n v="28.99"/>
    <n v="21"/>
    <n v="22.34"/>
    <x v="3"/>
  </r>
  <r>
    <x v="0"/>
    <s v="中魚沼郡津南町"/>
    <x v="35"/>
    <x v="7"/>
    <n v="0"/>
    <n v="0"/>
    <n v="0"/>
    <n v="0"/>
    <n v="0"/>
    <n v="0"/>
    <x v="0"/>
  </r>
  <r>
    <x v="0"/>
    <s v="中魚沼郡津南町"/>
    <x v="35"/>
    <x v="8"/>
    <n v="6"/>
    <n v="2.23"/>
    <n v="2"/>
    <n v="1.18"/>
    <n v="4"/>
    <n v="4.26"/>
    <x v="0"/>
  </r>
  <r>
    <x v="0"/>
    <s v="中魚沼郡津南町"/>
    <x v="35"/>
    <x v="9"/>
    <n v="10"/>
    <n v="3.72"/>
    <n v="6"/>
    <n v="3.55"/>
    <n v="3"/>
    <n v="3.19"/>
    <x v="0"/>
  </r>
  <r>
    <x v="0"/>
    <s v="中魚沼郡津南町"/>
    <x v="35"/>
    <x v="10"/>
    <n v="35"/>
    <n v="13.01"/>
    <n v="30"/>
    <n v="17.75"/>
    <n v="5"/>
    <n v="5.32"/>
    <x v="0"/>
  </r>
  <r>
    <x v="0"/>
    <s v="中魚沼郡津南町"/>
    <x v="35"/>
    <x v="11"/>
    <n v="41"/>
    <n v="15.24"/>
    <n v="35"/>
    <n v="20.71"/>
    <n v="6"/>
    <n v="6.38"/>
    <x v="0"/>
  </r>
  <r>
    <x v="0"/>
    <s v="中魚沼郡津南町"/>
    <x v="35"/>
    <x v="12"/>
    <n v="4"/>
    <n v="1.49"/>
    <n v="3"/>
    <n v="1.78"/>
    <n v="0"/>
    <n v="0"/>
    <x v="0"/>
  </r>
  <r>
    <x v="0"/>
    <s v="中魚沼郡津南町"/>
    <x v="35"/>
    <x v="13"/>
    <n v="5"/>
    <n v="1.86"/>
    <n v="3"/>
    <n v="1.78"/>
    <n v="1"/>
    <n v="1.06"/>
    <x v="0"/>
  </r>
  <r>
    <x v="0"/>
    <s v="中魚沼郡津南町"/>
    <x v="35"/>
    <x v="14"/>
    <n v="8"/>
    <n v="2.97"/>
    <n v="6"/>
    <n v="3.55"/>
    <n v="2"/>
    <n v="2.13"/>
    <x v="0"/>
  </r>
  <r>
    <x v="0"/>
    <s v="刈羽郡刈羽村"/>
    <x v="36"/>
    <x v="0"/>
    <n v="0"/>
    <n v="0"/>
    <n v="0"/>
    <n v="0"/>
    <n v="0"/>
    <n v="0"/>
    <x v="0"/>
  </r>
  <r>
    <x v="0"/>
    <s v="刈羽郡刈羽村"/>
    <x v="36"/>
    <x v="1"/>
    <n v="38"/>
    <n v="33.630000000000003"/>
    <n v="10"/>
    <n v="20"/>
    <n v="28"/>
    <n v="45.9"/>
    <x v="0"/>
  </r>
  <r>
    <x v="0"/>
    <s v="刈羽郡刈羽村"/>
    <x v="36"/>
    <x v="2"/>
    <n v="11"/>
    <n v="9.73"/>
    <n v="3"/>
    <n v="6"/>
    <n v="8"/>
    <n v="13.11"/>
    <x v="0"/>
  </r>
  <r>
    <x v="0"/>
    <s v="刈羽郡刈羽村"/>
    <x v="36"/>
    <x v="3"/>
    <n v="1"/>
    <n v="0.88"/>
    <n v="0"/>
    <n v="0"/>
    <n v="0"/>
    <n v="0"/>
    <x v="0"/>
  </r>
  <r>
    <x v="0"/>
    <s v="刈羽郡刈羽村"/>
    <x v="36"/>
    <x v="4"/>
    <n v="2"/>
    <n v="1.77"/>
    <n v="1"/>
    <n v="2"/>
    <n v="0"/>
    <n v="0"/>
    <x v="0"/>
  </r>
  <r>
    <x v="0"/>
    <s v="刈羽郡刈羽村"/>
    <x v="36"/>
    <x v="5"/>
    <n v="1"/>
    <n v="0.88"/>
    <n v="0"/>
    <n v="0"/>
    <n v="1"/>
    <n v="1.64"/>
    <x v="0"/>
  </r>
  <r>
    <x v="0"/>
    <s v="刈羽郡刈羽村"/>
    <x v="36"/>
    <x v="6"/>
    <n v="21"/>
    <n v="18.579999999999998"/>
    <n v="11"/>
    <n v="22"/>
    <n v="10"/>
    <n v="16.39"/>
    <x v="0"/>
  </r>
  <r>
    <x v="0"/>
    <s v="刈羽郡刈羽村"/>
    <x v="36"/>
    <x v="7"/>
    <n v="0"/>
    <n v="0"/>
    <n v="0"/>
    <n v="0"/>
    <n v="0"/>
    <n v="0"/>
    <x v="0"/>
  </r>
  <r>
    <x v="0"/>
    <s v="刈羽郡刈羽村"/>
    <x v="36"/>
    <x v="8"/>
    <n v="1"/>
    <n v="0.88"/>
    <n v="0"/>
    <n v="0"/>
    <n v="1"/>
    <n v="1.64"/>
    <x v="0"/>
  </r>
  <r>
    <x v="0"/>
    <s v="刈羽郡刈羽村"/>
    <x v="36"/>
    <x v="9"/>
    <n v="6"/>
    <n v="5.31"/>
    <n v="2"/>
    <n v="4"/>
    <n v="4"/>
    <n v="6.56"/>
    <x v="0"/>
  </r>
  <r>
    <x v="0"/>
    <s v="刈羽郡刈羽村"/>
    <x v="36"/>
    <x v="10"/>
    <n v="9"/>
    <n v="7.96"/>
    <n v="3"/>
    <n v="6"/>
    <n v="6"/>
    <n v="9.84"/>
    <x v="0"/>
  </r>
  <r>
    <x v="0"/>
    <s v="刈羽郡刈羽村"/>
    <x v="36"/>
    <x v="11"/>
    <n v="10"/>
    <n v="8.85"/>
    <n v="10"/>
    <n v="20"/>
    <n v="0"/>
    <n v="0"/>
    <x v="0"/>
  </r>
  <r>
    <x v="0"/>
    <s v="刈羽郡刈羽村"/>
    <x v="36"/>
    <x v="12"/>
    <n v="5"/>
    <n v="4.42"/>
    <n v="5"/>
    <n v="10"/>
    <n v="0"/>
    <n v="0"/>
    <x v="0"/>
  </r>
  <r>
    <x v="0"/>
    <s v="刈羽郡刈羽村"/>
    <x v="36"/>
    <x v="13"/>
    <n v="3"/>
    <n v="2.65"/>
    <n v="2"/>
    <n v="4"/>
    <n v="1"/>
    <n v="1.64"/>
    <x v="0"/>
  </r>
  <r>
    <x v="0"/>
    <s v="刈羽郡刈羽村"/>
    <x v="36"/>
    <x v="14"/>
    <n v="5"/>
    <n v="4.42"/>
    <n v="3"/>
    <n v="6"/>
    <n v="2"/>
    <n v="3.28"/>
    <x v="0"/>
  </r>
  <r>
    <x v="0"/>
    <s v="岩船郡関川村"/>
    <x v="37"/>
    <x v="0"/>
    <n v="0"/>
    <n v="0"/>
    <n v="0"/>
    <n v="0"/>
    <n v="0"/>
    <n v="0"/>
    <x v="0"/>
  </r>
  <r>
    <x v="0"/>
    <s v="岩船郡関川村"/>
    <x v="37"/>
    <x v="1"/>
    <n v="40"/>
    <n v="24.39"/>
    <n v="23"/>
    <n v="21.1"/>
    <n v="17"/>
    <n v="33.33"/>
    <x v="0"/>
  </r>
  <r>
    <x v="0"/>
    <s v="岩船郡関川村"/>
    <x v="37"/>
    <x v="2"/>
    <n v="15"/>
    <n v="9.15"/>
    <n v="11"/>
    <n v="10.09"/>
    <n v="4"/>
    <n v="7.84"/>
    <x v="0"/>
  </r>
  <r>
    <x v="0"/>
    <s v="岩船郡関川村"/>
    <x v="37"/>
    <x v="3"/>
    <n v="1"/>
    <n v="0.61"/>
    <n v="0"/>
    <n v="0"/>
    <n v="1"/>
    <n v="1.96"/>
    <x v="0"/>
  </r>
  <r>
    <x v="0"/>
    <s v="岩船郡関川村"/>
    <x v="37"/>
    <x v="4"/>
    <n v="0"/>
    <n v="0"/>
    <n v="0"/>
    <n v="0"/>
    <n v="0"/>
    <n v="0"/>
    <x v="0"/>
  </r>
  <r>
    <x v="0"/>
    <s v="岩船郡関川村"/>
    <x v="37"/>
    <x v="5"/>
    <n v="3"/>
    <n v="1.83"/>
    <n v="1"/>
    <n v="0.92"/>
    <n v="2"/>
    <n v="3.92"/>
    <x v="0"/>
  </r>
  <r>
    <x v="0"/>
    <s v="岩船郡関川村"/>
    <x v="37"/>
    <x v="6"/>
    <n v="40"/>
    <n v="24.39"/>
    <n v="30"/>
    <n v="27.52"/>
    <n v="10"/>
    <n v="19.61"/>
    <x v="0"/>
  </r>
  <r>
    <x v="0"/>
    <s v="岩船郡関川村"/>
    <x v="37"/>
    <x v="7"/>
    <n v="0"/>
    <n v="0"/>
    <n v="0"/>
    <n v="0"/>
    <n v="0"/>
    <n v="0"/>
    <x v="0"/>
  </r>
  <r>
    <x v="0"/>
    <s v="岩船郡関川村"/>
    <x v="37"/>
    <x v="8"/>
    <n v="3"/>
    <n v="1.83"/>
    <n v="0"/>
    <n v="0"/>
    <n v="3"/>
    <n v="5.88"/>
    <x v="0"/>
  </r>
  <r>
    <x v="0"/>
    <s v="岩船郡関川村"/>
    <x v="37"/>
    <x v="9"/>
    <n v="5"/>
    <n v="3.05"/>
    <n v="3"/>
    <n v="2.75"/>
    <n v="1"/>
    <n v="1.96"/>
    <x v="0"/>
  </r>
  <r>
    <x v="0"/>
    <s v="岩船郡関川村"/>
    <x v="37"/>
    <x v="10"/>
    <n v="18"/>
    <n v="10.98"/>
    <n v="12"/>
    <n v="11.01"/>
    <n v="6"/>
    <n v="11.76"/>
    <x v="0"/>
  </r>
  <r>
    <x v="0"/>
    <s v="岩船郡関川村"/>
    <x v="37"/>
    <x v="11"/>
    <n v="24"/>
    <n v="14.63"/>
    <n v="23"/>
    <n v="21.1"/>
    <n v="1"/>
    <n v="1.96"/>
    <x v="0"/>
  </r>
  <r>
    <x v="0"/>
    <s v="岩船郡関川村"/>
    <x v="37"/>
    <x v="12"/>
    <n v="3"/>
    <n v="1.83"/>
    <n v="1"/>
    <n v="0.92"/>
    <n v="1"/>
    <n v="1.96"/>
    <x v="0"/>
  </r>
  <r>
    <x v="0"/>
    <s v="岩船郡関川村"/>
    <x v="37"/>
    <x v="13"/>
    <n v="8"/>
    <n v="4.88"/>
    <n v="3"/>
    <n v="2.75"/>
    <n v="3"/>
    <n v="5.88"/>
    <x v="0"/>
  </r>
  <r>
    <x v="0"/>
    <s v="岩船郡関川村"/>
    <x v="37"/>
    <x v="14"/>
    <n v="4"/>
    <n v="2.44"/>
    <n v="2"/>
    <n v="1.83"/>
    <n v="2"/>
    <n v="3.92"/>
    <x v="0"/>
  </r>
  <r>
    <x v="0"/>
    <s v="岩船郡粟島浦村"/>
    <x v="38"/>
    <x v="0"/>
    <n v="0"/>
    <n v="0"/>
    <n v="0"/>
    <n v="0"/>
    <n v="0"/>
    <n v="0"/>
    <x v="0"/>
  </r>
  <r>
    <x v="0"/>
    <s v="岩船郡粟島浦村"/>
    <x v="38"/>
    <x v="1"/>
    <n v="4"/>
    <n v="7.41"/>
    <n v="3"/>
    <n v="6.82"/>
    <n v="1"/>
    <n v="16.670000000000002"/>
    <x v="0"/>
  </r>
  <r>
    <x v="0"/>
    <s v="岩船郡粟島浦村"/>
    <x v="38"/>
    <x v="2"/>
    <n v="0"/>
    <n v="0"/>
    <n v="0"/>
    <n v="0"/>
    <n v="0"/>
    <n v="0"/>
    <x v="0"/>
  </r>
  <r>
    <x v="0"/>
    <s v="岩船郡粟島浦村"/>
    <x v="38"/>
    <x v="3"/>
    <n v="0"/>
    <n v="0"/>
    <n v="0"/>
    <n v="0"/>
    <n v="0"/>
    <n v="0"/>
    <x v="0"/>
  </r>
  <r>
    <x v="0"/>
    <s v="岩船郡粟島浦村"/>
    <x v="38"/>
    <x v="4"/>
    <n v="0"/>
    <n v="0"/>
    <n v="0"/>
    <n v="0"/>
    <n v="0"/>
    <n v="0"/>
    <x v="0"/>
  </r>
  <r>
    <x v="0"/>
    <s v="岩船郡粟島浦村"/>
    <x v="38"/>
    <x v="5"/>
    <n v="0"/>
    <n v="0"/>
    <n v="0"/>
    <n v="0"/>
    <n v="0"/>
    <n v="0"/>
    <x v="0"/>
  </r>
  <r>
    <x v="0"/>
    <s v="岩船郡粟島浦村"/>
    <x v="38"/>
    <x v="6"/>
    <n v="8"/>
    <n v="14.81"/>
    <n v="6"/>
    <n v="13.64"/>
    <n v="2"/>
    <n v="33.33"/>
    <x v="0"/>
  </r>
  <r>
    <x v="0"/>
    <s v="岩船郡粟島浦村"/>
    <x v="38"/>
    <x v="7"/>
    <n v="0"/>
    <n v="0"/>
    <n v="0"/>
    <n v="0"/>
    <n v="0"/>
    <n v="0"/>
    <x v="0"/>
  </r>
  <r>
    <x v="0"/>
    <s v="岩船郡粟島浦村"/>
    <x v="38"/>
    <x v="8"/>
    <n v="0"/>
    <n v="0"/>
    <n v="0"/>
    <n v="0"/>
    <n v="0"/>
    <n v="0"/>
    <x v="0"/>
  </r>
  <r>
    <x v="0"/>
    <s v="岩船郡粟島浦村"/>
    <x v="38"/>
    <x v="9"/>
    <n v="0"/>
    <n v="0"/>
    <n v="0"/>
    <n v="0"/>
    <n v="0"/>
    <n v="0"/>
    <x v="0"/>
  </r>
  <r>
    <x v="0"/>
    <s v="岩船郡粟島浦村"/>
    <x v="38"/>
    <x v="10"/>
    <n v="35"/>
    <n v="64.81"/>
    <n v="32"/>
    <n v="72.73"/>
    <n v="3"/>
    <n v="50"/>
    <x v="0"/>
  </r>
  <r>
    <x v="0"/>
    <s v="岩船郡粟島浦村"/>
    <x v="38"/>
    <x v="11"/>
    <n v="4"/>
    <n v="7.41"/>
    <n v="2"/>
    <n v="4.55"/>
    <n v="0"/>
    <n v="0"/>
    <x v="0"/>
  </r>
  <r>
    <x v="0"/>
    <s v="岩船郡粟島浦村"/>
    <x v="38"/>
    <x v="12"/>
    <n v="1"/>
    <n v="1.85"/>
    <n v="0"/>
    <n v="0"/>
    <n v="0"/>
    <n v="0"/>
    <x v="0"/>
  </r>
  <r>
    <x v="0"/>
    <s v="岩船郡粟島浦村"/>
    <x v="38"/>
    <x v="13"/>
    <n v="1"/>
    <n v="1.85"/>
    <n v="0"/>
    <n v="0"/>
    <n v="0"/>
    <n v="0"/>
    <x v="0"/>
  </r>
  <r>
    <x v="0"/>
    <s v="岩船郡粟島浦村"/>
    <x v="38"/>
    <x v="14"/>
    <n v="1"/>
    <n v="1.85"/>
    <n v="1"/>
    <n v="2.27"/>
    <n v="0"/>
    <n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3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4"/>
  </r>
  <r>
    <x v="0"/>
    <x v="0"/>
    <x v="0"/>
    <x v="6"/>
    <x v="6"/>
    <x v="6"/>
    <x v="6"/>
    <x v="6"/>
    <x v="6"/>
    <x v="6"/>
    <x v="6"/>
    <x v="6"/>
    <x v="6"/>
    <x v="5"/>
  </r>
  <r>
    <x v="0"/>
    <x v="0"/>
    <x v="0"/>
    <x v="7"/>
    <x v="7"/>
    <x v="7"/>
    <x v="7"/>
    <x v="7"/>
    <x v="7"/>
    <x v="7"/>
    <x v="7"/>
    <x v="7"/>
    <x v="7"/>
    <x v="6"/>
  </r>
  <r>
    <x v="0"/>
    <x v="0"/>
    <x v="0"/>
    <x v="8"/>
    <x v="8"/>
    <x v="8"/>
    <x v="8"/>
    <x v="8"/>
    <x v="8"/>
    <x v="8"/>
    <x v="8"/>
    <x v="8"/>
    <x v="8"/>
    <x v="7"/>
  </r>
  <r>
    <x v="0"/>
    <x v="0"/>
    <x v="0"/>
    <x v="9"/>
    <x v="9"/>
    <x v="9"/>
    <x v="9"/>
    <x v="9"/>
    <x v="9"/>
    <x v="9"/>
    <x v="9"/>
    <x v="9"/>
    <x v="9"/>
    <x v="7"/>
  </r>
  <r>
    <x v="0"/>
    <x v="0"/>
    <x v="0"/>
    <x v="10"/>
    <x v="10"/>
    <x v="10"/>
    <x v="10"/>
    <x v="10"/>
    <x v="10"/>
    <x v="10"/>
    <x v="10"/>
    <x v="10"/>
    <x v="10"/>
    <x v="7"/>
  </r>
  <r>
    <x v="0"/>
    <x v="0"/>
    <x v="0"/>
    <x v="11"/>
    <x v="11"/>
    <x v="11"/>
    <x v="11"/>
    <x v="11"/>
    <x v="11"/>
    <x v="11"/>
    <x v="11"/>
    <x v="11"/>
    <x v="11"/>
    <x v="3"/>
  </r>
  <r>
    <x v="0"/>
    <x v="0"/>
    <x v="0"/>
    <x v="12"/>
    <x v="12"/>
    <x v="12"/>
    <x v="12"/>
    <x v="12"/>
    <x v="12"/>
    <x v="12"/>
    <x v="12"/>
    <x v="12"/>
    <x v="12"/>
    <x v="3"/>
  </r>
  <r>
    <x v="0"/>
    <x v="0"/>
    <x v="0"/>
    <x v="13"/>
    <x v="13"/>
    <x v="13"/>
    <x v="13"/>
    <x v="13"/>
    <x v="13"/>
    <x v="13"/>
    <x v="13"/>
    <x v="13"/>
    <x v="13"/>
    <x v="5"/>
  </r>
  <r>
    <x v="0"/>
    <x v="0"/>
    <x v="0"/>
    <x v="14"/>
    <x v="14"/>
    <x v="14"/>
    <x v="14"/>
    <x v="14"/>
    <x v="14"/>
    <x v="14"/>
    <x v="14"/>
    <x v="14"/>
    <x v="14"/>
    <x v="7"/>
  </r>
  <r>
    <x v="0"/>
    <x v="0"/>
    <x v="0"/>
    <x v="15"/>
    <x v="15"/>
    <x v="15"/>
    <x v="15"/>
    <x v="15"/>
    <x v="15"/>
    <x v="15"/>
    <x v="15"/>
    <x v="15"/>
    <x v="12"/>
    <x v="8"/>
  </r>
  <r>
    <x v="0"/>
    <x v="0"/>
    <x v="0"/>
    <x v="16"/>
    <x v="16"/>
    <x v="16"/>
    <x v="16"/>
    <x v="16"/>
    <x v="16"/>
    <x v="16"/>
    <x v="16"/>
    <x v="16"/>
    <x v="15"/>
    <x v="1"/>
  </r>
  <r>
    <x v="0"/>
    <x v="0"/>
    <x v="0"/>
    <x v="17"/>
    <x v="17"/>
    <x v="17"/>
    <x v="17"/>
    <x v="17"/>
    <x v="17"/>
    <x v="17"/>
    <x v="17"/>
    <x v="17"/>
    <x v="16"/>
    <x v="7"/>
  </r>
  <r>
    <x v="0"/>
    <x v="0"/>
    <x v="0"/>
    <x v="18"/>
    <x v="18"/>
    <x v="18"/>
    <x v="18"/>
    <x v="18"/>
    <x v="18"/>
    <x v="18"/>
    <x v="18"/>
    <x v="18"/>
    <x v="17"/>
    <x v="3"/>
  </r>
  <r>
    <x v="0"/>
    <x v="0"/>
    <x v="0"/>
    <x v="19"/>
    <x v="19"/>
    <x v="19"/>
    <x v="19"/>
    <x v="19"/>
    <x v="19"/>
    <x v="19"/>
    <x v="19"/>
    <x v="19"/>
    <x v="18"/>
    <x v="7"/>
  </r>
  <r>
    <x v="0"/>
    <x v="1"/>
    <x v="1"/>
    <x v="0"/>
    <x v="0"/>
    <x v="0"/>
    <x v="0"/>
    <x v="20"/>
    <x v="20"/>
    <x v="20"/>
    <x v="20"/>
    <x v="20"/>
    <x v="19"/>
    <x v="7"/>
  </r>
  <r>
    <x v="0"/>
    <x v="1"/>
    <x v="1"/>
    <x v="1"/>
    <x v="1"/>
    <x v="1"/>
    <x v="1"/>
    <x v="21"/>
    <x v="1"/>
    <x v="21"/>
    <x v="21"/>
    <x v="21"/>
    <x v="20"/>
    <x v="7"/>
  </r>
  <r>
    <x v="0"/>
    <x v="1"/>
    <x v="1"/>
    <x v="2"/>
    <x v="2"/>
    <x v="2"/>
    <x v="2"/>
    <x v="22"/>
    <x v="2"/>
    <x v="22"/>
    <x v="22"/>
    <x v="22"/>
    <x v="21"/>
    <x v="7"/>
  </r>
  <r>
    <x v="0"/>
    <x v="1"/>
    <x v="1"/>
    <x v="6"/>
    <x v="6"/>
    <x v="6"/>
    <x v="3"/>
    <x v="23"/>
    <x v="21"/>
    <x v="23"/>
    <x v="23"/>
    <x v="23"/>
    <x v="22"/>
    <x v="2"/>
  </r>
  <r>
    <x v="0"/>
    <x v="1"/>
    <x v="1"/>
    <x v="3"/>
    <x v="3"/>
    <x v="3"/>
    <x v="4"/>
    <x v="24"/>
    <x v="22"/>
    <x v="24"/>
    <x v="24"/>
    <x v="24"/>
    <x v="23"/>
    <x v="7"/>
  </r>
  <r>
    <x v="0"/>
    <x v="1"/>
    <x v="1"/>
    <x v="4"/>
    <x v="4"/>
    <x v="4"/>
    <x v="5"/>
    <x v="25"/>
    <x v="23"/>
    <x v="25"/>
    <x v="25"/>
    <x v="25"/>
    <x v="24"/>
    <x v="3"/>
  </r>
  <r>
    <x v="0"/>
    <x v="1"/>
    <x v="1"/>
    <x v="5"/>
    <x v="5"/>
    <x v="5"/>
    <x v="6"/>
    <x v="26"/>
    <x v="24"/>
    <x v="26"/>
    <x v="26"/>
    <x v="16"/>
    <x v="25"/>
    <x v="3"/>
  </r>
  <r>
    <x v="0"/>
    <x v="1"/>
    <x v="1"/>
    <x v="7"/>
    <x v="7"/>
    <x v="7"/>
    <x v="7"/>
    <x v="27"/>
    <x v="25"/>
    <x v="27"/>
    <x v="27"/>
    <x v="11"/>
    <x v="26"/>
    <x v="5"/>
  </r>
  <r>
    <x v="0"/>
    <x v="1"/>
    <x v="1"/>
    <x v="8"/>
    <x v="8"/>
    <x v="8"/>
    <x v="8"/>
    <x v="28"/>
    <x v="26"/>
    <x v="28"/>
    <x v="28"/>
    <x v="26"/>
    <x v="27"/>
    <x v="7"/>
  </r>
  <r>
    <x v="0"/>
    <x v="1"/>
    <x v="1"/>
    <x v="11"/>
    <x v="11"/>
    <x v="11"/>
    <x v="9"/>
    <x v="29"/>
    <x v="27"/>
    <x v="29"/>
    <x v="29"/>
    <x v="27"/>
    <x v="28"/>
    <x v="3"/>
  </r>
  <r>
    <x v="0"/>
    <x v="1"/>
    <x v="1"/>
    <x v="9"/>
    <x v="9"/>
    <x v="9"/>
    <x v="10"/>
    <x v="30"/>
    <x v="28"/>
    <x v="30"/>
    <x v="30"/>
    <x v="28"/>
    <x v="29"/>
    <x v="7"/>
  </r>
  <r>
    <x v="0"/>
    <x v="1"/>
    <x v="1"/>
    <x v="13"/>
    <x v="13"/>
    <x v="13"/>
    <x v="11"/>
    <x v="31"/>
    <x v="29"/>
    <x v="31"/>
    <x v="31"/>
    <x v="29"/>
    <x v="30"/>
    <x v="7"/>
  </r>
  <r>
    <x v="0"/>
    <x v="1"/>
    <x v="1"/>
    <x v="12"/>
    <x v="12"/>
    <x v="12"/>
    <x v="12"/>
    <x v="32"/>
    <x v="30"/>
    <x v="32"/>
    <x v="32"/>
    <x v="30"/>
    <x v="31"/>
    <x v="3"/>
  </r>
  <r>
    <x v="0"/>
    <x v="1"/>
    <x v="1"/>
    <x v="14"/>
    <x v="14"/>
    <x v="14"/>
    <x v="13"/>
    <x v="33"/>
    <x v="31"/>
    <x v="33"/>
    <x v="16"/>
    <x v="31"/>
    <x v="32"/>
    <x v="7"/>
  </r>
  <r>
    <x v="0"/>
    <x v="1"/>
    <x v="1"/>
    <x v="17"/>
    <x v="17"/>
    <x v="17"/>
    <x v="14"/>
    <x v="34"/>
    <x v="32"/>
    <x v="34"/>
    <x v="17"/>
    <x v="32"/>
    <x v="33"/>
    <x v="7"/>
  </r>
  <r>
    <x v="0"/>
    <x v="1"/>
    <x v="1"/>
    <x v="19"/>
    <x v="19"/>
    <x v="19"/>
    <x v="15"/>
    <x v="35"/>
    <x v="33"/>
    <x v="35"/>
    <x v="33"/>
    <x v="33"/>
    <x v="34"/>
    <x v="7"/>
  </r>
  <r>
    <x v="0"/>
    <x v="1"/>
    <x v="1"/>
    <x v="18"/>
    <x v="18"/>
    <x v="18"/>
    <x v="16"/>
    <x v="36"/>
    <x v="34"/>
    <x v="36"/>
    <x v="34"/>
    <x v="34"/>
    <x v="35"/>
    <x v="7"/>
  </r>
  <r>
    <x v="0"/>
    <x v="1"/>
    <x v="1"/>
    <x v="20"/>
    <x v="20"/>
    <x v="20"/>
    <x v="17"/>
    <x v="37"/>
    <x v="35"/>
    <x v="37"/>
    <x v="35"/>
    <x v="34"/>
    <x v="35"/>
    <x v="7"/>
  </r>
  <r>
    <x v="0"/>
    <x v="1"/>
    <x v="1"/>
    <x v="15"/>
    <x v="15"/>
    <x v="15"/>
    <x v="18"/>
    <x v="38"/>
    <x v="36"/>
    <x v="38"/>
    <x v="36"/>
    <x v="35"/>
    <x v="10"/>
    <x v="9"/>
  </r>
  <r>
    <x v="0"/>
    <x v="1"/>
    <x v="1"/>
    <x v="10"/>
    <x v="10"/>
    <x v="10"/>
    <x v="19"/>
    <x v="39"/>
    <x v="37"/>
    <x v="39"/>
    <x v="37"/>
    <x v="36"/>
    <x v="36"/>
    <x v="7"/>
  </r>
  <r>
    <x v="0"/>
    <x v="2"/>
    <x v="2"/>
    <x v="0"/>
    <x v="0"/>
    <x v="0"/>
    <x v="0"/>
    <x v="40"/>
    <x v="38"/>
    <x v="40"/>
    <x v="38"/>
    <x v="37"/>
    <x v="37"/>
    <x v="7"/>
  </r>
  <r>
    <x v="0"/>
    <x v="2"/>
    <x v="2"/>
    <x v="4"/>
    <x v="4"/>
    <x v="4"/>
    <x v="1"/>
    <x v="41"/>
    <x v="39"/>
    <x v="41"/>
    <x v="39"/>
    <x v="38"/>
    <x v="38"/>
    <x v="7"/>
  </r>
  <r>
    <x v="0"/>
    <x v="2"/>
    <x v="2"/>
    <x v="3"/>
    <x v="3"/>
    <x v="3"/>
    <x v="2"/>
    <x v="42"/>
    <x v="40"/>
    <x v="42"/>
    <x v="40"/>
    <x v="39"/>
    <x v="39"/>
    <x v="7"/>
  </r>
  <r>
    <x v="0"/>
    <x v="2"/>
    <x v="2"/>
    <x v="1"/>
    <x v="1"/>
    <x v="1"/>
    <x v="3"/>
    <x v="43"/>
    <x v="41"/>
    <x v="43"/>
    <x v="41"/>
    <x v="37"/>
    <x v="37"/>
    <x v="7"/>
  </r>
  <r>
    <x v="0"/>
    <x v="2"/>
    <x v="2"/>
    <x v="2"/>
    <x v="2"/>
    <x v="2"/>
    <x v="4"/>
    <x v="44"/>
    <x v="42"/>
    <x v="36"/>
    <x v="42"/>
    <x v="40"/>
    <x v="40"/>
    <x v="7"/>
  </r>
  <r>
    <x v="0"/>
    <x v="2"/>
    <x v="2"/>
    <x v="5"/>
    <x v="5"/>
    <x v="5"/>
    <x v="5"/>
    <x v="45"/>
    <x v="43"/>
    <x v="44"/>
    <x v="43"/>
    <x v="41"/>
    <x v="41"/>
    <x v="7"/>
  </r>
  <r>
    <x v="0"/>
    <x v="2"/>
    <x v="2"/>
    <x v="9"/>
    <x v="9"/>
    <x v="9"/>
    <x v="6"/>
    <x v="46"/>
    <x v="44"/>
    <x v="45"/>
    <x v="44"/>
    <x v="42"/>
    <x v="42"/>
    <x v="7"/>
  </r>
  <r>
    <x v="0"/>
    <x v="2"/>
    <x v="2"/>
    <x v="8"/>
    <x v="8"/>
    <x v="8"/>
    <x v="7"/>
    <x v="47"/>
    <x v="45"/>
    <x v="46"/>
    <x v="45"/>
    <x v="40"/>
    <x v="40"/>
    <x v="7"/>
  </r>
  <r>
    <x v="0"/>
    <x v="2"/>
    <x v="2"/>
    <x v="7"/>
    <x v="7"/>
    <x v="7"/>
    <x v="8"/>
    <x v="48"/>
    <x v="46"/>
    <x v="36"/>
    <x v="42"/>
    <x v="43"/>
    <x v="43"/>
    <x v="7"/>
  </r>
  <r>
    <x v="0"/>
    <x v="2"/>
    <x v="2"/>
    <x v="6"/>
    <x v="6"/>
    <x v="6"/>
    <x v="9"/>
    <x v="49"/>
    <x v="27"/>
    <x v="34"/>
    <x v="46"/>
    <x v="44"/>
    <x v="44"/>
    <x v="7"/>
  </r>
  <r>
    <x v="0"/>
    <x v="2"/>
    <x v="2"/>
    <x v="11"/>
    <x v="11"/>
    <x v="11"/>
    <x v="10"/>
    <x v="50"/>
    <x v="47"/>
    <x v="47"/>
    <x v="47"/>
    <x v="45"/>
    <x v="45"/>
    <x v="7"/>
  </r>
  <r>
    <x v="0"/>
    <x v="2"/>
    <x v="2"/>
    <x v="14"/>
    <x v="14"/>
    <x v="14"/>
    <x v="11"/>
    <x v="51"/>
    <x v="48"/>
    <x v="46"/>
    <x v="45"/>
    <x v="46"/>
    <x v="46"/>
    <x v="7"/>
  </r>
  <r>
    <x v="0"/>
    <x v="2"/>
    <x v="2"/>
    <x v="15"/>
    <x v="15"/>
    <x v="15"/>
    <x v="12"/>
    <x v="52"/>
    <x v="49"/>
    <x v="38"/>
    <x v="36"/>
    <x v="47"/>
    <x v="47"/>
    <x v="2"/>
  </r>
  <r>
    <x v="0"/>
    <x v="2"/>
    <x v="2"/>
    <x v="17"/>
    <x v="17"/>
    <x v="17"/>
    <x v="13"/>
    <x v="53"/>
    <x v="36"/>
    <x v="48"/>
    <x v="48"/>
    <x v="48"/>
    <x v="48"/>
    <x v="7"/>
  </r>
  <r>
    <x v="0"/>
    <x v="2"/>
    <x v="2"/>
    <x v="10"/>
    <x v="10"/>
    <x v="10"/>
    <x v="14"/>
    <x v="54"/>
    <x v="50"/>
    <x v="48"/>
    <x v="48"/>
    <x v="49"/>
    <x v="49"/>
    <x v="7"/>
  </r>
  <r>
    <x v="0"/>
    <x v="2"/>
    <x v="2"/>
    <x v="18"/>
    <x v="18"/>
    <x v="18"/>
    <x v="15"/>
    <x v="55"/>
    <x v="51"/>
    <x v="49"/>
    <x v="49"/>
    <x v="50"/>
    <x v="16"/>
    <x v="7"/>
  </r>
  <r>
    <x v="0"/>
    <x v="2"/>
    <x v="2"/>
    <x v="19"/>
    <x v="19"/>
    <x v="19"/>
    <x v="16"/>
    <x v="56"/>
    <x v="52"/>
    <x v="49"/>
    <x v="49"/>
    <x v="48"/>
    <x v="48"/>
    <x v="7"/>
  </r>
  <r>
    <x v="0"/>
    <x v="2"/>
    <x v="2"/>
    <x v="13"/>
    <x v="13"/>
    <x v="13"/>
    <x v="17"/>
    <x v="57"/>
    <x v="19"/>
    <x v="46"/>
    <x v="45"/>
    <x v="51"/>
    <x v="50"/>
    <x v="7"/>
  </r>
  <r>
    <x v="0"/>
    <x v="2"/>
    <x v="2"/>
    <x v="21"/>
    <x v="21"/>
    <x v="21"/>
    <x v="18"/>
    <x v="58"/>
    <x v="53"/>
    <x v="50"/>
    <x v="50"/>
    <x v="46"/>
    <x v="46"/>
    <x v="7"/>
  </r>
  <r>
    <x v="0"/>
    <x v="2"/>
    <x v="2"/>
    <x v="12"/>
    <x v="12"/>
    <x v="12"/>
    <x v="18"/>
    <x v="58"/>
    <x v="53"/>
    <x v="51"/>
    <x v="51"/>
    <x v="51"/>
    <x v="50"/>
    <x v="7"/>
  </r>
  <r>
    <x v="0"/>
    <x v="2"/>
    <x v="2"/>
    <x v="22"/>
    <x v="22"/>
    <x v="22"/>
    <x v="18"/>
    <x v="58"/>
    <x v="53"/>
    <x v="52"/>
    <x v="52"/>
    <x v="49"/>
    <x v="49"/>
    <x v="7"/>
  </r>
  <r>
    <x v="0"/>
    <x v="3"/>
    <x v="3"/>
    <x v="0"/>
    <x v="0"/>
    <x v="0"/>
    <x v="0"/>
    <x v="59"/>
    <x v="54"/>
    <x v="53"/>
    <x v="53"/>
    <x v="52"/>
    <x v="51"/>
    <x v="7"/>
  </r>
  <r>
    <x v="0"/>
    <x v="3"/>
    <x v="3"/>
    <x v="4"/>
    <x v="4"/>
    <x v="4"/>
    <x v="1"/>
    <x v="60"/>
    <x v="55"/>
    <x v="54"/>
    <x v="54"/>
    <x v="53"/>
    <x v="52"/>
    <x v="7"/>
  </r>
  <r>
    <x v="0"/>
    <x v="3"/>
    <x v="3"/>
    <x v="1"/>
    <x v="1"/>
    <x v="1"/>
    <x v="2"/>
    <x v="61"/>
    <x v="21"/>
    <x v="55"/>
    <x v="55"/>
    <x v="54"/>
    <x v="53"/>
    <x v="7"/>
  </r>
  <r>
    <x v="0"/>
    <x v="3"/>
    <x v="3"/>
    <x v="2"/>
    <x v="2"/>
    <x v="2"/>
    <x v="3"/>
    <x v="62"/>
    <x v="56"/>
    <x v="56"/>
    <x v="56"/>
    <x v="55"/>
    <x v="54"/>
    <x v="7"/>
  </r>
  <r>
    <x v="0"/>
    <x v="3"/>
    <x v="3"/>
    <x v="6"/>
    <x v="6"/>
    <x v="6"/>
    <x v="4"/>
    <x v="63"/>
    <x v="57"/>
    <x v="54"/>
    <x v="54"/>
    <x v="56"/>
    <x v="55"/>
    <x v="3"/>
  </r>
  <r>
    <x v="0"/>
    <x v="3"/>
    <x v="3"/>
    <x v="3"/>
    <x v="3"/>
    <x v="3"/>
    <x v="5"/>
    <x v="64"/>
    <x v="58"/>
    <x v="57"/>
    <x v="57"/>
    <x v="57"/>
    <x v="56"/>
    <x v="7"/>
  </r>
  <r>
    <x v="0"/>
    <x v="3"/>
    <x v="3"/>
    <x v="8"/>
    <x v="8"/>
    <x v="8"/>
    <x v="6"/>
    <x v="65"/>
    <x v="59"/>
    <x v="58"/>
    <x v="58"/>
    <x v="58"/>
    <x v="57"/>
    <x v="7"/>
  </r>
  <r>
    <x v="0"/>
    <x v="3"/>
    <x v="3"/>
    <x v="7"/>
    <x v="7"/>
    <x v="7"/>
    <x v="7"/>
    <x v="66"/>
    <x v="60"/>
    <x v="59"/>
    <x v="59"/>
    <x v="59"/>
    <x v="58"/>
    <x v="7"/>
  </r>
  <r>
    <x v="0"/>
    <x v="3"/>
    <x v="3"/>
    <x v="9"/>
    <x v="9"/>
    <x v="9"/>
    <x v="8"/>
    <x v="67"/>
    <x v="61"/>
    <x v="60"/>
    <x v="60"/>
    <x v="52"/>
    <x v="51"/>
    <x v="7"/>
  </r>
  <r>
    <x v="0"/>
    <x v="3"/>
    <x v="3"/>
    <x v="5"/>
    <x v="5"/>
    <x v="5"/>
    <x v="9"/>
    <x v="45"/>
    <x v="62"/>
    <x v="61"/>
    <x v="61"/>
    <x v="60"/>
    <x v="59"/>
    <x v="7"/>
  </r>
  <r>
    <x v="0"/>
    <x v="3"/>
    <x v="3"/>
    <x v="11"/>
    <x v="11"/>
    <x v="11"/>
    <x v="10"/>
    <x v="68"/>
    <x v="63"/>
    <x v="62"/>
    <x v="62"/>
    <x v="61"/>
    <x v="60"/>
    <x v="7"/>
  </r>
  <r>
    <x v="0"/>
    <x v="3"/>
    <x v="3"/>
    <x v="17"/>
    <x v="17"/>
    <x v="17"/>
    <x v="11"/>
    <x v="69"/>
    <x v="64"/>
    <x v="15"/>
    <x v="63"/>
    <x v="62"/>
    <x v="61"/>
    <x v="7"/>
  </r>
  <r>
    <x v="0"/>
    <x v="3"/>
    <x v="3"/>
    <x v="14"/>
    <x v="14"/>
    <x v="14"/>
    <x v="12"/>
    <x v="70"/>
    <x v="65"/>
    <x v="63"/>
    <x v="64"/>
    <x v="63"/>
    <x v="16"/>
    <x v="7"/>
  </r>
  <r>
    <x v="0"/>
    <x v="3"/>
    <x v="3"/>
    <x v="19"/>
    <x v="19"/>
    <x v="19"/>
    <x v="13"/>
    <x v="71"/>
    <x v="66"/>
    <x v="48"/>
    <x v="65"/>
    <x v="64"/>
    <x v="62"/>
    <x v="7"/>
  </r>
  <r>
    <x v="0"/>
    <x v="3"/>
    <x v="3"/>
    <x v="20"/>
    <x v="20"/>
    <x v="20"/>
    <x v="14"/>
    <x v="72"/>
    <x v="67"/>
    <x v="50"/>
    <x v="33"/>
    <x v="65"/>
    <x v="63"/>
    <x v="7"/>
  </r>
  <r>
    <x v="0"/>
    <x v="3"/>
    <x v="3"/>
    <x v="18"/>
    <x v="18"/>
    <x v="18"/>
    <x v="15"/>
    <x v="73"/>
    <x v="68"/>
    <x v="15"/>
    <x v="63"/>
    <x v="66"/>
    <x v="64"/>
    <x v="7"/>
  </r>
  <r>
    <x v="0"/>
    <x v="3"/>
    <x v="3"/>
    <x v="13"/>
    <x v="13"/>
    <x v="13"/>
    <x v="15"/>
    <x v="73"/>
    <x v="68"/>
    <x v="64"/>
    <x v="66"/>
    <x v="47"/>
    <x v="65"/>
    <x v="7"/>
  </r>
  <r>
    <x v="0"/>
    <x v="3"/>
    <x v="3"/>
    <x v="15"/>
    <x v="15"/>
    <x v="15"/>
    <x v="17"/>
    <x v="50"/>
    <x v="69"/>
    <x v="38"/>
    <x v="36"/>
    <x v="67"/>
    <x v="66"/>
    <x v="2"/>
  </r>
  <r>
    <x v="0"/>
    <x v="3"/>
    <x v="3"/>
    <x v="12"/>
    <x v="12"/>
    <x v="12"/>
    <x v="18"/>
    <x v="74"/>
    <x v="70"/>
    <x v="65"/>
    <x v="28"/>
    <x v="41"/>
    <x v="67"/>
    <x v="7"/>
  </r>
  <r>
    <x v="0"/>
    <x v="3"/>
    <x v="3"/>
    <x v="10"/>
    <x v="10"/>
    <x v="10"/>
    <x v="19"/>
    <x v="51"/>
    <x v="71"/>
    <x v="66"/>
    <x v="67"/>
    <x v="68"/>
    <x v="68"/>
    <x v="7"/>
  </r>
  <r>
    <x v="0"/>
    <x v="3"/>
    <x v="3"/>
    <x v="23"/>
    <x v="23"/>
    <x v="23"/>
    <x v="19"/>
    <x v="51"/>
    <x v="71"/>
    <x v="48"/>
    <x v="65"/>
    <x v="69"/>
    <x v="69"/>
    <x v="7"/>
  </r>
  <r>
    <x v="0"/>
    <x v="4"/>
    <x v="4"/>
    <x v="1"/>
    <x v="1"/>
    <x v="1"/>
    <x v="0"/>
    <x v="75"/>
    <x v="72"/>
    <x v="67"/>
    <x v="68"/>
    <x v="70"/>
    <x v="70"/>
    <x v="7"/>
  </r>
  <r>
    <x v="0"/>
    <x v="4"/>
    <x v="4"/>
    <x v="0"/>
    <x v="0"/>
    <x v="0"/>
    <x v="1"/>
    <x v="76"/>
    <x v="73"/>
    <x v="68"/>
    <x v="69"/>
    <x v="71"/>
    <x v="71"/>
    <x v="7"/>
  </r>
  <r>
    <x v="0"/>
    <x v="4"/>
    <x v="4"/>
    <x v="6"/>
    <x v="6"/>
    <x v="6"/>
    <x v="2"/>
    <x v="77"/>
    <x v="74"/>
    <x v="69"/>
    <x v="70"/>
    <x v="72"/>
    <x v="72"/>
    <x v="0"/>
  </r>
  <r>
    <x v="0"/>
    <x v="4"/>
    <x v="4"/>
    <x v="2"/>
    <x v="2"/>
    <x v="2"/>
    <x v="3"/>
    <x v="78"/>
    <x v="75"/>
    <x v="70"/>
    <x v="71"/>
    <x v="73"/>
    <x v="73"/>
    <x v="7"/>
  </r>
  <r>
    <x v="0"/>
    <x v="4"/>
    <x v="4"/>
    <x v="13"/>
    <x v="13"/>
    <x v="13"/>
    <x v="4"/>
    <x v="79"/>
    <x v="76"/>
    <x v="71"/>
    <x v="72"/>
    <x v="74"/>
    <x v="20"/>
    <x v="7"/>
  </r>
  <r>
    <x v="0"/>
    <x v="4"/>
    <x v="4"/>
    <x v="5"/>
    <x v="5"/>
    <x v="5"/>
    <x v="5"/>
    <x v="80"/>
    <x v="77"/>
    <x v="72"/>
    <x v="73"/>
    <x v="75"/>
    <x v="74"/>
    <x v="3"/>
  </r>
  <r>
    <x v="0"/>
    <x v="4"/>
    <x v="4"/>
    <x v="3"/>
    <x v="3"/>
    <x v="3"/>
    <x v="6"/>
    <x v="81"/>
    <x v="78"/>
    <x v="65"/>
    <x v="74"/>
    <x v="76"/>
    <x v="75"/>
    <x v="7"/>
  </r>
  <r>
    <x v="0"/>
    <x v="4"/>
    <x v="4"/>
    <x v="11"/>
    <x v="11"/>
    <x v="11"/>
    <x v="7"/>
    <x v="82"/>
    <x v="79"/>
    <x v="73"/>
    <x v="75"/>
    <x v="77"/>
    <x v="76"/>
    <x v="3"/>
  </r>
  <r>
    <x v="0"/>
    <x v="4"/>
    <x v="4"/>
    <x v="7"/>
    <x v="7"/>
    <x v="7"/>
    <x v="8"/>
    <x v="83"/>
    <x v="80"/>
    <x v="74"/>
    <x v="76"/>
    <x v="78"/>
    <x v="77"/>
    <x v="1"/>
  </r>
  <r>
    <x v="0"/>
    <x v="4"/>
    <x v="4"/>
    <x v="17"/>
    <x v="17"/>
    <x v="17"/>
    <x v="9"/>
    <x v="84"/>
    <x v="81"/>
    <x v="15"/>
    <x v="77"/>
    <x v="79"/>
    <x v="78"/>
    <x v="7"/>
  </r>
  <r>
    <x v="0"/>
    <x v="4"/>
    <x v="4"/>
    <x v="12"/>
    <x v="12"/>
    <x v="12"/>
    <x v="10"/>
    <x v="85"/>
    <x v="82"/>
    <x v="75"/>
    <x v="78"/>
    <x v="80"/>
    <x v="44"/>
    <x v="7"/>
  </r>
  <r>
    <x v="0"/>
    <x v="4"/>
    <x v="4"/>
    <x v="14"/>
    <x v="14"/>
    <x v="14"/>
    <x v="11"/>
    <x v="86"/>
    <x v="83"/>
    <x v="47"/>
    <x v="28"/>
    <x v="81"/>
    <x v="79"/>
    <x v="7"/>
  </r>
  <r>
    <x v="0"/>
    <x v="4"/>
    <x v="4"/>
    <x v="8"/>
    <x v="8"/>
    <x v="8"/>
    <x v="12"/>
    <x v="87"/>
    <x v="84"/>
    <x v="57"/>
    <x v="79"/>
    <x v="82"/>
    <x v="80"/>
    <x v="7"/>
  </r>
  <r>
    <x v="0"/>
    <x v="4"/>
    <x v="4"/>
    <x v="19"/>
    <x v="19"/>
    <x v="19"/>
    <x v="13"/>
    <x v="88"/>
    <x v="85"/>
    <x v="50"/>
    <x v="80"/>
    <x v="83"/>
    <x v="81"/>
    <x v="7"/>
  </r>
  <r>
    <x v="0"/>
    <x v="4"/>
    <x v="4"/>
    <x v="4"/>
    <x v="4"/>
    <x v="4"/>
    <x v="14"/>
    <x v="89"/>
    <x v="30"/>
    <x v="54"/>
    <x v="81"/>
    <x v="84"/>
    <x v="82"/>
    <x v="7"/>
  </r>
  <r>
    <x v="0"/>
    <x v="4"/>
    <x v="4"/>
    <x v="18"/>
    <x v="18"/>
    <x v="18"/>
    <x v="15"/>
    <x v="90"/>
    <x v="86"/>
    <x v="58"/>
    <x v="82"/>
    <x v="85"/>
    <x v="83"/>
    <x v="7"/>
  </r>
  <r>
    <x v="0"/>
    <x v="4"/>
    <x v="4"/>
    <x v="20"/>
    <x v="20"/>
    <x v="20"/>
    <x v="16"/>
    <x v="91"/>
    <x v="87"/>
    <x v="76"/>
    <x v="83"/>
    <x v="86"/>
    <x v="84"/>
    <x v="7"/>
  </r>
  <r>
    <x v="0"/>
    <x v="4"/>
    <x v="4"/>
    <x v="9"/>
    <x v="9"/>
    <x v="9"/>
    <x v="17"/>
    <x v="92"/>
    <x v="88"/>
    <x v="47"/>
    <x v="28"/>
    <x v="87"/>
    <x v="85"/>
    <x v="7"/>
  </r>
  <r>
    <x v="0"/>
    <x v="4"/>
    <x v="4"/>
    <x v="23"/>
    <x v="23"/>
    <x v="23"/>
    <x v="18"/>
    <x v="93"/>
    <x v="89"/>
    <x v="48"/>
    <x v="52"/>
    <x v="88"/>
    <x v="86"/>
    <x v="7"/>
  </r>
  <r>
    <x v="0"/>
    <x v="4"/>
    <x v="4"/>
    <x v="22"/>
    <x v="22"/>
    <x v="22"/>
    <x v="19"/>
    <x v="94"/>
    <x v="90"/>
    <x v="48"/>
    <x v="52"/>
    <x v="89"/>
    <x v="87"/>
    <x v="3"/>
  </r>
  <r>
    <x v="0"/>
    <x v="5"/>
    <x v="5"/>
    <x v="0"/>
    <x v="0"/>
    <x v="0"/>
    <x v="0"/>
    <x v="95"/>
    <x v="91"/>
    <x v="77"/>
    <x v="84"/>
    <x v="48"/>
    <x v="88"/>
    <x v="7"/>
  </r>
  <r>
    <x v="0"/>
    <x v="5"/>
    <x v="5"/>
    <x v="3"/>
    <x v="3"/>
    <x v="3"/>
    <x v="1"/>
    <x v="96"/>
    <x v="92"/>
    <x v="42"/>
    <x v="85"/>
    <x v="90"/>
    <x v="89"/>
    <x v="7"/>
  </r>
  <r>
    <x v="0"/>
    <x v="5"/>
    <x v="5"/>
    <x v="4"/>
    <x v="4"/>
    <x v="4"/>
    <x v="2"/>
    <x v="97"/>
    <x v="93"/>
    <x v="78"/>
    <x v="86"/>
    <x v="91"/>
    <x v="90"/>
    <x v="7"/>
  </r>
  <r>
    <x v="0"/>
    <x v="5"/>
    <x v="5"/>
    <x v="2"/>
    <x v="2"/>
    <x v="2"/>
    <x v="3"/>
    <x v="98"/>
    <x v="94"/>
    <x v="35"/>
    <x v="87"/>
    <x v="63"/>
    <x v="91"/>
    <x v="7"/>
  </r>
  <r>
    <x v="0"/>
    <x v="5"/>
    <x v="5"/>
    <x v="1"/>
    <x v="1"/>
    <x v="1"/>
    <x v="4"/>
    <x v="99"/>
    <x v="95"/>
    <x v="79"/>
    <x v="88"/>
    <x v="49"/>
    <x v="92"/>
    <x v="7"/>
  </r>
  <r>
    <x v="0"/>
    <x v="5"/>
    <x v="5"/>
    <x v="5"/>
    <x v="5"/>
    <x v="5"/>
    <x v="5"/>
    <x v="100"/>
    <x v="96"/>
    <x v="80"/>
    <x v="89"/>
    <x v="92"/>
    <x v="93"/>
    <x v="7"/>
  </r>
  <r>
    <x v="0"/>
    <x v="5"/>
    <x v="5"/>
    <x v="8"/>
    <x v="8"/>
    <x v="8"/>
    <x v="6"/>
    <x v="69"/>
    <x v="6"/>
    <x v="64"/>
    <x v="54"/>
    <x v="93"/>
    <x v="94"/>
    <x v="7"/>
  </r>
  <r>
    <x v="0"/>
    <x v="5"/>
    <x v="5"/>
    <x v="7"/>
    <x v="7"/>
    <x v="7"/>
    <x v="7"/>
    <x v="101"/>
    <x v="97"/>
    <x v="56"/>
    <x v="90"/>
    <x v="50"/>
    <x v="95"/>
    <x v="7"/>
  </r>
  <r>
    <x v="0"/>
    <x v="5"/>
    <x v="5"/>
    <x v="12"/>
    <x v="12"/>
    <x v="12"/>
    <x v="8"/>
    <x v="71"/>
    <x v="98"/>
    <x v="81"/>
    <x v="91"/>
    <x v="94"/>
    <x v="96"/>
    <x v="3"/>
  </r>
  <r>
    <x v="0"/>
    <x v="5"/>
    <x v="5"/>
    <x v="9"/>
    <x v="9"/>
    <x v="9"/>
    <x v="8"/>
    <x v="71"/>
    <x v="98"/>
    <x v="34"/>
    <x v="92"/>
    <x v="95"/>
    <x v="97"/>
    <x v="7"/>
  </r>
  <r>
    <x v="0"/>
    <x v="5"/>
    <x v="5"/>
    <x v="6"/>
    <x v="6"/>
    <x v="6"/>
    <x v="10"/>
    <x v="102"/>
    <x v="7"/>
    <x v="58"/>
    <x v="93"/>
    <x v="96"/>
    <x v="98"/>
    <x v="7"/>
  </r>
  <r>
    <x v="0"/>
    <x v="5"/>
    <x v="5"/>
    <x v="11"/>
    <x v="11"/>
    <x v="11"/>
    <x v="11"/>
    <x v="103"/>
    <x v="99"/>
    <x v="82"/>
    <x v="94"/>
    <x v="97"/>
    <x v="99"/>
    <x v="7"/>
  </r>
  <r>
    <x v="0"/>
    <x v="5"/>
    <x v="5"/>
    <x v="15"/>
    <x v="15"/>
    <x v="15"/>
    <x v="12"/>
    <x v="104"/>
    <x v="48"/>
    <x v="38"/>
    <x v="36"/>
    <x v="44"/>
    <x v="100"/>
    <x v="1"/>
  </r>
  <r>
    <x v="0"/>
    <x v="5"/>
    <x v="5"/>
    <x v="18"/>
    <x v="18"/>
    <x v="18"/>
    <x v="13"/>
    <x v="52"/>
    <x v="100"/>
    <x v="48"/>
    <x v="95"/>
    <x v="41"/>
    <x v="10"/>
    <x v="7"/>
  </r>
  <r>
    <x v="0"/>
    <x v="5"/>
    <x v="5"/>
    <x v="13"/>
    <x v="13"/>
    <x v="13"/>
    <x v="14"/>
    <x v="105"/>
    <x v="101"/>
    <x v="81"/>
    <x v="91"/>
    <x v="98"/>
    <x v="101"/>
    <x v="7"/>
  </r>
  <r>
    <x v="0"/>
    <x v="5"/>
    <x v="5"/>
    <x v="17"/>
    <x v="17"/>
    <x v="17"/>
    <x v="15"/>
    <x v="54"/>
    <x v="102"/>
    <x v="49"/>
    <x v="19"/>
    <x v="41"/>
    <x v="10"/>
    <x v="7"/>
  </r>
  <r>
    <x v="0"/>
    <x v="5"/>
    <x v="5"/>
    <x v="14"/>
    <x v="14"/>
    <x v="14"/>
    <x v="15"/>
    <x v="54"/>
    <x v="102"/>
    <x v="83"/>
    <x v="37"/>
    <x v="54"/>
    <x v="46"/>
    <x v="7"/>
  </r>
  <r>
    <x v="0"/>
    <x v="5"/>
    <x v="5"/>
    <x v="19"/>
    <x v="19"/>
    <x v="19"/>
    <x v="17"/>
    <x v="56"/>
    <x v="103"/>
    <x v="15"/>
    <x v="96"/>
    <x v="49"/>
    <x v="92"/>
    <x v="7"/>
  </r>
  <r>
    <x v="0"/>
    <x v="5"/>
    <x v="5"/>
    <x v="23"/>
    <x v="23"/>
    <x v="23"/>
    <x v="18"/>
    <x v="106"/>
    <x v="104"/>
    <x v="15"/>
    <x v="96"/>
    <x v="37"/>
    <x v="102"/>
    <x v="7"/>
  </r>
  <r>
    <x v="0"/>
    <x v="5"/>
    <x v="5"/>
    <x v="24"/>
    <x v="24"/>
    <x v="24"/>
    <x v="18"/>
    <x v="106"/>
    <x v="104"/>
    <x v="83"/>
    <x v="37"/>
    <x v="99"/>
    <x v="103"/>
    <x v="7"/>
  </r>
  <r>
    <x v="0"/>
    <x v="6"/>
    <x v="6"/>
    <x v="0"/>
    <x v="0"/>
    <x v="0"/>
    <x v="0"/>
    <x v="107"/>
    <x v="105"/>
    <x v="73"/>
    <x v="97"/>
    <x v="48"/>
    <x v="104"/>
    <x v="7"/>
  </r>
  <r>
    <x v="0"/>
    <x v="6"/>
    <x v="6"/>
    <x v="1"/>
    <x v="1"/>
    <x v="1"/>
    <x v="1"/>
    <x v="108"/>
    <x v="106"/>
    <x v="39"/>
    <x v="98"/>
    <x v="46"/>
    <x v="59"/>
    <x v="7"/>
  </r>
  <r>
    <x v="0"/>
    <x v="6"/>
    <x v="6"/>
    <x v="2"/>
    <x v="2"/>
    <x v="2"/>
    <x v="2"/>
    <x v="109"/>
    <x v="93"/>
    <x v="56"/>
    <x v="99"/>
    <x v="100"/>
    <x v="105"/>
    <x v="7"/>
  </r>
  <r>
    <x v="0"/>
    <x v="6"/>
    <x v="6"/>
    <x v="3"/>
    <x v="3"/>
    <x v="3"/>
    <x v="3"/>
    <x v="110"/>
    <x v="107"/>
    <x v="84"/>
    <x v="100"/>
    <x v="101"/>
    <x v="106"/>
    <x v="7"/>
  </r>
  <r>
    <x v="0"/>
    <x v="6"/>
    <x v="6"/>
    <x v="5"/>
    <x v="5"/>
    <x v="5"/>
    <x v="4"/>
    <x v="111"/>
    <x v="108"/>
    <x v="85"/>
    <x v="101"/>
    <x v="102"/>
    <x v="107"/>
    <x v="7"/>
  </r>
  <r>
    <x v="0"/>
    <x v="6"/>
    <x v="6"/>
    <x v="7"/>
    <x v="7"/>
    <x v="7"/>
    <x v="5"/>
    <x v="69"/>
    <x v="109"/>
    <x v="86"/>
    <x v="102"/>
    <x v="99"/>
    <x v="108"/>
    <x v="7"/>
  </r>
  <r>
    <x v="0"/>
    <x v="6"/>
    <x v="6"/>
    <x v="11"/>
    <x v="11"/>
    <x v="11"/>
    <x v="6"/>
    <x v="112"/>
    <x v="98"/>
    <x v="60"/>
    <x v="103"/>
    <x v="103"/>
    <x v="109"/>
    <x v="7"/>
  </r>
  <r>
    <x v="0"/>
    <x v="6"/>
    <x v="6"/>
    <x v="4"/>
    <x v="4"/>
    <x v="4"/>
    <x v="7"/>
    <x v="48"/>
    <x v="110"/>
    <x v="45"/>
    <x v="104"/>
    <x v="48"/>
    <x v="104"/>
    <x v="7"/>
  </r>
  <r>
    <x v="0"/>
    <x v="6"/>
    <x v="6"/>
    <x v="8"/>
    <x v="8"/>
    <x v="8"/>
    <x v="7"/>
    <x v="48"/>
    <x v="110"/>
    <x v="87"/>
    <x v="105"/>
    <x v="60"/>
    <x v="110"/>
    <x v="7"/>
  </r>
  <r>
    <x v="0"/>
    <x v="6"/>
    <x v="6"/>
    <x v="9"/>
    <x v="9"/>
    <x v="9"/>
    <x v="9"/>
    <x v="49"/>
    <x v="111"/>
    <x v="84"/>
    <x v="100"/>
    <x v="50"/>
    <x v="111"/>
    <x v="7"/>
  </r>
  <r>
    <x v="0"/>
    <x v="6"/>
    <x v="6"/>
    <x v="6"/>
    <x v="6"/>
    <x v="6"/>
    <x v="10"/>
    <x v="73"/>
    <x v="112"/>
    <x v="88"/>
    <x v="106"/>
    <x v="46"/>
    <x v="59"/>
    <x v="7"/>
  </r>
  <r>
    <x v="0"/>
    <x v="6"/>
    <x v="6"/>
    <x v="12"/>
    <x v="12"/>
    <x v="12"/>
    <x v="11"/>
    <x v="113"/>
    <x v="113"/>
    <x v="65"/>
    <x v="107"/>
    <x v="49"/>
    <x v="34"/>
    <x v="7"/>
  </r>
  <r>
    <x v="0"/>
    <x v="6"/>
    <x v="6"/>
    <x v="14"/>
    <x v="14"/>
    <x v="14"/>
    <x v="12"/>
    <x v="114"/>
    <x v="32"/>
    <x v="46"/>
    <x v="108"/>
    <x v="54"/>
    <x v="12"/>
    <x v="7"/>
  </r>
  <r>
    <x v="0"/>
    <x v="6"/>
    <x v="6"/>
    <x v="13"/>
    <x v="13"/>
    <x v="13"/>
    <x v="13"/>
    <x v="115"/>
    <x v="14"/>
    <x v="89"/>
    <x v="109"/>
    <x v="98"/>
    <x v="112"/>
    <x v="7"/>
  </r>
  <r>
    <x v="0"/>
    <x v="6"/>
    <x v="6"/>
    <x v="20"/>
    <x v="20"/>
    <x v="20"/>
    <x v="14"/>
    <x v="55"/>
    <x v="114"/>
    <x v="38"/>
    <x v="36"/>
    <x v="92"/>
    <x v="113"/>
    <x v="7"/>
  </r>
  <r>
    <x v="0"/>
    <x v="6"/>
    <x v="6"/>
    <x v="15"/>
    <x v="15"/>
    <x v="15"/>
    <x v="15"/>
    <x v="58"/>
    <x v="115"/>
    <x v="38"/>
    <x v="36"/>
    <x v="50"/>
    <x v="111"/>
    <x v="7"/>
  </r>
  <r>
    <x v="0"/>
    <x v="6"/>
    <x v="6"/>
    <x v="18"/>
    <x v="18"/>
    <x v="18"/>
    <x v="16"/>
    <x v="106"/>
    <x v="116"/>
    <x v="50"/>
    <x v="110"/>
    <x v="104"/>
    <x v="114"/>
    <x v="7"/>
  </r>
  <r>
    <x v="0"/>
    <x v="6"/>
    <x v="6"/>
    <x v="25"/>
    <x v="25"/>
    <x v="25"/>
    <x v="17"/>
    <x v="116"/>
    <x v="117"/>
    <x v="66"/>
    <x v="111"/>
    <x v="99"/>
    <x v="108"/>
    <x v="7"/>
  </r>
  <r>
    <x v="0"/>
    <x v="6"/>
    <x v="6"/>
    <x v="23"/>
    <x v="23"/>
    <x v="23"/>
    <x v="18"/>
    <x v="117"/>
    <x v="118"/>
    <x v="50"/>
    <x v="110"/>
    <x v="105"/>
    <x v="115"/>
    <x v="7"/>
  </r>
  <r>
    <x v="0"/>
    <x v="6"/>
    <x v="6"/>
    <x v="26"/>
    <x v="26"/>
    <x v="26"/>
    <x v="18"/>
    <x v="117"/>
    <x v="118"/>
    <x v="49"/>
    <x v="112"/>
    <x v="105"/>
    <x v="115"/>
    <x v="7"/>
  </r>
  <r>
    <x v="0"/>
    <x v="6"/>
    <x v="6"/>
    <x v="22"/>
    <x v="22"/>
    <x v="22"/>
    <x v="18"/>
    <x v="117"/>
    <x v="118"/>
    <x v="49"/>
    <x v="112"/>
    <x v="106"/>
    <x v="116"/>
    <x v="7"/>
  </r>
  <r>
    <x v="0"/>
    <x v="7"/>
    <x v="7"/>
    <x v="0"/>
    <x v="0"/>
    <x v="0"/>
    <x v="0"/>
    <x v="118"/>
    <x v="119"/>
    <x v="90"/>
    <x v="113"/>
    <x v="97"/>
    <x v="117"/>
    <x v="7"/>
  </r>
  <r>
    <x v="0"/>
    <x v="7"/>
    <x v="7"/>
    <x v="2"/>
    <x v="2"/>
    <x v="2"/>
    <x v="1"/>
    <x v="92"/>
    <x v="120"/>
    <x v="36"/>
    <x v="43"/>
    <x v="107"/>
    <x v="118"/>
    <x v="7"/>
  </r>
  <r>
    <x v="0"/>
    <x v="7"/>
    <x v="7"/>
    <x v="4"/>
    <x v="4"/>
    <x v="4"/>
    <x v="2"/>
    <x v="119"/>
    <x v="121"/>
    <x v="44"/>
    <x v="114"/>
    <x v="47"/>
    <x v="119"/>
    <x v="7"/>
  </r>
  <r>
    <x v="0"/>
    <x v="7"/>
    <x v="7"/>
    <x v="3"/>
    <x v="3"/>
    <x v="3"/>
    <x v="3"/>
    <x v="120"/>
    <x v="122"/>
    <x v="35"/>
    <x v="115"/>
    <x v="108"/>
    <x v="120"/>
    <x v="7"/>
  </r>
  <r>
    <x v="0"/>
    <x v="7"/>
    <x v="7"/>
    <x v="1"/>
    <x v="1"/>
    <x v="1"/>
    <x v="4"/>
    <x v="121"/>
    <x v="123"/>
    <x v="91"/>
    <x v="116"/>
    <x v="104"/>
    <x v="121"/>
    <x v="7"/>
  </r>
  <r>
    <x v="0"/>
    <x v="7"/>
    <x v="7"/>
    <x v="5"/>
    <x v="5"/>
    <x v="5"/>
    <x v="5"/>
    <x v="122"/>
    <x v="124"/>
    <x v="92"/>
    <x v="89"/>
    <x v="37"/>
    <x v="122"/>
    <x v="7"/>
  </r>
  <r>
    <x v="0"/>
    <x v="7"/>
    <x v="7"/>
    <x v="9"/>
    <x v="9"/>
    <x v="9"/>
    <x v="6"/>
    <x v="102"/>
    <x v="125"/>
    <x v="93"/>
    <x v="117"/>
    <x v="49"/>
    <x v="123"/>
    <x v="7"/>
  </r>
  <r>
    <x v="0"/>
    <x v="7"/>
    <x v="7"/>
    <x v="7"/>
    <x v="7"/>
    <x v="7"/>
    <x v="7"/>
    <x v="123"/>
    <x v="126"/>
    <x v="94"/>
    <x v="118"/>
    <x v="105"/>
    <x v="124"/>
    <x v="7"/>
  </r>
  <r>
    <x v="0"/>
    <x v="7"/>
    <x v="7"/>
    <x v="8"/>
    <x v="8"/>
    <x v="8"/>
    <x v="8"/>
    <x v="124"/>
    <x v="127"/>
    <x v="46"/>
    <x v="119"/>
    <x v="41"/>
    <x v="125"/>
    <x v="7"/>
  </r>
  <r>
    <x v="0"/>
    <x v="7"/>
    <x v="7"/>
    <x v="10"/>
    <x v="10"/>
    <x v="10"/>
    <x v="8"/>
    <x v="124"/>
    <x v="127"/>
    <x v="95"/>
    <x v="120"/>
    <x v="59"/>
    <x v="126"/>
    <x v="7"/>
  </r>
  <r>
    <x v="0"/>
    <x v="7"/>
    <x v="7"/>
    <x v="12"/>
    <x v="12"/>
    <x v="12"/>
    <x v="10"/>
    <x v="52"/>
    <x v="128"/>
    <x v="65"/>
    <x v="121"/>
    <x v="99"/>
    <x v="127"/>
    <x v="7"/>
  </r>
  <r>
    <x v="0"/>
    <x v="7"/>
    <x v="7"/>
    <x v="6"/>
    <x v="6"/>
    <x v="6"/>
    <x v="10"/>
    <x v="52"/>
    <x v="128"/>
    <x v="83"/>
    <x v="122"/>
    <x v="48"/>
    <x v="128"/>
    <x v="7"/>
  </r>
  <r>
    <x v="0"/>
    <x v="7"/>
    <x v="7"/>
    <x v="11"/>
    <x v="11"/>
    <x v="11"/>
    <x v="10"/>
    <x v="52"/>
    <x v="128"/>
    <x v="96"/>
    <x v="123"/>
    <x v="109"/>
    <x v="129"/>
    <x v="7"/>
  </r>
  <r>
    <x v="0"/>
    <x v="7"/>
    <x v="7"/>
    <x v="24"/>
    <x v="24"/>
    <x v="24"/>
    <x v="13"/>
    <x v="55"/>
    <x v="129"/>
    <x v="65"/>
    <x v="121"/>
    <x v="61"/>
    <x v="130"/>
    <x v="7"/>
  </r>
  <r>
    <x v="0"/>
    <x v="7"/>
    <x v="7"/>
    <x v="19"/>
    <x v="19"/>
    <x v="19"/>
    <x v="14"/>
    <x v="106"/>
    <x v="130"/>
    <x v="50"/>
    <x v="124"/>
    <x v="104"/>
    <x v="121"/>
    <x v="7"/>
  </r>
  <r>
    <x v="0"/>
    <x v="7"/>
    <x v="7"/>
    <x v="27"/>
    <x v="27"/>
    <x v="27"/>
    <x v="15"/>
    <x v="116"/>
    <x v="88"/>
    <x v="83"/>
    <x v="122"/>
    <x v="105"/>
    <x v="124"/>
    <x v="7"/>
  </r>
  <r>
    <x v="0"/>
    <x v="7"/>
    <x v="7"/>
    <x v="17"/>
    <x v="17"/>
    <x v="17"/>
    <x v="16"/>
    <x v="125"/>
    <x v="131"/>
    <x v="52"/>
    <x v="125"/>
    <x v="37"/>
    <x v="122"/>
    <x v="7"/>
  </r>
  <r>
    <x v="0"/>
    <x v="7"/>
    <x v="7"/>
    <x v="13"/>
    <x v="13"/>
    <x v="13"/>
    <x v="17"/>
    <x v="126"/>
    <x v="89"/>
    <x v="76"/>
    <x v="126"/>
    <x v="61"/>
    <x v="130"/>
    <x v="7"/>
  </r>
  <r>
    <x v="0"/>
    <x v="7"/>
    <x v="7"/>
    <x v="28"/>
    <x v="28"/>
    <x v="28"/>
    <x v="18"/>
    <x v="127"/>
    <x v="132"/>
    <x v="83"/>
    <x v="122"/>
    <x v="51"/>
    <x v="131"/>
    <x v="7"/>
  </r>
  <r>
    <x v="0"/>
    <x v="7"/>
    <x v="7"/>
    <x v="23"/>
    <x v="23"/>
    <x v="23"/>
    <x v="18"/>
    <x v="127"/>
    <x v="132"/>
    <x v="52"/>
    <x v="125"/>
    <x v="106"/>
    <x v="132"/>
    <x v="7"/>
  </r>
  <r>
    <x v="0"/>
    <x v="7"/>
    <x v="7"/>
    <x v="14"/>
    <x v="14"/>
    <x v="14"/>
    <x v="18"/>
    <x v="127"/>
    <x v="132"/>
    <x v="50"/>
    <x v="124"/>
    <x v="97"/>
    <x v="117"/>
    <x v="7"/>
  </r>
  <r>
    <x v="0"/>
    <x v="7"/>
    <x v="7"/>
    <x v="15"/>
    <x v="15"/>
    <x v="15"/>
    <x v="18"/>
    <x v="127"/>
    <x v="132"/>
    <x v="38"/>
    <x v="36"/>
    <x v="104"/>
    <x v="121"/>
    <x v="7"/>
  </r>
  <r>
    <x v="0"/>
    <x v="8"/>
    <x v="8"/>
    <x v="0"/>
    <x v="0"/>
    <x v="0"/>
    <x v="0"/>
    <x v="128"/>
    <x v="133"/>
    <x v="97"/>
    <x v="127"/>
    <x v="38"/>
    <x v="133"/>
    <x v="7"/>
  </r>
  <r>
    <x v="0"/>
    <x v="8"/>
    <x v="8"/>
    <x v="6"/>
    <x v="6"/>
    <x v="6"/>
    <x v="1"/>
    <x v="129"/>
    <x v="134"/>
    <x v="98"/>
    <x v="128"/>
    <x v="110"/>
    <x v="134"/>
    <x v="7"/>
  </r>
  <r>
    <x v="0"/>
    <x v="8"/>
    <x v="8"/>
    <x v="1"/>
    <x v="1"/>
    <x v="1"/>
    <x v="2"/>
    <x v="85"/>
    <x v="135"/>
    <x v="70"/>
    <x v="129"/>
    <x v="111"/>
    <x v="86"/>
    <x v="7"/>
  </r>
  <r>
    <x v="0"/>
    <x v="8"/>
    <x v="8"/>
    <x v="3"/>
    <x v="3"/>
    <x v="3"/>
    <x v="3"/>
    <x v="86"/>
    <x v="136"/>
    <x v="60"/>
    <x v="9"/>
    <x v="112"/>
    <x v="135"/>
    <x v="7"/>
  </r>
  <r>
    <x v="0"/>
    <x v="8"/>
    <x v="8"/>
    <x v="2"/>
    <x v="2"/>
    <x v="2"/>
    <x v="4"/>
    <x v="130"/>
    <x v="137"/>
    <x v="99"/>
    <x v="130"/>
    <x v="58"/>
    <x v="136"/>
    <x v="7"/>
  </r>
  <r>
    <x v="0"/>
    <x v="8"/>
    <x v="8"/>
    <x v="7"/>
    <x v="7"/>
    <x v="7"/>
    <x v="5"/>
    <x v="131"/>
    <x v="138"/>
    <x v="100"/>
    <x v="131"/>
    <x v="108"/>
    <x v="95"/>
    <x v="7"/>
  </r>
  <r>
    <x v="0"/>
    <x v="8"/>
    <x v="8"/>
    <x v="4"/>
    <x v="4"/>
    <x v="4"/>
    <x v="6"/>
    <x v="132"/>
    <x v="139"/>
    <x v="101"/>
    <x v="132"/>
    <x v="113"/>
    <x v="137"/>
    <x v="7"/>
  </r>
  <r>
    <x v="0"/>
    <x v="8"/>
    <x v="8"/>
    <x v="11"/>
    <x v="11"/>
    <x v="11"/>
    <x v="7"/>
    <x v="133"/>
    <x v="140"/>
    <x v="39"/>
    <x v="133"/>
    <x v="49"/>
    <x v="138"/>
    <x v="7"/>
  </r>
  <r>
    <x v="0"/>
    <x v="8"/>
    <x v="8"/>
    <x v="5"/>
    <x v="5"/>
    <x v="5"/>
    <x v="8"/>
    <x v="96"/>
    <x v="59"/>
    <x v="44"/>
    <x v="134"/>
    <x v="52"/>
    <x v="111"/>
    <x v="7"/>
  </r>
  <r>
    <x v="0"/>
    <x v="8"/>
    <x v="8"/>
    <x v="8"/>
    <x v="8"/>
    <x v="8"/>
    <x v="9"/>
    <x v="134"/>
    <x v="7"/>
    <x v="96"/>
    <x v="135"/>
    <x v="114"/>
    <x v="139"/>
    <x v="7"/>
  </r>
  <r>
    <x v="0"/>
    <x v="8"/>
    <x v="8"/>
    <x v="9"/>
    <x v="9"/>
    <x v="9"/>
    <x v="10"/>
    <x v="92"/>
    <x v="80"/>
    <x v="102"/>
    <x v="136"/>
    <x v="65"/>
    <x v="140"/>
    <x v="7"/>
  </r>
  <r>
    <x v="0"/>
    <x v="8"/>
    <x v="8"/>
    <x v="13"/>
    <x v="13"/>
    <x v="13"/>
    <x v="11"/>
    <x v="68"/>
    <x v="141"/>
    <x v="80"/>
    <x v="137"/>
    <x v="69"/>
    <x v="141"/>
    <x v="7"/>
  </r>
  <r>
    <x v="0"/>
    <x v="8"/>
    <x v="8"/>
    <x v="14"/>
    <x v="14"/>
    <x v="14"/>
    <x v="12"/>
    <x v="135"/>
    <x v="113"/>
    <x v="34"/>
    <x v="138"/>
    <x v="60"/>
    <x v="142"/>
    <x v="7"/>
  </r>
  <r>
    <x v="0"/>
    <x v="8"/>
    <x v="8"/>
    <x v="15"/>
    <x v="15"/>
    <x v="15"/>
    <x v="13"/>
    <x v="136"/>
    <x v="142"/>
    <x v="38"/>
    <x v="36"/>
    <x v="100"/>
    <x v="143"/>
    <x v="4"/>
  </r>
  <r>
    <x v="0"/>
    <x v="8"/>
    <x v="8"/>
    <x v="12"/>
    <x v="12"/>
    <x v="12"/>
    <x v="14"/>
    <x v="71"/>
    <x v="143"/>
    <x v="96"/>
    <x v="135"/>
    <x v="115"/>
    <x v="144"/>
    <x v="7"/>
  </r>
  <r>
    <x v="0"/>
    <x v="8"/>
    <x v="8"/>
    <x v="17"/>
    <x v="17"/>
    <x v="17"/>
    <x v="15"/>
    <x v="72"/>
    <x v="144"/>
    <x v="50"/>
    <x v="112"/>
    <x v="65"/>
    <x v="140"/>
    <x v="7"/>
  </r>
  <r>
    <x v="0"/>
    <x v="8"/>
    <x v="8"/>
    <x v="20"/>
    <x v="20"/>
    <x v="20"/>
    <x v="16"/>
    <x v="137"/>
    <x v="130"/>
    <x v="50"/>
    <x v="112"/>
    <x v="96"/>
    <x v="32"/>
    <x v="7"/>
  </r>
  <r>
    <x v="0"/>
    <x v="8"/>
    <x v="8"/>
    <x v="25"/>
    <x v="25"/>
    <x v="25"/>
    <x v="17"/>
    <x v="138"/>
    <x v="145"/>
    <x v="46"/>
    <x v="139"/>
    <x v="116"/>
    <x v="145"/>
    <x v="7"/>
  </r>
  <r>
    <x v="0"/>
    <x v="8"/>
    <x v="8"/>
    <x v="29"/>
    <x v="29"/>
    <x v="29"/>
    <x v="18"/>
    <x v="139"/>
    <x v="146"/>
    <x v="76"/>
    <x v="140"/>
    <x v="42"/>
    <x v="77"/>
    <x v="7"/>
  </r>
  <r>
    <x v="0"/>
    <x v="8"/>
    <x v="8"/>
    <x v="18"/>
    <x v="18"/>
    <x v="18"/>
    <x v="19"/>
    <x v="123"/>
    <x v="17"/>
    <x v="103"/>
    <x v="141"/>
    <x v="111"/>
    <x v="86"/>
    <x v="7"/>
  </r>
  <r>
    <x v="0"/>
    <x v="9"/>
    <x v="9"/>
    <x v="0"/>
    <x v="0"/>
    <x v="0"/>
    <x v="0"/>
    <x v="140"/>
    <x v="20"/>
    <x v="104"/>
    <x v="142"/>
    <x v="41"/>
    <x v="146"/>
    <x v="7"/>
  </r>
  <r>
    <x v="0"/>
    <x v="9"/>
    <x v="9"/>
    <x v="2"/>
    <x v="2"/>
    <x v="2"/>
    <x v="1"/>
    <x v="141"/>
    <x v="147"/>
    <x v="99"/>
    <x v="143"/>
    <x v="52"/>
    <x v="147"/>
    <x v="7"/>
  </r>
  <r>
    <x v="0"/>
    <x v="9"/>
    <x v="9"/>
    <x v="4"/>
    <x v="4"/>
    <x v="4"/>
    <x v="2"/>
    <x v="96"/>
    <x v="148"/>
    <x v="105"/>
    <x v="144"/>
    <x v="95"/>
    <x v="148"/>
    <x v="3"/>
  </r>
  <r>
    <x v="0"/>
    <x v="9"/>
    <x v="9"/>
    <x v="3"/>
    <x v="3"/>
    <x v="3"/>
    <x v="3"/>
    <x v="142"/>
    <x v="149"/>
    <x v="85"/>
    <x v="145"/>
    <x v="87"/>
    <x v="149"/>
    <x v="7"/>
  </r>
  <r>
    <x v="0"/>
    <x v="9"/>
    <x v="9"/>
    <x v="1"/>
    <x v="1"/>
    <x v="1"/>
    <x v="4"/>
    <x v="42"/>
    <x v="150"/>
    <x v="106"/>
    <x v="146"/>
    <x v="106"/>
    <x v="150"/>
    <x v="7"/>
  </r>
  <r>
    <x v="0"/>
    <x v="9"/>
    <x v="9"/>
    <x v="10"/>
    <x v="10"/>
    <x v="10"/>
    <x v="5"/>
    <x v="111"/>
    <x v="151"/>
    <x v="86"/>
    <x v="147"/>
    <x v="116"/>
    <x v="151"/>
    <x v="7"/>
  </r>
  <r>
    <x v="0"/>
    <x v="9"/>
    <x v="9"/>
    <x v="5"/>
    <x v="5"/>
    <x v="5"/>
    <x v="6"/>
    <x v="143"/>
    <x v="152"/>
    <x v="44"/>
    <x v="148"/>
    <x v="48"/>
    <x v="152"/>
    <x v="7"/>
  </r>
  <r>
    <x v="0"/>
    <x v="9"/>
    <x v="9"/>
    <x v="9"/>
    <x v="9"/>
    <x v="9"/>
    <x v="7"/>
    <x v="121"/>
    <x v="153"/>
    <x v="60"/>
    <x v="149"/>
    <x v="44"/>
    <x v="153"/>
    <x v="7"/>
  </r>
  <r>
    <x v="0"/>
    <x v="9"/>
    <x v="9"/>
    <x v="7"/>
    <x v="7"/>
    <x v="7"/>
    <x v="8"/>
    <x v="102"/>
    <x v="154"/>
    <x v="54"/>
    <x v="150"/>
    <x v="105"/>
    <x v="154"/>
    <x v="3"/>
  </r>
  <r>
    <x v="0"/>
    <x v="9"/>
    <x v="9"/>
    <x v="8"/>
    <x v="8"/>
    <x v="8"/>
    <x v="9"/>
    <x v="144"/>
    <x v="81"/>
    <x v="81"/>
    <x v="151"/>
    <x v="102"/>
    <x v="155"/>
    <x v="7"/>
  </r>
  <r>
    <x v="0"/>
    <x v="9"/>
    <x v="9"/>
    <x v="11"/>
    <x v="11"/>
    <x v="11"/>
    <x v="10"/>
    <x v="113"/>
    <x v="66"/>
    <x v="107"/>
    <x v="152"/>
    <x v="51"/>
    <x v="156"/>
    <x v="7"/>
  </r>
  <r>
    <x v="0"/>
    <x v="9"/>
    <x v="9"/>
    <x v="6"/>
    <x v="6"/>
    <x v="6"/>
    <x v="11"/>
    <x v="51"/>
    <x v="155"/>
    <x v="87"/>
    <x v="153"/>
    <x v="46"/>
    <x v="35"/>
    <x v="7"/>
  </r>
  <r>
    <x v="0"/>
    <x v="9"/>
    <x v="9"/>
    <x v="12"/>
    <x v="12"/>
    <x v="12"/>
    <x v="12"/>
    <x v="145"/>
    <x v="156"/>
    <x v="95"/>
    <x v="154"/>
    <x v="105"/>
    <x v="154"/>
    <x v="7"/>
  </r>
  <r>
    <x v="0"/>
    <x v="9"/>
    <x v="9"/>
    <x v="14"/>
    <x v="14"/>
    <x v="14"/>
    <x v="13"/>
    <x v="52"/>
    <x v="157"/>
    <x v="46"/>
    <x v="155"/>
    <x v="106"/>
    <x v="150"/>
    <x v="7"/>
  </r>
  <r>
    <x v="0"/>
    <x v="9"/>
    <x v="9"/>
    <x v="13"/>
    <x v="13"/>
    <x v="13"/>
    <x v="14"/>
    <x v="105"/>
    <x v="158"/>
    <x v="81"/>
    <x v="151"/>
    <x v="98"/>
    <x v="157"/>
    <x v="7"/>
  </r>
  <r>
    <x v="0"/>
    <x v="9"/>
    <x v="9"/>
    <x v="15"/>
    <x v="15"/>
    <x v="15"/>
    <x v="15"/>
    <x v="53"/>
    <x v="159"/>
    <x v="38"/>
    <x v="36"/>
    <x v="47"/>
    <x v="158"/>
    <x v="7"/>
  </r>
  <r>
    <x v="0"/>
    <x v="9"/>
    <x v="9"/>
    <x v="26"/>
    <x v="26"/>
    <x v="26"/>
    <x v="16"/>
    <x v="56"/>
    <x v="131"/>
    <x v="48"/>
    <x v="156"/>
    <x v="104"/>
    <x v="159"/>
    <x v="7"/>
  </r>
  <r>
    <x v="0"/>
    <x v="9"/>
    <x v="9"/>
    <x v="19"/>
    <x v="19"/>
    <x v="19"/>
    <x v="17"/>
    <x v="58"/>
    <x v="19"/>
    <x v="76"/>
    <x v="157"/>
    <x v="106"/>
    <x v="150"/>
    <x v="7"/>
  </r>
  <r>
    <x v="0"/>
    <x v="9"/>
    <x v="9"/>
    <x v="18"/>
    <x v="18"/>
    <x v="18"/>
    <x v="18"/>
    <x v="106"/>
    <x v="160"/>
    <x v="58"/>
    <x v="158"/>
    <x v="98"/>
    <x v="157"/>
    <x v="7"/>
  </r>
  <r>
    <x v="0"/>
    <x v="9"/>
    <x v="9"/>
    <x v="24"/>
    <x v="24"/>
    <x v="24"/>
    <x v="18"/>
    <x v="106"/>
    <x v="160"/>
    <x v="57"/>
    <x v="159"/>
    <x v="51"/>
    <x v="156"/>
    <x v="7"/>
  </r>
  <r>
    <x v="0"/>
    <x v="10"/>
    <x v="10"/>
    <x v="0"/>
    <x v="0"/>
    <x v="0"/>
    <x v="0"/>
    <x v="146"/>
    <x v="161"/>
    <x v="108"/>
    <x v="160"/>
    <x v="117"/>
    <x v="160"/>
    <x v="7"/>
  </r>
  <r>
    <x v="0"/>
    <x v="10"/>
    <x v="10"/>
    <x v="1"/>
    <x v="1"/>
    <x v="1"/>
    <x v="1"/>
    <x v="147"/>
    <x v="162"/>
    <x v="109"/>
    <x v="161"/>
    <x v="118"/>
    <x v="161"/>
    <x v="7"/>
  </r>
  <r>
    <x v="0"/>
    <x v="10"/>
    <x v="10"/>
    <x v="4"/>
    <x v="4"/>
    <x v="4"/>
    <x v="2"/>
    <x v="148"/>
    <x v="135"/>
    <x v="110"/>
    <x v="162"/>
    <x v="119"/>
    <x v="162"/>
    <x v="3"/>
  </r>
  <r>
    <x v="0"/>
    <x v="10"/>
    <x v="10"/>
    <x v="3"/>
    <x v="3"/>
    <x v="3"/>
    <x v="3"/>
    <x v="149"/>
    <x v="163"/>
    <x v="111"/>
    <x v="163"/>
    <x v="120"/>
    <x v="163"/>
    <x v="7"/>
  </r>
  <r>
    <x v="0"/>
    <x v="10"/>
    <x v="10"/>
    <x v="2"/>
    <x v="2"/>
    <x v="2"/>
    <x v="4"/>
    <x v="150"/>
    <x v="164"/>
    <x v="112"/>
    <x v="164"/>
    <x v="121"/>
    <x v="164"/>
    <x v="7"/>
  </r>
  <r>
    <x v="0"/>
    <x v="10"/>
    <x v="10"/>
    <x v="5"/>
    <x v="5"/>
    <x v="5"/>
    <x v="5"/>
    <x v="151"/>
    <x v="165"/>
    <x v="113"/>
    <x v="165"/>
    <x v="122"/>
    <x v="165"/>
    <x v="3"/>
  </r>
  <r>
    <x v="0"/>
    <x v="10"/>
    <x v="10"/>
    <x v="6"/>
    <x v="6"/>
    <x v="6"/>
    <x v="6"/>
    <x v="152"/>
    <x v="166"/>
    <x v="70"/>
    <x v="166"/>
    <x v="123"/>
    <x v="166"/>
    <x v="3"/>
  </r>
  <r>
    <x v="0"/>
    <x v="10"/>
    <x v="10"/>
    <x v="9"/>
    <x v="9"/>
    <x v="9"/>
    <x v="7"/>
    <x v="153"/>
    <x v="167"/>
    <x v="111"/>
    <x v="163"/>
    <x v="112"/>
    <x v="111"/>
    <x v="7"/>
  </r>
  <r>
    <x v="0"/>
    <x v="10"/>
    <x v="10"/>
    <x v="8"/>
    <x v="8"/>
    <x v="8"/>
    <x v="8"/>
    <x v="154"/>
    <x v="168"/>
    <x v="44"/>
    <x v="138"/>
    <x v="124"/>
    <x v="137"/>
    <x v="7"/>
  </r>
  <r>
    <x v="0"/>
    <x v="10"/>
    <x v="10"/>
    <x v="7"/>
    <x v="7"/>
    <x v="7"/>
    <x v="9"/>
    <x v="155"/>
    <x v="169"/>
    <x v="19"/>
    <x v="167"/>
    <x v="125"/>
    <x v="167"/>
    <x v="3"/>
  </r>
  <r>
    <x v="0"/>
    <x v="10"/>
    <x v="10"/>
    <x v="11"/>
    <x v="11"/>
    <x v="11"/>
    <x v="10"/>
    <x v="156"/>
    <x v="170"/>
    <x v="114"/>
    <x v="168"/>
    <x v="77"/>
    <x v="101"/>
    <x v="7"/>
  </r>
  <r>
    <x v="0"/>
    <x v="10"/>
    <x v="10"/>
    <x v="12"/>
    <x v="12"/>
    <x v="12"/>
    <x v="11"/>
    <x v="157"/>
    <x v="171"/>
    <x v="115"/>
    <x v="169"/>
    <x v="56"/>
    <x v="35"/>
    <x v="7"/>
  </r>
  <r>
    <x v="0"/>
    <x v="10"/>
    <x v="10"/>
    <x v="13"/>
    <x v="13"/>
    <x v="13"/>
    <x v="12"/>
    <x v="158"/>
    <x v="12"/>
    <x v="116"/>
    <x v="170"/>
    <x v="126"/>
    <x v="168"/>
    <x v="0"/>
  </r>
  <r>
    <x v="0"/>
    <x v="10"/>
    <x v="10"/>
    <x v="14"/>
    <x v="14"/>
    <x v="14"/>
    <x v="13"/>
    <x v="89"/>
    <x v="143"/>
    <x v="91"/>
    <x v="171"/>
    <x v="127"/>
    <x v="169"/>
    <x v="7"/>
  </r>
  <r>
    <x v="0"/>
    <x v="10"/>
    <x v="10"/>
    <x v="17"/>
    <x v="17"/>
    <x v="17"/>
    <x v="14"/>
    <x v="159"/>
    <x v="172"/>
    <x v="76"/>
    <x v="172"/>
    <x v="128"/>
    <x v="47"/>
    <x v="7"/>
  </r>
  <r>
    <x v="0"/>
    <x v="10"/>
    <x v="10"/>
    <x v="10"/>
    <x v="10"/>
    <x v="10"/>
    <x v="15"/>
    <x v="160"/>
    <x v="173"/>
    <x v="117"/>
    <x v="173"/>
    <x v="129"/>
    <x v="30"/>
    <x v="7"/>
  </r>
  <r>
    <x v="0"/>
    <x v="10"/>
    <x v="10"/>
    <x v="21"/>
    <x v="21"/>
    <x v="21"/>
    <x v="16"/>
    <x v="142"/>
    <x v="114"/>
    <x v="89"/>
    <x v="174"/>
    <x v="130"/>
    <x v="88"/>
    <x v="7"/>
  </r>
  <r>
    <x v="0"/>
    <x v="10"/>
    <x v="10"/>
    <x v="30"/>
    <x v="30"/>
    <x v="30"/>
    <x v="17"/>
    <x v="65"/>
    <x v="146"/>
    <x v="36"/>
    <x v="175"/>
    <x v="131"/>
    <x v="170"/>
    <x v="7"/>
  </r>
  <r>
    <x v="0"/>
    <x v="10"/>
    <x v="10"/>
    <x v="18"/>
    <x v="18"/>
    <x v="18"/>
    <x v="18"/>
    <x v="161"/>
    <x v="50"/>
    <x v="87"/>
    <x v="176"/>
    <x v="78"/>
    <x v="171"/>
    <x v="7"/>
  </r>
  <r>
    <x v="0"/>
    <x v="10"/>
    <x v="10"/>
    <x v="15"/>
    <x v="15"/>
    <x v="15"/>
    <x v="19"/>
    <x v="162"/>
    <x v="174"/>
    <x v="38"/>
    <x v="36"/>
    <x v="132"/>
    <x v="159"/>
    <x v="7"/>
  </r>
  <r>
    <x v="0"/>
    <x v="11"/>
    <x v="11"/>
    <x v="0"/>
    <x v="0"/>
    <x v="0"/>
    <x v="0"/>
    <x v="163"/>
    <x v="175"/>
    <x v="53"/>
    <x v="177"/>
    <x v="87"/>
    <x v="172"/>
    <x v="7"/>
  </r>
  <r>
    <x v="0"/>
    <x v="11"/>
    <x v="11"/>
    <x v="10"/>
    <x v="10"/>
    <x v="10"/>
    <x v="1"/>
    <x v="164"/>
    <x v="176"/>
    <x v="118"/>
    <x v="178"/>
    <x v="133"/>
    <x v="173"/>
    <x v="7"/>
  </r>
  <r>
    <x v="0"/>
    <x v="11"/>
    <x v="11"/>
    <x v="1"/>
    <x v="1"/>
    <x v="1"/>
    <x v="2"/>
    <x v="165"/>
    <x v="177"/>
    <x v="119"/>
    <x v="114"/>
    <x v="134"/>
    <x v="174"/>
    <x v="7"/>
  </r>
  <r>
    <x v="0"/>
    <x v="11"/>
    <x v="11"/>
    <x v="2"/>
    <x v="2"/>
    <x v="2"/>
    <x v="3"/>
    <x v="166"/>
    <x v="178"/>
    <x v="120"/>
    <x v="134"/>
    <x v="135"/>
    <x v="40"/>
    <x v="7"/>
  </r>
  <r>
    <x v="0"/>
    <x v="11"/>
    <x v="11"/>
    <x v="5"/>
    <x v="5"/>
    <x v="5"/>
    <x v="4"/>
    <x v="85"/>
    <x v="165"/>
    <x v="121"/>
    <x v="62"/>
    <x v="65"/>
    <x v="175"/>
    <x v="7"/>
  </r>
  <r>
    <x v="0"/>
    <x v="11"/>
    <x v="11"/>
    <x v="3"/>
    <x v="3"/>
    <x v="3"/>
    <x v="5"/>
    <x v="167"/>
    <x v="97"/>
    <x v="43"/>
    <x v="179"/>
    <x v="132"/>
    <x v="176"/>
    <x v="7"/>
  </r>
  <r>
    <x v="0"/>
    <x v="11"/>
    <x v="11"/>
    <x v="6"/>
    <x v="6"/>
    <x v="6"/>
    <x v="6"/>
    <x v="168"/>
    <x v="179"/>
    <x v="122"/>
    <x v="180"/>
    <x v="101"/>
    <x v="177"/>
    <x v="7"/>
  </r>
  <r>
    <x v="0"/>
    <x v="11"/>
    <x v="11"/>
    <x v="4"/>
    <x v="4"/>
    <x v="4"/>
    <x v="7"/>
    <x v="41"/>
    <x v="180"/>
    <x v="123"/>
    <x v="6"/>
    <x v="136"/>
    <x v="178"/>
    <x v="7"/>
  </r>
  <r>
    <x v="0"/>
    <x v="11"/>
    <x v="11"/>
    <x v="18"/>
    <x v="18"/>
    <x v="18"/>
    <x v="8"/>
    <x v="132"/>
    <x v="181"/>
    <x v="124"/>
    <x v="107"/>
    <x v="132"/>
    <x v="176"/>
    <x v="3"/>
  </r>
  <r>
    <x v="0"/>
    <x v="11"/>
    <x v="11"/>
    <x v="7"/>
    <x v="7"/>
    <x v="7"/>
    <x v="9"/>
    <x v="161"/>
    <x v="182"/>
    <x v="125"/>
    <x v="181"/>
    <x v="69"/>
    <x v="179"/>
    <x v="7"/>
  </r>
  <r>
    <x v="0"/>
    <x v="11"/>
    <x v="11"/>
    <x v="9"/>
    <x v="9"/>
    <x v="9"/>
    <x v="10"/>
    <x v="169"/>
    <x v="183"/>
    <x v="126"/>
    <x v="182"/>
    <x v="108"/>
    <x v="92"/>
    <x v="7"/>
  </r>
  <r>
    <x v="0"/>
    <x v="11"/>
    <x v="11"/>
    <x v="21"/>
    <x v="21"/>
    <x v="21"/>
    <x v="11"/>
    <x v="119"/>
    <x v="184"/>
    <x v="117"/>
    <x v="183"/>
    <x v="65"/>
    <x v="175"/>
    <x v="3"/>
  </r>
  <r>
    <x v="0"/>
    <x v="11"/>
    <x v="11"/>
    <x v="8"/>
    <x v="8"/>
    <x v="8"/>
    <x v="12"/>
    <x v="143"/>
    <x v="185"/>
    <x v="88"/>
    <x v="175"/>
    <x v="131"/>
    <x v="180"/>
    <x v="7"/>
  </r>
  <r>
    <x v="0"/>
    <x v="11"/>
    <x v="11"/>
    <x v="17"/>
    <x v="17"/>
    <x v="17"/>
    <x v="13"/>
    <x v="46"/>
    <x v="186"/>
    <x v="46"/>
    <x v="184"/>
    <x v="64"/>
    <x v="181"/>
    <x v="7"/>
  </r>
  <r>
    <x v="0"/>
    <x v="11"/>
    <x v="11"/>
    <x v="11"/>
    <x v="11"/>
    <x v="11"/>
    <x v="14"/>
    <x v="135"/>
    <x v="100"/>
    <x v="85"/>
    <x v="91"/>
    <x v="105"/>
    <x v="182"/>
    <x v="7"/>
  </r>
  <r>
    <x v="0"/>
    <x v="11"/>
    <x v="11"/>
    <x v="13"/>
    <x v="13"/>
    <x v="13"/>
    <x v="15"/>
    <x v="170"/>
    <x v="68"/>
    <x v="92"/>
    <x v="185"/>
    <x v="59"/>
    <x v="183"/>
    <x v="7"/>
  </r>
  <r>
    <x v="0"/>
    <x v="11"/>
    <x v="11"/>
    <x v="19"/>
    <x v="19"/>
    <x v="19"/>
    <x v="16"/>
    <x v="70"/>
    <x v="187"/>
    <x v="81"/>
    <x v="186"/>
    <x v="52"/>
    <x v="34"/>
    <x v="7"/>
  </r>
  <r>
    <x v="0"/>
    <x v="11"/>
    <x v="11"/>
    <x v="12"/>
    <x v="12"/>
    <x v="12"/>
    <x v="16"/>
    <x v="70"/>
    <x v="187"/>
    <x v="47"/>
    <x v="187"/>
    <x v="68"/>
    <x v="184"/>
    <x v="7"/>
  </r>
  <r>
    <x v="0"/>
    <x v="11"/>
    <x v="11"/>
    <x v="31"/>
    <x v="31"/>
    <x v="31"/>
    <x v="18"/>
    <x v="171"/>
    <x v="35"/>
    <x v="45"/>
    <x v="188"/>
    <x v="41"/>
    <x v="185"/>
    <x v="7"/>
  </r>
  <r>
    <x v="0"/>
    <x v="11"/>
    <x v="11"/>
    <x v="14"/>
    <x v="14"/>
    <x v="14"/>
    <x v="19"/>
    <x v="72"/>
    <x v="89"/>
    <x v="87"/>
    <x v="189"/>
    <x v="116"/>
    <x v="116"/>
    <x v="7"/>
  </r>
  <r>
    <x v="0"/>
    <x v="12"/>
    <x v="12"/>
    <x v="0"/>
    <x v="0"/>
    <x v="0"/>
    <x v="0"/>
    <x v="172"/>
    <x v="188"/>
    <x v="127"/>
    <x v="190"/>
    <x v="63"/>
    <x v="186"/>
    <x v="7"/>
  </r>
  <r>
    <x v="0"/>
    <x v="12"/>
    <x v="12"/>
    <x v="1"/>
    <x v="1"/>
    <x v="1"/>
    <x v="1"/>
    <x v="173"/>
    <x v="189"/>
    <x v="128"/>
    <x v="191"/>
    <x v="94"/>
    <x v="143"/>
    <x v="3"/>
  </r>
  <r>
    <x v="0"/>
    <x v="12"/>
    <x v="12"/>
    <x v="2"/>
    <x v="2"/>
    <x v="2"/>
    <x v="2"/>
    <x v="174"/>
    <x v="190"/>
    <x v="129"/>
    <x v="192"/>
    <x v="137"/>
    <x v="187"/>
    <x v="7"/>
  </r>
  <r>
    <x v="0"/>
    <x v="12"/>
    <x v="12"/>
    <x v="3"/>
    <x v="3"/>
    <x v="3"/>
    <x v="3"/>
    <x v="175"/>
    <x v="191"/>
    <x v="47"/>
    <x v="170"/>
    <x v="127"/>
    <x v="188"/>
    <x v="7"/>
  </r>
  <r>
    <x v="0"/>
    <x v="12"/>
    <x v="12"/>
    <x v="4"/>
    <x v="4"/>
    <x v="4"/>
    <x v="4"/>
    <x v="142"/>
    <x v="192"/>
    <x v="75"/>
    <x v="193"/>
    <x v="125"/>
    <x v="189"/>
    <x v="7"/>
  </r>
  <r>
    <x v="0"/>
    <x v="12"/>
    <x v="12"/>
    <x v="5"/>
    <x v="5"/>
    <x v="5"/>
    <x v="5"/>
    <x v="118"/>
    <x v="193"/>
    <x v="44"/>
    <x v="194"/>
    <x v="67"/>
    <x v="190"/>
    <x v="3"/>
  </r>
  <r>
    <x v="0"/>
    <x v="12"/>
    <x v="12"/>
    <x v="8"/>
    <x v="8"/>
    <x v="8"/>
    <x v="6"/>
    <x v="67"/>
    <x v="180"/>
    <x v="89"/>
    <x v="135"/>
    <x v="138"/>
    <x v="191"/>
    <x v="7"/>
  </r>
  <r>
    <x v="0"/>
    <x v="12"/>
    <x v="12"/>
    <x v="6"/>
    <x v="6"/>
    <x v="6"/>
    <x v="7"/>
    <x v="176"/>
    <x v="194"/>
    <x v="102"/>
    <x v="195"/>
    <x v="139"/>
    <x v="192"/>
    <x v="7"/>
  </r>
  <r>
    <x v="0"/>
    <x v="12"/>
    <x v="12"/>
    <x v="7"/>
    <x v="7"/>
    <x v="7"/>
    <x v="8"/>
    <x v="93"/>
    <x v="60"/>
    <x v="130"/>
    <x v="196"/>
    <x v="37"/>
    <x v="193"/>
    <x v="0"/>
  </r>
  <r>
    <x v="0"/>
    <x v="12"/>
    <x v="12"/>
    <x v="9"/>
    <x v="9"/>
    <x v="9"/>
    <x v="9"/>
    <x v="68"/>
    <x v="195"/>
    <x v="82"/>
    <x v="24"/>
    <x v="107"/>
    <x v="194"/>
    <x v="7"/>
  </r>
  <r>
    <x v="0"/>
    <x v="12"/>
    <x v="12"/>
    <x v="11"/>
    <x v="11"/>
    <x v="11"/>
    <x v="10"/>
    <x v="177"/>
    <x v="196"/>
    <x v="124"/>
    <x v="197"/>
    <x v="97"/>
    <x v="195"/>
    <x v="7"/>
  </r>
  <r>
    <x v="0"/>
    <x v="12"/>
    <x v="12"/>
    <x v="12"/>
    <x v="12"/>
    <x v="12"/>
    <x v="11"/>
    <x v="178"/>
    <x v="86"/>
    <x v="81"/>
    <x v="198"/>
    <x v="69"/>
    <x v="196"/>
    <x v="7"/>
  </r>
  <r>
    <x v="0"/>
    <x v="12"/>
    <x v="12"/>
    <x v="14"/>
    <x v="14"/>
    <x v="14"/>
    <x v="12"/>
    <x v="139"/>
    <x v="197"/>
    <x v="57"/>
    <x v="199"/>
    <x v="69"/>
    <x v="196"/>
    <x v="7"/>
  </r>
  <r>
    <x v="0"/>
    <x v="12"/>
    <x v="12"/>
    <x v="13"/>
    <x v="13"/>
    <x v="13"/>
    <x v="13"/>
    <x v="74"/>
    <x v="198"/>
    <x v="34"/>
    <x v="200"/>
    <x v="105"/>
    <x v="197"/>
    <x v="7"/>
  </r>
  <r>
    <x v="0"/>
    <x v="12"/>
    <x v="12"/>
    <x v="15"/>
    <x v="15"/>
    <x v="15"/>
    <x v="14"/>
    <x v="113"/>
    <x v="114"/>
    <x v="131"/>
    <x v="201"/>
    <x v="68"/>
    <x v="48"/>
    <x v="10"/>
  </r>
  <r>
    <x v="0"/>
    <x v="12"/>
    <x v="12"/>
    <x v="10"/>
    <x v="10"/>
    <x v="10"/>
    <x v="15"/>
    <x v="179"/>
    <x v="35"/>
    <x v="103"/>
    <x v="202"/>
    <x v="47"/>
    <x v="132"/>
    <x v="7"/>
  </r>
  <r>
    <x v="0"/>
    <x v="12"/>
    <x v="12"/>
    <x v="21"/>
    <x v="21"/>
    <x v="21"/>
    <x v="16"/>
    <x v="180"/>
    <x v="51"/>
    <x v="58"/>
    <x v="203"/>
    <x v="50"/>
    <x v="145"/>
    <x v="7"/>
  </r>
  <r>
    <x v="0"/>
    <x v="12"/>
    <x v="12"/>
    <x v="16"/>
    <x v="16"/>
    <x v="16"/>
    <x v="17"/>
    <x v="104"/>
    <x v="199"/>
    <x v="76"/>
    <x v="204"/>
    <x v="48"/>
    <x v="37"/>
    <x v="7"/>
  </r>
  <r>
    <x v="0"/>
    <x v="12"/>
    <x v="12"/>
    <x v="19"/>
    <x v="19"/>
    <x v="19"/>
    <x v="18"/>
    <x v="145"/>
    <x v="90"/>
    <x v="15"/>
    <x v="49"/>
    <x v="44"/>
    <x v="198"/>
    <x v="7"/>
  </r>
  <r>
    <x v="0"/>
    <x v="12"/>
    <x v="12"/>
    <x v="29"/>
    <x v="29"/>
    <x v="29"/>
    <x v="19"/>
    <x v="54"/>
    <x v="200"/>
    <x v="76"/>
    <x v="204"/>
    <x v="46"/>
    <x v="170"/>
    <x v="7"/>
  </r>
  <r>
    <x v="0"/>
    <x v="12"/>
    <x v="12"/>
    <x v="24"/>
    <x v="24"/>
    <x v="24"/>
    <x v="19"/>
    <x v="54"/>
    <x v="200"/>
    <x v="51"/>
    <x v="205"/>
    <x v="105"/>
    <x v="197"/>
    <x v="7"/>
  </r>
  <r>
    <x v="0"/>
    <x v="13"/>
    <x v="13"/>
    <x v="0"/>
    <x v="0"/>
    <x v="0"/>
    <x v="0"/>
    <x v="181"/>
    <x v="201"/>
    <x v="132"/>
    <x v="206"/>
    <x v="108"/>
    <x v="199"/>
    <x v="7"/>
  </r>
  <r>
    <x v="0"/>
    <x v="13"/>
    <x v="13"/>
    <x v="1"/>
    <x v="1"/>
    <x v="1"/>
    <x v="1"/>
    <x v="182"/>
    <x v="202"/>
    <x v="112"/>
    <x v="207"/>
    <x v="140"/>
    <x v="200"/>
    <x v="7"/>
  </r>
  <r>
    <x v="0"/>
    <x v="13"/>
    <x v="13"/>
    <x v="3"/>
    <x v="3"/>
    <x v="3"/>
    <x v="2"/>
    <x v="95"/>
    <x v="203"/>
    <x v="133"/>
    <x v="208"/>
    <x v="130"/>
    <x v="201"/>
    <x v="7"/>
  </r>
  <r>
    <x v="0"/>
    <x v="13"/>
    <x v="13"/>
    <x v="2"/>
    <x v="2"/>
    <x v="2"/>
    <x v="3"/>
    <x v="183"/>
    <x v="134"/>
    <x v="134"/>
    <x v="132"/>
    <x v="78"/>
    <x v="118"/>
    <x v="7"/>
  </r>
  <r>
    <x v="0"/>
    <x v="13"/>
    <x v="13"/>
    <x v="6"/>
    <x v="6"/>
    <x v="6"/>
    <x v="4"/>
    <x v="184"/>
    <x v="191"/>
    <x v="106"/>
    <x v="209"/>
    <x v="52"/>
    <x v="119"/>
    <x v="7"/>
  </r>
  <r>
    <x v="0"/>
    <x v="13"/>
    <x v="13"/>
    <x v="5"/>
    <x v="5"/>
    <x v="5"/>
    <x v="5"/>
    <x v="185"/>
    <x v="124"/>
    <x v="135"/>
    <x v="210"/>
    <x v="67"/>
    <x v="202"/>
    <x v="7"/>
  </r>
  <r>
    <x v="0"/>
    <x v="13"/>
    <x v="13"/>
    <x v="4"/>
    <x v="4"/>
    <x v="4"/>
    <x v="6"/>
    <x v="160"/>
    <x v="204"/>
    <x v="136"/>
    <x v="211"/>
    <x v="40"/>
    <x v="203"/>
    <x v="7"/>
  </r>
  <r>
    <x v="0"/>
    <x v="13"/>
    <x v="13"/>
    <x v="7"/>
    <x v="7"/>
    <x v="7"/>
    <x v="7"/>
    <x v="92"/>
    <x v="205"/>
    <x v="137"/>
    <x v="212"/>
    <x v="41"/>
    <x v="132"/>
    <x v="7"/>
  </r>
  <r>
    <x v="0"/>
    <x v="13"/>
    <x v="13"/>
    <x v="9"/>
    <x v="9"/>
    <x v="9"/>
    <x v="8"/>
    <x v="186"/>
    <x v="206"/>
    <x v="61"/>
    <x v="213"/>
    <x v="47"/>
    <x v="16"/>
    <x v="7"/>
  </r>
  <r>
    <x v="0"/>
    <x v="13"/>
    <x v="13"/>
    <x v="11"/>
    <x v="11"/>
    <x v="11"/>
    <x v="8"/>
    <x v="186"/>
    <x v="206"/>
    <x v="138"/>
    <x v="214"/>
    <x v="51"/>
    <x v="204"/>
    <x v="7"/>
  </r>
  <r>
    <x v="0"/>
    <x v="13"/>
    <x v="13"/>
    <x v="12"/>
    <x v="12"/>
    <x v="12"/>
    <x v="10"/>
    <x v="112"/>
    <x v="207"/>
    <x v="88"/>
    <x v="215"/>
    <x v="68"/>
    <x v="205"/>
    <x v="7"/>
  </r>
  <r>
    <x v="0"/>
    <x v="13"/>
    <x v="13"/>
    <x v="8"/>
    <x v="8"/>
    <x v="8"/>
    <x v="11"/>
    <x v="187"/>
    <x v="142"/>
    <x v="65"/>
    <x v="37"/>
    <x v="108"/>
    <x v="199"/>
    <x v="7"/>
  </r>
  <r>
    <x v="0"/>
    <x v="13"/>
    <x v="13"/>
    <x v="13"/>
    <x v="13"/>
    <x v="13"/>
    <x v="11"/>
    <x v="187"/>
    <x v="142"/>
    <x v="45"/>
    <x v="200"/>
    <x v="59"/>
    <x v="124"/>
    <x v="7"/>
  </r>
  <r>
    <x v="0"/>
    <x v="13"/>
    <x v="13"/>
    <x v="15"/>
    <x v="15"/>
    <x v="15"/>
    <x v="13"/>
    <x v="73"/>
    <x v="208"/>
    <x v="38"/>
    <x v="36"/>
    <x v="68"/>
    <x v="205"/>
    <x v="7"/>
  </r>
  <r>
    <x v="0"/>
    <x v="13"/>
    <x v="13"/>
    <x v="32"/>
    <x v="32"/>
    <x v="32"/>
    <x v="14"/>
    <x v="188"/>
    <x v="15"/>
    <x v="37"/>
    <x v="135"/>
    <x v="105"/>
    <x v="131"/>
    <x v="7"/>
  </r>
  <r>
    <x v="0"/>
    <x v="13"/>
    <x v="13"/>
    <x v="14"/>
    <x v="14"/>
    <x v="14"/>
    <x v="15"/>
    <x v="180"/>
    <x v="90"/>
    <x v="51"/>
    <x v="216"/>
    <x v="37"/>
    <x v="154"/>
    <x v="7"/>
  </r>
  <r>
    <x v="0"/>
    <x v="13"/>
    <x v="13"/>
    <x v="25"/>
    <x v="25"/>
    <x v="25"/>
    <x v="16"/>
    <x v="115"/>
    <x v="209"/>
    <x v="57"/>
    <x v="186"/>
    <x v="46"/>
    <x v="117"/>
    <x v="7"/>
  </r>
  <r>
    <x v="0"/>
    <x v="13"/>
    <x v="13"/>
    <x v="19"/>
    <x v="19"/>
    <x v="19"/>
    <x v="17"/>
    <x v="53"/>
    <x v="210"/>
    <x v="58"/>
    <x v="184"/>
    <x v="37"/>
    <x v="154"/>
    <x v="7"/>
  </r>
  <r>
    <x v="0"/>
    <x v="13"/>
    <x v="13"/>
    <x v="27"/>
    <x v="27"/>
    <x v="27"/>
    <x v="18"/>
    <x v="54"/>
    <x v="211"/>
    <x v="103"/>
    <x v="48"/>
    <x v="37"/>
    <x v="154"/>
    <x v="7"/>
  </r>
  <r>
    <x v="0"/>
    <x v="13"/>
    <x v="13"/>
    <x v="24"/>
    <x v="24"/>
    <x v="24"/>
    <x v="18"/>
    <x v="54"/>
    <x v="211"/>
    <x v="81"/>
    <x v="217"/>
    <x v="51"/>
    <x v="204"/>
    <x v="7"/>
  </r>
  <r>
    <x v="0"/>
    <x v="14"/>
    <x v="14"/>
    <x v="1"/>
    <x v="1"/>
    <x v="1"/>
    <x v="0"/>
    <x v="161"/>
    <x v="212"/>
    <x v="139"/>
    <x v="218"/>
    <x v="59"/>
    <x v="206"/>
    <x v="7"/>
  </r>
  <r>
    <x v="0"/>
    <x v="14"/>
    <x v="14"/>
    <x v="0"/>
    <x v="0"/>
    <x v="0"/>
    <x v="0"/>
    <x v="161"/>
    <x v="212"/>
    <x v="140"/>
    <x v="219"/>
    <x v="104"/>
    <x v="29"/>
    <x v="7"/>
  </r>
  <r>
    <x v="0"/>
    <x v="14"/>
    <x v="14"/>
    <x v="2"/>
    <x v="2"/>
    <x v="2"/>
    <x v="2"/>
    <x v="189"/>
    <x v="213"/>
    <x v="98"/>
    <x v="220"/>
    <x v="93"/>
    <x v="207"/>
    <x v="7"/>
  </r>
  <r>
    <x v="0"/>
    <x v="14"/>
    <x v="14"/>
    <x v="6"/>
    <x v="6"/>
    <x v="6"/>
    <x v="3"/>
    <x v="46"/>
    <x v="214"/>
    <x v="117"/>
    <x v="221"/>
    <x v="50"/>
    <x v="208"/>
    <x v="7"/>
  </r>
  <r>
    <x v="0"/>
    <x v="14"/>
    <x v="14"/>
    <x v="3"/>
    <x v="3"/>
    <x v="3"/>
    <x v="4"/>
    <x v="47"/>
    <x v="215"/>
    <x v="89"/>
    <x v="46"/>
    <x v="63"/>
    <x v="209"/>
    <x v="7"/>
  </r>
  <r>
    <x v="0"/>
    <x v="14"/>
    <x v="14"/>
    <x v="4"/>
    <x v="4"/>
    <x v="4"/>
    <x v="5"/>
    <x v="190"/>
    <x v="216"/>
    <x v="45"/>
    <x v="222"/>
    <x v="44"/>
    <x v="210"/>
    <x v="7"/>
  </r>
  <r>
    <x v="0"/>
    <x v="14"/>
    <x v="14"/>
    <x v="5"/>
    <x v="5"/>
    <x v="5"/>
    <x v="5"/>
    <x v="190"/>
    <x v="216"/>
    <x v="47"/>
    <x v="223"/>
    <x v="50"/>
    <x v="208"/>
    <x v="3"/>
  </r>
  <r>
    <x v="0"/>
    <x v="14"/>
    <x v="14"/>
    <x v="12"/>
    <x v="12"/>
    <x v="12"/>
    <x v="7"/>
    <x v="178"/>
    <x v="217"/>
    <x v="37"/>
    <x v="100"/>
    <x v="50"/>
    <x v="208"/>
    <x v="7"/>
  </r>
  <r>
    <x v="0"/>
    <x v="14"/>
    <x v="14"/>
    <x v="8"/>
    <x v="8"/>
    <x v="8"/>
    <x v="8"/>
    <x v="51"/>
    <x v="218"/>
    <x v="76"/>
    <x v="224"/>
    <x v="47"/>
    <x v="211"/>
    <x v="7"/>
  </r>
  <r>
    <x v="0"/>
    <x v="14"/>
    <x v="14"/>
    <x v="9"/>
    <x v="9"/>
    <x v="9"/>
    <x v="8"/>
    <x v="51"/>
    <x v="218"/>
    <x v="87"/>
    <x v="225"/>
    <x v="46"/>
    <x v="212"/>
    <x v="7"/>
  </r>
  <r>
    <x v="0"/>
    <x v="14"/>
    <x v="14"/>
    <x v="7"/>
    <x v="7"/>
    <x v="7"/>
    <x v="10"/>
    <x v="180"/>
    <x v="29"/>
    <x v="63"/>
    <x v="226"/>
    <x v="97"/>
    <x v="213"/>
    <x v="7"/>
  </r>
  <r>
    <x v="0"/>
    <x v="14"/>
    <x v="14"/>
    <x v="11"/>
    <x v="11"/>
    <x v="11"/>
    <x v="11"/>
    <x v="115"/>
    <x v="219"/>
    <x v="94"/>
    <x v="227"/>
    <x v="45"/>
    <x v="45"/>
    <x v="7"/>
  </r>
  <r>
    <x v="0"/>
    <x v="14"/>
    <x v="14"/>
    <x v="13"/>
    <x v="13"/>
    <x v="13"/>
    <x v="12"/>
    <x v="54"/>
    <x v="220"/>
    <x v="46"/>
    <x v="228"/>
    <x v="97"/>
    <x v="213"/>
    <x v="7"/>
  </r>
  <r>
    <x v="0"/>
    <x v="14"/>
    <x v="14"/>
    <x v="21"/>
    <x v="21"/>
    <x v="21"/>
    <x v="13"/>
    <x v="57"/>
    <x v="221"/>
    <x v="141"/>
    <x v="229"/>
    <x v="105"/>
    <x v="214"/>
    <x v="7"/>
  </r>
  <r>
    <x v="0"/>
    <x v="14"/>
    <x v="14"/>
    <x v="15"/>
    <x v="15"/>
    <x v="15"/>
    <x v="13"/>
    <x v="57"/>
    <x v="221"/>
    <x v="38"/>
    <x v="36"/>
    <x v="41"/>
    <x v="215"/>
    <x v="7"/>
  </r>
  <r>
    <x v="0"/>
    <x v="14"/>
    <x v="14"/>
    <x v="30"/>
    <x v="30"/>
    <x v="30"/>
    <x v="15"/>
    <x v="191"/>
    <x v="34"/>
    <x v="76"/>
    <x v="224"/>
    <x v="99"/>
    <x v="216"/>
    <x v="7"/>
  </r>
  <r>
    <x v="0"/>
    <x v="14"/>
    <x v="14"/>
    <x v="27"/>
    <x v="27"/>
    <x v="27"/>
    <x v="16"/>
    <x v="106"/>
    <x v="114"/>
    <x v="131"/>
    <x v="77"/>
    <x v="54"/>
    <x v="217"/>
    <x v="3"/>
  </r>
  <r>
    <x v="0"/>
    <x v="14"/>
    <x v="14"/>
    <x v="28"/>
    <x v="28"/>
    <x v="28"/>
    <x v="17"/>
    <x v="125"/>
    <x v="51"/>
    <x v="58"/>
    <x v="171"/>
    <x v="51"/>
    <x v="218"/>
    <x v="7"/>
  </r>
  <r>
    <x v="0"/>
    <x v="14"/>
    <x v="14"/>
    <x v="26"/>
    <x v="26"/>
    <x v="26"/>
    <x v="17"/>
    <x v="125"/>
    <x v="51"/>
    <x v="52"/>
    <x v="17"/>
    <x v="104"/>
    <x v="29"/>
    <x v="7"/>
  </r>
  <r>
    <x v="0"/>
    <x v="14"/>
    <x v="14"/>
    <x v="18"/>
    <x v="18"/>
    <x v="18"/>
    <x v="19"/>
    <x v="117"/>
    <x v="222"/>
    <x v="15"/>
    <x v="174"/>
    <x v="99"/>
    <x v="216"/>
    <x v="7"/>
  </r>
  <r>
    <x v="0"/>
    <x v="15"/>
    <x v="15"/>
    <x v="0"/>
    <x v="0"/>
    <x v="0"/>
    <x v="0"/>
    <x v="189"/>
    <x v="223"/>
    <x v="142"/>
    <x v="230"/>
    <x v="99"/>
    <x v="10"/>
    <x v="7"/>
  </r>
  <r>
    <x v="0"/>
    <x v="15"/>
    <x v="15"/>
    <x v="2"/>
    <x v="2"/>
    <x v="2"/>
    <x v="1"/>
    <x v="68"/>
    <x v="224"/>
    <x v="54"/>
    <x v="231"/>
    <x v="66"/>
    <x v="219"/>
    <x v="7"/>
  </r>
  <r>
    <x v="0"/>
    <x v="15"/>
    <x v="15"/>
    <x v="1"/>
    <x v="1"/>
    <x v="1"/>
    <x v="2"/>
    <x v="186"/>
    <x v="225"/>
    <x v="130"/>
    <x v="232"/>
    <x v="103"/>
    <x v="220"/>
    <x v="7"/>
  </r>
  <r>
    <x v="0"/>
    <x v="15"/>
    <x v="15"/>
    <x v="5"/>
    <x v="5"/>
    <x v="5"/>
    <x v="3"/>
    <x v="100"/>
    <x v="226"/>
    <x v="56"/>
    <x v="233"/>
    <x v="116"/>
    <x v="221"/>
    <x v="7"/>
  </r>
  <r>
    <x v="0"/>
    <x v="15"/>
    <x v="15"/>
    <x v="28"/>
    <x v="28"/>
    <x v="28"/>
    <x v="4"/>
    <x v="178"/>
    <x v="227"/>
    <x v="88"/>
    <x v="145"/>
    <x v="37"/>
    <x v="113"/>
    <x v="7"/>
  </r>
  <r>
    <x v="0"/>
    <x v="15"/>
    <x v="15"/>
    <x v="10"/>
    <x v="10"/>
    <x v="10"/>
    <x v="5"/>
    <x v="103"/>
    <x v="228"/>
    <x v="143"/>
    <x v="234"/>
    <x v="46"/>
    <x v="222"/>
    <x v="7"/>
  </r>
  <r>
    <x v="0"/>
    <x v="15"/>
    <x v="15"/>
    <x v="4"/>
    <x v="4"/>
    <x v="4"/>
    <x v="6"/>
    <x v="139"/>
    <x v="229"/>
    <x v="37"/>
    <x v="235"/>
    <x v="54"/>
    <x v="223"/>
    <x v="7"/>
  </r>
  <r>
    <x v="0"/>
    <x v="15"/>
    <x v="15"/>
    <x v="3"/>
    <x v="3"/>
    <x v="3"/>
    <x v="7"/>
    <x v="123"/>
    <x v="230"/>
    <x v="81"/>
    <x v="236"/>
    <x v="50"/>
    <x v="224"/>
    <x v="7"/>
  </r>
  <r>
    <x v="0"/>
    <x v="15"/>
    <x v="15"/>
    <x v="6"/>
    <x v="6"/>
    <x v="6"/>
    <x v="8"/>
    <x v="188"/>
    <x v="231"/>
    <x v="37"/>
    <x v="235"/>
    <x v="99"/>
    <x v="10"/>
    <x v="7"/>
  </r>
  <r>
    <x v="0"/>
    <x v="15"/>
    <x v="15"/>
    <x v="12"/>
    <x v="12"/>
    <x v="12"/>
    <x v="9"/>
    <x v="51"/>
    <x v="61"/>
    <x v="46"/>
    <x v="237"/>
    <x v="59"/>
    <x v="225"/>
    <x v="7"/>
  </r>
  <r>
    <x v="0"/>
    <x v="15"/>
    <x v="15"/>
    <x v="7"/>
    <x v="7"/>
    <x v="7"/>
    <x v="9"/>
    <x v="51"/>
    <x v="61"/>
    <x v="96"/>
    <x v="76"/>
    <x v="43"/>
    <x v="226"/>
    <x v="7"/>
  </r>
  <r>
    <x v="0"/>
    <x v="15"/>
    <x v="15"/>
    <x v="9"/>
    <x v="9"/>
    <x v="9"/>
    <x v="11"/>
    <x v="56"/>
    <x v="232"/>
    <x v="103"/>
    <x v="238"/>
    <x v="103"/>
    <x v="220"/>
    <x v="7"/>
  </r>
  <r>
    <x v="0"/>
    <x v="15"/>
    <x v="15"/>
    <x v="13"/>
    <x v="13"/>
    <x v="13"/>
    <x v="12"/>
    <x v="58"/>
    <x v="233"/>
    <x v="144"/>
    <x v="121"/>
    <x v="61"/>
    <x v="227"/>
    <x v="7"/>
  </r>
  <r>
    <x v="0"/>
    <x v="15"/>
    <x v="15"/>
    <x v="8"/>
    <x v="8"/>
    <x v="8"/>
    <x v="13"/>
    <x v="191"/>
    <x v="48"/>
    <x v="103"/>
    <x v="238"/>
    <x v="105"/>
    <x v="228"/>
    <x v="7"/>
  </r>
  <r>
    <x v="0"/>
    <x v="15"/>
    <x v="15"/>
    <x v="14"/>
    <x v="14"/>
    <x v="14"/>
    <x v="14"/>
    <x v="116"/>
    <x v="68"/>
    <x v="141"/>
    <x v="239"/>
    <x v="51"/>
    <x v="229"/>
    <x v="7"/>
  </r>
  <r>
    <x v="0"/>
    <x v="15"/>
    <x v="15"/>
    <x v="11"/>
    <x v="11"/>
    <x v="11"/>
    <x v="14"/>
    <x v="116"/>
    <x v="68"/>
    <x v="57"/>
    <x v="240"/>
    <x v="43"/>
    <x v="226"/>
    <x v="7"/>
  </r>
  <r>
    <x v="0"/>
    <x v="15"/>
    <x v="15"/>
    <x v="30"/>
    <x v="30"/>
    <x v="30"/>
    <x v="16"/>
    <x v="192"/>
    <x v="234"/>
    <x v="66"/>
    <x v="241"/>
    <x v="51"/>
    <x v="229"/>
    <x v="7"/>
  </r>
  <r>
    <x v="0"/>
    <x v="15"/>
    <x v="15"/>
    <x v="21"/>
    <x v="21"/>
    <x v="21"/>
    <x v="17"/>
    <x v="193"/>
    <x v="160"/>
    <x v="49"/>
    <x v="50"/>
    <x v="97"/>
    <x v="230"/>
    <x v="7"/>
  </r>
  <r>
    <x v="0"/>
    <x v="15"/>
    <x v="15"/>
    <x v="19"/>
    <x v="19"/>
    <x v="19"/>
    <x v="17"/>
    <x v="193"/>
    <x v="160"/>
    <x v="131"/>
    <x v="80"/>
    <x v="99"/>
    <x v="10"/>
    <x v="7"/>
  </r>
  <r>
    <x v="0"/>
    <x v="15"/>
    <x v="15"/>
    <x v="32"/>
    <x v="32"/>
    <x v="32"/>
    <x v="17"/>
    <x v="193"/>
    <x v="160"/>
    <x v="49"/>
    <x v="50"/>
    <x v="141"/>
    <x v="231"/>
    <x v="7"/>
  </r>
  <r>
    <x v="0"/>
    <x v="16"/>
    <x v="16"/>
    <x v="1"/>
    <x v="1"/>
    <x v="1"/>
    <x v="0"/>
    <x v="40"/>
    <x v="235"/>
    <x v="110"/>
    <x v="242"/>
    <x v="49"/>
    <x v="12"/>
    <x v="7"/>
  </r>
  <r>
    <x v="0"/>
    <x v="16"/>
    <x v="16"/>
    <x v="0"/>
    <x v="0"/>
    <x v="0"/>
    <x v="1"/>
    <x v="194"/>
    <x v="236"/>
    <x v="145"/>
    <x v="243"/>
    <x v="142"/>
    <x v="232"/>
    <x v="7"/>
  </r>
  <r>
    <x v="0"/>
    <x v="16"/>
    <x v="16"/>
    <x v="4"/>
    <x v="4"/>
    <x v="4"/>
    <x v="2"/>
    <x v="159"/>
    <x v="237"/>
    <x v="90"/>
    <x v="244"/>
    <x v="108"/>
    <x v="233"/>
    <x v="7"/>
  </r>
  <r>
    <x v="0"/>
    <x v="16"/>
    <x v="16"/>
    <x v="3"/>
    <x v="3"/>
    <x v="3"/>
    <x v="3"/>
    <x v="195"/>
    <x v="238"/>
    <x v="61"/>
    <x v="245"/>
    <x v="114"/>
    <x v="234"/>
    <x v="7"/>
  </r>
  <r>
    <x v="0"/>
    <x v="16"/>
    <x v="16"/>
    <x v="30"/>
    <x v="30"/>
    <x v="30"/>
    <x v="3"/>
    <x v="195"/>
    <x v="238"/>
    <x v="139"/>
    <x v="246"/>
    <x v="60"/>
    <x v="235"/>
    <x v="7"/>
  </r>
  <r>
    <x v="0"/>
    <x v="16"/>
    <x v="16"/>
    <x v="2"/>
    <x v="2"/>
    <x v="2"/>
    <x v="5"/>
    <x v="196"/>
    <x v="124"/>
    <x v="102"/>
    <x v="247"/>
    <x v="91"/>
    <x v="236"/>
    <x v="7"/>
  </r>
  <r>
    <x v="0"/>
    <x v="16"/>
    <x v="16"/>
    <x v="5"/>
    <x v="5"/>
    <x v="5"/>
    <x v="6"/>
    <x v="110"/>
    <x v="239"/>
    <x v="136"/>
    <x v="248"/>
    <x v="49"/>
    <x v="12"/>
    <x v="7"/>
  </r>
  <r>
    <x v="0"/>
    <x v="16"/>
    <x v="16"/>
    <x v="6"/>
    <x v="6"/>
    <x v="6"/>
    <x v="7"/>
    <x v="98"/>
    <x v="44"/>
    <x v="126"/>
    <x v="249"/>
    <x v="49"/>
    <x v="12"/>
    <x v="7"/>
  </r>
  <r>
    <x v="0"/>
    <x v="16"/>
    <x v="16"/>
    <x v="8"/>
    <x v="8"/>
    <x v="8"/>
    <x v="8"/>
    <x v="121"/>
    <x v="240"/>
    <x v="93"/>
    <x v="250"/>
    <x v="67"/>
    <x v="237"/>
    <x v="7"/>
  </r>
  <r>
    <x v="0"/>
    <x v="16"/>
    <x v="16"/>
    <x v="11"/>
    <x v="11"/>
    <x v="11"/>
    <x v="9"/>
    <x v="136"/>
    <x v="241"/>
    <x v="91"/>
    <x v="251"/>
    <x v="51"/>
    <x v="238"/>
    <x v="7"/>
  </r>
  <r>
    <x v="0"/>
    <x v="16"/>
    <x v="16"/>
    <x v="12"/>
    <x v="12"/>
    <x v="12"/>
    <x v="10"/>
    <x v="112"/>
    <x v="170"/>
    <x v="107"/>
    <x v="240"/>
    <x v="116"/>
    <x v="239"/>
    <x v="7"/>
  </r>
  <r>
    <x v="0"/>
    <x v="16"/>
    <x v="16"/>
    <x v="7"/>
    <x v="7"/>
    <x v="7"/>
    <x v="11"/>
    <x v="49"/>
    <x v="64"/>
    <x v="37"/>
    <x v="252"/>
    <x v="59"/>
    <x v="240"/>
    <x v="7"/>
  </r>
  <r>
    <x v="0"/>
    <x v="16"/>
    <x v="16"/>
    <x v="9"/>
    <x v="9"/>
    <x v="9"/>
    <x v="12"/>
    <x v="72"/>
    <x v="65"/>
    <x v="107"/>
    <x v="240"/>
    <x v="48"/>
    <x v="175"/>
    <x v="7"/>
  </r>
  <r>
    <x v="0"/>
    <x v="16"/>
    <x v="16"/>
    <x v="14"/>
    <x v="14"/>
    <x v="14"/>
    <x v="13"/>
    <x v="139"/>
    <x v="242"/>
    <x v="95"/>
    <x v="155"/>
    <x v="50"/>
    <x v="241"/>
    <x v="7"/>
  </r>
  <r>
    <x v="0"/>
    <x v="16"/>
    <x v="16"/>
    <x v="15"/>
    <x v="15"/>
    <x v="15"/>
    <x v="14"/>
    <x v="114"/>
    <x v="49"/>
    <x v="38"/>
    <x v="36"/>
    <x v="92"/>
    <x v="242"/>
    <x v="7"/>
  </r>
  <r>
    <x v="0"/>
    <x v="16"/>
    <x v="16"/>
    <x v="16"/>
    <x v="16"/>
    <x v="16"/>
    <x v="15"/>
    <x v="53"/>
    <x v="243"/>
    <x v="57"/>
    <x v="253"/>
    <x v="103"/>
    <x v="68"/>
    <x v="7"/>
  </r>
  <r>
    <x v="0"/>
    <x v="16"/>
    <x v="16"/>
    <x v="27"/>
    <x v="27"/>
    <x v="27"/>
    <x v="16"/>
    <x v="55"/>
    <x v="244"/>
    <x v="66"/>
    <x v="18"/>
    <x v="54"/>
    <x v="243"/>
    <x v="7"/>
  </r>
  <r>
    <x v="0"/>
    <x v="16"/>
    <x v="16"/>
    <x v="13"/>
    <x v="13"/>
    <x v="13"/>
    <x v="17"/>
    <x v="56"/>
    <x v="132"/>
    <x v="87"/>
    <x v="254"/>
    <x v="43"/>
    <x v="244"/>
    <x v="7"/>
  </r>
  <r>
    <x v="0"/>
    <x v="16"/>
    <x v="16"/>
    <x v="25"/>
    <x v="25"/>
    <x v="25"/>
    <x v="17"/>
    <x v="56"/>
    <x v="132"/>
    <x v="103"/>
    <x v="255"/>
    <x v="103"/>
    <x v="68"/>
    <x v="7"/>
  </r>
  <r>
    <x v="0"/>
    <x v="16"/>
    <x v="16"/>
    <x v="33"/>
    <x v="33"/>
    <x v="33"/>
    <x v="19"/>
    <x v="57"/>
    <x v="200"/>
    <x v="49"/>
    <x v="256"/>
    <x v="49"/>
    <x v="12"/>
    <x v="7"/>
  </r>
  <r>
    <x v="0"/>
    <x v="17"/>
    <x v="17"/>
    <x v="0"/>
    <x v="0"/>
    <x v="0"/>
    <x v="0"/>
    <x v="197"/>
    <x v="245"/>
    <x v="146"/>
    <x v="257"/>
    <x v="41"/>
    <x v="245"/>
    <x v="7"/>
  </r>
  <r>
    <x v="0"/>
    <x v="17"/>
    <x v="17"/>
    <x v="1"/>
    <x v="1"/>
    <x v="1"/>
    <x v="1"/>
    <x v="198"/>
    <x v="246"/>
    <x v="126"/>
    <x v="258"/>
    <x v="106"/>
    <x v="246"/>
    <x v="7"/>
  </r>
  <r>
    <x v="0"/>
    <x v="17"/>
    <x v="17"/>
    <x v="4"/>
    <x v="4"/>
    <x v="4"/>
    <x v="2"/>
    <x v="69"/>
    <x v="247"/>
    <x v="78"/>
    <x v="259"/>
    <x v="116"/>
    <x v="247"/>
    <x v="7"/>
  </r>
  <r>
    <x v="0"/>
    <x v="17"/>
    <x v="17"/>
    <x v="3"/>
    <x v="3"/>
    <x v="3"/>
    <x v="3"/>
    <x v="170"/>
    <x v="248"/>
    <x v="95"/>
    <x v="260"/>
    <x v="52"/>
    <x v="248"/>
    <x v="7"/>
  </r>
  <r>
    <x v="0"/>
    <x v="17"/>
    <x v="17"/>
    <x v="2"/>
    <x v="2"/>
    <x v="2"/>
    <x v="4"/>
    <x v="70"/>
    <x v="249"/>
    <x v="143"/>
    <x v="261"/>
    <x v="67"/>
    <x v="249"/>
    <x v="7"/>
  </r>
  <r>
    <x v="0"/>
    <x v="17"/>
    <x v="17"/>
    <x v="5"/>
    <x v="5"/>
    <x v="5"/>
    <x v="5"/>
    <x v="47"/>
    <x v="250"/>
    <x v="47"/>
    <x v="262"/>
    <x v="142"/>
    <x v="250"/>
    <x v="7"/>
  </r>
  <r>
    <x v="0"/>
    <x v="17"/>
    <x v="17"/>
    <x v="30"/>
    <x v="30"/>
    <x v="30"/>
    <x v="6"/>
    <x v="199"/>
    <x v="251"/>
    <x v="98"/>
    <x v="263"/>
    <x v="49"/>
    <x v="251"/>
    <x v="7"/>
  </r>
  <r>
    <x v="0"/>
    <x v="17"/>
    <x v="17"/>
    <x v="7"/>
    <x v="7"/>
    <x v="7"/>
    <x v="7"/>
    <x v="200"/>
    <x v="252"/>
    <x v="95"/>
    <x v="260"/>
    <x v="103"/>
    <x v="252"/>
    <x v="7"/>
  </r>
  <r>
    <x v="0"/>
    <x v="17"/>
    <x v="17"/>
    <x v="9"/>
    <x v="9"/>
    <x v="9"/>
    <x v="8"/>
    <x v="113"/>
    <x v="46"/>
    <x v="81"/>
    <x v="264"/>
    <x v="54"/>
    <x v="253"/>
    <x v="7"/>
  </r>
  <r>
    <x v="0"/>
    <x v="17"/>
    <x v="17"/>
    <x v="6"/>
    <x v="6"/>
    <x v="6"/>
    <x v="9"/>
    <x v="180"/>
    <x v="253"/>
    <x v="103"/>
    <x v="265"/>
    <x v="41"/>
    <x v="245"/>
    <x v="7"/>
  </r>
  <r>
    <x v="0"/>
    <x v="17"/>
    <x v="17"/>
    <x v="11"/>
    <x v="11"/>
    <x v="11"/>
    <x v="9"/>
    <x v="180"/>
    <x v="253"/>
    <x v="94"/>
    <x v="266"/>
    <x v="43"/>
    <x v="254"/>
    <x v="7"/>
  </r>
  <r>
    <x v="0"/>
    <x v="17"/>
    <x v="17"/>
    <x v="12"/>
    <x v="12"/>
    <x v="12"/>
    <x v="11"/>
    <x v="115"/>
    <x v="254"/>
    <x v="81"/>
    <x v="264"/>
    <x v="105"/>
    <x v="255"/>
    <x v="7"/>
  </r>
  <r>
    <x v="0"/>
    <x v="17"/>
    <x v="17"/>
    <x v="14"/>
    <x v="14"/>
    <x v="14"/>
    <x v="12"/>
    <x v="56"/>
    <x v="255"/>
    <x v="58"/>
    <x v="267"/>
    <x v="106"/>
    <x v="246"/>
    <x v="7"/>
  </r>
  <r>
    <x v="0"/>
    <x v="17"/>
    <x v="17"/>
    <x v="8"/>
    <x v="8"/>
    <x v="8"/>
    <x v="13"/>
    <x v="106"/>
    <x v="198"/>
    <x v="48"/>
    <x v="253"/>
    <x v="103"/>
    <x v="252"/>
    <x v="7"/>
  </r>
  <r>
    <x v="0"/>
    <x v="17"/>
    <x v="17"/>
    <x v="21"/>
    <x v="21"/>
    <x v="21"/>
    <x v="13"/>
    <x v="106"/>
    <x v="198"/>
    <x v="103"/>
    <x v="265"/>
    <x v="97"/>
    <x v="256"/>
    <x v="7"/>
  </r>
  <r>
    <x v="0"/>
    <x v="17"/>
    <x v="17"/>
    <x v="15"/>
    <x v="15"/>
    <x v="15"/>
    <x v="15"/>
    <x v="116"/>
    <x v="102"/>
    <x v="38"/>
    <x v="36"/>
    <x v="104"/>
    <x v="257"/>
    <x v="7"/>
  </r>
  <r>
    <x v="0"/>
    <x v="17"/>
    <x v="17"/>
    <x v="13"/>
    <x v="13"/>
    <x v="13"/>
    <x v="16"/>
    <x v="125"/>
    <x v="15"/>
    <x v="57"/>
    <x v="183"/>
    <x v="141"/>
    <x v="244"/>
    <x v="7"/>
  </r>
  <r>
    <x v="0"/>
    <x v="17"/>
    <x v="17"/>
    <x v="26"/>
    <x v="26"/>
    <x v="26"/>
    <x v="16"/>
    <x v="125"/>
    <x v="15"/>
    <x v="15"/>
    <x v="141"/>
    <x v="106"/>
    <x v="246"/>
    <x v="7"/>
  </r>
  <r>
    <x v="0"/>
    <x v="17"/>
    <x v="17"/>
    <x v="24"/>
    <x v="24"/>
    <x v="24"/>
    <x v="18"/>
    <x v="127"/>
    <x v="53"/>
    <x v="83"/>
    <x v="268"/>
    <x v="51"/>
    <x v="99"/>
    <x v="7"/>
  </r>
  <r>
    <x v="0"/>
    <x v="17"/>
    <x v="17"/>
    <x v="10"/>
    <x v="10"/>
    <x v="10"/>
    <x v="19"/>
    <x v="192"/>
    <x v="256"/>
    <x v="48"/>
    <x v="253"/>
    <x v="61"/>
    <x v="36"/>
    <x v="7"/>
  </r>
  <r>
    <x v="0"/>
    <x v="18"/>
    <x v="18"/>
    <x v="0"/>
    <x v="0"/>
    <x v="0"/>
    <x v="0"/>
    <x v="38"/>
    <x v="257"/>
    <x v="147"/>
    <x v="269"/>
    <x v="50"/>
    <x v="64"/>
    <x v="7"/>
  </r>
  <r>
    <x v="0"/>
    <x v="18"/>
    <x v="18"/>
    <x v="5"/>
    <x v="5"/>
    <x v="5"/>
    <x v="1"/>
    <x v="201"/>
    <x v="258"/>
    <x v="148"/>
    <x v="270"/>
    <x v="94"/>
    <x v="258"/>
    <x v="7"/>
  </r>
  <r>
    <x v="0"/>
    <x v="18"/>
    <x v="18"/>
    <x v="1"/>
    <x v="1"/>
    <x v="1"/>
    <x v="1"/>
    <x v="201"/>
    <x v="258"/>
    <x v="149"/>
    <x v="271"/>
    <x v="49"/>
    <x v="259"/>
    <x v="7"/>
  </r>
  <r>
    <x v="0"/>
    <x v="18"/>
    <x v="18"/>
    <x v="2"/>
    <x v="2"/>
    <x v="2"/>
    <x v="3"/>
    <x v="95"/>
    <x v="259"/>
    <x v="106"/>
    <x v="272"/>
    <x v="39"/>
    <x v="260"/>
    <x v="7"/>
  </r>
  <r>
    <x v="0"/>
    <x v="18"/>
    <x v="18"/>
    <x v="3"/>
    <x v="3"/>
    <x v="3"/>
    <x v="4"/>
    <x v="202"/>
    <x v="260"/>
    <x v="130"/>
    <x v="273"/>
    <x v="143"/>
    <x v="261"/>
    <x v="7"/>
  </r>
  <r>
    <x v="0"/>
    <x v="18"/>
    <x v="18"/>
    <x v="4"/>
    <x v="4"/>
    <x v="4"/>
    <x v="5"/>
    <x v="203"/>
    <x v="261"/>
    <x v="150"/>
    <x v="274"/>
    <x v="60"/>
    <x v="262"/>
    <x v="7"/>
  </r>
  <r>
    <x v="0"/>
    <x v="18"/>
    <x v="18"/>
    <x v="7"/>
    <x v="7"/>
    <x v="7"/>
    <x v="6"/>
    <x v="68"/>
    <x v="25"/>
    <x v="61"/>
    <x v="275"/>
    <x v="103"/>
    <x v="117"/>
    <x v="7"/>
  </r>
  <r>
    <x v="0"/>
    <x v="18"/>
    <x v="18"/>
    <x v="6"/>
    <x v="6"/>
    <x v="6"/>
    <x v="7"/>
    <x v="204"/>
    <x v="126"/>
    <x v="117"/>
    <x v="276"/>
    <x v="142"/>
    <x v="263"/>
    <x v="7"/>
  </r>
  <r>
    <x v="0"/>
    <x v="18"/>
    <x v="18"/>
    <x v="9"/>
    <x v="9"/>
    <x v="9"/>
    <x v="8"/>
    <x v="47"/>
    <x v="169"/>
    <x v="151"/>
    <x v="277"/>
    <x v="46"/>
    <x v="114"/>
    <x v="7"/>
  </r>
  <r>
    <x v="0"/>
    <x v="18"/>
    <x v="18"/>
    <x v="11"/>
    <x v="11"/>
    <x v="11"/>
    <x v="9"/>
    <x v="137"/>
    <x v="262"/>
    <x v="54"/>
    <x v="278"/>
    <x v="97"/>
    <x v="15"/>
    <x v="7"/>
  </r>
  <r>
    <x v="0"/>
    <x v="18"/>
    <x v="18"/>
    <x v="8"/>
    <x v="8"/>
    <x v="8"/>
    <x v="10"/>
    <x v="139"/>
    <x v="129"/>
    <x v="65"/>
    <x v="279"/>
    <x v="44"/>
    <x v="264"/>
    <x v="7"/>
  </r>
  <r>
    <x v="0"/>
    <x v="18"/>
    <x v="18"/>
    <x v="27"/>
    <x v="27"/>
    <x v="27"/>
    <x v="11"/>
    <x v="200"/>
    <x v="263"/>
    <x v="89"/>
    <x v="280"/>
    <x v="48"/>
    <x v="31"/>
    <x v="7"/>
  </r>
  <r>
    <x v="0"/>
    <x v="18"/>
    <x v="18"/>
    <x v="12"/>
    <x v="12"/>
    <x v="12"/>
    <x v="12"/>
    <x v="74"/>
    <x v="186"/>
    <x v="89"/>
    <x v="280"/>
    <x v="59"/>
    <x v="144"/>
    <x v="7"/>
  </r>
  <r>
    <x v="0"/>
    <x v="18"/>
    <x v="18"/>
    <x v="14"/>
    <x v="14"/>
    <x v="14"/>
    <x v="13"/>
    <x v="188"/>
    <x v="33"/>
    <x v="46"/>
    <x v="281"/>
    <x v="59"/>
    <x v="144"/>
    <x v="7"/>
  </r>
  <r>
    <x v="0"/>
    <x v="18"/>
    <x v="18"/>
    <x v="15"/>
    <x v="15"/>
    <x v="15"/>
    <x v="13"/>
    <x v="188"/>
    <x v="33"/>
    <x v="38"/>
    <x v="36"/>
    <x v="95"/>
    <x v="265"/>
    <x v="3"/>
  </r>
  <r>
    <x v="0"/>
    <x v="18"/>
    <x v="18"/>
    <x v="25"/>
    <x v="25"/>
    <x v="25"/>
    <x v="15"/>
    <x v="180"/>
    <x v="15"/>
    <x v="141"/>
    <x v="157"/>
    <x v="48"/>
    <x v="31"/>
    <x v="7"/>
  </r>
  <r>
    <x v="0"/>
    <x v="18"/>
    <x v="18"/>
    <x v="16"/>
    <x v="16"/>
    <x v="16"/>
    <x v="16"/>
    <x v="115"/>
    <x v="115"/>
    <x v="81"/>
    <x v="173"/>
    <x v="98"/>
    <x v="266"/>
    <x v="3"/>
  </r>
  <r>
    <x v="0"/>
    <x v="18"/>
    <x v="18"/>
    <x v="13"/>
    <x v="13"/>
    <x v="13"/>
    <x v="17"/>
    <x v="52"/>
    <x v="264"/>
    <x v="64"/>
    <x v="282"/>
    <x v="43"/>
    <x v="267"/>
    <x v="7"/>
  </r>
  <r>
    <x v="0"/>
    <x v="18"/>
    <x v="18"/>
    <x v="31"/>
    <x v="31"/>
    <x v="31"/>
    <x v="18"/>
    <x v="57"/>
    <x v="265"/>
    <x v="58"/>
    <x v="189"/>
    <x v="99"/>
    <x v="268"/>
    <x v="7"/>
  </r>
  <r>
    <x v="0"/>
    <x v="18"/>
    <x v="18"/>
    <x v="26"/>
    <x v="26"/>
    <x v="26"/>
    <x v="19"/>
    <x v="58"/>
    <x v="266"/>
    <x v="83"/>
    <x v="156"/>
    <x v="106"/>
    <x v="167"/>
    <x v="7"/>
  </r>
  <r>
    <x v="0"/>
    <x v="18"/>
    <x v="18"/>
    <x v="22"/>
    <x v="22"/>
    <x v="22"/>
    <x v="19"/>
    <x v="58"/>
    <x v="266"/>
    <x v="49"/>
    <x v="52"/>
    <x v="46"/>
    <x v="114"/>
    <x v="0"/>
  </r>
  <r>
    <x v="0"/>
    <x v="19"/>
    <x v="19"/>
    <x v="10"/>
    <x v="10"/>
    <x v="10"/>
    <x v="0"/>
    <x v="205"/>
    <x v="267"/>
    <x v="152"/>
    <x v="283"/>
    <x v="144"/>
    <x v="269"/>
    <x v="7"/>
  </r>
  <r>
    <x v="0"/>
    <x v="19"/>
    <x v="19"/>
    <x v="0"/>
    <x v="0"/>
    <x v="0"/>
    <x v="1"/>
    <x v="206"/>
    <x v="268"/>
    <x v="153"/>
    <x v="284"/>
    <x v="60"/>
    <x v="270"/>
    <x v="7"/>
  </r>
  <r>
    <x v="0"/>
    <x v="19"/>
    <x v="19"/>
    <x v="1"/>
    <x v="1"/>
    <x v="1"/>
    <x v="2"/>
    <x v="207"/>
    <x v="269"/>
    <x v="154"/>
    <x v="285"/>
    <x v="111"/>
    <x v="271"/>
    <x v="7"/>
  </r>
  <r>
    <x v="0"/>
    <x v="19"/>
    <x v="19"/>
    <x v="2"/>
    <x v="2"/>
    <x v="2"/>
    <x v="3"/>
    <x v="167"/>
    <x v="270"/>
    <x v="155"/>
    <x v="286"/>
    <x v="129"/>
    <x v="272"/>
    <x v="7"/>
  </r>
  <r>
    <x v="0"/>
    <x v="19"/>
    <x v="19"/>
    <x v="6"/>
    <x v="6"/>
    <x v="6"/>
    <x v="4"/>
    <x v="61"/>
    <x v="271"/>
    <x v="156"/>
    <x v="287"/>
    <x v="66"/>
    <x v="273"/>
    <x v="7"/>
  </r>
  <r>
    <x v="0"/>
    <x v="19"/>
    <x v="19"/>
    <x v="21"/>
    <x v="21"/>
    <x v="21"/>
    <x v="5"/>
    <x v="174"/>
    <x v="272"/>
    <x v="44"/>
    <x v="288"/>
    <x v="143"/>
    <x v="274"/>
    <x v="7"/>
  </r>
  <r>
    <x v="0"/>
    <x v="19"/>
    <x v="19"/>
    <x v="5"/>
    <x v="5"/>
    <x v="5"/>
    <x v="6"/>
    <x v="208"/>
    <x v="231"/>
    <x v="100"/>
    <x v="289"/>
    <x v="94"/>
    <x v="275"/>
    <x v="7"/>
  </r>
  <r>
    <x v="0"/>
    <x v="19"/>
    <x v="19"/>
    <x v="3"/>
    <x v="3"/>
    <x v="3"/>
    <x v="7"/>
    <x v="209"/>
    <x v="195"/>
    <x v="36"/>
    <x v="290"/>
    <x v="129"/>
    <x v="272"/>
    <x v="7"/>
  </r>
  <r>
    <x v="0"/>
    <x v="19"/>
    <x v="19"/>
    <x v="7"/>
    <x v="7"/>
    <x v="7"/>
    <x v="8"/>
    <x v="118"/>
    <x v="273"/>
    <x v="133"/>
    <x v="264"/>
    <x v="41"/>
    <x v="154"/>
    <x v="3"/>
  </r>
  <r>
    <x v="0"/>
    <x v="19"/>
    <x v="19"/>
    <x v="4"/>
    <x v="4"/>
    <x v="4"/>
    <x v="9"/>
    <x v="42"/>
    <x v="218"/>
    <x v="134"/>
    <x v="291"/>
    <x v="102"/>
    <x v="159"/>
    <x v="7"/>
  </r>
  <r>
    <x v="0"/>
    <x v="19"/>
    <x v="19"/>
    <x v="18"/>
    <x v="18"/>
    <x v="18"/>
    <x v="10"/>
    <x v="210"/>
    <x v="232"/>
    <x v="81"/>
    <x v="189"/>
    <x v="137"/>
    <x v="276"/>
    <x v="7"/>
  </r>
  <r>
    <x v="0"/>
    <x v="19"/>
    <x v="19"/>
    <x v="9"/>
    <x v="9"/>
    <x v="9"/>
    <x v="11"/>
    <x v="211"/>
    <x v="274"/>
    <x v="91"/>
    <x v="292"/>
    <x v="92"/>
    <x v="179"/>
    <x v="7"/>
  </r>
  <r>
    <x v="0"/>
    <x v="19"/>
    <x v="19"/>
    <x v="12"/>
    <x v="12"/>
    <x v="12"/>
    <x v="12"/>
    <x v="69"/>
    <x v="48"/>
    <x v="102"/>
    <x v="183"/>
    <x v="41"/>
    <x v="154"/>
    <x v="7"/>
  </r>
  <r>
    <x v="0"/>
    <x v="19"/>
    <x v="19"/>
    <x v="11"/>
    <x v="11"/>
    <x v="11"/>
    <x v="13"/>
    <x v="101"/>
    <x v="275"/>
    <x v="157"/>
    <x v="293"/>
    <x v="98"/>
    <x v="277"/>
    <x v="7"/>
  </r>
  <r>
    <x v="0"/>
    <x v="19"/>
    <x v="19"/>
    <x v="8"/>
    <x v="8"/>
    <x v="8"/>
    <x v="14"/>
    <x v="135"/>
    <x v="67"/>
    <x v="82"/>
    <x v="294"/>
    <x v="42"/>
    <x v="59"/>
    <x v="7"/>
  </r>
  <r>
    <x v="0"/>
    <x v="19"/>
    <x v="19"/>
    <x v="34"/>
    <x v="34"/>
    <x v="34"/>
    <x v="15"/>
    <x v="177"/>
    <x v="276"/>
    <x v="81"/>
    <x v="189"/>
    <x v="42"/>
    <x v="59"/>
    <x v="7"/>
  </r>
  <r>
    <x v="0"/>
    <x v="19"/>
    <x v="19"/>
    <x v="13"/>
    <x v="13"/>
    <x v="13"/>
    <x v="16"/>
    <x v="178"/>
    <x v="19"/>
    <x v="82"/>
    <x v="294"/>
    <x v="106"/>
    <x v="156"/>
    <x v="7"/>
  </r>
  <r>
    <x v="0"/>
    <x v="19"/>
    <x v="19"/>
    <x v="19"/>
    <x v="19"/>
    <x v="19"/>
    <x v="17"/>
    <x v="50"/>
    <x v="160"/>
    <x v="141"/>
    <x v="176"/>
    <x v="111"/>
    <x v="271"/>
    <x v="7"/>
  </r>
  <r>
    <x v="0"/>
    <x v="19"/>
    <x v="19"/>
    <x v="35"/>
    <x v="35"/>
    <x v="35"/>
    <x v="18"/>
    <x v="124"/>
    <x v="277"/>
    <x v="87"/>
    <x v="295"/>
    <x v="48"/>
    <x v="13"/>
    <x v="7"/>
  </r>
  <r>
    <x v="0"/>
    <x v="19"/>
    <x v="19"/>
    <x v="36"/>
    <x v="36"/>
    <x v="36"/>
    <x v="18"/>
    <x v="124"/>
    <x v="277"/>
    <x v="96"/>
    <x v="296"/>
    <x v="103"/>
    <x v="278"/>
    <x v="7"/>
  </r>
  <r>
    <x v="0"/>
    <x v="20"/>
    <x v="20"/>
    <x v="0"/>
    <x v="0"/>
    <x v="0"/>
    <x v="0"/>
    <x v="212"/>
    <x v="278"/>
    <x v="158"/>
    <x v="297"/>
    <x v="49"/>
    <x v="111"/>
    <x v="7"/>
  </r>
  <r>
    <x v="0"/>
    <x v="20"/>
    <x v="20"/>
    <x v="1"/>
    <x v="1"/>
    <x v="1"/>
    <x v="1"/>
    <x v="213"/>
    <x v="279"/>
    <x v="74"/>
    <x v="298"/>
    <x v="142"/>
    <x v="186"/>
    <x v="7"/>
  </r>
  <r>
    <x v="0"/>
    <x v="20"/>
    <x v="20"/>
    <x v="3"/>
    <x v="3"/>
    <x v="3"/>
    <x v="2"/>
    <x v="196"/>
    <x v="280"/>
    <x v="159"/>
    <x v="299"/>
    <x v="131"/>
    <x v="279"/>
    <x v="7"/>
  </r>
  <r>
    <x v="0"/>
    <x v="20"/>
    <x v="20"/>
    <x v="4"/>
    <x v="4"/>
    <x v="4"/>
    <x v="3"/>
    <x v="66"/>
    <x v="281"/>
    <x v="86"/>
    <x v="300"/>
    <x v="60"/>
    <x v="280"/>
    <x v="7"/>
  </r>
  <r>
    <x v="0"/>
    <x v="20"/>
    <x v="20"/>
    <x v="2"/>
    <x v="2"/>
    <x v="2"/>
    <x v="4"/>
    <x v="214"/>
    <x v="282"/>
    <x v="80"/>
    <x v="194"/>
    <x v="94"/>
    <x v="281"/>
    <x v="7"/>
  </r>
  <r>
    <x v="0"/>
    <x v="20"/>
    <x v="20"/>
    <x v="5"/>
    <x v="5"/>
    <x v="5"/>
    <x v="5"/>
    <x v="176"/>
    <x v="261"/>
    <x v="160"/>
    <x v="301"/>
    <x v="50"/>
    <x v="282"/>
    <x v="7"/>
  </r>
  <r>
    <x v="0"/>
    <x v="20"/>
    <x v="20"/>
    <x v="7"/>
    <x v="7"/>
    <x v="7"/>
    <x v="6"/>
    <x v="99"/>
    <x v="283"/>
    <x v="124"/>
    <x v="302"/>
    <x v="99"/>
    <x v="69"/>
    <x v="3"/>
  </r>
  <r>
    <x v="0"/>
    <x v="20"/>
    <x v="20"/>
    <x v="6"/>
    <x v="6"/>
    <x v="6"/>
    <x v="7"/>
    <x v="215"/>
    <x v="140"/>
    <x v="84"/>
    <x v="106"/>
    <x v="102"/>
    <x v="283"/>
    <x v="7"/>
  </r>
  <r>
    <x v="0"/>
    <x v="20"/>
    <x v="20"/>
    <x v="9"/>
    <x v="9"/>
    <x v="9"/>
    <x v="8"/>
    <x v="178"/>
    <x v="284"/>
    <x v="37"/>
    <x v="303"/>
    <x v="50"/>
    <x v="282"/>
    <x v="7"/>
  </r>
  <r>
    <x v="0"/>
    <x v="20"/>
    <x v="20"/>
    <x v="8"/>
    <x v="8"/>
    <x v="8"/>
    <x v="9"/>
    <x v="103"/>
    <x v="82"/>
    <x v="57"/>
    <x v="304"/>
    <x v="95"/>
    <x v="284"/>
    <x v="7"/>
  </r>
  <r>
    <x v="0"/>
    <x v="20"/>
    <x v="20"/>
    <x v="11"/>
    <x v="11"/>
    <x v="11"/>
    <x v="10"/>
    <x v="51"/>
    <x v="142"/>
    <x v="42"/>
    <x v="305"/>
    <x v="109"/>
    <x v="285"/>
    <x v="7"/>
  </r>
  <r>
    <x v="0"/>
    <x v="20"/>
    <x v="20"/>
    <x v="14"/>
    <x v="14"/>
    <x v="14"/>
    <x v="11"/>
    <x v="145"/>
    <x v="285"/>
    <x v="103"/>
    <x v="158"/>
    <x v="54"/>
    <x v="93"/>
    <x v="7"/>
  </r>
  <r>
    <x v="0"/>
    <x v="20"/>
    <x v="20"/>
    <x v="22"/>
    <x v="22"/>
    <x v="22"/>
    <x v="12"/>
    <x v="52"/>
    <x v="286"/>
    <x v="87"/>
    <x v="107"/>
    <x v="105"/>
    <x v="65"/>
    <x v="7"/>
  </r>
  <r>
    <x v="0"/>
    <x v="20"/>
    <x v="20"/>
    <x v="27"/>
    <x v="27"/>
    <x v="27"/>
    <x v="13"/>
    <x v="53"/>
    <x v="287"/>
    <x v="144"/>
    <x v="306"/>
    <x v="106"/>
    <x v="145"/>
    <x v="7"/>
  </r>
  <r>
    <x v="0"/>
    <x v="20"/>
    <x v="20"/>
    <x v="12"/>
    <x v="12"/>
    <x v="12"/>
    <x v="14"/>
    <x v="54"/>
    <x v="102"/>
    <x v="144"/>
    <x v="306"/>
    <x v="99"/>
    <x v="69"/>
    <x v="7"/>
  </r>
  <r>
    <x v="0"/>
    <x v="20"/>
    <x v="20"/>
    <x v="15"/>
    <x v="15"/>
    <x v="15"/>
    <x v="15"/>
    <x v="55"/>
    <x v="288"/>
    <x v="38"/>
    <x v="36"/>
    <x v="48"/>
    <x v="286"/>
    <x v="7"/>
  </r>
  <r>
    <x v="0"/>
    <x v="20"/>
    <x v="20"/>
    <x v="16"/>
    <x v="16"/>
    <x v="16"/>
    <x v="16"/>
    <x v="57"/>
    <x v="131"/>
    <x v="57"/>
    <x v="304"/>
    <x v="97"/>
    <x v="287"/>
    <x v="7"/>
  </r>
  <r>
    <x v="0"/>
    <x v="20"/>
    <x v="20"/>
    <x v="13"/>
    <x v="13"/>
    <x v="13"/>
    <x v="17"/>
    <x v="116"/>
    <x v="132"/>
    <x v="144"/>
    <x v="306"/>
    <x v="141"/>
    <x v="288"/>
    <x v="7"/>
  </r>
  <r>
    <x v="0"/>
    <x v="20"/>
    <x v="20"/>
    <x v="23"/>
    <x v="23"/>
    <x v="23"/>
    <x v="18"/>
    <x v="125"/>
    <x v="289"/>
    <x v="66"/>
    <x v="307"/>
    <x v="105"/>
    <x v="65"/>
    <x v="7"/>
  </r>
  <r>
    <x v="0"/>
    <x v="20"/>
    <x v="20"/>
    <x v="19"/>
    <x v="19"/>
    <x v="19"/>
    <x v="19"/>
    <x v="126"/>
    <x v="290"/>
    <x v="131"/>
    <x v="308"/>
    <x v="37"/>
    <x v="259"/>
    <x v="7"/>
  </r>
  <r>
    <x v="0"/>
    <x v="20"/>
    <x v="20"/>
    <x v="25"/>
    <x v="25"/>
    <x v="25"/>
    <x v="19"/>
    <x v="126"/>
    <x v="290"/>
    <x v="66"/>
    <x v="307"/>
    <x v="97"/>
    <x v="287"/>
    <x v="7"/>
  </r>
  <r>
    <x v="0"/>
    <x v="20"/>
    <x v="20"/>
    <x v="24"/>
    <x v="24"/>
    <x v="24"/>
    <x v="19"/>
    <x v="126"/>
    <x v="290"/>
    <x v="83"/>
    <x v="309"/>
    <x v="98"/>
    <x v="130"/>
    <x v="7"/>
  </r>
  <r>
    <x v="0"/>
    <x v="21"/>
    <x v="21"/>
    <x v="16"/>
    <x v="16"/>
    <x v="16"/>
    <x v="0"/>
    <x v="174"/>
    <x v="291"/>
    <x v="156"/>
    <x v="310"/>
    <x v="96"/>
    <x v="289"/>
    <x v="7"/>
  </r>
  <r>
    <x v="0"/>
    <x v="21"/>
    <x v="21"/>
    <x v="0"/>
    <x v="0"/>
    <x v="0"/>
    <x v="1"/>
    <x v="64"/>
    <x v="292"/>
    <x v="161"/>
    <x v="311"/>
    <x v="54"/>
    <x v="290"/>
    <x v="3"/>
  </r>
  <r>
    <x v="0"/>
    <x v="21"/>
    <x v="21"/>
    <x v="1"/>
    <x v="1"/>
    <x v="1"/>
    <x v="2"/>
    <x v="45"/>
    <x v="106"/>
    <x v="99"/>
    <x v="312"/>
    <x v="104"/>
    <x v="174"/>
    <x v="3"/>
  </r>
  <r>
    <x v="0"/>
    <x v="21"/>
    <x v="21"/>
    <x v="3"/>
    <x v="3"/>
    <x v="3"/>
    <x v="3"/>
    <x v="186"/>
    <x v="293"/>
    <x v="143"/>
    <x v="313"/>
    <x v="93"/>
    <x v="291"/>
    <x v="7"/>
  </r>
  <r>
    <x v="0"/>
    <x v="21"/>
    <x v="21"/>
    <x v="4"/>
    <x v="4"/>
    <x v="4"/>
    <x v="4"/>
    <x v="136"/>
    <x v="294"/>
    <x v="42"/>
    <x v="249"/>
    <x v="77"/>
    <x v="292"/>
    <x v="7"/>
  </r>
  <r>
    <x v="0"/>
    <x v="21"/>
    <x v="21"/>
    <x v="2"/>
    <x v="2"/>
    <x v="2"/>
    <x v="5"/>
    <x v="190"/>
    <x v="295"/>
    <x v="143"/>
    <x v="313"/>
    <x v="42"/>
    <x v="293"/>
    <x v="7"/>
  </r>
  <r>
    <x v="0"/>
    <x v="21"/>
    <x v="21"/>
    <x v="5"/>
    <x v="5"/>
    <x v="5"/>
    <x v="6"/>
    <x v="199"/>
    <x v="192"/>
    <x v="143"/>
    <x v="313"/>
    <x v="116"/>
    <x v="294"/>
    <x v="7"/>
  </r>
  <r>
    <x v="0"/>
    <x v="21"/>
    <x v="21"/>
    <x v="6"/>
    <x v="6"/>
    <x v="6"/>
    <x v="7"/>
    <x v="216"/>
    <x v="296"/>
    <x v="84"/>
    <x v="314"/>
    <x v="37"/>
    <x v="295"/>
    <x v="7"/>
  </r>
  <r>
    <x v="0"/>
    <x v="21"/>
    <x v="21"/>
    <x v="8"/>
    <x v="8"/>
    <x v="8"/>
    <x v="8"/>
    <x v="179"/>
    <x v="297"/>
    <x v="50"/>
    <x v="189"/>
    <x v="111"/>
    <x v="296"/>
    <x v="7"/>
  </r>
  <r>
    <x v="0"/>
    <x v="21"/>
    <x v="21"/>
    <x v="11"/>
    <x v="11"/>
    <x v="11"/>
    <x v="8"/>
    <x v="179"/>
    <x v="297"/>
    <x v="143"/>
    <x v="313"/>
    <x v="61"/>
    <x v="297"/>
    <x v="7"/>
  </r>
  <r>
    <x v="0"/>
    <x v="21"/>
    <x v="21"/>
    <x v="7"/>
    <x v="7"/>
    <x v="7"/>
    <x v="10"/>
    <x v="51"/>
    <x v="298"/>
    <x v="46"/>
    <x v="250"/>
    <x v="54"/>
    <x v="290"/>
    <x v="3"/>
  </r>
  <r>
    <x v="0"/>
    <x v="21"/>
    <x v="21"/>
    <x v="9"/>
    <x v="9"/>
    <x v="9"/>
    <x v="11"/>
    <x v="104"/>
    <x v="299"/>
    <x v="65"/>
    <x v="315"/>
    <x v="104"/>
    <x v="174"/>
    <x v="7"/>
  </r>
  <r>
    <x v="0"/>
    <x v="21"/>
    <x v="21"/>
    <x v="13"/>
    <x v="13"/>
    <x v="13"/>
    <x v="12"/>
    <x v="54"/>
    <x v="262"/>
    <x v="51"/>
    <x v="316"/>
    <x v="97"/>
    <x v="298"/>
    <x v="3"/>
  </r>
  <r>
    <x v="0"/>
    <x v="21"/>
    <x v="21"/>
    <x v="12"/>
    <x v="12"/>
    <x v="12"/>
    <x v="13"/>
    <x v="191"/>
    <x v="157"/>
    <x v="103"/>
    <x v="51"/>
    <x v="105"/>
    <x v="299"/>
    <x v="7"/>
  </r>
  <r>
    <x v="0"/>
    <x v="21"/>
    <x v="21"/>
    <x v="14"/>
    <x v="14"/>
    <x v="14"/>
    <x v="14"/>
    <x v="125"/>
    <x v="276"/>
    <x v="48"/>
    <x v="317"/>
    <x v="99"/>
    <x v="300"/>
    <x v="7"/>
  </r>
  <r>
    <x v="0"/>
    <x v="21"/>
    <x v="21"/>
    <x v="29"/>
    <x v="29"/>
    <x v="29"/>
    <x v="15"/>
    <x v="117"/>
    <x v="300"/>
    <x v="49"/>
    <x v="318"/>
    <x v="106"/>
    <x v="301"/>
    <x v="7"/>
  </r>
  <r>
    <x v="0"/>
    <x v="21"/>
    <x v="21"/>
    <x v="24"/>
    <x v="24"/>
    <x v="24"/>
    <x v="15"/>
    <x v="117"/>
    <x v="300"/>
    <x v="66"/>
    <x v="57"/>
    <x v="98"/>
    <x v="302"/>
    <x v="7"/>
  </r>
  <r>
    <x v="0"/>
    <x v="21"/>
    <x v="21"/>
    <x v="23"/>
    <x v="23"/>
    <x v="23"/>
    <x v="17"/>
    <x v="127"/>
    <x v="301"/>
    <x v="52"/>
    <x v="49"/>
    <x v="106"/>
    <x v="301"/>
    <x v="7"/>
  </r>
  <r>
    <x v="0"/>
    <x v="21"/>
    <x v="21"/>
    <x v="22"/>
    <x v="22"/>
    <x v="22"/>
    <x v="17"/>
    <x v="127"/>
    <x v="301"/>
    <x v="131"/>
    <x v="319"/>
    <x v="103"/>
    <x v="303"/>
    <x v="7"/>
  </r>
  <r>
    <x v="0"/>
    <x v="21"/>
    <x v="21"/>
    <x v="26"/>
    <x v="26"/>
    <x v="26"/>
    <x v="19"/>
    <x v="217"/>
    <x v="302"/>
    <x v="131"/>
    <x v="319"/>
    <x v="105"/>
    <x v="299"/>
    <x v="7"/>
  </r>
  <r>
    <x v="0"/>
    <x v="21"/>
    <x v="21"/>
    <x v="15"/>
    <x v="15"/>
    <x v="15"/>
    <x v="19"/>
    <x v="217"/>
    <x v="302"/>
    <x v="38"/>
    <x v="36"/>
    <x v="99"/>
    <x v="300"/>
    <x v="7"/>
  </r>
  <r>
    <x v="0"/>
    <x v="22"/>
    <x v="22"/>
    <x v="0"/>
    <x v="0"/>
    <x v="0"/>
    <x v="0"/>
    <x v="86"/>
    <x v="303"/>
    <x v="162"/>
    <x v="320"/>
    <x v="46"/>
    <x v="304"/>
    <x v="7"/>
  </r>
  <r>
    <x v="0"/>
    <x v="22"/>
    <x v="22"/>
    <x v="2"/>
    <x v="2"/>
    <x v="2"/>
    <x v="1"/>
    <x v="142"/>
    <x v="304"/>
    <x v="61"/>
    <x v="321"/>
    <x v="145"/>
    <x v="305"/>
    <x v="7"/>
  </r>
  <r>
    <x v="0"/>
    <x v="22"/>
    <x v="22"/>
    <x v="1"/>
    <x v="1"/>
    <x v="1"/>
    <x v="2"/>
    <x v="97"/>
    <x v="305"/>
    <x v="123"/>
    <x v="322"/>
    <x v="61"/>
    <x v="306"/>
    <x v="7"/>
  </r>
  <r>
    <x v="0"/>
    <x v="22"/>
    <x v="22"/>
    <x v="3"/>
    <x v="3"/>
    <x v="3"/>
    <x v="3"/>
    <x v="44"/>
    <x v="306"/>
    <x v="56"/>
    <x v="323"/>
    <x v="146"/>
    <x v="307"/>
    <x v="7"/>
  </r>
  <r>
    <x v="0"/>
    <x v="22"/>
    <x v="22"/>
    <x v="5"/>
    <x v="5"/>
    <x v="5"/>
    <x v="4"/>
    <x v="214"/>
    <x v="307"/>
    <x v="130"/>
    <x v="324"/>
    <x v="68"/>
    <x v="91"/>
    <x v="7"/>
  </r>
  <r>
    <x v="0"/>
    <x v="22"/>
    <x v="22"/>
    <x v="4"/>
    <x v="4"/>
    <x v="4"/>
    <x v="5"/>
    <x v="176"/>
    <x v="308"/>
    <x v="85"/>
    <x v="231"/>
    <x v="116"/>
    <x v="308"/>
    <x v="7"/>
  </r>
  <r>
    <x v="0"/>
    <x v="22"/>
    <x v="22"/>
    <x v="30"/>
    <x v="30"/>
    <x v="30"/>
    <x v="6"/>
    <x v="99"/>
    <x v="309"/>
    <x v="60"/>
    <x v="325"/>
    <x v="42"/>
    <x v="309"/>
    <x v="7"/>
  </r>
  <r>
    <x v="0"/>
    <x v="22"/>
    <x v="22"/>
    <x v="6"/>
    <x v="6"/>
    <x v="6"/>
    <x v="7"/>
    <x v="47"/>
    <x v="310"/>
    <x v="45"/>
    <x v="92"/>
    <x v="68"/>
    <x v="91"/>
    <x v="7"/>
  </r>
  <r>
    <x v="0"/>
    <x v="22"/>
    <x v="22"/>
    <x v="9"/>
    <x v="9"/>
    <x v="9"/>
    <x v="8"/>
    <x v="48"/>
    <x v="311"/>
    <x v="45"/>
    <x v="92"/>
    <x v="48"/>
    <x v="146"/>
    <x v="7"/>
  </r>
  <r>
    <x v="0"/>
    <x v="22"/>
    <x v="22"/>
    <x v="8"/>
    <x v="8"/>
    <x v="8"/>
    <x v="9"/>
    <x v="139"/>
    <x v="169"/>
    <x v="51"/>
    <x v="326"/>
    <x v="69"/>
    <x v="310"/>
    <x v="7"/>
  </r>
  <r>
    <x v="0"/>
    <x v="22"/>
    <x v="22"/>
    <x v="12"/>
    <x v="12"/>
    <x v="12"/>
    <x v="10"/>
    <x v="200"/>
    <x v="312"/>
    <x v="63"/>
    <x v="327"/>
    <x v="49"/>
    <x v="311"/>
    <x v="7"/>
  </r>
  <r>
    <x v="0"/>
    <x v="22"/>
    <x v="22"/>
    <x v="7"/>
    <x v="7"/>
    <x v="7"/>
    <x v="11"/>
    <x v="74"/>
    <x v="83"/>
    <x v="143"/>
    <x v="328"/>
    <x v="43"/>
    <x v="312"/>
    <x v="7"/>
  </r>
  <r>
    <x v="0"/>
    <x v="22"/>
    <x v="22"/>
    <x v="11"/>
    <x v="11"/>
    <x v="11"/>
    <x v="12"/>
    <x v="145"/>
    <x v="86"/>
    <x v="37"/>
    <x v="152"/>
    <x v="141"/>
    <x v="43"/>
    <x v="7"/>
  </r>
  <r>
    <x v="0"/>
    <x v="22"/>
    <x v="22"/>
    <x v="15"/>
    <x v="15"/>
    <x v="15"/>
    <x v="13"/>
    <x v="105"/>
    <x v="156"/>
    <x v="38"/>
    <x v="36"/>
    <x v="98"/>
    <x v="313"/>
    <x v="7"/>
  </r>
  <r>
    <x v="0"/>
    <x v="22"/>
    <x v="22"/>
    <x v="22"/>
    <x v="22"/>
    <x v="22"/>
    <x v="14"/>
    <x v="58"/>
    <x v="174"/>
    <x v="76"/>
    <x v="253"/>
    <x v="106"/>
    <x v="314"/>
    <x v="7"/>
  </r>
  <r>
    <x v="0"/>
    <x v="22"/>
    <x v="22"/>
    <x v="13"/>
    <x v="13"/>
    <x v="13"/>
    <x v="15"/>
    <x v="191"/>
    <x v="199"/>
    <x v="51"/>
    <x v="326"/>
    <x v="43"/>
    <x v="312"/>
    <x v="7"/>
  </r>
  <r>
    <x v="0"/>
    <x v="22"/>
    <x v="22"/>
    <x v="14"/>
    <x v="14"/>
    <x v="14"/>
    <x v="16"/>
    <x v="106"/>
    <x v="19"/>
    <x v="83"/>
    <x v="203"/>
    <x v="99"/>
    <x v="150"/>
    <x v="7"/>
  </r>
  <r>
    <x v="0"/>
    <x v="22"/>
    <x v="22"/>
    <x v="33"/>
    <x v="33"/>
    <x v="33"/>
    <x v="17"/>
    <x v="125"/>
    <x v="132"/>
    <x v="49"/>
    <x v="112"/>
    <x v="104"/>
    <x v="252"/>
    <x v="7"/>
  </r>
  <r>
    <x v="0"/>
    <x v="22"/>
    <x v="22"/>
    <x v="23"/>
    <x v="23"/>
    <x v="23"/>
    <x v="18"/>
    <x v="117"/>
    <x v="313"/>
    <x v="48"/>
    <x v="141"/>
    <x v="97"/>
    <x v="315"/>
    <x v="7"/>
  </r>
  <r>
    <x v="0"/>
    <x v="22"/>
    <x v="22"/>
    <x v="17"/>
    <x v="17"/>
    <x v="17"/>
    <x v="19"/>
    <x v="192"/>
    <x v="314"/>
    <x v="50"/>
    <x v="96"/>
    <x v="98"/>
    <x v="313"/>
    <x v="7"/>
  </r>
  <r>
    <x v="0"/>
    <x v="22"/>
    <x v="22"/>
    <x v="25"/>
    <x v="25"/>
    <x v="25"/>
    <x v="19"/>
    <x v="192"/>
    <x v="314"/>
    <x v="48"/>
    <x v="141"/>
    <x v="61"/>
    <x v="306"/>
    <x v="7"/>
  </r>
  <r>
    <x v="0"/>
    <x v="23"/>
    <x v="23"/>
    <x v="0"/>
    <x v="0"/>
    <x v="0"/>
    <x v="0"/>
    <x v="218"/>
    <x v="315"/>
    <x v="163"/>
    <x v="329"/>
    <x v="147"/>
    <x v="316"/>
    <x v="7"/>
  </r>
  <r>
    <x v="0"/>
    <x v="23"/>
    <x v="23"/>
    <x v="1"/>
    <x v="1"/>
    <x v="1"/>
    <x v="1"/>
    <x v="219"/>
    <x v="120"/>
    <x v="164"/>
    <x v="330"/>
    <x v="38"/>
    <x v="196"/>
    <x v="7"/>
  </r>
  <r>
    <x v="0"/>
    <x v="23"/>
    <x v="23"/>
    <x v="3"/>
    <x v="3"/>
    <x v="3"/>
    <x v="2"/>
    <x v="128"/>
    <x v="316"/>
    <x v="165"/>
    <x v="331"/>
    <x v="144"/>
    <x v="317"/>
    <x v="7"/>
  </r>
  <r>
    <x v="0"/>
    <x v="23"/>
    <x v="23"/>
    <x v="4"/>
    <x v="4"/>
    <x v="4"/>
    <x v="3"/>
    <x v="220"/>
    <x v="317"/>
    <x v="166"/>
    <x v="332"/>
    <x v="110"/>
    <x v="318"/>
    <x v="7"/>
  </r>
  <r>
    <x v="0"/>
    <x v="23"/>
    <x v="23"/>
    <x v="2"/>
    <x v="2"/>
    <x v="2"/>
    <x v="4"/>
    <x v="221"/>
    <x v="137"/>
    <x v="167"/>
    <x v="162"/>
    <x v="148"/>
    <x v="319"/>
    <x v="7"/>
  </r>
  <r>
    <x v="0"/>
    <x v="23"/>
    <x v="23"/>
    <x v="5"/>
    <x v="5"/>
    <x v="5"/>
    <x v="5"/>
    <x v="222"/>
    <x v="318"/>
    <x v="168"/>
    <x v="333"/>
    <x v="149"/>
    <x v="320"/>
    <x v="7"/>
  </r>
  <r>
    <x v="0"/>
    <x v="23"/>
    <x v="23"/>
    <x v="6"/>
    <x v="6"/>
    <x v="6"/>
    <x v="6"/>
    <x v="223"/>
    <x v="76"/>
    <x v="169"/>
    <x v="195"/>
    <x v="150"/>
    <x v="321"/>
    <x v="7"/>
  </r>
  <r>
    <x v="0"/>
    <x v="23"/>
    <x v="23"/>
    <x v="8"/>
    <x v="8"/>
    <x v="8"/>
    <x v="7"/>
    <x v="39"/>
    <x v="319"/>
    <x v="115"/>
    <x v="334"/>
    <x v="151"/>
    <x v="322"/>
    <x v="7"/>
  </r>
  <r>
    <x v="0"/>
    <x v="23"/>
    <x v="23"/>
    <x v="9"/>
    <x v="9"/>
    <x v="9"/>
    <x v="8"/>
    <x v="224"/>
    <x v="320"/>
    <x v="170"/>
    <x v="335"/>
    <x v="152"/>
    <x v="323"/>
    <x v="7"/>
  </r>
  <r>
    <x v="0"/>
    <x v="23"/>
    <x v="23"/>
    <x v="7"/>
    <x v="7"/>
    <x v="7"/>
    <x v="9"/>
    <x v="225"/>
    <x v="321"/>
    <x v="155"/>
    <x v="40"/>
    <x v="65"/>
    <x v="324"/>
    <x v="2"/>
  </r>
  <r>
    <x v="0"/>
    <x v="23"/>
    <x v="23"/>
    <x v="11"/>
    <x v="11"/>
    <x v="11"/>
    <x v="10"/>
    <x v="226"/>
    <x v="218"/>
    <x v="72"/>
    <x v="208"/>
    <x v="104"/>
    <x v="204"/>
    <x v="7"/>
  </r>
  <r>
    <x v="0"/>
    <x v="23"/>
    <x v="23"/>
    <x v="14"/>
    <x v="14"/>
    <x v="14"/>
    <x v="11"/>
    <x v="208"/>
    <x v="322"/>
    <x v="75"/>
    <x v="336"/>
    <x v="143"/>
    <x v="83"/>
    <x v="7"/>
  </r>
  <r>
    <x v="0"/>
    <x v="23"/>
    <x v="23"/>
    <x v="13"/>
    <x v="13"/>
    <x v="13"/>
    <x v="12"/>
    <x v="185"/>
    <x v="84"/>
    <x v="135"/>
    <x v="337"/>
    <x v="60"/>
    <x v="325"/>
    <x v="3"/>
  </r>
  <r>
    <x v="0"/>
    <x v="23"/>
    <x v="23"/>
    <x v="12"/>
    <x v="12"/>
    <x v="12"/>
    <x v="13"/>
    <x v="227"/>
    <x v="323"/>
    <x v="35"/>
    <x v="254"/>
    <x v="153"/>
    <x v="165"/>
    <x v="7"/>
  </r>
  <r>
    <x v="0"/>
    <x v="23"/>
    <x v="23"/>
    <x v="15"/>
    <x v="15"/>
    <x v="15"/>
    <x v="14"/>
    <x v="228"/>
    <x v="324"/>
    <x v="38"/>
    <x v="36"/>
    <x v="38"/>
    <x v="196"/>
    <x v="3"/>
  </r>
  <r>
    <x v="0"/>
    <x v="23"/>
    <x v="23"/>
    <x v="17"/>
    <x v="17"/>
    <x v="17"/>
    <x v="15"/>
    <x v="70"/>
    <x v="116"/>
    <x v="76"/>
    <x v="17"/>
    <x v="131"/>
    <x v="326"/>
    <x v="7"/>
  </r>
  <r>
    <x v="0"/>
    <x v="23"/>
    <x v="23"/>
    <x v="18"/>
    <x v="18"/>
    <x v="18"/>
    <x v="16"/>
    <x v="47"/>
    <x v="117"/>
    <x v="141"/>
    <x v="338"/>
    <x v="93"/>
    <x v="145"/>
    <x v="7"/>
  </r>
  <r>
    <x v="0"/>
    <x v="23"/>
    <x v="23"/>
    <x v="19"/>
    <x v="19"/>
    <x v="19"/>
    <x v="17"/>
    <x v="112"/>
    <x v="200"/>
    <x v="58"/>
    <x v="339"/>
    <x v="52"/>
    <x v="214"/>
    <x v="7"/>
  </r>
  <r>
    <x v="0"/>
    <x v="23"/>
    <x v="23"/>
    <x v="25"/>
    <x v="25"/>
    <x v="25"/>
    <x v="18"/>
    <x v="171"/>
    <x v="325"/>
    <x v="88"/>
    <x v="139"/>
    <x v="44"/>
    <x v="327"/>
    <x v="7"/>
  </r>
  <r>
    <x v="0"/>
    <x v="23"/>
    <x v="23"/>
    <x v="27"/>
    <x v="27"/>
    <x v="27"/>
    <x v="19"/>
    <x v="48"/>
    <x v="277"/>
    <x v="87"/>
    <x v="140"/>
    <x v="108"/>
    <x v="328"/>
    <x v="3"/>
  </r>
  <r>
    <x v="0"/>
    <x v="24"/>
    <x v="24"/>
    <x v="0"/>
    <x v="0"/>
    <x v="0"/>
    <x v="0"/>
    <x v="229"/>
    <x v="326"/>
    <x v="171"/>
    <x v="340"/>
    <x v="97"/>
    <x v="26"/>
    <x v="7"/>
  </r>
  <r>
    <x v="0"/>
    <x v="24"/>
    <x v="24"/>
    <x v="4"/>
    <x v="4"/>
    <x v="4"/>
    <x v="1"/>
    <x v="141"/>
    <x v="327"/>
    <x v="129"/>
    <x v="341"/>
    <x v="94"/>
    <x v="329"/>
    <x v="7"/>
  </r>
  <r>
    <x v="0"/>
    <x v="24"/>
    <x v="24"/>
    <x v="2"/>
    <x v="2"/>
    <x v="2"/>
    <x v="2"/>
    <x v="109"/>
    <x v="328"/>
    <x v="125"/>
    <x v="342"/>
    <x v="115"/>
    <x v="236"/>
    <x v="7"/>
  </r>
  <r>
    <x v="0"/>
    <x v="24"/>
    <x v="24"/>
    <x v="3"/>
    <x v="3"/>
    <x v="3"/>
    <x v="3"/>
    <x v="66"/>
    <x v="329"/>
    <x v="117"/>
    <x v="300"/>
    <x v="93"/>
    <x v="330"/>
    <x v="7"/>
  </r>
  <r>
    <x v="0"/>
    <x v="24"/>
    <x v="24"/>
    <x v="1"/>
    <x v="1"/>
    <x v="1"/>
    <x v="4"/>
    <x v="210"/>
    <x v="330"/>
    <x v="172"/>
    <x v="343"/>
    <x v="43"/>
    <x v="197"/>
    <x v="7"/>
  </r>
  <r>
    <x v="0"/>
    <x v="24"/>
    <x v="24"/>
    <x v="5"/>
    <x v="5"/>
    <x v="5"/>
    <x v="5"/>
    <x v="170"/>
    <x v="331"/>
    <x v="117"/>
    <x v="300"/>
    <x v="49"/>
    <x v="331"/>
    <x v="7"/>
  </r>
  <r>
    <x v="0"/>
    <x v="24"/>
    <x v="24"/>
    <x v="9"/>
    <x v="9"/>
    <x v="9"/>
    <x v="6"/>
    <x v="178"/>
    <x v="59"/>
    <x v="82"/>
    <x v="261"/>
    <x v="106"/>
    <x v="332"/>
    <x v="7"/>
  </r>
  <r>
    <x v="0"/>
    <x v="24"/>
    <x v="24"/>
    <x v="8"/>
    <x v="8"/>
    <x v="8"/>
    <x v="7"/>
    <x v="200"/>
    <x v="181"/>
    <x v="95"/>
    <x v="344"/>
    <x v="50"/>
    <x v="107"/>
    <x v="7"/>
  </r>
  <r>
    <x v="0"/>
    <x v="24"/>
    <x v="24"/>
    <x v="7"/>
    <x v="7"/>
    <x v="7"/>
    <x v="8"/>
    <x v="180"/>
    <x v="11"/>
    <x v="63"/>
    <x v="345"/>
    <x v="109"/>
    <x v="333"/>
    <x v="7"/>
  </r>
  <r>
    <x v="0"/>
    <x v="24"/>
    <x v="24"/>
    <x v="12"/>
    <x v="12"/>
    <x v="12"/>
    <x v="9"/>
    <x v="104"/>
    <x v="332"/>
    <x v="63"/>
    <x v="345"/>
    <x v="97"/>
    <x v="26"/>
    <x v="7"/>
  </r>
  <r>
    <x v="0"/>
    <x v="24"/>
    <x v="24"/>
    <x v="11"/>
    <x v="11"/>
    <x v="11"/>
    <x v="10"/>
    <x v="105"/>
    <x v="333"/>
    <x v="63"/>
    <x v="345"/>
    <x v="43"/>
    <x v="197"/>
    <x v="7"/>
  </r>
  <r>
    <x v="0"/>
    <x v="24"/>
    <x v="24"/>
    <x v="6"/>
    <x v="6"/>
    <x v="6"/>
    <x v="11"/>
    <x v="54"/>
    <x v="233"/>
    <x v="103"/>
    <x v="268"/>
    <x v="104"/>
    <x v="290"/>
    <x v="7"/>
  </r>
  <r>
    <x v="0"/>
    <x v="24"/>
    <x v="24"/>
    <x v="15"/>
    <x v="15"/>
    <x v="15"/>
    <x v="12"/>
    <x v="191"/>
    <x v="158"/>
    <x v="38"/>
    <x v="36"/>
    <x v="46"/>
    <x v="334"/>
    <x v="7"/>
  </r>
  <r>
    <x v="0"/>
    <x v="24"/>
    <x v="24"/>
    <x v="14"/>
    <x v="14"/>
    <x v="14"/>
    <x v="13"/>
    <x v="116"/>
    <x v="334"/>
    <x v="66"/>
    <x v="58"/>
    <x v="105"/>
    <x v="335"/>
    <x v="7"/>
  </r>
  <r>
    <x v="0"/>
    <x v="24"/>
    <x v="24"/>
    <x v="27"/>
    <x v="27"/>
    <x v="27"/>
    <x v="14"/>
    <x v="125"/>
    <x v="131"/>
    <x v="48"/>
    <x v="202"/>
    <x v="99"/>
    <x v="336"/>
    <x v="7"/>
  </r>
  <r>
    <x v="0"/>
    <x v="24"/>
    <x v="24"/>
    <x v="19"/>
    <x v="19"/>
    <x v="19"/>
    <x v="15"/>
    <x v="127"/>
    <x v="132"/>
    <x v="15"/>
    <x v="50"/>
    <x v="105"/>
    <x v="335"/>
    <x v="7"/>
  </r>
  <r>
    <x v="0"/>
    <x v="24"/>
    <x v="24"/>
    <x v="26"/>
    <x v="26"/>
    <x v="26"/>
    <x v="15"/>
    <x v="127"/>
    <x v="132"/>
    <x v="52"/>
    <x v="35"/>
    <x v="99"/>
    <x v="336"/>
    <x v="7"/>
  </r>
  <r>
    <x v="0"/>
    <x v="24"/>
    <x v="24"/>
    <x v="36"/>
    <x v="36"/>
    <x v="36"/>
    <x v="17"/>
    <x v="193"/>
    <x v="118"/>
    <x v="48"/>
    <x v="202"/>
    <x v="51"/>
    <x v="297"/>
    <x v="7"/>
  </r>
  <r>
    <x v="0"/>
    <x v="24"/>
    <x v="24"/>
    <x v="23"/>
    <x v="23"/>
    <x v="23"/>
    <x v="17"/>
    <x v="193"/>
    <x v="118"/>
    <x v="49"/>
    <x v="82"/>
    <x v="97"/>
    <x v="26"/>
    <x v="7"/>
  </r>
  <r>
    <x v="0"/>
    <x v="24"/>
    <x v="24"/>
    <x v="22"/>
    <x v="22"/>
    <x v="22"/>
    <x v="17"/>
    <x v="193"/>
    <x v="118"/>
    <x v="49"/>
    <x v="82"/>
    <x v="97"/>
    <x v="26"/>
    <x v="7"/>
  </r>
  <r>
    <x v="0"/>
    <x v="25"/>
    <x v="25"/>
    <x v="1"/>
    <x v="1"/>
    <x v="1"/>
    <x v="0"/>
    <x v="154"/>
    <x v="335"/>
    <x v="173"/>
    <x v="346"/>
    <x v="104"/>
    <x v="117"/>
    <x v="7"/>
  </r>
  <r>
    <x v="0"/>
    <x v="25"/>
    <x v="25"/>
    <x v="0"/>
    <x v="0"/>
    <x v="0"/>
    <x v="1"/>
    <x v="230"/>
    <x v="336"/>
    <x v="174"/>
    <x v="347"/>
    <x v="103"/>
    <x v="337"/>
    <x v="7"/>
  </r>
  <r>
    <x v="0"/>
    <x v="25"/>
    <x v="25"/>
    <x v="2"/>
    <x v="2"/>
    <x v="2"/>
    <x v="2"/>
    <x v="231"/>
    <x v="337"/>
    <x v="175"/>
    <x v="348"/>
    <x v="39"/>
    <x v="338"/>
    <x v="7"/>
  </r>
  <r>
    <x v="0"/>
    <x v="25"/>
    <x v="25"/>
    <x v="5"/>
    <x v="5"/>
    <x v="5"/>
    <x v="3"/>
    <x v="232"/>
    <x v="338"/>
    <x v="176"/>
    <x v="349"/>
    <x v="108"/>
    <x v="339"/>
    <x v="3"/>
  </r>
  <r>
    <x v="0"/>
    <x v="25"/>
    <x v="25"/>
    <x v="6"/>
    <x v="6"/>
    <x v="6"/>
    <x v="4"/>
    <x v="233"/>
    <x v="339"/>
    <x v="177"/>
    <x v="350"/>
    <x v="68"/>
    <x v="340"/>
    <x v="3"/>
  </r>
  <r>
    <x v="0"/>
    <x v="25"/>
    <x v="25"/>
    <x v="3"/>
    <x v="3"/>
    <x v="3"/>
    <x v="5"/>
    <x v="234"/>
    <x v="340"/>
    <x v="93"/>
    <x v="351"/>
    <x v="129"/>
    <x v="341"/>
    <x v="7"/>
  </r>
  <r>
    <x v="0"/>
    <x v="25"/>
    <x v="25"/>
    <x v="4"/>
    <x v="4"/>
    <x v="4"/>
    <x v="6"/>
    <x v="161"/>
    <x v="97"/>
    <x v="129"/>
    <x v="352"/>
    <x v="142"/>
    <x v="342"/>
    <x v="7"/>
  </r>
  <r>
    <x v="0"/>
    <x v="25"/>
    <x v="25"/>
    <x v="7"/>
    <x v="7"/>
    <x v="7"/>
    <x v="7"/>
    <x v="211"/>
    <x v="341"/>
    <x v="56"/>
    <x v="328"/>
    <x v="50"/>
    <x v="343"/>
    <x v="7"/>
  </r>
  <r>
    <x v="0"/>
    <x v="25"/>
    <x v="25"/>
    <x v="16"/>
    <x v="16"/>
    <x v="16"/>
    <x v="8"/>
    <x v="69"/>
    <x v="342"/>
    <x v="178"/>
    <x v="353"/>
    <x v="46"/>
    <x v="109"/>
    <x v="3"/>
  </r>
  <r>
    <x v="0"/>
    <x v="25"/>
    <x v="25"/>
    <x v="12"/>
    <x v="12"/>
    <x v="12"/>
    <x v="9"/>
    <x v="71"/>
    <x v="343"/>
    <x v="82"/>
    <x v="354"/>
    <x v="47"/>
    <x v="344"/>
    <x v="7"/>
  </r>
  <r>
    <x v="0"/>
    <x v="25"/>
    <x v="25"/>
    <x v="8"/>
    <x v="8"/>
    <x v="8"/>
    <x v="10"/>
    <x v="171"/>
    <x v="65"/>
    <x v="34"/>
    <x v="336"/>
    <x v="116"/>
    <x v="282"/>
    <x v="7"/>
  </r>
  <r>
    <x v="0"/>
    <x v="25"/>
    <x v="25"/>
    <x v="9"/>
    <x v="9"/>
    <x v="9"/>
    <x v="11"/>
    <x v="49"/>
    <x v="85"/>
    <x v="84"/>
    <x v="355"/>
    <x v="50"/>
    <x v="343"/>
    <x v="7"/>
  </r>
  <r>
    <x v="0"/>
    <x v="25"/>
    <x v="25"/>
    <x v="11"/>
    <x v="11"/>
    <x v="11"/>
    <x v="12"/>
    <x v="144"/>
    <x v="344"/>
    <x v="179"/>
    <x v="356"/>
    <x v="61"/>
    <x v="345"/>
    <x v="7"/>
  </r>
  <r>
    <x v="0"/>
    <x v="25"/>
    <x v="25"/>
    <x v="27"/>
    <x v="27"/>
    <x v="27"/>
    <x v="13"/>
    <x v="72"/>
    <x v="242"/>
    <x v="180"/>
    <x v="357"/>
    <x v="47"/>
    <x v="344"/>
    <x v="3"/>
  </r>
  <r>
    <x v="0"/>
    <x v="25"/>
    <x v="25"/>
    <x v="14"/>
    <x v="14"/>
    <x v="14"/>
    <x v="14"/>
    <x v="178"/>
    <x v="345"/>
    <x v="180"/>
    <x v="357"/>
    <x v="41"/>
    <x v="29"/>
    <x v="7"/>
  </r>
  <r>
    <x v="0"/>
    <x v="25"/>
    <x v="25"/>
    <x v="15"/>
    <x v="15"/>
    <x v="15"/>
    <x v="15"/>
    <x v="200"/>
    <x v="187"/>
    <x v="52"/>
    <x v="358"/>
    <x v="139"/>
    <x v="346"/>
    <x v="7"/>
  </r>
  <r>
    <x v="0"/>
    <x v="25"/>
    <x v="25"/>
    <x v="19"/>
    <x v="19"/>
    <x v="19"/>
    <x v="16"/>
    <x v="180"/>
    <x v="18"/>
    <x v="83"/>
    <x v="65"/>
    <x v="92"/>
    <x v="82"/>
    <x v="7"/>
  </r>
  <r>
    <x v="0"/>
    <x v="25"/>
    <x v="25"/>
    <x v="22"/>
    <x v="22"/>
    <x v="22"/>
    <x v="17"/>
    <x v="104"/>
    <x v="346"/>
    <x v="81"/>
    <x v="217"/>
    <x v="99"/>
    <x v="347"/>
    <x v="3"/>
  </r>
  <r>
    <x v="0"/>
    <x v="25"/>
    <x v="25"/>
    <x v="24"/>
    <x v="24"/>
    <x v="24"/>
    <x v="18"/>
    <x v="52"/>
    <x v="104"/>
    <x v="89"/>
    <x v="173"/>
    <x v="61"/>
    <x v="345"/>
    <x v="7"/>
  </r>
  <r>
    <x v="0"/>
    <x v="25"/>
    <x v="25"/>
    <x v="17"/>
    <x v="17"/>
    <x v="17"/>
    <x v="19"/>
    <x v="105"/>
    <x v="117"/>
    <x v="50"/>
    <x v="83"/>
    <x v="41"/>
    <x v="29"/>
    <x v="7"/>
  </r>
  <r>
    <x v="0"/>
    <x v="25"/>
    <x v="25"/>
    <x v="13"/>
    <x v="13"/>
    <x v="13"/>
    <x v="19"/>
    <x v="105"/>
    <x v="117"/>
    <x v="95"/>
    <x v="359"/>
    <x v="61"/>
    <x v="345"/>
    <x v="7"/>
  </r>
  <r>
    <x v="0"/>
    <x v="26"/>
    <x v="26"/>
    <x v="0"/>
    <x v="0"/>
    <x v="0"/>
    <x v="0"/>
    <x v="131"/>
    <x v="347"/>
    <x v="181"/>
    <x v="360"/>
    <x v="105"/>
    <x v="324"/>
    <x v="3"/>
  </r>
  <r>
    <x v="0"/>
    <x v="26"/>
    <x v="26"/>
    <x v="1"/>
    <x v="1"/>
    <x v="1"/>
    <x v="1"/>
    <x v="229"/>
    <x v="348"/>
    <x v="182"/>
    <x v="361"/>
    <x v="54"/>
    <x v="273"/>
    <x v="7"/>
  </r>
  <r>
    <x v="0"/>
    <x v="26"/>
    <x v="26"/>
    <x v="3"/>
    <x v="3"/>
    <x v="3"/>
    <x v="2"/>
    <x v="162"/>
    <x v="349"/>
    <x v="93"/>
    <x v="362"/>
    <x v="154"/>
    <x v="348"/>
    <x v="7"/>
  </r>
  <r>
    <x v="0"/>
    <x v="26"/>
    <x v="26"/>
    <x v="2"/>
    <x v="2"/>
    <x v="2"/>
    <x v="3"/>
    <x v="235"/>
    <x v="350"/>
    <x v="124"/>
    <x v="130"/>
    <x v="63"/>
    <x v="349"/>
    <x v="0"/>
  </r>
  <r>
    <x v="0"/>
    <x v="26"/>
    <x v="26"/>
    <x v="4"/>
    <x v="4"/>
    <x v="4"/>
    <x v="4"/>
    <x v="99"/>
    <x v="351"/>
    <x v="56"/>
    <x v="363"/>
    <x v="102"/>
    <x v="350"/>
    <x v="7"/>
  </r>
  <r>
    <x v="0"/>
    <x v="26"/>
    <x v="26"/>
    <x v="5"/>
    <x v="5"/>
    <x v="5"/>
    <x v="4"/>
    <x v="99"/>
    <x v="351"/>
    <x v="36"/>
    <x v="364"/>
    <x v="69"/>
    <x v="351"/>
    <x v="3"/>
  </r>
  <r>
    <x v="0"/>
    <x v="26"/>
    <x v="26"/>
    <x v="9"/>
    <x v="9"/>
    <x v="9"/>
    <x v="6"/>
    <x v="171"/>
    <x v="352"/>
    <x v="93"/>
    <x v="362"/>
    <x v="47"/>
    <x v="352"/>
    <x v="7"/>
  </r>
  <r>
    <x v="0"/>
    <x v="26"/>
    <x v="26"/>
    <x v="8"/>
    <x v="8"/>
    <x v="8"/>
    <x v="7"/>
    <x v="216"/>
    <x v="320"/>
    <x v="34"/>
    <x v="136"/>
    <x v="48"/>
    <x v="97"/>
    <x v="7"/>
  </r>
  <r>
    <x v="0"/>
    <x v="26"/>
    <x v="26"/>
    <x v="11"/>
    <x v="11"/>
    <x v="11"/>
    <x v="8"/>
    <x v="123"/>
    <x v="253"/>
    <x v="82"/>
    <x v="11"/>
    <x v="43"/>
    <x v="353"/>
    <x v="7"/>
  </r>
  <r>
    <x v="0"/>
    <x v="26"/>
    <x v="26"/>
    <x v="7"/>
    <x v="7"/>
    <x v="7"/>
    <x v="9"/>
    <x v="188"/>
    <x v="299"/>
    <x v="64"/>
    <x v="365"/>
    <x v="61"/>
    <x v="354"/>
    <x v="3"/>
  </r>
  <r>
    <x v="0"/>
    <x v="26"/>
    <x v="26"/>
    <x v="16"/>
    <x v="16"/>
    <x v="16"/>
    <x v="10"/>
    <x v="113"/>
    <x v="183"/>
    <x v="96"/>
    <x v="366"/>
    <x v="99"/>
    <x v="26"/>
    <x v="7"/>
  </r>
  <r>
    <x v="0"/>
    <x v="26"/>
    <x v="26"/>
    <x v="12"/>
    <x v="12"/>
    <x v="12"/>
    <x v="11"/>
    <x v="104"/>
    <x v="31"/>
    <x v="63"/>
    <x v="225"/>
    <x v="97"/>
    <x v="167"/>
    <x v="7"/>
  </r>
  <r>
    <x v="0"/>
    <x v="26"/>
    <x v="26"/>
    <x v="6"/>
    <x v="6"/>
    <x v="6"/>
    <x v="12"/>
    <x v="115"/>
    <x v="233"/>
    <x v="51"/>
    <x v="367"/>
    <x v="104"/>
    <x v="48"/>
    <x v="7"/>
  </r>
  <r>
    <x v="0"/>
    <x v="26"/>
    <x v="26"/>
    <x v="27"/>
    <x v="27"/>
    <x v="27"/>
    <x v="13"/>
    <x v="55"/>
    <x v="101"/>
    <x v="83"/>
    <x v="216"/>
    <x v="46"/>
    <x v="355"/>
    <x v="7"/>
  </r>
  <r>
    <x v="0"/>
    <x v="26"/>
    <x v="26"/>
    <x v="24"/>
    <x v="24"/>
    <x v="24"/>
    <x v="13"/>
    <x v="55"/>
    <x v="101"/>
    <x v="46"/>
    <x v="154"/>
    <x v="98"/>
    <x v="356"/>
    <x v="7"/>
  </r>
  <r>
    <x v="0"/>
    <x v="26"/>
    <x v="26"/>
    <x v="14"/>
    <x v="14"/>
    <x v="14"/>
    <x v="15"/>
    <x v="57"/>
    <x v="130"/>
    <x v="83"/>
    <x v="216"/>
    <x v="99"/>
    <x v="26"/>
    <x v="7"/>
  </r>
  <r>
    <x v="0"/>
    <x v="26"/>
    <x v="26"/>
    <x v="10"/>
    <x v="10"/>
    <x v="10"/>
    <x v="16"/>
    <x v="191"/>
    <x v="353"/>
    <x v="58"/>
    <x v="14"/>
    <x v="97"/>
    <x v="167"/>
    <x v="7"/>
  </r>
  <r>
    <x v="0"/>
    <x v="26"/>
    <x v="26"/>
    <x v="13"/>
    <x v="13"/>
    <x v="13"/>
    <x v="16"/>
    <x v="191"/>
    <x v="353"/>
    <x v="87"/>
    <x v="368"/>
    <x v="45"/>
    <x v="45"/>
    <x v="7"/>
  </r>
  <r>
    <x v="0"/>
    <x v="26"/>
    <x v="26"/>
    <x v="21"/>
    <x v="21"/>
    <x v="21"/>
    <x v="18"/>
    <x v="125"/>
    <x v="104"/>
    <x v="50"/>
    <x v="140"/>
    <x v="106"/>
    <x v="271"/>
    <x v="7"/>
  </r>
  <r>
    <x v="0"/>
    <x v="26"/>
    <x v="26"/>
    <x v="23"/>
    <x v="23"/>
    <x v="23"/>
    <x v="19"/>
    <x v="117"/>
    <x v="210"/>
    <x v="15"/>
    <x v="318"/>
    <x v="99"/>
    <x v="26"/>
    <x v="7"/>
  </r>
  <r>
    <x v="0"/>
    <x v="27"/>
    <x v="27"/>
    <x v="0"/>
    <x v="0"/>
    <x v="0"/>
    <x v="0"/>
    <x v="236"/>
    <x v="354"/>
    <x v="154"/>
    <x v="369"/>
    <x v="105"/>
    <x v="357"/>
    <x v="7"/>
  </r>
  <r>
    <x v="0"/>
    <x v="27"/>
    <x v="27"/>
    <x v="6"/>
    <x v="6"/>
    <x v="6"/>
    <x v="1"/>
    <x v="237"/>
    <x v="355"/>
    <x v="183"/>
    <x v="370"/>
    <x v="50"/>
    <x v="343"/>
    <x v="7"/>
  </r>
  <r>
    <x v="0"/>
    <x v="27"/>
    <x v="27"/>
    <x v="1"/>
    <x v="1"/>
    <x v="1"/>
    <x v="2"/>
    <x v="238"/>
    <x v="356"/>
    <x v="184"/>
    <x v="371"/>
    <x v="69"/>
    <x v="358"/>
    <x v="3"/>
  </r>
  <r>
    <x v="0"/>
    <x v="27"/>
    <x v="27"/>
    <x v="3"/>
    <x v="3"/>
    <x v="3"/>
    <x v="3"/>
    <x v="95"/>
    <x v="357"/>
    <x v="160"/>
    <x v="166"/>
    <x v="155"/>
    <x v="359"/>
    <x v="7"/>
  </r>
  <r>
    <x v="0"/>
    <x v="27"/>
    <x v="27"/>
    <x v="4"/>
    <x v="4"/>
    <x v="4"/>
    <x v="4"/>
    <x v="175"/>
    <x v="358"/>
    <x v="146"/>
    <x v="372"/>
    <x v="69"/>
    <x v="358"/>
    <x v="7"/>
  </r>
  <r>
    <x v="0"/>
    <x v="27"/>
    <x v="27"/>
    <x v="2"/>
    <x v="2"/>
    <x v="2"/>
    <x v="5"/>
    <x v="160"/>
    <x v="359"/>
    <x v="185"/>
    <x v="60"/>
    <x v="38"/>
    <x v="360"/>
    <x v="3"/>
  </r>
  <r>
    <x v="0"/>
    <x v="27"/>
    <x v="27"/>
    <x v="16"/>
    <x v="16"/>
    <x v="16"/>
    <x v="6"/>
    <x v="239"/>
    <x v="360"/>
    <x v="139"/>
    <x v="373"/>
    <x v="41"/>
    <x v="29"/>
    <x v="7"/>
  </r>
  <r>
    <x v="0"/>
    <x v="27"/>
    <x v="27"/>
    <x v="5"/>
    <x v="5"/>
    <x v="5"/>
    <x v="7"/>
    <x v="162"/>
    <x v="361"/>
    <x v="115"/>
    <x v="374"/>
    <x v="139"/>
    <x v="346"/>
    <x v="3"/>
  </r>
  <r>
    <x v="0"/>
    <x v="27"/>
    <x v="27"/>
    <x v="8"/>
    <x v="8"/>
    <x v="8"/>
    <x v="8"/>
    <x v="93"/>
    <x v="45"/>
    <x v="35"/>
    <x v="315"/>
    <x v="66"/>
    <x v="164"/>
    <x v="7"/>
  </r>
  <r>
    <x v="0"/>
    <x v="27"/>
    <x v="27"/>
    <x v="9"/>
    <x v="9"/>
    <x v="9"/>
    <x v="9"/>
    <x v="112"/>
    <x v="362"/>
    <x v="45"/>
    <x v="375"/>
    <x v="142"/>
    <x v="342"/>
    <x v="7"/>
  </r>
  <r>
    <x v="0"/>
    <x v="27"/>
    <x v="27"/>
    <x v="7"/>
    <x v="7"/>
    <x v="7"/>
    <x v="10"/>
    <x v="48"/>
    <x v="363"/>
    <x v="47"/>
    <x v="293"/>
    <x v="46"/>
    <x v="109"/>
    <x v="7"/>
  </r>
  <r>
    <x v="0"/>
    <x v="27"/>
    <x v="27"/>
    <x v="11"/>
    <x v="11"/>
    <x v="11"/>
    <x v="11"/>
    <x v="216"/>
    <x v="364"/>
    <x v="78"/>
    <x v="376"/>
    <x v="141"/>
    <x v="333"/>
    <x v="7"/>
  </r>
  <r>
    <x v="0"/>
    <x v="27"/>
    <x v="27"/>
    <x v="14"/>
    <x v="14"/>
    <x v="14"/>
    <x v="12"/>
    <x v="73"/>
    <x v="233"/>
    <x v="65"/>
    <x v="377"/>
    <x v="116"/>
    <x v="282"/>
    <x v="7"/>
  </r>
  <r>
    <x v="0"/>
    <x v="27"/>
    <x v="27"/>
    <x v="12"/>
    <x v="12"/>
    <x v="12"/>
    <x v="13"/>
    <x v="137"/>
    <x v="345"/>
    <x v="42"/>
    <x v="378"/>
    <x v="37"/>
    <x v="361"/>
    <x v="7"/>
  </r>
  <r>
    <x v="0"/>
    <x v="27"/>
    <x v="27"/>
    <x v="24"/>
    <x v="24"/>
    <x v="24"/>
    <x v="14"/>
    <x v="124"/>
    <x v="287"/>
    <x v="143"/>
    <x v="267"/>
    <x v="105"/>
    <x v="357"/>
    <x v="7"/>
  </r>
  <r>
    <x v="0"/>
    <x v="27"/>
    <x v="27"/>
    <x v="15"/>
    <x v="15"/>
    <x v="15"/>
    <x v="15"/>
    <x v="113"/>
    <x v="365"/>
    <x v="131"/>
    <x v="379"/>
    <x v="42"/>
    <x v="362"/>
    <x v="7"/>
  </r>
  <r>
    <x v="0"/>
    <x v="27"/>
    <x v="27"/>
    <x v="13"/>
    <x v="13"/>
    <x v="13"/>
    <x v="16"/>
    <x v="114"/>
    <x v="276"/>
    <x v="94"/>
    <x v="187"/>
    <x v="43"/>
    <x v="363"/>
    <x v="3"/>
  </r>
  <r>
    <x v="0"/>
    <x v="27"/>
    <x v="27"/>
    <x v="19"/>
    <x v="19"/>
    <x v="19"/>
    <x v="17"/>
    <x v="54"/>
    <x v="366"/>
    <x v="50"/>
    <x v="83"/>
    <x v="48"/>
    <x v="240"/>
    <x v="7"/>
  </r>
  <r>
    <x v="0"/>
    <x v="27"/>
    <x v="27"/>
    <x v="27"/>
    <x v="27"/>
    <x v="27"/>
    <x v="18"/>
    <x v="191"/>
    <x v="367"/>
    <x v="83"/>
    <x v="34"/>
    <x v="106"/>
    <x v="13"/>
    <x v="7"/>
  </r>
  <r>
    <x v="0"/>
    <x v="27"/>
    <x v="27"/>
    <x v="22"/>
    <x v="22"/>
    <x v="22"/>
    <x v="18"/>
    <x v="191"/>
    <x v="367"/>
    <x v="50"/>
    <x v="83"/>
    <x v="104"/>
    <x v="117"/>
    <x v="3"/>
  </r>
  <r>
    <x v="0"/>
    <x v="28"/>
    <x v="28"/>
    <x v="0"/>
    <x v="0"/>
    <x v="0"/>
    <x v="0"/>
    <x v="118"/>
    <x v="368"/>
    <x v="186"/>
    <x v="380"/>
    <x v="61"/>
    <x v="364"/>
    <x v="7"/>
  </r>
  <r>
    <x v="0"/>
    <x v="28"/>
    <x v="28"/>
    <x v="5"/>
    <x v="5"/>
    <x v="5"/>
    <x v="1"/>
    <x v="135"/>
    <x v="369"/>
    <x v="102"/>
    <x v="381"/>
    <x v="54"/>
    <x v="365"/>
    <x v="7"/>
  </r>
  <r>
    <x v="0"/>
    <x v="28"/>
    <x v="28"/>
    <x v="1"/>
    <x v="1"/>
    <x v="1"/>
    <x v="2"/>
    <x v="215"/>
    <x v="370"/>
    <x v="61"/>
    <x v="382"/>
    <x v="106"/>
    <x v="366"/>
    <x v="7"/>
  </r>
  <r>
    <x v="0"/>
    <x v="28"/>
    <x v="28"/>
    <x v="3"/>
    <x v="3"/>
    <x v="3"/>
    <x v="3"/>
    <x v="171"/>
    <x v="371"/>
    <x v="98"/>
    <x v="221"/>
    <x v="48"/>
    <x v="367"/>
    <x v="7"/>
  </r>
  <r>
    <x v="0"/>
    <x v="28"/>
    <x v="28"/>
    <x v="4"/>
    <x v="4"/>
    <x v="4"/>
    <x v="4"/>
    <x v="177"/>
    <x v="238"/>
    <x v="54"/>
    <x v="75"/>
    <x v="46"/>
    <x v="368"/>
    <x v="7"/>
  </r>
  <r>
    <x v="0"/>
    <x v="28"/>
    <x v="28"/>
    <x v="7"/>
    <x v="7"/>
    <x v="7"/>
    <x v="5"/>
    <x v="137"/>
    <x v="372"/>
    <x v="107"/>
    <x v="22"/>
    <x v="61"/>
    <x v="364"/>
    <x v="7"/>
  </r>
  <r>
    <x v="0"/>
    <x v="28"/>
    <x v="28"/>
    <x v="2"/>
    <x v="2"/>
    <x v="2"/>
    <x v="6"/>
    <x v="103"/>
    <x v="373"/>
    <x v="63"/>
    <x v="195"/>
    <x v="41"/>
    <x v="369"/>
    <x v="7"/>
  </r>
  <r>
    <x v="0"/>
    <x v="28"/>
    <x v="28"/>
    <x v="9"/>
    <x v="9"/>
    <x v="9"/>
    <x v="7"/>
    <x v="124"/>
    <x v="374"/>
    <x v="37"/>
    <x v="249"/>
    <x v="106"/>
    <x v="366"/>
    <x v="7"/>
  </r>
  <r>
    <x v="0"/>
    <x v="28"/>
    <x v="28"/>
    <x v="8"/>
    <x v="8"/>
    <x v="8"/>
    <x v="8"/>
    <x v="105"/>
    <x v="112"/>
    <x v="103"/>
    <x v="169"/>
    <x v="54"/>
    <x v="365"/>
    <x v="7"/>
  </r>
  <r>
    <x v="0"/>
    <x v="28"/>
    <x v="28"/>
    <x v="12"/>
    <x v="12"/>
    <x v="12"/>
    <x v="9"/>
    <x v="53"/>
    <x v="284"/>
    <x v="95"/>
    <x v="383"/>
    <x v="51"/>
    <x v="108"/>
    <x v="7"/>
  </r>
  <r>
    <x v="0"/>
    <x v="28"/>
    <x v="28"/>
    <x v="6"/>
    <x v="6"/>
    <x v="6"/>
    <x v="10"/>
    <x v="55"/>
    <x v="10"/>
    <x v="52"/>
    <x v="384"/>
    <x v="50"/>
    <x v="370"/>
    <x v="7"/>
  </r>
  <r>
    <x v="0"/>
    <x v="28"/>
    <x v="28"/>
    <x v="11"/>
    <x v="11"/>
    <x v="11"/>
    <x v="11"/>
    <x v="126"/>
    <x v="375"/>
    <x v="57"/>
    <x v="13"/>
    <x v="109"/>
    <x v="288"/>
    <x v="7"/>
  </r>
  <r>
    <x v="0"/>
    <x v="28"/>
    <x v="28"/>
    <x v="24"/>
    <x v="24"/>
    <x v="24"/>
    <x v="11"/>
    <x v="126"/>
    <x v="375"/>
    <x v="141"/>
    <x v="385"/>
    <x v="141"/>
    <x v="28"/>
    <x v="7"/>
  </r>
  <r>
    <x v="0"/>
    <x v="28"/>
    <x v="28"/>
    <x v="13"/>
    <x v="13"/>
    <x v="13"/>
    <x v="13"/>
    <x v="127"/>
    <x v="114"/>
    <x v="58"/>
    <x v="386"/>
    <x v="109"/>
    <x v="288"/>
    <x v="7"/>
  </r>
  <r>
    <x v="0"/>
    <x v="28"/>
    <x v="28"/>
    <x v="14"/>
    <x v="14"/>
    <x v="14"/>
    <x v="14"/>
    <x v="192"/>
    <x v="276"/>
    <x v="50"/>
    <x v="317"/>
    <x v="98"/>
    <x v="132"/>
    <x v="7"/>
  </r>
  <r>
    <x v="0"/>
    <x v="28"/>
    <x v="28"/>
    <x v="28"/>
    <x v="28"/>
    <x v="28"/>
    <x v="15"/>
    <x v="217"/>
    <x v="37"/>
    <x v="66"/>
    <x v="14"/>
    <x v="141"/>
    <x v="28"/>
    <x v="7"/>
  </r>
  <r>
    <x v="0"/>
    <x v="28"/>
    <x v="28"/>
    <x v="37"/>
    <x v="37"/>
    <x v="37"/>
    <x v="16"/>
    <x v="240"/>
    <x v="289"/>
    <x v="131"/>
    <x v="387"/>
    <x v="97"/>
    <x v="29"/>
    <x v="7"/>
  </r>
  <r>
    <x v="0"/>
    <x v="28"/>
    <x v="28"/>
    <x v="25"/>
    <x v="25"/>
    <x v="25"/>
    <x v="16"/>
    <x v="240"/>
    <x v="289"/>
    <x v="49"/>
    <x v="388"/>
    <x v="61"/>
    <x v="364"/>
    <x v="7"/>
  </r>
  <r>
    <x v="0"/>
    <x v="28"/>
    <x v="28"/>
    <x v="32"/>
    <x v="32"/>
    <x v="32"/>
    <x v="16"/>
    <x v="240"/>
    <x v="289"/>
    <x v="15"/>
    <x v="389"/>
    <x v="43"/>
    <x v="130"/>
    <x v="7"/>
  </r>
  <r>
    <x v="0"/>
    <x v="28"/>
    <x v="28"/>
    <x v="27"/>
    <x v="27"/>
    <x v="27"/>
    <x v="19"/>
    <x v="241"/>
    <x v="376"/>
    <x v="131"/>
    <x v="387"/>
    <x v="61"/>
    <x v="364"/>
    <x v="7"/>
  </r>
  <r>
    <x v="0"/>
    <x v="28"/>
    <x v="28"/>
    <x v="38"/>
    <x v="38"/>
    <x v="38"/>
    <x v="19"/>
    <x v="241"/>
    <x v="376"/>
    <x v="38"/>
    <x v="36"/>
    <x v="51"/>
    <x v="108"/>
    <x v="3"/>
  </r>
  <r>
    <x v="0"/>
    <x v="28"/>
    <x v="28"/>
    <x v="10"/>
    <x v="10"/>
    <x v="10"/>
    <x v="19"/>
    <x v="241"/>
    <x v="376"/>
    <x v="131"/>
    <x v="387"/>
    <x v="61"/>
    <x v="364"/>
    <x v="7"/>
  </r>
  <r>
    <x v="0"/>
    <x v="28"/>
    <x v="28"/>
    <x v="18"/>
    <x v="18"/>
    <x v="18"/>
    <x v="19"/>
    <x v="241"/>
    <x v="376"/>
    <x v="15"/>
    <x v="389"/>
    <x v="141"/>
    <x v="28"/>
    <x v="7"/>
  </r>
  <r>
    <x v="0"/>
    <x v="28"/>
    <x v="28"/>
    <x v="15"/>
    <x v="15"/>
    <x v="15"/>
    <x v="19"/>
    <x v="241"/>
    <x v="376"/>
    <x v="38"/>
    <x v="36"/>
    <x v="43"/>
    <x v="130"/>
    <x v="7"/>
  </r>
  <r>
    <x v="0"/>
    <x v="29"/>
    <x v="29"/>
    <x v="0"/>
    <x v="0"/>
    <x v="0"/>
    <x v="0"/>
    <x v="123"/>
    <x v="377"/>
    <x v="45"/>
    <x v="390"/>
    <x v="141"/>
    <x v="13"/>
    <x v="7"/>
  </r>
  <r>
    <x v="0"/>
    <x v="29"/>
    <x v="29"/>
    <x v="3"/>
    <x v="3"/>
    <x v="3"/>
    <x v="1"/>
    <x v="74"/>
    <x v="378"/>
    <x v="87"/>
    <x v="391"/>
    <x v="50"/>
    <x v="371"/>
    <x v="7"/>
  </r>
  <r>
    <x v="0"/>
    <x v="29"/>
    <x v="29"/>
    <x v="4"/>
    <x v="4"/>
    <x v="4"/>
    <x v="2"/>
    <x v="105"/>
    <x v="379"/>
    <x v="141"/>
    <x v="392"/>
    <x v="37"/>
    <x v="372"/>
    <x v="7"/>
  </r>
  <r>
    <x v="0"/>
    <x v="29"/>
    <x v="29"/>
    <x v="8"/>
    <x v="8"/>
    <x v="8"/>
    <x v="3"/>
    <x v="58"/>
    <x v="380"/>
    <x v="50"/>
    <x v="393"/>
    <x v="46"/>
    <x v="373"/>
    <x v="7"/>
  </r>
  <r>
    <x v="0"/>
    <x v="29"/>
    <x v="29"/>
    <x v="1"/>
    <x v="1"/>
    <x v="1"/>
    <x v="4"/>
    <x v="125"/>
    <x v="139"/>
    <x v="57"/>
    <x v="394"/>
    <x v="141"/>
    <x v="13"/>
    <x v="7"/>
  </r>
  <r>
    <x v="0"/>
    <x v="29"/>
    <x v="29"/>
    <x v="9"/>
    <x v="9"/>
    <x v="9"/>
    <x v="5"/>
    <x v="126"/>
    <x v="381"/>
    <x v="50"/>
    <x v="393"/>
    <x v="99"/>
    <x v="374"/>
    <x v="7"/>
  </r>
  <r>
    <x v="0"/>
    <x v="29"/>
    <x v="29"/>
    <x v="7"/>
    <x v="7"/>
    <x v="7"/>
    <x v="5"/>
    <x v="126"/>
    <x v="381"/>
    <x v="103"/>
    <x v="70"/>
    <x v="109"/>
    <x v="375"/>
    <x v="7"/>
  </r>
  <r>
    <x v="0"/>
    <x v="29"/>
    <x v="29"/>
    <x v="2"/>
    <x v="2"/>
    <x v="2"/>
    <x v="7"/>
    <x v="127"/>
    <x v="110"/>
    <x v="50"/>
    <x v="393"/>
    <x v="97"/>
    <x v="376"/>
    <x v="7"/>
  </r>
  <r>
    <x v="0"/>
    <x v="29"/>
    <x v="29"/>
    <x v="5"/>
    <x v="5"/>
    <x v="5"/>
    <x v="8"/>
    <x v="193"/>
    <x v="382"/>
    <x v="66"/>
    <x v="395"/>
    <x v="43"/>
    <x v="216"/>
    <x v="7"/>
  </r>
  <r>
    <x v="0"/>
    <x v="29"/>
    <x v="29"/>
    <x v="6"/>
    <x v="6"/>
    <x v="6"/>
    <x v="9"/>
    <x v="240"/>
    <x v="383"/>
    <x v="50"/>
    <x v="393"/>
    <x v="43"/>
    <x v="216"/>
    <x v="7"/>
  </r>
  <r>
    <x v="0"/>
    <x v="29"/>
    <x v="29"/>
    <x v="16"/>
    <x v="16"/>
    <x v="16"/>
    <x v="10"/>
    <x v="242"/>
    <x v="274"/>
    <x v="49"/>
    <x v="396"/>
    <x v="51"/>
    <x v="29"/>
    <x v="7"/>
  </r>
  <r>
    <x v="0"/>
    <x v="29"/>
    <x v="29"/>
    <x v="32"/>
    <x v="32"/>
    <x v="32"/>
    <x v="10"/>
    <x v="242"/>
    <x v="274"/>
    <x v="52"/>
    <x v="397"/>
    <x v="61"/>
    <x v="217"/>
    <x v="7"/>
  </r>
  <r>
    <x v="0"/>
    <x v="29"/>
    <x v="29"/>
    <x v="23"/>
    <x v="23"/>
    <x v="23"/>
    <x v="12"/>
    <x v="241"/>
    <x v="384"/>
    <x v="38"/>
    <x v="36"/>
    <x v="98"/>
    <x v="199"/>
    <x v="7"/>
  </r>
  <r>
    <x v="0"/>
    <x v="29"/>
    <x v="29"/>
    <x v="19"/>
    <x v="19"/>
    <x v="19"/>
    <x v="12"/>
    <x v="241"/>
    <x v="384"/>
    <x v="38"/>
    <x v="36"/>
    <x v="98"/>
    <x v="199"/>
    <x v="7"/>
  </r>
  <r>
    <x v="0"/>
    <x v="29"/>
    <x v="29"/>
    <x v="39"/>
    <x v="39"/>
    <x v="39"/>
    <x v="14"/>
    <x v="243"/>
    <x v="159"/>
    <x v="131"/>
    <x v="140"/>
    <x v="51"/>
    <x v="29"/>
    <x v="7"/>
  </r>
  <r>
    <x v="0"/>
    <x v="29"/>
    <x v="29"/>
    <x v="40"/>
    <x v="40"/>
    <x v="40"/>
    <x v="15"/>
    <x v="244"/>
    <x v="385"/>
    <x v="38"/>
    <x v="36"/>
    <x v="43"/>
    <x v="216"/>
    <x v="3"/>
  </r>
  <r>
    <x v="0"/>
    <x v="29"/>
    <x v="29"/>
    <x v="13"/>
    <x v="13"/>
    <x v="13"/>
    <x v="15"/>
    <x v="244"/>
    <x v="385"/>
    <x v="15"/>
    <x v="398"/>
    <x v="45"/>
    <x v="45"/>
    <x v="7"/>
  </r>
  <r>
    <x v="0"/>
    <x v="29"/>
    <x v="29"/>
    <x v="14"/>
    <x v="14"/>
    <x v="14"/>
    <x v="15"/>
    <x v="244"/>
    <x v="385"/>
    <x v="49"/>
    <x v="396"/>
    <x v="45"/>
    <x v="45"/>
    <x v="7"/>
  </r>
  <r>
    <x v="0"/>
    <x v="29"/>
    <x v="29"/>
    <x v="25"/>
    <x v="25"/>
    <x v="25"/>
    <x v="15"/>
    <x v="244"/>
    <x v="385"/>
    <x v="49"/>
    <x v="396"/>
    <x v="109"/>
    <x v="375"/>
    <x v="7"/>
  </r>
  <r>
    <x v="0"/>
    <x v="29"/>
    <x v="29"/>
    <x v="11"/>
    <x v="11"/>
    <x v="11"/>
    <x v="15"/>
    <x v="244"/>
    <x v="385"/>
    <x v="49"/>
    <x v="396"/>
    <x v="109"/>
    <x v="375"/>
    <x v="7"/>
  </r>
  <r>
    <x v="0"/>
    <x v="29"/>
    <x v="29"/>
    <x v="15"/>
    <x v="15"/>
    <x v="15"/>
    <x v="15"/>
    <x v="244"/>
    <x v="385"/>
    <x v="38"/>
    <x v="36"/>
    <x v="45"/>
    <x v="45"/>
    <x v="7"/>
  </r>
  <r>
    <x v="0"/>
    <x v="29"/>
    <x v="29"/>
    <x v="24"/>
    <x v="24"/>
    <x v="24"/>
    <x v="15"/>
    <x v="244"/>
    <x v="385"/>
    <x v="131"/>
    <x v="140"/>
    <x v="43"/>
    <x v="216"/>
    <x v="7"/>
  </r>
  <r>
    <x v="0"/>
    <x v="29"/>
    <x v="29"/>
    <x v="22"/>
    <x v="22"/>
    <x v="22"/>
    <x v="15"/>
    <x v="244"/>
    <x v="385"/>
    <x v="52"/>
    <x v="397"/>
    <x v="141"/>
    <x v="13"/>
    <x v="7"/>
  </r>
  <r>
    <x v="0"/>
    <x v="30"/>
    <x v="30"/>
    <x v="10"/>
    <x v="10"/>
    <x v="10"/>
    <x v="0"/>
    <x v="52"/>
    <x v="386"/>
    <x v="46"/>
    <x v="399"/>
    <x v="106"/>
    <x v="377"/>
    <x v="7"/>
  </r>
  <r>
    <x v="0"/>
    <x v="30"/>
    <x v="30"/>
    <x v="1"/>
    <x v="1"/>
    <x v="1"/>
    <x v="0"/>
    <x v="52"/>
    <x v="386"/>
    <x v="37"/>
    <x v="360"/>
    <x v="45"/>
    <x v="45"/>
    <x v="7"/>
  </r>
  <r>
    <x v="0"/>
    <x v="30"/>
    <x v="30"/>
    <x v="0"/>
    <x v="0"/>
    <x v="0"/>
    <x v="2"/>
    <x v="53"/>
    <x v="387"/>
    <x v="63"/>
    <x v="400"/>
    <x v="141"/>
    <x v="378"/>
    <x v="7"/>
  </r>
  <r>
    <x v="0"/>
    <x v="30"/>
    <x v="30"/>
    <x v="4"/>
    <x v="4"/>
    <x v="4"/>
    <x v="3"/>
    <x v="57"/>
    <x v="388"/>
    <x v="103"/>
    <x v="350"/>
    <x v="106"/>
    <x v="377"/>
    <x v="7"/>
  </r>
  <r>
    <x v="0"/>
    <x v="30"/>
    <x v="30"/>
    <x v="3"/>
    <x v="3"/>
    <x v="3"/>
    <x v="4"/>
    <x v="58"/>
    <x v="389"/>
    <x v="83"/>
    <x v="117"/>
    <x v="103"/>
    <x v="379"/>
    <x v="7"/>
  </r>
  <r>
    <x v="0"/>
    <x v="30"/>
    <x v="30"/>
    <x v="5"/>
    <x v="5"/>
    <x v="5"/>
    <x v="4"/>
    <x v="58"/>
    <x v="389"/>
    <x v="76"/>
    <x v="42"/>
    <x v="106"/>
    <x v="377"/>
    <x v="7"/>
  </r>
  <r>
    <x v="0"/>
    <x v="30"/>
    <x v="30"/>
    <x v="2"/>
    <x v="2"/>
    <x v="2"/>
    <x v="6"/>
    <x v="217"/>
    <x v="390"/>
    <x v="48"/>
    <x v="401"/>
    <x v="43"/>
    <x v="19"/>
    <x v="7"/>
  </r>
  <r>
    <x v="0"/>
    <x v="30"/>
    <x v="30"/>
    <x v="26"/>
    <x v="26"/>
    <x v="26"/>
    <x v="7"/>
    <x v="241"/>
    <x v="30"/>
    <x v="131"/>
    <x v="140"/>
    <x v="61"/>
    <x v="380"/>
    <x v="7"/>
  </r>
  <r>
    <x v="0"/>
    <x v="30"/>
    <x v="30"/>
    <x v="7"/>
    <x v="7"/>
    <x v="7"/>
    <x v="7"/>
    <x v="241"/>
    <x v="30"/>
    <x v="50"/>
    <x v="366"/>
    <x v="45"/>
    <x v="45"/>
    <x v="7"/>
  </r>
  <r>
    <x v="0"/>
    <x v="30"/>
    <x v="30"/>
    <x v="8"/>
    <x v="8"/>
    <x v="8"/>
    <x v="9"/>
    <x v="243"/>
    <x v="87"/>
    <x v="131"/>
    <x v="140"/>
    <x v="51"/>
    <x v="202"/>
    <x v="7"/>
  </r>
  <r>
    <x v="0"/>
    <x v="30"/>
    <x v="30"/>
    <x v="27"/>
    <x v="27"/>
    <x v="27"/>
    <x v="9"/>
    <x v="243"/>
    <x v="87"/>
    <x v="49"/>
    <x v="367"/>
    <x v="141"/>
    <x v="378"/>
    <x v="7"/>
  </r>
  <r>
    <x v="0"/>
    <x v="30"/>
    <x v="30"/>
    <x v="32"/>
    <x v="32"/>
    <x v="32"/>
    <x v="9"/>
    <x v="243"/>
    <x v="87"/>
    <x v="50"/>
    <x v="366"/>
    <x v="45"/>
    <x v="45"/>
    <x v="7"/>
  </r>
  <r>
    <x v="0"/>
    <x v="30"/>
    <x v="30"/>
    <x v="11"/>
    <x v="11"/>
    <x v="11"/>
    <x v="9"/>
    <x v="243"/>
    <x v="87"/>
    <x v="50"/>
    <x v="366"/>
    <x v="45"/>
    <x v="45"/>
    <x v="7"/>
  </r>
  <r>
    <x v="0"/>
    <x v="30"/>
    <x v="30"/>
    <x v="37"/>
    <x v="37"/>
    <x v="37"/>
    <x v="13"/>
    <x v="244"/>
    <x v="130"/>
    <x v="52"/>
    <x v="205"/>
    <x v="141"/>
    <x v="378"/>
    <x v="7"/>
  </r>
  <r>
    <x v="0"/>
    <x v="30"/>
    <x v="30"/>
    <x v="9"/>
    <x v="9"/>
    <x v="9"/>
    <x v="13"/>
    <x v="244"/>
    <x v="130"/>
    <x v="52"/>
    <x v="205"/>
    <x v="141"/>
    <x v="378"/>
    <x v="7"/>
  </r>
  <r>
    <x v="0"/>
    <x v="30"/>
    <x v="30"/>
    <x v="14"/>
    <x v="14"/>
    <x v="14"/>
    <x v="13"/>
    <x v="244"/>
    <x v="130"/>
    <x v="15"/>
    <x v="402"/>
    <x v="45"/>
    <x v="45"/>
    <x v="7"/>
  </r>
  <r>
    <x v="0"/>
    <x v="30"/>
    <x v="30"/>
    <x v="16"/>
    <x v="16"/>
    <x v="16"/>
    <x v="13"/>
    <x v="244"/>
    <x v="130"/>
    <x v="49"/>
    <x v="367"/>
    <x v="109"/>
    <x v="381"/>
    <x v="7"/>
  </r>
  <r>
    <x v="0"/>
    <x v="30"/>
    <x v="30"/>
    <x v="15"/>
    <x v="15"/>
    <x v="15"/>
    <x v="13"/>
    <x v="244"/>
    <x v="130"/>
    <x v="38"/>
    <x v="36"/>
    <x v="45"/>
    <x v="45"/>
    <x v="7"/>
  </r>
  <r>
    <x v="0"/>
    <x v="30"/>
    <x v="30"/>
    <x v="17"/>
    <x v="17"/>
    <x v="17"/>
    <x v="18"/>
    <x v="245"/>
    <x v="222"/>
    <x v="52"/>
    <x v="205"/>
    <x v="109"/>
    <x v="381"/>
    <x v="7"/>
  </r>
  <r>
    <x v="0"/>
    <x v="30"/>
    <x v="30"/>
    <x v="12"/>
    <x v="12"/>
    <x v="12"/>
    <x v="18"/>
    <x v="245"/>
    <x v="222"/>
    <x v="52"/>
    <x v="205"/>
    <x v="109"/>
    <x v="381"/>
    <x v="7"/>
  </r>
  <r>
    <x v="0"/>
    <x v="30"/>
    <x v="30"/>
    <x v="29"/>
    <x v="29"/>
    <x v="29"/>
    <x v="18"/>
    <x v="245"/>
    <x v="222"/>
    <x v="131"/>
    <x v="140"/>
    <x v="141"/>
    <x v="378"/>
    <x v="7"/>
  </r>
  <r>
    <x v="0"/>
    <x v="30"/>
    <x v="30"/>
    <x v="6"/>
    <x v="6"/>
    <x v="6"/>
    <x v="18"/>
    <x v="245"/>
    <x v="222"/>
    <x v="52"/>
    <x v="205"/>
    <x v="109"/>
    <x v="381"/>
    <x v="7"/>
  </r>
  <r>
    <x v="0"/>
    <x v="30"/>
    <x v="30"/>
    <x v="25"/>
    <x v="25"/>
    <x v="25"/>
    <x v="18"/>
    <x v="245"/>
    <x v="222"/>
    <x v="131"/>
    <x v="140"/>
    <x v="141"/>
    <x v="378"/>
    <x v="7"/>
  </r>
  <r>
    <x v="0"/>
    <x v="31"/>
    <x v="31"/>
    <x v="0"/>
    <x v="0"/>
    <x v="0"/>
    <x v="0"/>
    <x v="74"/>
    <x v="391"/>
    <x v="82"/>
    <x v="403"/>
    <x v="141"/>
    <x v="382"/>
    <x v="7"/>
  </r>
  <r>
    <x v="0"/>
    <x v="31"/>
    <x v="31"/>
    <x v="1"/>
    <x v="1"/>
    <x v="1"/>
    <x v="1"/>
    <x v="57"/>
    <x v="392"/>
    <x v="46"/>
    <x v="404"/>
    <x v="51"/>
    <x v="239"/>
    <x v="7"/>
  </r>
  <r>
    <x v="0"/>
    <x v="31"/>
    <x v="31"/>
    <x v="3"/>
    <x v="3"/>
    <x v="3"/>
    <x v="2"/>
    <x v="191"/>
    <x v="393"/>
    <x v="66"/>
    <x v="44"/>
    <x v="103"/>
    <x v="383"/>
    <x v="7"/>
  </r>
  <r>
    <x v="0"/>
    <x v="31"/>
    <x v="31"/>
    <x v="4"/>
    <x v="4"/>
    <x v="4"/>
    <x v="3"/>
    <x v="106"/>
    <x v="394"/>
    <x v="141"/>
    <x v="405"/>
    <x v="61"/>
    <x v="384"/>
    <x v="7"/>
  </r>
  <r>
    <x v="0"/>
    <x v="31"/>
    <x v="31"/>
    <x v="28"/>
    <x v="28"/>
    <x v="28"/>
    <x v="4"/>
    <x v="116"/>
    <x v="395"/>
    <x v="76"/>
    <x v="249"/>
    <x v="97"/>
    <x v="191"/>
    <x v="7"/>
  </r>
  <r>
    <x v="0"/>
    <x v="31"/>
    <x v="31"/>
    <x v="5"/>
    <x v="5"/>
    <x v="5"/>
    <x v="4"/>
    <x v="116"/>
    <x v="395"/>
    <x v="103"/>
    <x v="406"/>
    <x v="98"/>
    <x v="385"/>
    <x v="7"/>
  </r>
  <r>
    <x v="0"/>
    <x v="31"/>
    <x v="31"/>
    <x v="2"/>
    <x v="2"/>
    <x v="2"/>
    <x v="4"/>
    <x v="116"/>
    <x v="395"/>
    <x v="83"/>
    <x v="407"/>
    <x v="105"/>
    <x v="386"/>
    <x v="7"/>
  </r>
  <r>
    <x v="0"/>
    <x v="31"/>
    <x v="31"/>
    <x v="11"/>
    <x v="11"/>
    <x v="11"/>
    <x v="7"/>
    <x v="125"/>
    <x v="204"/>
    <x v="144"/>
    <x v="408"/>
    <x v="109"/>
    <x v="15"/>
    <x v="7"/>
  </r>
  <r>
    <x v="0"/>
    <x v="31"/>
    <x v="31"/>
    <x v="7"/>
    <x v="7"/>
    <x v="7"/>
    <x v="8"/>
    <x v="117"/>
    <x v="396"/>
    <x v="58"/>
    <x v="350"/>
    <x v="141"/>
    <x v="382"/>
    <x v="7"/>
  </r>
  <r>
    <x v="0"/>
    <x v="31"/>
    <x v="31"/>
    <x v="10"/>
    <x v="10"/>
    <x v="10"/>
    <x v="9"/>
    <x v="127"/>
    <x v="397"/>
    <x v="15"/>
    <x v="409"/>
    <x v="105"/>
    <x v="386"/>
    <x v="7"/>
  </r>
  <r>
    <x v="0"/>
    <x v="31"/>
    <x v="31"/>
    <x v="8"/>
    <x v="8"/>
    <x v="8"/>
    <x v="10"/>
    <x v="242"/>
    <x v="383"/>
    <x v="49"/>
    <x v="410"/>
    <x v="51"/>
    <x v="239"/>
    <x v="7"/>
  </r>
  <r>
    <x v="0"/>
    <x v="31"/>
    <x v="31"/>
    <x v="13"/>
    <x v="13"/>
    <x v="13"/>
    <x v="10"/>
    <x v="242"/>
    <x v="383"/>
    <x v="50"/>
    <x v="411"/>
    <x v="141"/>
    <x v="382"/>
    <x v="7"/>
  </r>
  <r>
    <x v="0"/>
    <x v="31"/>
    <x v="31"/>
    <x v="15"/>
    <x v="15"/>
    <x v="15"/>
    <x v="10"/>
    <x v="242"/>
    <x v="383"/>
    <x v="38"/>
    <x v="36"/>
    <x v="51"/>
    <x v="239"/>
    <x v="7"/>
  </r>
  <r>
    <x v="0"/>
    <x v="31"/>
    <x v="31"/>
    <x v="9"/>
    <x v="9"/>
    <x v="9"/>
    <x v="13"/>
    <x v="241"/>
    <x v="262"/>
    <x v="48"/>
    <x v="163"/>
    <x v="45"/>
    <x v="45"/>
    <x v="7"/>
  </r>
  <r>
    <x v="0"/>
    <x v="31"/>
    <x v="31"/>
    <x v="21"/>
    <x v="21"/>
    <x v="21"/>
    <x v="14"/>
    <x v="244"/>
    <x v="103"/>
    <x v="52"/>
    <x v="412"/>
    <x v="141"/>
    <x v="382"/>
    <x v="7"/>
  </r>
  <r>
    <x v="0"/>
    <x v="31"/>
    <x v="31"/>
    <x v="23"/>
    <x v="23"/>
    <x v="23"/>
    <x v="14"/>
    <x v="244"/>
    <x v="103"/>
    <x v="131"/>
    <x v="96"/>
    <x v="43"/>
    <x v="387"/>
    <x v="7"/>
  </r>
  <r>
    <x v="0"/>
    <x v="31"/>
    <x v="31"/>
    <x v="6"/>
    <x v="6"/>
    <x v="6"/>
    <x v="14"/>
    <x v="244"/>
    <x v="103"/>
    <x v="49"/>
    <x v="410"/>
    <x v="109"/>
    <x v="15"/>
    <x v="7"/>
  </r>
  <r>
    <x v="0"/>
    <x v="31"/>
    <x v="31"/>
    <x v="30"/>
    <x v="30"/>
    <x v="30"/>
    <x v="17"/>
    <x v="245"/>
    <x v="398"/>
    <x v="49"/>
    <x v="410"/>
    <x v="45"/>
    <x v="45"/>
    <x v="7"/>
  </r>
  <r>
    <x v="0"/>
    <x v="31"/>
    <x v="31"/>
    <x v="37"/>
    <x v="37"/>
    <x v="37"/>
    <x v="17"/>
    <x v="245"/>
    <x v="398"/>
    <x v="131"/>
    <x v="96"/>
    <x v="141"/>
    <x v="382"/>
    <x v="7"/>
  </r>
  <r>
    <x v="0"/>
    <x v="31"/>
    <x v="31"/>
    <x v="19"/>
    <x v="19"/>
    <x v="19"/>
    <x v="17"/>
    <x v="245"/>
    <x v="398"/>
    <x v="131"/>
    <x v="96"/>
    <x v="141"/>
    <x v="382"/>
    <x v="7"/>
  </r>
  <r>
    <x v="0"/>
    <x v="31"/>
    <x v="31"/>
    <x v="12"/>
    <x v="12"/>
    <x v="12"/>
    <x v="17"/>
    <x v="245"/>
    <x v="398"/>
    <x v="49"/>
    <x v="410"/>
    <x v="45"/>
    <x v="45"/>
    <x v="7"/>
  </r>
  <r>
    <x v="0"/>
    <x v="31"/>
    <x v="31"/>
    <x v="29"/>
    <x v="29"/>
    <x v="29"/>
    <x v="17"/>
    <x v="245"/>
    <x v="398"/>
    <x v="52"/>
    <x v="412"/>
    <x v="109"/>
    <x v="15"/>
    <x v="7"/>
  </r>
  <r>
    <x v="0"/>
    <x v="31"/>
    <x v="31"/>
    <x v="14"/>
    <x v="14"/>
    <x v="14"/>
    <x v="17"/>
    <x v="245"/>
    <x v="398"/>
    <x v="49"/>
    <x v="410"/>
    <x v="45"/>
    <x v="45"/>
    <x v="7"/>
  </r>
  <r>
    <x v="0"/>
    <x v="32"/>
    <x v="32"/>
    <x v="0"/>
    <x v="0"/>
    <x v="0"/>
    <x v="0"/>
    <x v="137"/>
    <x v="399"/>
    <x v="179"/>
    <x v="20"/>
    <x v="45"/>
    <x v="45"/>
    <x v="7"/>
  </r>
  <r>
    <x v="0"/>
    <x v="32"/>
    <x v="32"/>
    <x v="5"/>
    <x v="5"/>
    <x v="5"/>
    <x v="1"/>
    <x v="50"/>
    <x v="400"/>
    <x v="88"/>
    <x v="413"/>
    <x v="105"/>
    <x v="388"/>
    <x v="7"/>
  </r>
  <r>
    <x v="0"/>
    <x v="32"/>
    <x v="32"/>
    <x v="3"/>
    <x v="3"/>
    <x v="3"/>
    <x v="2"/>
    <x v="200"/>
    <x v="401"/>
    <x v="51"/>
    <x v="414"/>
    <x v="47"/>
    <x v="389"/>
    <x v="3"/>
  </r>
  <r>
    <x v="0"/>
    <x v="32"/>
    <x v="32"/>
    <x v="1"/>
    <x v="1"/>
    <x v="1"/>
    <x v="3"/>
    <x v="52"/>
    <x v="402"/>
    <x v="96"/>
    <x v="415"/>
    <x v="45"/>
    <x v="45"/>
    <x v="3"/>
  </r>
  <r>
    <x v="0"/>
    <x v="32"/>
    <x v="32"/>
    <x v="2"/>
    <x v="2"/>
    <x v="2"/>
    <x v="4"/>
    <x v="55"/>
    <x v="248"/>
    <x v="144"/>
    <x v="416"/>
    <x v="105"/>
    <x v="388"/>
    <x v="7"/>
  </r>
  <r>
    <x v="0"/>
    <x v="32"/>
    <x v="32"/>
    <x v="4"/>
    <x v="4"/>
    <x v="4"/>
    <x v="5"/>
    <x v="191"/>
    <x v="403"/>
    <x v="144"/>
    <x v="416"/>
    <x v="51"/>
    <x v="160"/>
    <x v="7"/>
  </r>
  <r>
    <x v="0"/>
    <x v="32"/>
    <x v="32"/>
    <x v="9"/>
    <x v="9"/>
    <x v="9"/>
    <x v="6"/>
    <x v="126"/>
    <x v="404"/>
    <x v="66"/>
    <x v="291"/>
    <x v="97"/>
    <x v="390"/>
    <x v="7"/>
  </r>
  <r>
    <x v="0"/>
    <x v="32"/>
    <x v="32"/>
    <x v="8"/>
    <x v="8"/>
    <x v="8"/>
    <x v="7"/>
    <x v="127"/>
    <x v="405"/>
    <x v="50"/>
    <x v="417"/>
    <x v="97"/>
    <x v="390"/>
    <x v="7"/>
  </r>
  <r>
    <x v="0"/>
    <x v="32"/>
    <x v="32"/>
    <x v="11"/>
    <x v="11"/>
    <x v="11"/>
    <x v="8"/>
    <x v="192"/>
    <x v="168"/>
    <x v="103"/>
    <x v="418"/>
    <x v="45"/>
    <x v="45"/>
    <x v="7"/>
  </r>
  <r>
    <x v="0"/>
    <x v="32"/>
    <x v="32"/>
    <x v="27"/>
    <x v="27"/>
    <x v="27"/>
    <x v="9"/>
    <x v="240"/>
    <x v="85"/>
    <x v="49"/>
    <x v="81"/>
    <x v="61"/>
    <x v="391"/>
    <x v="7"/>
  </r>
  <r>
    <x v="0"/>
    <x v="32"/>
    <x v="32"/>
    <x v="16"/>
    <x v="16"/>
    <x v="16"/>
    <x v="9"/>
    <x v="240"/>
    <x v="85"/>
    <x v="48"/>
    <x v="419"/>
    <x v="109"/>
    <x v="266"/>
    <x v="7"/>
  </r>
  <r>
    <x v="0"/>
    <x v="32"/>
    <x v="32"/>
    <x v="15"/>
    <x v="15"/>
    <x v="15"/>
    <x v="11"/>
    <x v="242"/>
    <x v="255"/>
    <x v="38"/>
    <x v="36"/>
    <x v="98"/>
    <x v="233"/>
    <x v="7"/>
  </r>
  <r>
    <x v="0"/>
    <x v="32"/>
    <x v="32"/>
    <x v="25"/>
    <x v="25"/>
    <x v="25"/>
    <x v="12"/>
    <x v="241"/>
    <x v="286"/>
    <x v="52"/>
    <x v="420"/>
    <x v="51"/>
    <x v="160"/>
    <x v="7"/>
  </r>
  <r>
    <x v="0"/>
    <x v="32"/>
    <x v="32"/>
    <x v="32"/>
    <x v="32"/>
    <x v="32"/>
    <x v="12"/>
    <x v="241"/>
    <x v="286"/>
    <x v="131"/>
    <x v="421"/>
    <x v="109"/>
    <x v="266"/>
    <x v="3"/>
  </r>
  <r>
    <x v="0"/>
    <x v="32"/>
    <x v="32"/>
    <x v="7"/>
    <x v="7"/>
    <x v="7"/>
    <x v="12"/>
    <x v="241"/>
    <x v="286"/>
    <x v="49"/>
    <x v="81"/>
    <x v="45"/>
    <x v="45"/>
    <x v="7"/>
  </r>
  <r>
    <x v="0"/>
    <x v="32"/>
    <x v="32"/>
    <x v="14"/>
    <x v="14"/>
    <x v="14"/>
    <x v="15"/>
    <x v="243"/>
    <x v="15"/>
    <x v="131"/>
    <x v="421"/>
    <x v="43"/>
    <x v="16"/>
    <x v="7"/>
  </r>
  <r>
    <x v="0"/>
    <x v="32"/>
    <x v="32"/>
    <x v="23"/>
    <x v="23"/>
    <x v="23"/>
    <x v="16"/>
    <x v="244"/>
    <x v="53"/>
    <x v="52"/>
    <x v="420"/>
    <x v="141"/>
    <x v="392"/>
    <x v="7"/>
  </r>
  <r>
    <x v="0"/>
    <x v="32"/>
    <x v="32"/>
    <x v="6"/>
    <x v="6"/>
    <x v="6"/>
    <x v="16"/>
    <x v="244"/>
    <x v="53"/>
    <x v="49"/>
    <x v="81"/>
    <x v="109"/>
    <x v="266"/>
    <x v="7"/>
  </r>
  <r>
    <x v="0"/>
    <x v="32"/>
    <x v="32"/>
    <x v="22"/>
    <x v="22"/>
    <x v="22"/>
    <x v="16"/>
    <x v="244"/>
    <x v="53"/>
    <x v="38"/>
    <x v="36"/>
    <x v="51"/>
    <x v="160"/>
    <x v="7"/>
  </r>
  <r>
    <x v="0"/>
    <x v="32"/>
    <x v="32"/>
    <x v="30"/>
    <x v="30"/>
    <x v="30"/>
    <x v="19"/>
    <x v="245"/>
    <x v="406"/>
    <x v="52"/>
    <x v="420"/>
    <x v="109"/>
    <x v="266"/>
    <x v="7"/>
  </r>
  <r>
    <x v="0"/>
    <x v="32"/>
    <x v="32"/>
    <x v="37"/>
    <x v="37"/>
    <x v="37"/>
    <x v="19"/>
    <x v="245"/>
    <x v="406"/>
    <x v="38"/>
    <x v="36"/>
    <x v="43"/>
    <x v="16"/>
    <x v="7"/>
  </r>
  <r>
    <x v="0"/>
    <x v="32"/>
    <x v="32"/>
    <x v="19"/>
    <x v="19"/>
    <x v="19"/>
    <x v="19"/>
    <x v="245"/>
    <x v="406"/>
    <x v="52"/>
    <x v="420"/>
    <x v="109"/>
    <x v="266"/>
    <x v="7"/>
  </r>
  <r>
    <x v="0"/>
    <x v="32"/>
    <x v="32"/>
    <x v="12"/>
    <x v="12"/>
    <x v="12"/>
    <x v="19"/>
    <x v="245"/>
    <x v="406"/>
    <x v="38"/>
    <x v="36"/>
    <x v="43"/>
    <x v="16"/>
    <x v="7"/>
  </r>
  <r>
    <x v="0"/>
    <x v="32"/>
    <x v="32"/>
    <x v="13"/>
    <x v="13"/>
    <x v="13"/>
    <x v="19"/>
    <x v="245"/>
    <x v="406"/>
    <x v="49"/>
    <x v="81"/>
    <x v="45"/>
    <x v="45"/>
    <x v="7"/>
  </r>
  <r>
    <x v="0"/>
    <x v="32"/>
    <x v="32"/>
    <x v="26"/>
    <x v="26"/>
    <x v="26"/>
    <x v="19"/>
    <x v="245"/>
    <x v="406"/>
    <x v="52"/>
    <x v="420"/>
    <x v="109"/>
    <x v="266"/>
    <x v="7"/>
  </r>
  <r>
    <x v="0"/>
    <x v="33"/>
    <x v="33"/>
    <x v="0"/>
    <x v="0"/>
    <x v="0"/>
    <x v="0"/>
    <x v="116"/>
    <x v="407"/>
    <x v="46"/>
    <x v="422"/>
    <x v="45"/>
    <x v="45"/>
    <x v="7"/>
  </r>
  <r>
    <x v="0"/>
    <x v="33"/>
    <x v="33"/>
    <x v="2"/>
    <x v="2"/>
    <x v="2"/>
    <x v="1"/>
    <x v="126"/>
    <x v="408"/>
    <x v="103"/>
    <x v="423"/>
    <x v="51"/>
    <x v="249"/>
    <x v="7"/>
  </r>
  <r>
    <x v="0"/>
    <x v="33"/>
    <x v="33"/>
    <x v="4"/>
    <x v="4"/>
    <x v="4"/>
    <x v="2"/>
    <x v="127"/>
    <x v="409"/>
    <x v="58"/>
    <x v="424"/>
    <x v="109"/>
    <x v="393"/>
    <x v="7"/>
  </r>
  <r>
    <x v="0"/>
    <x v="33"/>
    <x v="33"/>
    <x v="5"/>
    <x v="5"/>
    <x v="5"/>
    <x v="3"/>
    <x v="192"/>
    <x v="305"/>
    <x v="83"/>
    <x v="425"/>
    <x v="43"/>
    <x v="394"/>
    <x v="7"/>
  </r>
  <r>
    <x v="0"/>
    <x v="33"/>
    <x v="33"/>
    <x v="9"/>
    <x v="9"/>
    <x v="9"/>
    <x v="4"/>
    <x v="217"/>
    <x v="410"/>
    <x v="49"/>
    <x v="426"/>
    <x v="98"/>
    <x v="395"/>
    <x v="7"/>
  </r>
  <r>
    <x v="0"/>
    <x v="33"/>
    <x v="33"/>
    <x v="1"/>
    <x v="1"/>
    <x v="1"/>
    <x v="4"/>
    <x v="217"/>
    <x v="410"/>
    <x v="66"/>
    <x v="427"/>
    <x v="141"/>
    <x v="396"/>
    <x v="7"/>
  </r>
  <r>
    <x v="0"/>
    <x v="33"/>
    <x v="33"/>
    <x v="3"/>
    <x v="3"/>
    <x v="3"/>
    <x v="6"/>
    <x v="240"/>
    <x v="215"/>
    <x v="52"/>
    <x v="78"/>
    <x v="98"/>
    <x v="395"/>
    <x v="7"/>
  </r>
  <r>
    <x v="0"/>
    <x v="33"/>
    <x v="33"/>
    <x v="23"/>
    <x v="23"/>
    <x v="23"/>
    <x v="7"/>
    <x v="244"/>
    <x v="64"/>
    <x v="131"/>
    <x v="428"/>
    <x v="43"/>
    <x v="394"/>
    <x v="7"/>
  </r>
  <r>
    <x v="0"/>
    <x v="33"/>
    <x v="33"/>
    <x v="7"/>
    <x v="7"/>
    <x v="7"/>
    <x v="7"/>
    <x v="244"/>
    <x v="64"/>
    <x v="52"/>
    <x v="78"/>
    <x v="45"/>
    <x v="45"/>
    <x v="7"/>
  </r>
  <r>
    <x v="0"/>
    <x v="33"/>
    <x v="33"/>
    <x v="8"/>
    <x v="8"/>
    <x v="8"/>
    <x v="9"/>
    <x v="245"/>
    <x v="255"/>
    <x v="52"/>
    <x v="78"/>
    <x v="109"/>
    <x v="393"/>
    <x v="7"/>
  </r>
  <r>
    <x v="0"/>
    <x v="33"/>
    <x v="33"/>
    <x v="30"/>
    <x v="30"/>
    <x v="30"/>
    <x v="9"/>
    <x v="245"/>
    <x v="255"/>
    <x v="52"/>
    <x v="78"/>
    <x v="109"/>
    <x v="393"/>
    <x v="7"/>
  </r>
  <r>
    <x v="0"/>
    <x v="33"/>
    <x v="33"/>
    <x v="10"/>
    <x v="10"/>
    <x v="10"/>
    <x v="9"/>
    <x v="245"/>
    <x v="255"/>
    <x v="131"/>
    <x v="428"/>
    <x v="141"/>
    <x v="396"/>
    <x v="7"/>
  </r>
  <r>
    <x v="0"/>
    <x v="33"/>
    <x v="33"/>
    <x v="6"/>
    <x v="6"/>
    <x v="6"/>
    <x v="9"/>
    <x v="245"/>
    <x v="255"/>
    <x v="49"/>
    <x v="426"/>
    <x v="45"/>
    <x v="45"/>
    <x v="7"/>
  </r>
  <r>
    <x v="0"/>
    <x v="33"/>
    <x v="33"/>
    <x v="16"/>
    <x v="16"/>
    <x v="16"/>
    <x v="9"/>
    <x v="245"/>
    <x v="255"/>
    <x v="52"/>
    <x v="78"/>
    <x v="109"/>
    <x v="393"/>
    <x v="7"/>
  </r>
  <r>
    <x v="0"/>
    <x v="33"/>
    <x v="33"/>
    <x v="32"/>
    <x v="32"/>
    <x v="32"/>
    <x v="9"/>
    <x v="245"/>
    <x v="255"/>
    <x v="131"/>
    <x v="428"/>
    <x v="141"/>
    <x v="396"/>
    <x v="7"/>
  </r>
  <r>
    <x v="0"/>
    <x v="33"/>
    <x v="33"/>
    <x v="11"/>
    <x v="11"/>
    <x v="11"/>
    <x v="9"/>
    <x v="245"/>
    <x v="255"/>
    <x v="49"/>
    <x v="426"/>
    <x v="45"/>
    <x v="45"/>
    <x v="7"/>
  </r>
  <r>
    <x v="0"/>
    <x v="33"/>
    <x v="33"/>
    <x v="24"/>
    <x v="24"/>
    <x v="24"/>
    <x v="9"/>
    <x v="245"/>
    <x v="255"/>
    <x v="49"/>
    <x v="426"/>
    <x v="45"/>
    <x v="45"/>
    <x v="7"/>
  </r>
  <r>
    <x v="0"/>
    <x v="33"/>
    <x v="33"/>
    <x v="27"/>
    <x v="27"/>
    <x v="27"/>
    <x v="17"/>
    <x v="246"/>
    <x v="16"/>
    <x v="38"/>
    <x v="36"/>
    <x v="141"/>
    <x v="396"/>
    <x v="7"/>
  </r>
  <r>
    <x v="0"/>
    <x v="33"/>
    <x v="33"/>
    <x v="41"/>
    <x v="41"/>
    <x v="41"/>
    <x v="17"/>
    <x v="246"/>
    <x v="16"/>
    <x v="131"/>
    <x v="428"/>
    <x v="109"/>
    <x v="393"/>
    <x v="7"/>
  </r>
  <r>
    <x v="0"/>
    <x v="33"/>
    <x v="33"/>
    <x v="42"/>
    <x v="42"/>
    <x v="42"/>
    <x v="17"/>
    <x v="246"/>
    <x v="16"/>
    <x v="38"/>
    <x v="36"/>
    <x v="45"/>
    <x v="45"/>
    <x v="7"/>
  </r>
  <r>
    <x v="0"/>
    <x v="33"/>
    <x v="33"/>
    <x v="12"/>
    <x v="12"/>
    <x v="12"/>
    <x v="17"/>
    <x v="246"/>
    <x v="16"/>
    <x v="52"/>
    <x v="78"/>
    <x v="45"/>
    <x v="45"/>
    <x v="7"/>
  </r>
  <r>
    <x v="0"/>
    <x v="33"/>
    <x v="33"/>
    <x v="13"/>
    <x v="13"/>
    <x v="13"/>
    <x v="17"/>
    <x v="246"/>
    <x v="16"/>
    <x v="52"/>
    <x v="78"/>
    <x v="45"/>
    <x v="45"/>
    <x v="7"/>
  </r>
  <r>
    <x v="0"/>
    <x v="33"/>
    <x v="33"/>
    <x v="43"/>
    <x v="43"/>
    <x v="43"/>
    <x v="17"/>
    <x v="246"/>
    <x v="16"/>
    <x v="38"/>
    <x v="36"/>
    <x v="141"/>
    <x v="396"/>
    <x v="7"/>
  </r>
  <r>
    <x v="0"/>
    <x v="34"/>
    <x v="34"/>
    <x v="16"/>
    <x v="16"/>
    <x v="16"/>
    <x v="0"/>
    <x v="232"/>
    <x v="411"/>
    <x v="187"/>
    <x v="429"/>
    <x v="64"/>
    <x v="397"/>
    <x v="7"/>
  </r>
  <r>
    <x v="0"/>
    <x v="34"/>
    <x v="34"/>
    <x v="1"/>
    <x v="1"/>
    <x v="1"/>
    <x v="1"/>
    <x v="171"/>
    <x v="412"/>
    <x v="188"/>
    <x v="430"/>
    <x v="46"/>
    <x v="398"/>
    <x v="7"/>
  </r>
  <r>
    <x v="0"/>
    <x v="34"/>
    <x v="34"/>
    <x v="6"/>
    <x v="6"/>
    <x v="6"/>
    <x v="2"/>
    <x v="123"/>
    <x v="413"/>
    <x v="94"/>
    <x v="431"/>
    <x v="103"/>
    <x v="399"/>
    <x v="7"/>
  </r>
  <r>
    <x v="0"/>
    <x v="34"/>
    <x v="34"/>
    <x v="5"/>
    <x v="5"/>
    <x v="5"/>
    <x v="3"/>
    <x v="51"/>
    <x v="414"/>
    <x v="58"/>
    <x v="432"/>
    <x v="142"/>
    <x v="400"/>
    <x v="7"/>
  </r>
  <r>
    <x v="0"/>
    <x v="34"/>
    <x v="34"/>
    <x v="0"/>
    <x v="0"/>
    <x v="0"/>
    <x v="4"/>
    <x v="180"/>
    <x v="415"/>
    <x v="143"/>
    <x v="433"/>
    <x v="141"/>
    <x v="401"/>
    <x v="7"/>
  </r>
  <r>
    <x v="0"/>
    <x v="34"/>
    <x v="34"/>
    <x v="2"/>
    <x v="2"/>
    <x v="2"/>
    <x v="5"/>
    <x v="57"/>
    <x v="416"/>
    <x v="66"/>
    <x v="434"/>
    <x v="37"/>
    <x v="402"/>
    <x v="7"/>
  </r>
  <r>
    <x v="0"/>
    <x v="34"/>
    <x v="34"/>
    <x v="3"/>
    <x v="3"/>
    <x v="3"/>
    <x v="6"/>
    <x v="127"/>
    <x v="128"/>
    <x v="49"/>
    <x v="216"/>
    <x v="99"/>
    <x v="137"/>
    <x v="7"/>
  </r>
  <r>
    <x v="0"/>
    <x v="34"/>
    <x v="34"/>
    <x v="8"/>
    <x v="8"/>
    <x v="8"/>
    <x v="6"/>
    <x v="127"/>
    <x v="128"/>
    <x v="15"/>
    <x v="435"/>
    <x v="105"/>
    <x v="366"/>
    <x v="7"/>
  </r>
  <r>
    <x v="0"/>
    <x v="34"/>
    <x v="34"/>
    <x v="13"/>
    <x v="13"/>
    <x v="13"/>
    <x v="6"/>
    <x v="127"/>
    <x v="128"/>
    <x v="50"/>
    <x v="436"/>
    <x v="97"/>
    <x v="340"/>
    <x v="7"/>
  </r>
  <r>
    <x v="0"/>
    <x v="34"/>
    <x v="34"/>
    <x v="4"/>
    <x v="4"/>
    <x v="4"/>
    <x v="9"/>
    <x v="192"/>
    <x v="344"/>
    <x v="83"/>
    <x v="437"/>
    <x v="43"/>
    <x v="403"/>
    <x v="7"/>
  </r>
  <r>
    <x v="0"/>
    <x v="34"/>
    <x v="34"/>
    <x v="14"/>
    <x v="14"/>
    <x v="14"/>
    <x v="10"/>
    <x v="193"/>
    <x v="48"/>
    <x v="49"/>
    <x v="216"/>
    <x v="98"/>
    <x v="205"/>
    <x v="7"/>
  </r>
  <r>
    <x v="0"/>
    <x v="34"/>
    <x v="34"/>
    <x v="7"/>
    <x v="7"/>
    <x v="7"/>
    <x v="11"/>
    <x v="240"/>
    <x v="417"/>
    <x v="66"/>
    <x v="434"/>
    <x v="109"/>
    <x v="404"/>
    <x v="7"/>
  </r>
  <r>
    <x v="0"/>
    <x v="34"/>
    <x v="34"/>
    <x v="11"/>
    <x v="11"/>
    <x v="11"/>
    <x v="11"/>
    <x v="240"/>
    <x v="417"/>
    <x v="83"/>
    <x v="437"/>
    <x v="45"/>
    <x v="45"/>
    <x v="7"/>
  </r>
  <r>
    <x v="0"/>
    <x v="34"/>
    <x v="34"/>
    <x v="23"/>
    <x v="23"/>
    <x v="23"/>
    <x v="13"/>
    <x v="243"/>
    <x v="277"/>
    <x v="131"/>
    <x v="83"/>
    <x v="51"/>
    <x v="364"/>
    <x v="7"/>
  </r>
  <r>
    <x v="0"/>
    <x v="34"/>
    <x v="34"/>
    <x v="9"/>
    <x v="9"/>
    <x v="9"/>
    <x v="13"/>
    <x v="243"/>
    <x v="277"/>
    <x v="131"/>
    <x v="83"/>
    <x v="51"/>
    <x v="364"/>
    <x v="7"/>
  </r>
  <r>
    <x v="0"/>
    <x v="34"/>
    <x v="34"/>
    <x v="18"/>
    <x v="18"/>
    <x v="18"/>
    <x v="15"/>
    <x v="244"/>
    <x v="418"/>
    <x v="38"/>
    <x v="36"/>
    <x v="51"/>
    <x v="364"/>
    <x v="7"/>
  </r>
  <r>
    <x v="0"/>
    <x v="34"/>
    <x v="34"/>
    <x v="12"/>
    <x v="12"/>
    <x v="12"/>
    <x v="15"/>
    <x v="244"/>
    <x v="418"/>
    <x v="131"/>
    <x v="83"/>
    <x v="43"/>
    <x v="403"/>
    <x v="7"/>
  </r>
  <r>
    <x v="0"/>
    <x v="34"/>
    <x v="34"/>
    <x v="44"/>
    <x v="44"/>
    <x v="44"/>
    <x v="15"/>
    <x v="244"/>
    <x v="418"/>
    <x v="52"/>
    <x v="48"/>
    <x v="141"/>
    <x v="401"/>
    <x v="7"/>
  </r>
  <r>
    <x v="0"/>
    <x v="34"/>
    <x v="34"/>
    <x v="39"/>
    <x v="39"/>
    <x v="39"/>
    <x v="15"/>
    <x v="244"/>
    <x v="418"/>
    <x v="52"/>
    <x v="48"/>
    <x v="141"/>
    <x v="401"/>
    <x v="7"/>
  </r>
  <r>
    <x v="0"/>
    <x v="34"/>
    <x v="34"/>
    <x v="22"/>
    <x v="22"/>
    <x v="22"/>
    <x v="15"/>
    <x v="244"/>
    <x v="418"/>
    <x v="38"/>
    <x v="36"/>
    <x v="51"/>
    <x v="364"/>
    <x v="7"/>
  </r>
  <r>
    <x v="0"/>
    <x v="35"/>
    <x v="35"/>
    <x v="0"/>
    <x v="0"/>
    <x v="0"/>
    <x v="0"/>
    <x v="188"/>
    <x v="419"/>
    <x v="93"/>
    <x v="438"/>
    <x v="141"/>
    <x v="405"/>
    <x v="7"/>
  </r>
  <r>
    <x v="0"/>
    <x v="35"/>
    <x v="35"/>
    <x v="3"/>
    <x v="3"/>
    <x v="3"/>
    <x v="1"/>
    <x v="114"/>
    <x v="420"/>
    <x v="141"/>
    <x v="439"/>
    <x v="50"/>
    <x v="406"/>
    <x v="7"/>
  </r>
  <r>
    <x v="0"/>
    <x v="35"/>
    <x v="35"/>
    <x v="5"/>
    <x v="5"/>
    <x v="5"/>
    <x v="2"/>
    <x v="115"/>
    <x v="421"/>
    <x v="63"/>
    <x v="440"/>
    <x v="51"/>
    <x v="407"/>
    <x v="3"/>
  </r>
  <r>
    <x v="0"/>
    <x v="35"/>
    <x v="35"/>
    <x v="1"/>
    <x v="1"/>
    <x v="1"/>
    <x v="3"/>
    <x v="105"/>
    <x v="422"/>
    <x v="180"/>
    <x v="441"/>
    <x v="109"/>
    <x v="408"/>
    <x v="7"/>
  </r>
  <r>
    <x v="0"/>
    <x v="35"/>
    <x v="35"/>
    <x v="2"/>
    <x v="2"/>
    <x v="2"/>
    <x v="4"/>
    <x v="57"/>
    <x v="423"/>
    <x v="141"/>
    <x v="439"/>
    <x v="105"/>
    <x v="409"/>
    <x v="7"/>
  </r>
  <r>
    <x v="0"/>
    <x v="35"/>
    <x v="35"/>
    <x v="4"/>
    <x v="4"/>
    <x v="4"/>
    <x v="5"/>
    <x v="116"/>
    <x v="424"/>
    <x v="58"/>
    <x v="442"/>
    <x v="61"/>
    <x v="410"/>
    <x v="7"/>
  </r>
  <r>
    <x v="0"/>
    <x v="35"/>
    <x v="35"/>
    <x v="8"/>
    <x v="8"/>
    <x v="8"/>
    <x v="6"/>
    <x v="192"/>
    <x v="425"/>
    <x v="15"/>
    <x v="351"/>
    <x v="97"/>
    <x v="411"/>
    <x v="7"/>
  </r>
  <r>
    <x v="0"/>
    <x v="35"/>
    <x v="35"/>
    <x v="16"/>
    <x v="16"/>
    <x v="16"/>
    <x v="7"/>
    <x v="240"/>
    <x v="426"/>
    <x v="50"/>
    <x v="344"/>
    <x v="43"/>
    <x v="82"/>
    <x v="7"/>
  </r>
  <r>
    <x v="0"/>
    <x v="35"/>
    <x v="35"/>
    <x v="9"/>
    <x v="9"/>
    <x v="9"/>
    <x v="8"/>
    <x v="242"/>
    <x v="363"/>
    <x v="66"/>
    <x v="443"/>
    <x v="45"/>
    <x v="45"/>
    <x v="7"/>
  </r>
  <r>
    <x v="0"/>
    <x v="35"/>
    <x v="35"/>
    <x v="14"/>
    <x v="14"/>
    <x v="14"/>
    <x v="8"/>
    <x v="242"/>
    <x v="363"/>
    <x v="49"/>
    <x v="436"/>
    <x v="43"/>
    <x v="82"/>
    <x v="7"/>
  </r>
  <r>
    <x v="0"/>
    <x v="35"/>
    <x v="35"/>
    <x v="27"/>
    <x v="27"/>
    <x v="27"/>
    <x v="10"/>
    <x v="243"/>
    <x v="427"/>
    <x v="131"/>
    <x v="50"/>
    <x v="51"/>
    <x v="407"/>
    <x v="7"/>
  </r>
  <r>
    <x v="0"/>
    <x v="35"/>
    <x v="35"/>
    <x v="30"/>
    <x v="30"/>
    <x v="30"/>
    <x v="10"/>
    <x v="243"/>
    <x v="427"/>
    <x v="52"/>
    <x v="444"/>
    <x v="43"/>
    <x v="82"/>
    <x v="7"/>
  </r>
  <r>
    <x v="0"/>
    <x v="35"/>
    <x v="35"/>
    <x v="23"/>
    <x v="23"/>
    <x v="23"/>
    <x v="10"/>
    <x v="243"/>
    <x v="427"/>
    <x v="52"/>
    <x v="444"/>
    <x v="43"/>
    <x v="82"/>
    <x v="7"/>
  </r>
  <r>
    <x v="0"/>
    <x v="35"/>
    <x v="35"/>
    <x v="12"/>
    <x v="12"/>
    <x v="12"/>
    <x v="13"/>
    <x v="244"/>
    <x v="276"/>
    <x v="131"/>
    <x v="50"/>
    <x v="43"/>
    <x v="82"/>
    <x v="7"/>
  </r>
  <r>
    <x v="0"/>
    <x v="35"/>
    <x v="35"/>
    <x v="25"/>
    <x v="25"/>
    <x v="25"/>
    <x v="13"/>
    <x v="244"/>
    <x v="276"/>
    <x v="52"/>
    <x v="444"/>
    <x v="141"/>
    <x v="405"/>
    <x v="7"/>
  </r>
  <r>
    <x v="0"/>
    <x v="35"/>
    <x v="35"/>
    <x v="7"/>
    <x v="7"/>
    <x v="7"/>
    <x v="13"/>
    <x v="244"/>
    <x v="276"/>
    <x v="49"/>
    <x v="436"/>
    <x v="45"/>
    <x v="45"/>
    <x v="7"/>
  </r>
  <r>
    <x v="0"/>
    <x v="35"/>
    <x v="35"/>
    <x v="24"/>
    <x v="24"/>
    <x v="24"/>
    <x v="13"/>
    <x v="244"/>
    <x v="276"/>
    <x v="15"/>
    <x v="351"/>
    <x v="45"/>
    <x v="45"/>
    <x v="7"/>
  </r>
  <r>
    <x v="0"/>
    <x v="35"/>
    <x v="35"/>
    <x v="38"/>
    <x v="38"/>
    <x v="38"/>
    <x v="17"/>
    <x v="245"/>
    <x v="428"/>
    <x v="38"/>
    <x v="36"/>
    <x v="43"/>
    <x v="82"/>
    <x v="7"/>
  </r>
  <r>
    <x v="0"/>
    <x v="35"/>
    <x v="35"/>
    <x v="29"/>
    <x v="29"/>
    <x v="29"/>
    <x v="17"/>
    <x v="245"/>
    <x v="428"/>
    <x v="49"/>
    <x v="436"/>
    <x v="45"/>
    <x v="45"/>
    <x v="7"/>
  </r>
  <r>
    <x v="0"/>
    <x v="35"/>
    <x v="35"/>
    <x v="6"/>
    <x v="6"/>
    <x v="6"/>
    <x v="17"/>
    <x v="245"/>
    <x v="428"/>
    <x v="52"/>
    <x v="444"/>
    <x v="109"/>
    <x v="408"/>
    <x v="7"/>
  </r>
  <r>
    <x v="0"/>
    <x v="35"/>
    <x v="35"/>
    <x v="13"/>
    <x v="13"/>
    <x v="13"/>
    <x v="17"/>
    <x v="245"/>
    <x v="428"/>
    <x v="49"/>
    <x v="436"/>
    <x v="45"/>
    <x v="45"/>
    <x v="7"/>
  </r>
  <r>
    <x v="0"/>
    <x v="35"/>
    <x v="35"/>
    <x v="11"/>
    <x v="11"/>
    <x v="11"/>
    <x v="17"/>
    <x v="245"/>
    <x v="428"/>
    <x v="49"/>
    <x v="436"/>
    <x v="45"/>
    <x v="45"/>
    <x v="7"/>
  </r>
  <r>
    <x v="0"/>
    <x v="36"/>
    <x v="36"/>
    <x v="3"/>
    <x v="3"/>
    <x v="3"/>
    <x v="0"/>
    <x v="191"/>
    <x v="429"/>
    <x v="48"/>
    <x v="343"/>
    <x v="104"/>
    <x v="412"/>
    <x v="7"/>
  </r>
  <r>
    <x v="0"/>
    <x v="36"/>
    <x v="36"/>
    <x v="8"/>
    <x v="8"/>
    <x v="8"/>
    <x v="1"/>
    <x v="126"/>
    <x v="430"/>
    <x v="49"/>
    <x v="42"/>
    <x v="103"/>
    <x v="413"/>
    <x v="7"/>
  </r>
  <r>
    <x v="0"/>
    <x v="36"/>
    <x v="36"/>
    <x v="0"/>
    <x v="0"/>
    <x v="0"/>
    <x v="2"/>
    <x v="217"/>
    <x v="431"/>
    <x v="76"/>
    <x v="445"/>
    <x v="45"/>
    <x v="45"/>
    <x v="7"/>
  </r>
  <r>
    <x v="0"/>
    <x v="36"/>
    <x v="36"/>
    <x v="5"/>
    <x v="5"/>
    <x v="5"/>
    <x v="3"/>
    <x v="242"/>
    <x v="432"/>
    <x v="48"/>
    <x v="343"/>
    <x v="109"/>
    <x v="298"/>
    <x v="7"/>
  </r>
  <r>
    <x v="0"/>
    <x v="36"/>
    <x v="36"/>
    <x v="4"/>
    <x v="4"/>
    <x v="4"/>
    <x v="4"/>
    <x v="241"/>
    <x v="433"/>
    <x v="131"/>
    <x v="367"/>
    <x v="61"/>
    <x v="414"/>
    <x v="7"/>
  </r>
  <r>
    <x v="0"/>
    <x v="36"/>
    <x v="36"/>
    <x v="2"/>
    <x v="2"/>
    <x v="2"/>
    <x v="4"/>
    <x v="241"/>
    <x v="433"/>
    <x v="52"/>
    <x v="401"/>
    <x v="51"/>
    <x v="318"/>
    <x v="7"/>
  </r>
  <r>
    <x v="0"/>
    <x v="36"/>
    <x v="36"/>
    <x v="16"/>
    <x v="16"/>
    <x v="16"/>
    <x v="4"/>
    <x v="241"/>
    <x v="433"/>
    <x v="131"/>
    <x v="367"/>
    <x v="61"/>
    <x v="414"/>
    <x v="7"/>
  </r>
  <r>
    <x v="0"/>
    <x v="36"/>
    <x v="36"/>
    <x v="10"/>
    <x v="10"/>
    <x v="10"/>
    <x v="7"/>
    <x v="243"/>
    <x v="434"/>
    <x v="52"/>
    <x v="401"/>
    <x v="43"/>
    <x v="415"/>
    <x v="7"/>
  </r>
  <r>
    <x v="0"/>
    <x v="36"/>
    <x v="36"/>
    <x v="7"/>
    <x v="7"/>
    <x v="7"/>
    <x v="7"/>
    <x v="243"/>
    <x v="434"/>
    <x v="50"/>
    <x v="446"/>
    <x v="45"/>
    <x v="45"/>
    <x v="7"/>
  </r>
  <r>
    <x v="0"/>
    <x v="36"/>
    <x v="36"/>
    <x v="9"/>
    <x v="9"/>
    <x v="9"/>
    <x v="9"/>
    <x v="244"/>
    <x v="46"/>
    <x v="52"/>
    <x v="401"/>
    <x v="141"/>
    <x v="140"/>
    <x v="7"/>
  </r>
  <r>
    <x v="0"/>
    <x v="36"/>
    <x v="36"/>
    <x v="14"/>
    <x v="14"/>
    <x v="14"/>
    <x v="10"/>
    <x v="245"/>
    <x v="84"/>
    <x v="38"/>
    <x v="36"/>
    <x v="43"/>
    <x v="415"/>
    <x v="7"/>
  </r>
  <r>
    <x v="0"/>
    <x v="36"/>
    <x v="36"/>
    <x v="1"/>
    <x v="1"/>
    <x v="1"/>
    <x v="10"/>
    <x v="245"/>
    <x v="84"/>
    <x v="52"/>
    <x v="401"/>
    <x v="109"/>
    <x v="298"/>
    <x v="7"/>
  </r>
  <r>
    <x v="0"/>
    <x v="36"/>
    <x v="36"/>
    <x v="11"/>
    <x v="11"/>
    <x v="11"/>
    <x v="10"/>
    <x v="245"/>
    <x v="84"/>
    <x v="52"/>
    <x v="401"/>
    <x v="109"/>
    <x v="298"/>
    <x v="7"/>
  </r>
  <r>
    <x v="0"/>
    <x v="36"/>
    <x v="36"/>
    <x v="22"/>
    <x v="22"/>
    <x v="22"/>
    <x v="10"/>
    <x v="245"/>
    <x v="84"/>
    <x v="131"/>
    <x v="367"/>
    <x v="141"/>
    <x v="140"/>
    <x v="7"/>
  </r>
  <r>
    <x v="0"/>
    <x v="36"/>
    <x v="36"/>
    <x v="35"/>
    <x v="35"/>
    <x v="35"/>
    <x v="14"/>
    <x v="246"/>
    <x v="198"/>
    <x v="38"/>
    <x v="36"/>
    <x v="141"/>
    <x v="140"/>
    <x v="7"/>
  </r>
  <r>
    <x v="0"/>
    <x v="36"/>
    <x v="36"/>
    <x v="18"/>
    <x v="18"/>
    <x v="18"/>
    <x v="14"/>
    <x v="246"/>
    <x v="198"/>
    <x v="131"/>
    <x v="367"/>
    <x v="109"/>
    <x v="298"/>
    <x v="7"/>
  </r>
  <r>
    <x v="0"/>
    <x v="36"/>
    <x v="36"/>
    <x v="13"/>
    <x v="13"/>
    <x v="13"/>
    <x v="14"/>
    <x v="246"/>
    <x v="198"/>
    <x v="52"/>
    <x v="401"/>
    <x v="45"/>
    <x v="45"/>
    <x v="7"/>
  </r>
  <r>
    <x v="0"/>
    <x v="36"/>
    <x v="36"/>
    <x v="24"/>
    <x v="24"/>
    <x v="24"/>
    <x v="14"/>
    <x v="246"/>
    <x v="198"/>
    <x v="52"/>
    <x v="401"/>
    <x v="45"/>
    <x v="45"/>
    <x v="7"/>
  </r>
  <r>
    <x v="0"/>
    <x v="36"/>
    <x v="36"/>
    <x v="27"/>
    <x v="27"/>
    <x v="27"/>
    <x v="18"/>
    <x v="247"/>
    <x v="435"/>
    <x v="38"/>
    <x v="36"/>
    <x v="109"/>
    <x v="298"/>
    <x v="7"/>
  </r>
  <r>
    <x v="0"/>
    <x v="36"/>
    <x v="36"/>
    <x v="21"/>
    <x v="21"/>
    <x v="21"/>
    <x v="18"/>
    <x v="247"/>
    <x v="435"/>
    <x v="38"/>
    <x v="36"/>
    <x v="109"/>
    <x v="298"/>
    <x v="7"/>
  </r>
  <r>
    <x v="0"/>
    <x v="36"/>
    <x v="36"/>
    <x v="45"/>
    <x v="45"/>
    <x v="45"/>
    <x v="18"/>
    <x v="247"/>
    <x v="435"/>
    <x v="38"/>
    <x v="36"/>
    <x v="109"/>
    <x v="298"/>
    <x v="7"/>
  </r>
  <r>
    <x v="0"/>
    <x v="36"/>
    <x v="36"/>
    <x v="41"/>
    <x v="41"/>
    <x v="41"/>
    <x v="18"/>
    <x v="247"/>
    <x v="435"/>
    <x v="131"/>
    <x v="367"/>
    <x v="45"/>
    <x v="45"/>
    <x v="7"/>
  </r>
  <r>
    <x v="0"/>
    <x v="36"/>
    <x v="36"/>
    <x v="42"/>
    <x v="42"/>
    <x v="42"/>
    <x v="18"/>
    <x v="247"/>
    <x v="435"/>
    <x v="38"/>
    <x v="36"/>
    <x v="45"/>
    <x v="45"/>
    <x v="7"/>
  </r>
  <r>
    <x v="0"/>
    <x v="36"/>
    <x v="36"/>
    <x v="46"/>
    <x v="46"/>
    <x v="46"/>
    <x v="18"/>
    <x v="247"/>
    <x v="435"/>
    <x v="38"/>
    <x v="36"/>
    <x v="45"/>
    <x v="45"/>
    <x v="7"/>
  </r>
  <r>
    <x v="0"/>
    <x v="36"/>
    <x v="36"/>
    <x v="47"/>
    <x v="47"/>
    <x v="47"/>
    <x v="18"/>
    <x v="247"/>
    <x v="435"/>
    <x v="131"/>
    <x v="367"/>
    <x v="45"/>
    <x v="45"/>
    <x v="7"/>
  </r>
  <r>
    <x v="0"/>
    <x v="36"/>
    <x v="36"/>
    <x v="48"/>
    <x v="48"/>
    <x v="48"/>
    <x v="18"/>
    <x v="247"/>
    <x v="435"/>
    <x v="38"/>
    <x v="36"/>
    <x v="109"/>
    <x v="298"/>
    <x v="7"/>
  </r>
  <r>
    <x v="0"/>
    <x v="36"/>
    <x v="36"/>
    <x v="19"/>
    <x v="19"/>
    <x v="19"/>
    <x v="18"/>
    <x v="247"/>
    <x v="435"/>
    <x v="38"/>
    <x v="36"/>
    <x v="109"/>
    <x v="298"/>
    <x v="7"/>
  </r>
  <r>
    <x v="0"/>
    <x v="36"/>
    <x v="36"/>
    <x v="29"/>
    <x v="29"/>
    <x v="29"/>
    <x v="18"/>
    <x v="247"/>
    <x v="435"/>
    <x v="38"/>
    <x v="36"/>
    <x v="109"/>
    <x v="298"/>
    <x v="7"/>
  </r>
  <r>
    <x v="0"/>
    <x v="36"/>
    <x v="36"/>
    <x v="20"/>
    <x v="20"/>
    <x v="20"/>
    <x v="18"/>
    <x v="247"/>
    <x v="435"/>
    <x v="38"/>
    <x v="36"/>
    <x v="109"/>
    <x v="298"/>
    <x v="7"/>
  </r>
  <r>
    <x v="0"/>
    <x v="36"/>
    <x v="36"/>
    <x v="49"/>
    <x v="49"/>
    <x v="49"/>
    <x v="18"/>
    <x v="247"/>
    <x v="435"/>
    <x v="38"/>
    <x v="36"/>
    <x v="109"/>
    <x v="298"/>
    <x v="7"/>
  </r>
  <r>
    <x v="0"/>
    <x v="36"/>
    <x v="36"/>
    <x v="25"/>
    <x v="25"/>
    <x v="25"/>
    <x v="18"/>
    <x v="247"/>
    <x v="435"/>
    <x v="131"/>
    <x v="367"/>
    <x v="45"/>
    <x v="45"/>
    <x v="7"/>
  </r>
  <r>
    <x v="0"/>
    <x v="37"/>
    <x v="37"/>
    <x v="3"/>
    <x v="3"/>
    <x v="3"/>
    <x v="0"/>
    <x v="105"/>
    <x v="436"/>
    <x v="46"/>
    <x v="447"/>
    <x v="99"/>
    <x v="416"/>
    <x v="7"/>
  </r>
  <r>
    <x v="0"/>
    <x v="37"/>
    <x v="37"/>
    <x v="0"/>
    <x v="0"/>
    <x v="0"/>
    <x v="1"/>
    <x v="55"/>
    <x v="437"/>
    <x v="63"/>
    <x v="448"/>
    <x v="45"/>
    <x v="45"/>
    <x v="7"/>
  </r>
  <r>
    <x v="0"/>
    <x v="37"/>
    <x v="37"/>
    <x v="5"/>
    <x v="5"/>
    <x v="5"/>
    <x v="2"/>
    <x v="57"/>
    <x v="438"/>
    <x v="87"/>
    <x v="449"/>
    <x v="141"/>
    <x v="282"/>
    <x v="7"/>
  </r>
  <r>
    <x v="0"/>
    <x v="37"/>
    <x v="37"/>
    <x v="2"/>
    <x v="2"/>
    <x v="2"/>
    <x v="3"/>
    <x v="117"/>
    <x v="439"/>
    <x v="83"/>
    <x v="101"/>
    <x v="61"/>
    <x v="417"/>
    <x v="7"/>
  </r>
  <r>
    <x v="0"/>
    <x v="37"/>
    <x v="37"/>
    <x v="4"/>
    <x v="4"/>
    <x v="4"/>
    <x v="4"/>
    <x v="217"/>
    <x v="440"/>
    <x v="15"/>
    <x v="450"/>
    <x v="61"/>
    <x v="417"/>
    <x v="7"/>
  </r>
  <r>
    <x v="0"/>
    <x v="37"/>
    <x v="37"/>
    <x v="1"/>
    <x v="1"/>
    <x v="1"/>
    <x v="4"/>
    <x v="217"/>
    <x v="440"/>
    <x v="83"/>
    <x v="101"/>
    <x v="109"/>
    <x v="418"/>
    <x v="7"/>
  </r>
  <r>
    <x v="0"/>
    <x v="37"/>
    <x v="37"/>
    <x v="16"/>
    <x v="16"/>
    <x v="16"/>
    <x v="6"/>
    <x v="240"/>
    <x v="441"/>
    <x v="15"/>
    <x v="450"/>
    <x v="51"/>
    <x v="281"/>
    <x v="7"/>
  </r>
  <r>
    <x v="0"/>
    <x v="37"/>
    <x v="37"/>
    <x v="8"/>
    <x v="8"/>
    <x v="8"/>
    <x v="7"/>
    <x v="241"/>
    <x v="442"/>
    <x v="49"/>
    <x v="121"/>
    <x v="43"/>
    <x v="351"/>
    <x v="7"/>
  </r>
  <r>
    <x v="0"/>
    <x v="37"/>
    <x v="37"/>
    <x v="28"/>
    <x v="28"/>
    <x v="28"/>
    <x v="7"/>
    <x v="241"/>
    <x v="442"/>
    <x v="50"/>
    <x v="451"/>
    <x v="109"/>
    <x v="418"/>
    <x v="7"/>
  </r>
  <r>
    <x v="0"/>
    <x v="37"/>
    <x v="37"/>
    <x v="9"/>
    <x v="9"/>
    <x v="9"/>
    <x v="9"/>
    <x v="243"/>
    <x v="99"/>
    <x v="49"/>
    <x v="121"/>
    <x v="141"/>
    <x v="282"/>
    <x v="7"/>
  </r>
  <r>
    <x v="0"/>
    <x v="37"/>
    <x v="37"/>
    <x v="15"/>
    <x v="15"/>
    <x v="15"/>
    <x v="9"/>
    <x v="243"/>
    <x v="99"/>
    <x v="38"/>
    <x v="36"/>
    <x v="43"/>
    <x v="351"/>
    <x v="7"/>
  </r>
  <r>
    <x v="0"/>
    <x v="37"/>
    <x v="37"/>
    <x v="13"/>
    <x v="13"/>
    <x v="13"/>
    <x v="11"/>
    <x v="245"/>
    <x v="173"/>
    <x v="52"/>
    <x v="282"/>
    <x v="109"/>
    <x v="418"/>
    <x v="7"/>
  </r>
  <r>
    <x v="0"/>
    <x v="37"/>
    <x v="37"/>
    <x v="7"/>
    <x v="7"/>
    <x v="7"/>
    <x v="11"/>
    <x v="245"/>
    <x v="173"/>
    <x v="131"/>
    <x v="452"/>
    <x v="109"/>
    <x v="418"/>
    <x v="7"/>
  </r>
  <r>
    <x v="0"/>
    <x v="37"/>
    <x v="37"/>
    <x v="11"/>
    <x v="11"/>
    <x v="11"/>
    <x v="11"/>
    <x v="245"/>
    <x v="173"/>
    <x v="49"/>
    <x v="121"/>
    <x v="45"/>
    <x v="45"/>
    <x v="7"/>
  </r>
  <r>
    <x v="0"/>
    <x v="37"/>
    <x v="37"/>
    <x v="27"/>
    <x v="27"/>
    <x v="27"/>
    <x v="14"/>
    <x v="246"/>
    <x v="37"/>
    <x v="52"/>
    <x v="282"/>
    <x v="45"/>
    <x v="45"/>
    <x v="7"/>
  </r>
  <r>
    <x v="0"/>
    <x v="37"/>
    <x v="37"/>
    <x v="30"/>
    <x v="30"/>
    <x v="30"/>
    <x v="14"/>
    <x v="246"/>
    <x v="37"/>
    <x v="38"/>
    <x v="36"/>
    <x v="141"/>
    <x v="282"/>
    <x v="7"/>
  </r>
  <r>
    <x v="0"/>
    <x v="37"/>
    <x v="37"/>
    <x v="6"/>
    <x v="6"/>
    <x v="6"/>
    <x v="14"/>
    <x v="246"/>
    <x v="37"/>
    <x v="38"/>
    <x v="36"/>
    <x v="141"/>
    <x v="282"/>
    <x v="7"/>
  </r>
  <r>
    <x v="0"/>
    <x v="37"/>
    <x v="37"/>
    <x v="32"/>
    <x v="32"/>
    <x v="32"/>
    <x v="14"/>
    <x v="246"/>
    <x v="37"/>
    <x v="131"/>
    <x v="452"/>
    <x v="109"/>
    <x v="418"/>
    <x v="7"/>
  </r>
  <r>
    <x v="0"/>
    <x v="37"/>
    <x v="37"/>
    <x v="24"/>
    <x v="24"/>
    <x v="24"/>
    <x v="14"/>
    <x v="246"/>
    <x v="37"/>
    <x v="52"/>
    <x v="282"/>
    <x v="45"/>
    <x v="45"/>
    <x v="7"/>
  </r>
  <r>
    <x v="0"/>
    <x v="37"/>
    <x v="37"/>
    <x v="31"/>
    <x v="31"/>
    <x v="31"/>
    <x v="19"/>
    <x v="247"/>
    <x v="443"/>
    <x v="131"/>
    <x v="452"/>
    <x v="45"/>
    <x v="45"/>
    <x v="7"/>
  </r>
  <r>
    <x v="0"/>
    <x v="37"/>
    <x v="37"/>
    <x v="37"/>
    <x v="37"/>
    <x v="37"/>
    <x v="19"/>
    <x v="247"/>
    <x v="443"/>
    <x v="131"/>
    <x v="452"/>
    <x v="45"/>
    <x v="45"/>
    <x v="7"/>
  </r>
  <r>
    <x v="0"/>
    <x v="37"/>
    <x v="37"/>
    <x v="10"/>
    <x v="10"/>
    <x v="10"/>
    <x v="19"/>
    <x v="247"/>
    <x v="443"/>
    <x v="131"/>
    <x v="452"/>
    <x v="45"/>
    <x v="45"/>
    <x v="7"/>
  </r>
  <r>
    <x v="0"/>
    <x v="37"/>
    <x v="37"/>
    <x v="35"/>
    <x v="35"/>
    <x v="35"/>
    <x v="19"/>
    <x v="247"/>
    <x v="443"/>
    <x v="131"/>
    <x v="452"/>
    <x v="45"/>
    <x v="45"/>
    <x v="7"/>
  </r>
  <r>
    <x v="0"/>
    <x v="37"/>
    <x v="37"/>
    <x v="45"/>
    <x v="45"/>
    <x v="45"/>
    <x v="19"/>
    <x v="247"/>
    <x v="443"/>
    <x v="38"/>
    <x v="36"/>
    <x v="109"/>
    <x v="418"/>
    <x v="7"/>
  </r>
  <r>
    <x v="0"/>
    <x v="37"/>
    <x v="37"/>
    <x v="50"/>
    <x v="50"/>
    <x v="50"/>
    <x v="19"/>
    <x v="247"/>
    <x v="443"/>
    <x v="38"/>
    <x v="36"/>
    <x v="109"/>
    <x v="418"/>
    <x v="7"/>
  </r>
  <r>
    <x v="0"/>
    <x v="37"/>
    <x v="37"/>
    <x v="51"/>
    <x v="51"/>
    <x v="51"/>
    <x v="19"/>
    <x v="247"/>
    <x v="443"/>
    <x v="38"/>
    <x v="36"/>
    <x v="109"/>
    <x v="418"/>
    <x v="7"/>
  </r>
  <r>
    <x v="0"/>
    <x v="37"/>
    <x v="37"/>
    <x v="52"/>
    <x v="52"/>
    <x v="52"/>
    <x v="19"/>
    <x v="247"/>
    <x v="443"/>
    <x v="131"/>
    <x v="452"/>
    <x v="45"/>
    <x v="45"/>
    <x v="7"/>
  </r>
  <r>
    <x v="0"/>
    <x v="37"/>
    <x v="37"/>
    <x v="53"/>
    <x v="53"/>
    <x v="53"/>
    <x v="19"/>
    <x v="247"/>
    <x v="443"/>
    <x v="38"/>
    <x v="36"/>
    <x v="109"/>
    <x v="418"/>
    <x v="7"/>
  </r>
  <r>
    <x v="0"/>
    <x v="37"/>
    <x v="37"/>
    <x v="19"/>
    <x v="19"/>
    <x v="19"/>
    <x v="19"/>
    <x v="247"/>
    <x v="443"/>
    <x v="38"/>
    <x v="36"/>
    <x v="109"/>
    <x v="418"/>
    <x v="7"/>
  </r>
  <r>
    <x v="0"/>
    <x v="37"/>
    <x v="37"/>
    <x v="29"/>
    <x v="29"/>
    <x v="29"/>
    <x v="19"/>
    <x v="247"/>
    <x v="443"/>
    <x v="131"/>
    <x v="452"/>
    <x v="45"/>
    <x v="45"/>
    <x v="7"/>
  </r>
  <r>
    <x v="0"/>
    <x v="37"/>
    <x v="37"/>
    <x v="44"/>
    <x v="44"/>
    <x v="44"/>
    <x v="19"/>
    <x v="247"/>
    <x v="443"/>
    <x v="38"/>
    <x v="36"/>
    <x v="109"/>
    <x v="418"/>
    <x v="7"/>
  </r>
  <r>
    <x v="0"/>
    <x v="37"/>
    <x v="37"/>
    <x v="54"/>
    <x v="54"/>
    <x v="54"/>
    <x v="19"/>
    <x v="247"/>
    <x v="443"/>
    <x v="131"/>
    <x v="452"/>
    <x v="45"/>
    <x v="45"/>
    <x v="7"/>
  </r>
  <r>
    <x v="0"/>
    <x v="37"/>
    <x v="37"/>
    <x v="14"/>
    <x v="14"/>
    <x v="14"/>
    <x v="19"/>
    <x v="247"/>
    <x v="443"/>
    <x v="38"/>
    <x v="36"/>
    <x v="45"/>
    <x v="45"/>
    <x v="7"/>
  </r>
  <r>
    <x v="0"/>
    <x v="37"/>
    <x v="37"/>
    <x v="26"/>
    <x v="26"/>
    <x v="26"/>
    <x v="19"/>
    <x v="247"/>
    <x v="443"/>
    <x v="38"/>
    <x v="36"/>
    <x v="109"/>
    <x v="418"/>
    <x v="7"/>
  </r>
  <r>
    <x v="0"/>
    <x v="37"/>
    <x v="37"/>
    <x v="55"/>
    <x v="55"/>
    <x v="55"/>
    <x v="19"/>
    <x v="247"/>
    <x v="443"/>
    <x v="38"/>
    <x v="36"/>
    <x v="109"/>
    <x v="418"/>
    <x v="7"/>
  </r>
  <r>
    <x v="0"/>
    <x v="37"/>
    <x v="37"/>
    <x v="56"/>
    <x v="56"/>
    <x v="56"/>
    <x v="19"/>
    <x v="247"/>
    <x v="443"/>
    <x v="38"/>
    <x v="36"/>
    <x v="109"/>
    <x v="418"/>
    <x v="7"/>
  </r>
  <r>
    <x v="0"/>
    <x v="38"/>
    <x v="38"/>
    <x v="16"/>
    <x v="16"/>
    <x v="16"/>
    <x v="0"/>
    <x v="115"/>
    <x v="444"/>
    <x v="94"/>
    <x v="453"/>
    <x v="45"/>
    <x v="45"/>
    <x v="7"/>
  </r>
  <r>
    <x v="0"/>
    <x v="38"/>
    <x v="38"/>
    <x v="1"/>
    <x v="1"/>
    <x v="1"/>
    <x v="1"/>
    <x v="240"/>
    <x v="445"/>
    <x v="50"/>
    <x v="454"/>
    <x v="43"/>
    <x v="419"/>
    <x v="7"/>
  </r>
  <r>
    <x v="0"/>
    <x v="38"/>
    <x v="38"/>
    <x v="5"/>
    <x v="5"/>
    <x v="5"/>
    <x v="2"/>
    <x v="242"/>
    <x v="446"/>
    <x v="50"/>
    <x v="454"/>
    <x v="141"/>
    <x v="420"/>
    <x v="7"/>
  </r>
  <r>
    <x v="0"/>
    <x v="38"/>
    <x v="38"/>
    <x v="4"/>
    <x v="4"/>
    <x v="4"/>
    <x v="3"/>
    <x v="245"/>
    <x v="447"/>
    <x v="49"/>
    <x v="455"/>
    <x v="45"/>
    <x v="45"/>
    <x v="7"/>
  </r>
  <r>
    <x v="0"/>
    <x v="38"/>
    <x v="38"/>
    <x v="0"/>
    <x v="0"/>
    <x v="0"/>
    <x v="3"/>
    <x v="245"/>
    <x v="447"/>
    <x v="52"/>
    <x v="456"/>
    <x v="45"/>
    <x v="45"/>
    <x v="7"/>
  </r>
  <r>
    <x v="0"/>
    <x v="38"/>
    <x v="38"/>
    <x v="3"/>
    <x v="3"/>
    <x v="3"/>
    <x v="5"/>
    <x v="247"/>
    <x v="448"/>
    <x v="38"/>
    <x v="36"/>
    <x v="109"/>
    <x v="421"/>
    <x v="7"/>
  </r>
  <r>
    <x v="0"/>
    <x v="38"/>
    <x v="38"/>
    <x v="29"/>
    <x v="29"/>
    <x v="29"/>
    <x v="5"/>
    <x v="247"/>
    <x v="448"/>
    <x v="131"/>
    <x v="457"/>
    <x v="45"/>
    <x v="45"/>
    <x v="7"/>
  </r>
  <r>
    <x v="0"/>
    <x v="38"/>
    <x v="38"/>
    <x v="32"/>
    <x v="32"/>
    <x v="32"/>
    <x v="5"/>
    <x v="247"/>
    <x v="448"/>
    <x v="38"/>
    <x v="36"/>
    <x v="45"/>
    <x v="45"/>
    <x v="7"/>
  </r>
  <r>
    <x v="0"/>
    <x v="38"/>
    <x v="38"/>
    <x v="7"/>
    <x v="7"/>
    <x v="7"/>
    <x v="5"/>
    <x v="247"/>
    <x v="448"/>
    <x v="38"/>
    <x v="36"/>
    <x v="45"/>
    <x v="45"/>
    <x v="7"/>
  </r>
  <r>
    <x v="0"/>
    <x v="38"/>
    <x v="38"/>
    <x v="15"/>
    <x v="15"/>
    <x v="15"/>
    <x v="5"/>
    <x v="247"/>
    <x v="448"/>
    <x v="38"/>
    <x v="36"/>
    <x v="45"/>
    <x v="45"/>
    <x v="7"/>
  </r>
  <r>
    <x v="0"/>
    <x v="38"/>
    <x v="38"/>
    <x v="39"/>
    <x v="39"/>
    <x v="39"/>
    <x v="5"/>
    <x v="247"/>
    <x v="448"/>
    <x v="131"/>
    <x v="457"/>
    <x v="45"/>
    <x v="45"/>
    <x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6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2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0"/>
  </r>
  <r>
    <x v="0"/>
    <x v="0"/>
    <x v="0"/>
    <x v="9"/>
    <x v="9"/>
    <x v="9"/>
    <x v="9"/>
    <x v="9"/>
    <x v="9"/>
    <x v="9"/>
    <x v="9"/>
    <x v="9"/>
    <x v="9"/>
    <x v="1"/>
  </r>
  <r>
    <x v="0"/>
    <x v="0"/>
    <x v="0"/>
    <x v="10"/>
    <x v="10"/>
    <x v="10"/>
    <x v="10"/>
    <x v="10"/>
    <x v="10"/>
    <x v="10"/>
    <x v="10"/>
    <x v="10"/>
    <x v="10"/>
    <x v="3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4"/>
  </r>
  <r>
    <x v="0"/>
    <x v="0"/>
    <x v="0"/>
    <x v="13"/>
    <x v="13"/>
    <x v="13"/>
    <x v="13"/>
    <x v="13"/>
    <x v="13"/>
    <x v="13"/>
    <x v="13"/>
    <x v="13"/>
    <x v="13"/>
    <x v="0"/>
  </r>
  <r>
    <x v="0"/>
    <x v="0"/>
    <x v="0"/>
    <x v="14"/>
    <x v="14"/>
    <x v="14"/>
    <x v="14"/>
    <x v="14"/>
    <x v="14"/>
    <x v="14"/>
    <x v="14"/>
    <x v="14"/>
    <x v="14"/>
    <x v="0"/>
  </r>
  <r>
    <x v="0"/>
    <x v="0"/>
    <x v="0"/>
    <x v="15"/>
    <x v="15"/>
    <x v="15"/>
    <x v="15"/>
    <x v="15"/>
    <x v="15"/>
    <x v="15"/>
    <x v="15"/>
    <x v="15"/>
    <x v="15"/>
    <x v="0"/>
  </r>
  <r>
    <x v="0"/>
    <x v="0"/>
    <x v="0"/>
    <x v="16"/>
    <x v="16"/>
    <x v="16"/>
    <x v="16"/>
    <x v="16"/>
    <x v="16"/>
    <x v="16"/>
    <x v="16"/>
    <x v="16"/>
    <x v="16"/>
    <x v="0"/>
  </r>
  <r>
    <x v="0"/>
    <x v="0"/>
    <x v="0"/>
    <x v="17"/>
    <x v="17"/>
    <x v="17"/>
    <x v="17"/>
    <x v="17"/>
    <x v="17"/>
    <x v="17"/>
    <x v="17"/>
    <x v="17"/>
    <x v="17"/>
    <x v="0"/>
  </r>
  <r>
    <x v="0"/>
    <x v="0"/>
    <x v="0"/>
    <x v="18"/>
    <x v="18"/>
    <x v="18"/>
    <x v="18"/>
    <x v="18"/>
    <x v="18"/>
    <x v="17"/>
    <x v="17"/>
    <x v="18"/>
    <x v="18"/>
    <x v="0"/>
  </r>
  <r>
    <x v="0"/>
    <x v="0"/>
    <x v="0"/>
    <x v="19"/>
    <x v="19"/>
    <x v="19"/>
    <x v="19"/>
    <x v="19"/>
    <x v="19"/>
    <x v="18"/>
    <x v="18"/>
    <x v="19"/>
    <x v="19"/>
    <x v="0"/>
  </r>
  <r>
    <x v="0"/>
    <x v="1"/>
    <x v="1"/>
    <x v="0"/>
    <x v="0"/>
    <x v="0"/>
    <x v="0"/>
    <x v="20"/>
    <x v="20"/>
    <x v="19"/>
    <x v="19"/>
    <x v="20"/>
    <x v="20"/>
    <x v="0"/>
  </r>
  <r>
    <x v="0"/>
    <x v="1"/>
    <x v="1"/>
    <x v="1"/>
    <x v="1"/>
    <x v="1"/>
    <x v="1"/>
    <x v="21"/>
    <x v="21"/>
    <x v="20"/>
    <x v="20"/>
    <x v="21"/>
    <x v="8"/>
    <x v="0"/>
  </r>
  <r>
    <x v="0"/>
    <x v="1"/>
    <x v="1"/>
    <x v="2"/>
    <x v="2"/>
    <x v="2"/>
    <x v="2"/>
    <x v="22"/>
    <x v="22"/>
    <x v="21"/>
    <x v="21"/>
    <x v="22"/>
    <x v="21"/>
    <x v="0"/>
  </r>
  <r>
    <x v="0"/>
    <x v="1"/>
    <x v="1"/>
    <x v="5"/>
    <x v="5"/>
    <x v="5"/>
    <x v="3"/>
    <x v="23"/>
    <x v="23"/>
    <x v="22"/>
    <x v="22"/>
    <x v="23"/>
    <x v="22"/>
    <x v="1"/>
  </r>
  <r>
    <x v="0"/>
    <x v="1"/>
    <x v="1"/>
    <x v="3"/>
    <x v="3"/>
    <x v="3"/>
    <x v="4"/>
    <x v="24"/>
    <x v="24"/>
    <x v="23"/>
    <x v="23"/>
    <x v="24"/>
    <x v="23"/>
    <x v="0"/>
  </r>
  <r>
    <x v="0"/>
    <x v="1"/>
    <x v="1"/>
    <x v="7"/>
    <x v="7"/>
    <x v="7"/>
    <x v="5"/>
    <x v="25"/>
    <x v="25"/>
    <x v="24"/>
    <x v="24"/>
    <x v="25"/>
    <x v="24"/>
    <x v="0"/>
  </r>
  <r>
    <x v="0"/>
    <x v="1"/>
    <x v="1"/>
    <x v="8"/>
    <x v="8"/>
    <x v="8"/>
    <x v="6"/>
    <x v="26"/>
    <x v="26"/>
    <x v="24"/>
    <x v="24"/>
    <x v="26"/>
    <x v="25"/>
    <x v="0"/>
  </r>
  <r>
    <x v="0"/>
    <x v="1"/>
    <x v="1"/>
    <x v="4"/>
    <x v="4"/>
    <x v="4"/>
    <x v="7"/>
    <x v="27"/>
    <x v="27"/>
    <x v="25"/>
    <x v="25"/>
    <x v="27"/>
    <x v="26"/>
    <x v="0"/>
  </r>
  <r>
    <x v="0"/>
    <x v="1"/>
    <x v="1"/>
    <x v="6"/>
    <x v="6"/>
    <x v="6"/>
    <x v="8"/>
    <x v="28"/>
    <x v="28"/>
    <x v="26"/>
    <x v="26"/>
    <x v="28"/>
    <x v="27"/>
    <x v="0"/>
  </r>
  <r>
    <x v="0"/>
    <x v="1"/>
    <x v="1"/>
    <x v="13"/>
    <x v="13"/>
    <x v="13"/>
    <x v="9"/>
    <x v="29"/>
    <x v="29"/>
    <x v="27"/>
    <x v="27"/>
    <x v="29"/>
    <x v="28"/>
    <x v="0"/>
  </r>
  <r>
    <x v="0"/>
    <x v="1"/>
    <x v="1"/>
    <x v="12"/>
    <x v="12"/>
    <x v="12"/>
    <x v="10"/>
    <x v="30"/>
    <x v="30"/>
    <x v="28"/>
    <x v="28"/>
    <x v="30"/>
    <x v="29"/>
    <x v="0"/>
  </r>
  <r>
    <x v="0"/>
    <x v="1"/>
    <x v="1"/>
    <x v="10"/>
    <x v="10"/>
    <x v="10"/>
    <x v="11"/>
    <x v="31"/>
    <x v="31"/>
    <x v="29"/>
    <x v="29"/>
    <x v="31"/>
    <x v="30"/>
    <x v="1"/>
  </r>
  <r>
    <x v="0"/>
    <x v="1"/>
    <x v="1"/>
    <x v="11"/>
    <x v="11"/>
    <x v="11"/>
    <x v="12"/>
    <x v="32"/>
    <x v="32"/>
    <x v="30"/>
    <x v="30"/>
    <x v="32"/>
    <x v="31"/>
    <x v="0"/>
  </r>
  <r>
    <x v="0"/>
    <x v="1"/>
    <x v="1"/>
    <x v="18"/>
    <x v="18"/>
    <x v="18"/>
    <x v="13"/>
    <x v="33"/>
    <x v="33"/>
    <x v="31"/>
    <x v="31"/>
    <x v="33"/>
    <x v="32"/>
    <x v="0"/>
  </r>
  <r>
    <x v="0"/>
    <x v="1"/>
    <x v="1"/>
    <x v="9"/>
    <x v="9"/>
    <x v="9"/>
    <x v="14"/>
    <x v="34"/>
    <x v="34"/>
    <x v="32"/>
    <x v="32"/>
    <x v="34"/>
    <x v="33"/>
    <x v="0"/>
  </r>
  <r>
    <x v="0"/>
    <x v="1"/>
    <x v="1"/>
    <x v="17"/>
    <x v="17"/>
    <x v="17"/>
    <x v="15"/>
    <x v="35"/>
    <x v="35"/>
    <x v="33"/>
    <x v="33"/>
    <x v="35"/>
    <x v="34"/>
    <x v="0"/>
  </r>
  <r>
    <x v="0"/>
    <x v="1"/>
    <x v="1"/>
    <x v="20"/>
    <x v="20"/>
    <x v="20"/>
    <x v="16"/>
    <x v="36"/>
    <x v="36"/>
    <x v="34"/>
    <x v="34"/>
    <x v="36"/>
    <x v="35"/>
    <x v="0"/>
  </r>
  <r>
    <x v="0"/>
    <x v="1"/>
    <x v="1"/>
    <x v="21"/>
    <x v="21"/>
    <x v="21"/>
    <x v="17"/>
    <x v="37"/>
    <x v="15"/>
    <x v="35"/>
    <x v="35"/>
    <x v="37"/>
    <x v="36"/>
    <x v="2"/>
  </r>
  <r>
    <x v="0"/>
    <x v="1"/>
    <x v="1"/>
    <x v="15"/>
    <x v="15"/>
    <x v="15"/>
    <x v="18"/>
    <x v="38"/>
    <x v="37"/>
    <x v="36"/>
    <x v="17"/>
    <x v="38"/>
    <x v="37"/>
    <x v="0"/>
  </r>
  <r>
    <x v="0"/>
    <x v="1"/>
    <x v="1"/>
    <x v="16"/>
    <x v="16"/>
    <x v="16"/>
    <x v="19"/>
    <x v="39"/>
    <x v="38"/>
    <x v="30"/>
    <x v="30"/>
    <x v="39"/>
    <x v="38"/>
    <x v="0"/>
  </r>
  <r>
    <x v="0"/>
    <x v="2"/>
    <x v="2"/>
    <x v="0"/>
    <x v="0"/>
    <x v="0"/>
    <x v="0"/>
    <x v="40"/>
    <x v="39"/>
    <x v="37"/>
    <x v="36"/>
    <x v="40"/>
    <x v="39"/>
    <x v="0"/>
  </r>
  <r>
    <x v="0"/>
    <x v="2"/>
    <x v="2"/>
    <x v="1"/>
    <x v="1"/>
    <x v="1"/>
    <x v="1"/>
    <x v="41"/>
    <x v="40"/>
    <x v="38"/>
    <x v="37"/>
    <x v="41"/>
    <x v="40"/>
    <x v="0"/>
  </r>
  <r>
    <x v="0"/>
    <x v="2"/>
    <x v="2"/>
    <x v="11"/>
    <x v="11"/>
    <x v="11"/>
    <x v="2"/>
    <x v="42"/>
    <x v="41"/>
    <x v="39"/>
    <x v="38"/>
    <x v="42"/>
    <x v="41"/>
    <x v="0"/>
  </r>
  <r>
    <x v="0"/>
    <x v="2"/>
    <x v="2"/>
    <x v="2"/>
    <x v="2"/>
    <x v="2"/>
    <x v="3"/>
    <x v="43"/>
    <x v="42"/>
    <x v="40"/>
    <x v="39"/>
    <x v="43"/>
    <x v="42"/>
    <x v="0"/>
  </r>
  <r>
    <x v="0"/>
    <x v="2"/>
    <x v="2"/>
    <x v="4"/>
    <x v="4"/>
    <x v="4"/>
    <x v="4"/>
    <x v="44"/>
    <x v="43"/>
    <x v="41"/>
    <x v="12"/>
    <x v="44"/>
    <x v="43"/>
    <x v="0"/>
  </r>
  <r>
    <x v="0"/>
    <x v="2"/>
    <x v="2"/>
    <x v="5"/>
    <x v="5"/>
    <x v="5"/>
    <x v="5"/>
    <x v="45"/>
    <x v="44"/>
    <x v="42"/>
    <x v="6"/>
    <x v="41"/>
    <x v="40"/>
    <x v="0"/>
  </r>
  <r>
    <x v="0"/>
    <x v="2"/>
    <x v="2"/>
    <x v="17"/>
    <x v="17"/>
    <x v="17"/>
    <x v="6"/>
    <x v="46"/>
    <x v="9"/>
    <x v="43"/>
    <x v="17"/>
    <x v="45"/>
    <x v="44"/>
    <x v="0"/>
  </r>
  <r>
    <x v="0"/>
    <x v="2"/>
    <x v="2"/>
    <x v="10"/>
    <x v="10"/>
    <x v="10"/>
    <x v="6"/>
    <x v="46"/>
    <x v="9"/>
    <x v="44"/>
    <x v="21"/>
    <x v="46"/>
    <x v="45"/>
    <x v="0"/>
  </r>
  <r>
    <x v="0"/>
    <x v="2"/>
    <x v="2"/>
    <x v="9"/>
    <x v="9"/>
    <x v="9"/>
    <x v="8"/>
    <x v="47"/>
    <x v="45"/>
    <x v="45"/>
    <x v="40"/>
    <x v="47"/>
    <x v="46"/>
    <x v="0"/>
  </r>
  <r>
    <x v="0"/>
    <x v="2"/>
    <x v="2"/>
    <x v="8"/>
    <x v="8"/>
    <x v="8"/>
    <x v="9"/>
    <x v="48"/>
    <x v="30"/>
    <x v="46"/>
    <x v="41"/>
    <x v="48"/>
    <x v="47"/>
    <x v="0"/>
  </r>
  <r>
    <x v="0"/>
    <x v="2"/>
    <x v="2"/>
    <x v="22"/>
    <x v="22"/>
    <x v="22"/>
    <x v="10"/>
    <x v="49"/>
    <x v="32"/>
    <x v="47"/>
    <x v="42"/>
    <x v="49"/>
    <x v="48"/>
    <x v="0"/>
  </r>
  <r>
    <x v="0"/>
    <x v="2"/>
    <x v="2"/>
    <x v="16"/>
    <x v="16"/>
    <x v="16"/>
    <x v="10"/>
    <x v="49"/>
    <x v="32"/>
    <x v="44"/>
    <x v="21"/>
    <x v="50"/>
    <x v="49"/>
    <x v="0"/>
  </r>
  <r>
    <x v="0"/>
    <x v="2"/>
    <x v="2"/>
    <x v="23"/>
    <x v="23"/>
    <x v="23"/>
    <x v="12"/>
    <x v="50"/>
    <x v="46"/>
    <x v="43"/>
    <x v="17"/>
    <x v="49"/>
    <x v="48"/>
    <x v="0"/>
  </r>
  <r>
    <x v="0"/>
    <x v="2"/>
    <x v="2"/>
    <x v="24"/>
    <x v="24"/>
    <x v="24"/>
    <x v="12"/>
    <x v="50"/>
    <x v="46"/>
    <x v="48"/>
    <x v="10"/>
    <x v="50"/>
    <x v="49"/>
    <x v="0"/>
  </r>
  <r>
    <x v="0"/>
    <x v="2"/>
    <x v="2"/>
    <x v="6"/>
    <x v="6"/>
    <x v="6"/>
    <x v="12"/>
    <x v="50"/>
    <x v="46"/>
    <x v="49"/>
    <x v="43"/>
    <x v="48"/>
    <x v="47"/>
    <x v="0"/>
  </r>
  <r>
    <x v="0"/>
    <x v="2"/>
    <x v="2"/>
    <x v="25"/>
    <x v="25"/>
    <x v="25"/>
    <x v="15"/>
    <x v="51"/>
    <x v="13"/>
    <x v="41"/>
    <x v="12"/>
    <x v="51"/>
    <x v="50"/>
    <x v="0"/>
  </r>
  <r>
    <x v="0"/>
    <x v="2"/>
    <x v="2"/>
    <x v="3"/>
    <x v="3"/>
    <x v="3"/>
    <x v="15"/>
    <x v="51"/>
    <x v="13"/>
    <x v="50"/>
    <x v="44"/>
    <x v="50"/>
    <x v="49"/>
    <x v="0"/>
  </r>
  <r>
    <x v="0"/>
    <x v="2"/>
    <x v="2"/>
    <x v="26"/>
    <x v="26"/>
    <x v="26"/>
    <x v="17"/>
    <x v="52"/>
    <x v="14"/>
    <x v="45"/>
    <x v="40"/>
    <x v="49"/>
    <x v="48"/>
    <x v="0"/>
  </r>
  <r>
    <x v="0"/>
    <x v="2"/>
    <x v="2"/>
    <x v="13"/>
    <x v="13"/>
    <x v="13"/>
    <x v="17"/>
    <x v="52"/>
    <x v="14"/>
    <x v="51"/>
    <x v="45"/>
    <x v="52"/>
    <x v="51"/>
    <x v="0"/>
  </r>
  <r>
    <x v="0"/>
    <x v="2"/>
    <x v="2"/>
    <x v="7"/>
    <x v="7"/>
    <x v="7"/>
    <x v="17"/>
    <x v="52"/>
    <x v="14"/>
    <x v="39"/>
    <x v="38"/>
    <x v="53"/>
    <x v="52"/>
    <x v="0"/>
  </r>
  <r>
    <x v="0"/>
    <x v="3"/>
    <x v="3"/>
    <x v="0"/>
    <x v="0"/>
    <x v="0"/>
    <x v="0"/>
    <x v="53"/>
    <x v="47"/>
    <x v="52"/>
    <x v="46"/>
    <x v="54"/>
    <x v="53"/>
    <x v="0"/>
  </r>
  <r>
    <x v="0"/>
    <x v="3"/>
    <x v="3"/>
    <x v="1"/>
    <x v="1"/>
    <x v="1"/>
    <x v="1"/>
    <x v="54"/>
    <x v="48"/>
    <x v="53"/>
    <x v="47"/>
    <x v="55"/>
    <x v="54"/>
    <x v="0"/>
  </r>
  <r>
    <x v="0"/>
    <x v="3"/>
    <x v="3"/>
    <x v="2"/>
    <x v="2"/>
    <x v="2"/>
    <x v="2"/>
    <x v="55"/>
    <x v="49"/>
    <x v="54"/>
    <x v="48"/>
    <x v="56"/>
    <x v="55"/>
    <x v="0"/>
  </r>
  <r>
    <x v="0"/>
    <x v="3"/>
    <x v="3"/>
    <x v="5"/>
    <x v="5"/>
    <x v="5"/>
    <x v="3"/>
    <x v="56"/>
    <x v="50"/>
    <x v="55"/>
    <x v="49"/>
    <x v="57"/>
    <x v="56"/>
    <x v="0"/>
  </r>
  <r>
    <x v="0"/>
    <x v="3"/>
    <x v="3"/>
    <x v="8"/>
    <x v="8"/>
    <x v="8"/>
    <x v="4"/>
    <x v="57"/>
    <x v="51"/>
    <x v="56"/>
    <x v="50"/>
    <x v="50"/>
    <x v="57"/>
    <x v="0"/>
  </r>
  <r>
    <x v="0"/>
    <x v="3"/>
    <x v="3"/>
    <x v="13"/>
    <x v="13"/>
    <x v="13"/>
    <x v="5"/>
    <x v="58"/>
    <x v="52"/>
    <x v="57"/>
    <x v="51"/>
    <x v="58"/>
    <x v="58"/>
    <x v="0"/>
  </r>
  <r>
    <x v="0"/>
    <x v="3"/>
    <x v="3"/>
    <x v="11"/>
    <x v="11"/>
    <x v="11"/>
    <x v="6"/>
    <x v="59"/>
    <x v="53"/>
    <x v="44"/>
    <x v="52"/>
    <x v="59"/>
    <x v="15"/>
    <x v="0"/>
  </r>
  <r>
    <x v="0"/>
    <x v="3"/>
    <x v="3"/>
    <x v="20"/>
    <x v="20"/>
    <x v="20"/>
    <x v="6"/>
    <x v="59"/>
    <x v="53"/>
    <x v="58"/>
    <x v="38"/>
    <x v="60"/>
    <x v="59"/>
    <x v="0"/>
  </r>
  <r>
    <x v="0"/>
    <x v="3"/>
    <x v="3"/>
    <x v="27"/>
    <x v="27"/>
    <x v="27"/>
    <x v="8"/>
    <x v="43"/>
    <x v="54"/>
    <x v="59"/>
    <x v="53"/>
    <x v="61"/>
    <x v="60"/>
    <x v="0"/>
  </r>
  <r>
    <x v="0"/>
    <x v="3"/>
    <x v="3"/>
    <x v="12"/>
    <x v="12"/>
    <x v="12"/>
    <x v="9"/>
    <x v="60"/>
    <x v="55"/>
    <x v="41"/>
    <x v="11"/>
    <x v="42"/>
    <x v="61"/>
    <x v="0"/>
  </r>
  <r>
    <x v="0"/>
    <x v="3"/>
    <x v="3"/>
    <x v="7"/>
    <x v="7"/>
    <x v="7"/>
    <x v="9"/>
    <x v="60"/>
    <x v="55"/>
    <x v="32"/>
    <x v="3"/>
    <x v="40"/>
    <x v="62"/>
    <x v="0"/>
  </r>
  <r>
    <x v="0"/>
    <x v="3"/>
    <x v="3"/>
    <x v="18"/>
    <x v="18"/>
    <x v="18"/>
    <x v="11"/>
    <x v="61"/>
    <x v="56"/>
    <x v="60"/>
    <x v="54"/>
    <x v="47"/>
    <x v="63"/>
    <x v="0"/>
  </r>
  <r>
    <x v="0"/>
    <x v="3"/>
    <x v="3"/>
    <x v="3"/>
    <x v="3"/>
    <x v="3"/>
    <x v="11"/>
    <x v="61"/>
    <x v="56"/>
    <x v="61"/>
    <x v="55"/>
    <x v="62"/>
    <x v="64"/>
    <x v="0"/>
  </r>
  <r>
    <x v="0"/>
    <x v="3"/>
    <x v="3"/>
    <x v="17"/>
    <x v="17"/>
    <x v="17"/>
    <x v="13"/>
    <x v="62"/>
    <x v="57"/>
    <x v="62"/>
    <x v="56"/>
    <x v="63"/>
    <x v="4"/>
    <x v="0"/>
  </r>
  <r>
    <x v="0"/>
    <x v="3"/>
    <x v="3"/>
    <x v="28"/>
    <x v="28"/>
    <x v="28"/>
    <x v="14"/>
    <x v="63"/>
    <x v="58"/>
    <x v="50"/>
    <x v="57"/>
    <x v="44"/>
    <x v="65"/>
    <x v="0"/>
  </r>
  <r>
    <x v="0"/>
    <x v="3"/>
    <x v="3"/>
    <x v="15"/>
    <x v="15"/>
    <x v="15"/>
    <x v="15"/>
    <x v="64"/>
    <x v="59"/>
    <x v="45"/>
    <x v="58"/>
    <x v="64"/>
    <x v="66"/>
    <x v="0"/>
  </r>
  <r>
    <x v="0"/>
    <x v="3"/>
    <x v="3"/>
    <x v="25"/>
    <x v="25"/>
    <x v="25"/>
    <x v="16"/>
    <x v="44"/>
    <x v="60"/>
    <x v="62"/>
    <x v="56"/>
    <x v="64"/>
    <x v="66"/>
    <x v="0"/>
  </r>
  <r>
    <x v="0"/>
    <x v="3"/>
    <x v="3"/>
    <x v="22"/>
    <x v="22"/>
    <x v="22"/>
    <x v="17"/>
    <x v="65"/>
    <x v="61"/>
    <x v="63"/>
    <x v="59"/>
    <x v="65"/>
    <x v="67"/>
    <x v="0"/>
  </r>
  <r>
    <x v="0"/>
    <x v="3"/>
    <x v="3"/>
    <x v="23"/>
    <x v="23"/>
    <x v="23"/>
    <x v="18"/>
    <x v="45"/>
    <x v="62"/>
    <x v="45"/>
    <x v="58"/>
    <x v="59"/>
    <x v="15"/>
    <x v="0"/>
  </r>
  <r>
    <x v="0"/>
    <x v="3"/>
    <x v="3"/>
    <x v="10"/>
    <x v="10"/>
    <x v="10"/>
    <x v="18"/>
    <x v="45"/>
    <x v="62"/>
    <x v="50"/>
    <x v="57"/>
    <x v="66"/>
    <x v="68"/>
    <x v="0"/>
  </r>
  <r>
    <x v="0"/>
    <x v="3"/>
    <x v="3"/>
    <x v="29"/>
    <x v="29"/>
    <x v="29"/>
    <x v="18"/>
    <x v="45"/>
    <x v="62"/>
    <x v="62"/>
    <x v="56"/>
    <x v="67"/>
    <x v="69"/>
    <x v="0"/>
  </r>
  <r>
    <x v="0"/>
    <x v="4"/>
    <x v="4"/>
    <x v="0"/>
    <x v="0"/>
    <x v="0"/>
    <x v="0"/>
    <x v="66"/>
    <x v="63"/>
    <x v="64"/>
    <x v="60"/>
    <x v="68"/>
    <x v="0"/>
    <x v="0"/>
  </r>
  <r>
    <x v="0"/>
    <x v="4"/>
    <x v="4"/>
    <x v="2"/>
    <x v="2"/>
    <x v="2"/>
    <x v="1"/>
    <x v="67"/>
    <x v="64"/>
    <x v="65"/>
    <x v="61"/>
    <x v="69"/>
    <x v="70"/>
    <x v="0"/>
  </r>
  <r>
    <x v="0"/>
    <x v="4"/>
    <x v="4"/>
    <x v="3"/>
    <x v="3"/>
    <x v="3"/>
    <x v="2"/>
    <x v="68"/>
    <x v="65"/>
    <x v="66"/>
    <x v="62"/>
    <x v="70"/>
    <x v="71"/>
    <x v="0"/>
  </r>
  <r>
    <x v="0"/>
    <x v="4"/>
    <x v="4"/>
    <x v="7"/>
    <x v="7"/>
    <x v="7"/>
    <x v="3"/>
    <x v="69"/>
    <x v="66"/>
    <x v="67"/>
    <x v="63"/>
    <x v="71"/>
    <x v="72"/>
    <x v="0"/>
  </r>
  <r>
    <x v="0"/>
    <x v="4"/>
    <x v="4"/>
    <x v="6"/>
    <x v="6"/>
    <x v="6"/>
    <x v="4"/>
    <x v="70"/>
    <x v="67"/>
    <x v="68"/>
    <x v="64"/>
    <x v="72"/>
    <x v="73"/>
    <x v="0"/>
  </r>
  <r>
    <x v="0"/>
    <x v="4"/>
    <x v="4"/>
    <x v="1"/>
    <x v="1"/>
    <x v="1"/>
    <x v="5"/>
    <x v="71"/>
    <x v="68"/>
    <x v="69"/>
    <x v="65"/>
    <x v="62"/>
    <x v="74"/>
    <x v="0"/>
  </r>
  <r>
    <x v="0"/>
    <x v="4"/>
    <x v="4"/>
    <x v="8"/>
    <x v="8"/>
    <x v="8"/>
    <x v="6"/>
    <x v="72"/>
    <x v="69"/>
    <x v="70"/>
    <x v="66"/>
    <x v="73"/>
    <x v="75"/>
    <x v="0"/>
  </r>
  <r>
    <x v="0"/>
    <x v="4"/>
    <x v="4"/>
    <x v="21"/>
    <x v="21"/>
    <x v="21"/>
    <x v="7"/>
    <x v="73"/>
    <x v="70"/>
    <x v="71"/>
    <x v="67"/>
    <x v="30"/>
    <x v="76"/>
    <x v="1"/>
  </r>
  <r>
    <x v="0"/>
    <x v="4"/>
    <x v="4"/>
    <x v="5"/>
    <x v="5"/>
    <x v="5"/>
    <x v="8"/>
    <x v="74"/>
    <x v="71"/>
    <x v="72"/>
    <x v="68"/>
    <x v="74"/>
    <x v="77"/>
    <x v="1"/>
  </r>
  <r>
    <x v="0"/>
    <x v="4"/>
    <x v="4"/>
    <x v="12"/>
    <x v="12"/>
    <x v="12"/>
    <x v="9"/>
    <x v="75"/>
    <x v="5"/>
    <x v="73"/>
    <x v="69"/>
    <x v="75"/>
    <x v="31"/>
    <x v="0"/>
  </r>
  <r>
    <x v="0"/>
    <x v="4"/>
    <x v="4"/>
    <x v="13"/>
    <x v="13"/>
    <x v="13"/>
    <x v="10"/>
    <x v="76"/>
    <x v="72"/>
    <x v="74"/>
    <x v="70"/>
    <x v="23"/>
    <x v="78"/>
    <x v="0"/>
  </r>
  <r>
    <x v="0"/>
    <x v="4"/>
    <x v="4"/>
    <x v="30"/>
    <x v="30"/>
    <x v="30"/>
    <x v="11"/>
    <x v="77"/>
    <x v="10"/>
    <x v="75"/>
    <x v="71"/>
    <x v="47"/>
    <x v="79"/>
    <x v="0"/>
  </r>
  <r>
    <x v="0"/>
    <x v="4"/>
    <x v="4"/>
    <x v="18"/>
    <x v="18"/>
    <x v="18"/>
    <x v="12"/>
    <x v="78"/>
    <x v="73"/>
    <x v="76"/>
    <x v="72"/>
    <x v="76"/>
    <x v="80"/>
    <x v="0"/>
  </r>
  <r>
    <x v="0"/>
    <x v="4"/>
    <x v="4"/>
    <x v="29"/>
    <x v="29"/>
    <x v="29"/>
    <x v="13"/>
    <x v="79"/>
    <x v="74"/>
    <x v="47"/>
    <x v="73"/>
    <x v="77"/>
    <x v="81"/>
    <x v="0"/>
  </r>
  <r>
    <x v="0"/>
    <x v="4"/>
    <x v="4"/>
    <x v="10"/>
    <x v="10"/>
    <x v="10"/>
    <x v="14"/>
    <x v="80"/>
    <x v="33"/>
    <x v="77"/>
    <x v="74"/>
    <x v="58"/>
    <x v="23"/>
    <x v="1"/>
  </r>
  <r>
    <x v="0"/>
    <x v="4"/>
    <x v="4"/>
    <x v="31"/>
    <x v="31"/>
    <x v="31"/>
    <x v="15"/>
    <x v="55"/>
    <x v="75"/>
    <x v="58"/>
    <x v="75"/>
    <x v="78"/>
    <x v="82"/>
    <x v="0"/>
  </r>
  <r>
    <x v="0"/>
    <x v="4"/>
    <x v="4"/>
    <x v="32"/>
    <x v="32"/>
    <x v="32"/>
    <x v="16"/>
    <x v="81"/>
    <x v="61"/>
    <x v="65"/>
    <x v="61"/>
    <x v="54"/>
    <x v="83"/>
    <x v="0"/>
  </r>
  <r>
    <x v="0"/>
    <x v="4"/>
    <x v="4"/>
    <x v="27"/>
    <x v="27"/>
    <x v="27"/>
    <x v="17"/>
    <x v="82"/>
    <x v="37"/>
    <x v="59"/>
    <x v="76"/>
    <x v="1"/>
    <x v="84"/>
    <x v="0"/>
  </r>
  <r>
    <x v="0"/>
    <x v="4"/>
    <x v="4"/>
    <x v="20"/>
    <x v="20"/>
    <x v="20"/>
    <x v="17"/>
    <x v="82"/>
    <x v="37"/>
    <x v="78"/>
    <x v="16"/>
    <x v="74"/>
    <x v="77"/>
    <x v="0"/>
  </r>
  <r>
    <x v="0"/>
    <x v="4"/>
    <x v="4"/>
    <x v="33"/>
    <x v="33"/>
    <x v="33"/>
    <x v="19"/>
    <x v="83"/>
    <x v="76"/>
    <x v="79"/>
    <x v="77"/>
    <x v="39"/>
    <x v="11"/>
    <x v="0"/>
  </r>
  <r>
    <x v="0"/>
    <x v="5"/>
    <x v="5"/>
    <x v="0"/>
    <x v="0"/>
    <x v="0"/>
    <x v="0"/>
    <x v="82"/>
    <x v="77"/>
    <x v="80"/>
    <x v="78"/>
    <x v="62"/>
    <x v="85"/>
    <x v="0"/>
  </r>
  <r>
    <x v="0"/>
    <x v="5"/>
    <x v="5"/>
    <x v="1"/>
    <x v="1"/>
    <x v="1"/>
    <x v="1"/>
    <x v="84"/>
    <x v="78"/>
    <x v="81"/>
    <x v="79"/>
    <x v="40"/>
    <x v="86"/>
    <x v="0"/>
  </r>
  <r>
    <x v="0"/>
    <x v="5"/>
    <x v="5"/>
    <x v="5"/>
    <x v="5"/>
    <x v="5"/>
    <x v="2"/>
    <x v="59"/>
    <x v="79"/>
    <x v="82"/>
    <x v="80"/>
    <x v="79"/>
    <x v="87"/>
    <x v="0"/>
  </r>
  <r>
    <x v="0"/>
    <x v="5"/>
    <x v="5"/>
    <x v="4"/>
    <x v="4"/>
    <x v="4"/>
    <x v="3"/>
    <x v="43"/>
    <x v="80"/>
    <x v="48"/>
    <x v="81"/>
    <x v="65"/>
    <x v="88"/>
    <x v="0"/>
  </r>
  <r>
    <x v="0"/>
    <x v="5"/>
    <x v="5"/>
    <x v="9"/>
    <x v="9"/>
    <x v="9"/>
    <x v="4"/>
    <x v="44"/>
    <x v="4"/>
    <x v="45"/>
    <x v="82"/>
    <x v="21"/>
    <x v="89"/>
    <x v="0"/>
  </r>
  <r>
    <x v="0"/>
    <x v="5"/>
    <x v="5"/>
    <x v="15"/>
    <x v="15"/>
    <x v="15"/>
    <x v="5"/>
    <x v="65"/>
    <x v="81"/>
    <x v="60"/>
    <x v="83"/>
    <x v="73"/>
    <x v="90"/>
    <x v="0"/>
  </r>
  <r>
    <x v="0"/>
    <x v="5"/>
    <x v="5"/>
    <x v="31"/>
    <x v="31"/>
    <x v="31"/>
    <x v="5"/>
    <x v="65"/>
    <x v="81"/>
    <x v="83"/>
    <x v="25"/>
    <x v="60"/>
    <x v="91"/>
    <x v="0"/>
  </r>
  <r>
    <x v="0"/>
    <x v="5"/>
    <x v="5"/>
    <x v="11"/>
    <x v="11"/>
    <x v="11"/>
    <x v="7"/>
    <x v="85"/>
    <x v="82"/>
    <x v="84"/>
    <x v="74"/>
    <x v="52"/>
    <x v="92"/>
    <x v="0"/>
  </r>
  <r>
    <x v="0"/>
    <x v="5"/>
    <x v="5"/>
    <x v="17"/>
    <x v="17"/>
    <x v="17"/>
    <x v="8"/>
    <x v="46"/>
    <x v="44"/>
    <x v="47"/>
    <x v="84"/>
    <x v="60"/>
    <x v="91"/>
    <x v="0"/>
  </r>
  <r>
    <x v="0"/>
    <x v="5"/>
    <x v="5"/>
    <x v="8"/>
    <x v="8"/>
    <x v="8"/>
    <x v="9"/>
    <x v="47"/>
    <x v="7"/>
    <x v="85"/>
    <x v="85"/>
    <x v="40"/>
    <x v="86"/>
    <x v="0"/>
  </r>
  <r>
    <x v="0"/>
    <x v="5"/>
    <x v="5"/>
    <x v="23"/>
    <x v="23"/>
    <x v="23"/>
    <x v="10"/>
    <x v="48"/>
    <x v="83"/>
    <x v="71"/>
    <x v="86"/>
    <x v="65"/>
    <x v="88"/>
    <x v="0"/>
  </r>
  <r>
    <x v="0"/>
    <x v="5"/>
    <x v="5"/>
    <x v="14"/>
    <x v="14"/>
    <x v="14"/>
    <x v="10"/>
    <x v="48"/>
    <x v="83"/>
    <x v="74"/>
    <x v="87"/>
    <x v="50"/>
    <x v="93"/>
    <x v="0"/>
  </r>
  <r>
    <x v="0"/>
    <x v="5"/>
    <x v="5"/>
    <x v="34"/>
    <x v="34"/>
    <x v="34"/>
    <x v="12"/>
    <x v="86"/>
    <x v="84"/>
    <x v="35"/>
    <x v="88"/>
    <x v="57"/>
    <x v="94"/>
    <x v="0"/>
  </r>
  <r>
    <x v="0"/>
    <x v="5"/>
    <x v="5"/>
    <x v="2"/>
    <x v="2"/>
    <x v="2"/>
    <x v="13"/>
    <x v="50"/>
    <x v="54"/>
    <x v="43"/>
    <x v="89"/>
    <x v="49"/>
    <x v="95"/>
    <x v="0"/>
  </r>
  <r>
    <x v="0"/>
    <x v="5"/>
    <x v="5"/>
    <x v="28"/>
    <x v="28"/>
    <x v="28"/>
    <x v="14"/>
    <x v="52"/>
    <x v="74"/>
    <x v="57"/>
    <x v="11"/>
    <x v="54"/>
    <x v="96"/>
    <x v="0"/>
  </r>
  <r>
    <x v="0"/>
    <x v="5"/>
    <x v="5"/>
    <x v="3"/>
    <x v="3"/>
    <x v="3"/>
    <x v="14"/>
    <x v="52"/>
    <x v="74"/>
    <x v="76"/>
    <x v="90"/>
    <x v="50"/>
    <x v="93"/>
    <x v="0"/>
  </r>
  <r>
    <x v="0"/>
    <x v="5"/>
    <x v="5"/>
    <x v="10"/>
    <x v="10"/>
    <x v="10"/>
    <x v="16"/>
    <x v="87"/>
    <x v="35"/>
    <x v="84"/>
    <x v="74"/>
    <x v="80"/>
    <x v="97"/>
    <x v="0"/>
  </r>
  <r>
    <x v="0"/>
    <x v="5"/>
    <x v="5"/>
    <x v="12"/>
    <x v="12"/>
    <x v="12"/>
    <x v="16"/>
    <x v="87"/>
    <x v="35"/>
    <x v="57"/>
    <x v="11"/>
    <x v="81"/>
    <x v="98"/>
    <x v="0"/>
  </r>
  <r>
    <x v="0"/>
    <x v="5"/>
    <x v="5"/>
    <x v="35"/>
    <x v="35"/>
    <x v="35"/>
    <x v="18"/>
    <x v="88"/>
    <x v="17"/>
    <x v="45"/>
    <x v="82"/>
    <x v="79"/>
    <x v="87"/>
    <x v="0"/>
  </r>
  <r>
    <x v="0"/>
    <x v="5"/>
    <x v="5"/>
    <x v="36"/>
    <x v="36"/>
    <x v="36"/>
    <x v="19"/>
    <x v="89"/>
    <x v="85"/>
    <x v="86"/>
    <x v="91"/>
    <x v="79"/>
    <x v="87"/>
    <x v="3"/>
  </r>
  <r>
    <x v="0"/>
    <x v="5"/>
    <x v="5"/>
    <x v="37"/>
    <x v="37"/>
    <x v="37"/>
    <x v="19"/>
    <x v="89"/>
    <x v="85"/>
    <x v="47"/>
    <x v="84"/>
    <x v="46"/>
    <x v="99"/>
    <x v="0"/>
  </r>
  <r>
    <x v="0"/>
    <x v="6"/>
    <x v="6"/>
    <x v="0"/>
    <x v="0"/>
    <x v="0"/>
    <x v="0"/>
    <x v="40"/>
    <x v="86"/>
    <x v="87"/>
    <x v="92"/>
    <x v="62"/>
    <x v="19"/>
    <x v="0"/>
  </r>
  <r>
    <x v="0"/>
    <x v="6"/>
    <x v="6"/>
    <x v="1"/>
    <x v="1"/>
    <x v="1"/>
    <x v="1"/>
    <x v="90"/>
    <x v="87"/>
    <x v="38"/>
    <x v="93"/>
    <x v="50"/>
    <x v="100"/>
    <x v="0"/>
  </r>
  <r>
    <x v="0"/>
    <x v="6"/>
    <x v="6"/>
    <x v="5"/>
    <x v="5"/>
    <x v="5"/>
    <x v="2"/>
    <x v="59"/>
    <x v="88"/>
    <x v="88"/>
    <x v="94"/>
    <x v="62"/>
    <x v="19"/>
    <x v="0"/>
  </r>
  <r>
    <x v="0"/>
    <x v="6"/>
    <x v="6"/>
    <x v="4"/>
    <x v="4"/>
    <x v="4"/>
    <x v="3"/>
    <x v="91"/>
    <x v="89"/>
    <x v="89"/>
    <x v="95"/>
    <x v="49"/>
    <x v="101"/>
    <x v="0"/>
  </r>
  <r>
    <x v="0"/>
    <x v="6"/>
    <x v="6"/>
    <x v="10"/>
    <x v="10"/>
    <x v="10"/>
    <x v="3"/>
    <x v="91"/>
    <x v="89"/>
    <x v="46"/>
    <x v="96"/>
    <x v="79"/>
    <x v="102"/>
    <x v="0"/>
  </r>
  <r>
    <x v="0"/>
    <x v="6"/>
    <x v="6"/>
    <x v="9"/>
    <x v="9"/>
    <x v="9"/>
    <x v="5"/>
    <x v="63"/>
    <x v="90"/>
    <x v="45"/>
    <x v="9"/>
    <x v="82"/>
    <x v="103"/>
    <x v="0"/>
  </r>
  <r>
    <x v="0"/>
    <x v="6"/>
    <x v="6"/>
    <x v="8"/>
    <x v="8"/>
    <x v="8"/>
    <x v="6"/>
    <x v="64"/>
    <x v="91"/>
    <x v="90"/>
    <x v="3"/>
    <x v="80"/>
    <x v="104"/>
    <x v="0"/>
  </r>
  <r>
    <x v="0"/>
    <x v="6"/>
    <x v="6"/>
    <x v="2"/>
    <x v="2"/>
    <x v="2"/>
    <x v="7"/>
    <x v="45"/>
    <x v="92"/>
    <x v="89"/>
    <x v="95"/>
    <x v="46"/>
    <x v="31"/>
    <x v="0"/>
  </r>
  <r>
    <x v="0"/>
    <x v="6"/>
    <x v="6"/>
    <x v="6"/>
    <x v="6"/>
    <x v="6"/>
    <x v="7"/>
    <x v="45"/>
    <x v="92"/>
    <x v="42"/>
    <x v="97"/>
    <x v="41"/>
    <x v="105"/>
    <x v="0"/>
  </r>
  <r>
    <x v="0"/>
    <x v="6"/>
    <x v="6"/>
    <x v="7"/>
    <x v="7"/>
    <x v="7"/>
    <x v="9"/>
    <x v="47"/>
    <x v="93"/>
    <x v="58"/>
    <x v="98"/>
    <x v="41"/>
    <x v="105"/>
    <x v="0"/>
  </r>
  <r>
    <x v="0"/>
    <x v="6"/>
    <x v="6"/>
    <x v="13"/>
    <x v="13"/>
    <x v="13"/>
    <x v="10"/>
    <x v="86"/>
    <x v="94"/>
    <x v="47"/>
    <x v="99"/>
    <x v="44"/>
    <x v="106"/>
    <x v="0"/>
  </r>
  <r>
    <x v="0"/>
    <x v="6"/>
    <x v="6"/>
    <x v="15"/>
    <x v="15"/>
    <x v="15"/>
    <x v="11"/>
    <x v="49"/>
    <x v="10"/>
    <x v="63"/>
    <x v="100"/>
    <x v="52"/>
    <x v="91"/>
    <x v="0"/>
  </r>
  <r>
    <x v="0"/>
    <x v="6"/>
    <x v="6"/>
    <x v="3"/>
    <x v="3"/>
    <x v="3"/>
    <x v="11"/>
    <x v="49"/>
    <x v="10"/>
    <x v="49"/>
    <x v="101"/>
    <x v="53"/>
    <x v="107"/>
    <x v="0"/>
  </r>
  <r>
    <x v="0"/>
    <x v="6"/>
    <x v="6"/>
    <x v="11"/>
    <x v="11"/>
    <x v="11"/>
    <x v="13"/>
    <x v="52"/>
    <x v="95"/>
    <x v="91"/>
    <x v="102"/>
    <x v="57"/>
    <x v="32"/>
    <x v="0"/>
  </r>
  <r>
    <x v="0"/>
    <x v="6"/>
    <x v="6"/>
    <x v="38"/>
    <x v="38"/>
    <x v="38"/>
    <x v="13"/>
    <x v="52"/>
    <x v="95"/>
    <x v="50"/>
    <x v="10"/>
    <x v="62"/>
    <x v="19"/>
    <x v="0"/>
  </r>
  <r>
    <x v="0"/>
    <x v="6"/>
    <x v="6"/>
    <x v="28"/>
    <x v="28"/>
    <x v="28"/>
    <x v="15"/>
    <x v="92"/>
    <x v="96"/>
    <x v="84"/>
    <x v="103"/>
    <x v="51"/>
    <x v="65"/>
    <x v="0"/>
  </r>
  <r>
    <x v="0"/>
    <x v="6"/>
    <x v="6"/>
    <x v="18"/>
    <x v="18"/>
    <x v="18"/>
    <x v="16"/>
    <x v="87"/>
    <x v="97"/>
    <x v="43"/>
    <x v="104"/>
    <x v="79"/>
    <x v="102"/>
    <x v="0"/>
  </r>
  <r>
    <x v="0"/>
    <x v="6"/>
    <x v="6"/>
    <x v="31"/>
    <x v="31"/>
    <x v="31"/>
    <x v="17"/>
    <x v="93"/>
    <x v="36"/>
    <x v="57"/>
    <x v="105"/>
    <x v="46"/>
    <x v="31"/>
    <x v="0"/>
  </r>
  <r>
    <x v="0"/>
    <x v="6"/>
    <x v="6"/>
    <x v="14"/>
    <x v="14"/>
    <x v="14"/>
    <x v="17"/>
    <x v="93"/>
    <x v="36"/>
    <x v="84"/>
    <x v="103"/>
    <x v="50"/>
    <x v="100"/>
    <x v="0"/>
  </r>
  <r>
    <x v="0"/>
    <x v="6"/>
    <x v="6"/>
    <x v="16"/>
    <x v="16"/>
    <x v="16"/>
    <x v="17"/>
    <x v="93"/>
    <x v="36"/>
    <x v="83"/>
    <x v="106"/>
    <x v="51"/>
    <x v="65"/>
    <x v="0"/>
  </r>
  <r>
    <x v="0"/>
    <x v="6"/>
    <x v="6"/>
    <x v="20"/>
    <x v="20"/>
    <x v="20"/>
    <x v="17"/>
    <x v="93"/>
    <x v="36"/>
    <x v="60"/>
    <x v="107"/>
    <x v="80"/>
    <x v="104"/>
    <x v="0"/>
  </r>
  <r>
    <x v="0"/>
    <x v="7"/>
    <x v="7"/>
    <x v="0"/>
    <x v="0"/>
    <x v="0"/>
    <x v="0"/>
    <x v="94"/>
    <x v="98"/>
    <x v="92"/>
    <x v="108"/>
    <x v="40"/>
    <x v="49"/>
    <x v="0"/>
  </r>
  <r>
    <x v="0"/>
    <x v="7"/>
    <x v="7"/>
    <x v="4"/>
    <x v="4"/>
    <x v="4"/>
    <x v="1"/>
    <x v="42"/>
    <x v="99"/>
    <x v="90"/>
    <x v="109"/>
    <x v="49"/>
    <x v="108"/>
    <x v="0"/>
  </r>
  <r>
    <x v="0"/>
    <x v="7"/>
    <x v="7"/>
    <x v="1"/>
    <x v="1"/>
    <x v="1"/>
    <x v="2"/>
    <x v="95"/>
    <x v="100"/>
    <x v="93"/>
    <x v="110"/>
    <x v="53"/>
    <x v="109"/>
    <x v="0"/>
  </r>
  <r>
    <x v="0"/>
    <x v="7"/>
    <x v="7"/>
    <x v="11"/>
    <x v="11"/>
    <x v="11"/>
    <x v="3"/>
    <x v="85"/>
    <x v="101"/>
    <x v="44"/>
    <x v="98"/>
    <x v="81"/>
    <x v="33"/>
    <x v="0"/>
  </r>
  <r>
    <x v="0"/>
    <x v="7"/>
    <x v="7"/>
    <x v="13"/>
    <x v="13"/>
    <x v="13"/>
    <x v="4"/>
    <x v="48"/>
    <x v="102"/>
    <x v="63"/>
    <x v="111"/>
    <x v="44"/>
    <x v="110"/>
    <x v="0"/>
  </r>
  <r>
    <x v="0"/>
    <x v="7"/>
    <x v="7"/>
    <x v="5"/>
    <x v="5"/>
    <x v="5"/>
    <x v="4"/>
    <x v="48"/>
    <x v="102"/>
    <x v="74"/>
    <x v="2"/>
    <x v="50"/>
    <x v="111"/>
    <x v="0"/>
  </r>
  <r>
    <x v="0"/>
    <x v="7"/>
    <x v="7"/>
    <x v="24"/>
    <x v="24"/>
    <x v="24"/>
    <x v="6"/>
    <x v="86"/>
    <x v="24"/>
    <x v="58"/>
    <x v="112"/>
    <x v="48"/>
    <x v="47"/>
    <x v="0"/>
  </r>
  <r>
    <x v="0"/>
    <x v="7"/>
    <x v="7"/>
    <x v="12"/>
    <x v="12"/>
    <x v="12"/>
    <x v="7"/>
    <x v="50"/>
    <x v="25"/>
    <x v="50"/>
    <x v="113"/>
    <x v="80"/>
    <x v="29"/>
    <x v="0"/>
  </r>
  <r>
    <x v="0"/>
    <x v="7"/>
    <x v="7"/>
    <x v="10"/>
    <x v="10"/>
    <x v="10"/>
    <x v="8"/>
    <x v="52"/>
    <x v="103"/>
    <x v="76"/>
    <x v="114"/>
    <x v="50"/>
    <x v="111"/>
    <x v="0"/>
  </r>
  <r>
    <x v="0"/>
    <x v="7"/>
    <x v="7"/>
    <x v="37"/>
    <x v="37"/>
    <x v="37"/>
    <x v="8"/>
    <x v="52"/>
    <x v="103"/>
    <x v="76"/>
    <x v="114"/>
    <x v="50"/>
    <x v="111"/>
    <x v="0"/>
  </r>
  <r>
    <x v="0"/>
    <x v="7"/>
    <x v="7"/>
    <x v="9"/>
    <x v="9"/>
    <x v="9"/>
    <x v="10"/>
    <x v="87"/>
    <x v="104"/>
    <x v="51"/>
    <x v="115"/>
    <x v="66"/>
    <x v="112"/>
    <x v="0"/>
  </r>
  <r>
    <x v="0"/>
    <x v="7"/>
    <x v="7"/>
    <x v="34"/>
    <x v="34"/>
    <x v="34"/>
    <x v="11"/>
    <x v="88"/>
    <x v="105"/>
    <x v="83"/>
    <x v="116"/>
    <x v="80"/>
    <x v="29"/>
    <x v="0"/>
  </r>
  <r>
    <x v="0"/>
    <x v="7"/>
    <x v="7"/>
    <x v="3"/>
    <x v="3"/>
    <x v="3"/>
    <x v="11"/>
    <x v="88"/>
    <x v="105"/>
    <x v="84"/>
    <x v="117"/>
    <x v="62"/>
    <x v="68"/>
    <x v="0"/>
  </r>
  <r>
    <x v="0"/>
    <x v="7"/>
    <x v="7"/>
    <x v="16"/>
    <x v="16"/>
    <x v="16"/>
    <x v="13"/>
    <x v="89"/>
    <x v="106"/>
    <x v="84"/>
    <x v="117"/>
    <x v="40"/>
    <x v="49"/>
    <x v="0"/>
  </r>
  <r>
    <x v="0"/>
    <x v="7"/>
    <x v="7"/>
    <x v="7"/>
    <x v="7"/>
    <x v="7"/>
    <x v="13"/>
    <x v="89"/>
    <x v="106"/>
    <x v="41"/>
    <x v="118"/>
    <x v="53"/>
    <x v="109"/>
    <x v="0"/>
  </r>
  <r>
    <x v="0"/>
    <x v="7"/>
    <x v="7"/>
    <x v="8"/>
    <x v="8"/>
    <x v="8"/>
    <x v="13"/>
    <x v="89"/>
    <x v="106"/>
    <x v="76"/>
    <x v="114"/>
    <x v="48"/>
    <x v="47"/>
    <x v="0"/>
  </r>
  <r>
    <x v="0"/>
    <x v="7"/>
    <x v="7"/>
    <x v="15"/>
    <x v="15"/>
    <x v="15"/>
    <x v="16"/>
    <x v="96"/>
    <x v="96"/>
    <x v="91"/>
    <x v="119"/>
    <x v="50"/>
    <x v="111"/>
    <x v="0"/>
  </r>
  <r>
    <x v="0"/>
    <x v="7"/>
    <x v="7"/>
    <x v="17"/>
    <x v="17"/>
    <x v="17"/>
    <x v="17"/>
    <x v="97"/>
    <x v="35"/>
    <x v="62"/>
    <x v="120"/>
    <x v="57"/>
    <x v="113"/>
    <x v="0"/>
  </r>
  <r>
    <x v="0"/>
    <x v="7"/>
    <x v="7"/>
    <x v="28"/>
    <x v="28"/>
    <x v="28"/>
    <x v="18"/>
    <x v="98"/>
    <x v="107"/>
    <x v="63"/>
    <x v="111"/>
    <x v="50"/>
    <x v="111"/>
    <x v="0"/>
  </r>
  <r>
    <x v="0"/>
    <x v="7"/>
    <x v="7"/>
    <x v="39"/>
    <x v="39"/>
    <x v="39"/>
    <x v="19"/>
    <x v="99"/>
    <x v="37"/>
    <x v="45"/>
    <x v="13"/>
    <x v="55"/>
    <x v="114"/>
    <x v="0"/>
  </r>
  <r>
    <x v="0"/>
    <x v="8"/>
    <x v="8"/>
    <x v="0"/>
    <x v="0"/>
    <x v="0"/>
    <x v="0"/>
    <x v="100"/>
    <x v="108"/>
    <x v="94"/>
    <x v="121"/>
    <x v="82"/>
    <x v="115"/>
    <x v="0"/>
  </r>
  <r>
    <x v="0"/>
    <x v="8"/>
    <x v="8"/>
    <x v="2"/>
    <x v="2"/>
    <x v="2"/>
    <x v="1"/>
    <x v="101"/>
    <x v="109"/>
    <x v="90"/>
    <x v="122"/>
    <x v="83"/>
    <x v="116"/>
    <x v="0"/>
  </r>
  <r>
    <x v="0"/>
    <x v="8"/>
    <x v="8"/>
    <x v="1"/>
    <x v="1"/>
    <x v="1"/>
    <x v="2"/>
    <x v="102"/>
    <x v="110"/>
    <x v="95"/>
    <x v="123"/>
    <x v="62"/>
    <x v="6"/>
    <x v="0"/>
  </r>
  <r>
    <x v="0"/>
    <x v="8"/>
    <x v="8"/>
    <x v="5"/>
    <x v="5"/>
    <x v="5"/>
    <x v="3"/>
    <x v="103"/>
    <x v="111"/>
    <x v="96"/>
    <x v="124"/>
    <x v="49"/>
    <x v="117"/>
    <x v="0"/>
  </r>
  <r>
    <x v="0"/>
    <x v="8"/>
    <x v="8"/>
    <x v="4"/>
    <x v="4"/>
    <x v="4"/>
    <x v="4"/>
    <x v="104"/>
    <x v="112"/>
    <x v="46"/>
    <x v="125"/>
    <x v="84"/>
    <x v="118"/>
    <x v="0"/>
  </r>
  <r>
    <x v="0"/>
    <x v="8"/>
    <x v="8"/>
    <x v="8"/>
    <x v="8"/>
    <x v="8"/>
    <x v="5"/>
    <x v="105"/>
    <x v="113"/>
    <x v="97"/>
    <x v="126"/>
    <x v="46"/>
    <x v="119"/>
    <x v="0"/>
  </r>
  <r>
    <x v="0"/>
    <x v="8"/>
    <x v="8"/>
    <x v="13"/>
    <x v="13"/>
    <x v="13"/>
    <x v="6"/>
    <x v="106"/>
    <x v="114"/>
    <x v="60"/>
    <x v="115"/>
    <x v="84"/>
    <x v="118"/>
    <x v="0"/>
  </r>
  <r>
    <x v="0"/>
    <x v="8"/>
    <x v="8"/>
    <x v="7"/>
    <x v="7"/>
    <x v="7"/>
    <x v="7"/>
    <x v="107"/>
    <x v="115"/>
    <x v="98"/>
    <x v="127"/>
    <x v="51"/>
    <x v="120"/>
    <x v="0"/>
  </r>
  <r>
    <x v="0"/>
    <x v="8"/>
    <x v="8"/>
    <x v="11"/>
    <x v="11"/>
    <x v="11"/>
    <x v="8"/>
    <x v="42"/>
    <x v="116"/>
    <x v="89"/>
    <x v="57"/>
    <x v="47"/>
    <x v="121"/>
    <x v="0"/>
  </r>
  <r>
    <x v="0"/>
    <x v="8"/>
    <x v="8"/>
    <x v="3"/>
    <x v="3"/>
    <x v="3"/>
    <x v="8"/>
    <x v="42"/>
    <x v="116"/>
    <x v="32"/>
    <x v="128"/>
    <x v="55"/>
    <x v="122"/>
    <x v="0"/>
  </r>
  <r>
    <x v="0"/>
    <x v="8"/>
    <x v="8"/>
    <x v="20"/>
    <x v="20"/>
    <x v="20"/>
    <x v="8"/>
    <x v="42"/>
    <x v="116"/>
    <x v="74"/>
    <x v="30"/>
    <x v="65"/>
    <x v="87"/>
    <x v="0"/>
  </r>
  <r>
    <x v="0"/>
    <x v="8"/>
    <x v="8"/>
    <x v="40"/>
    <x v="40"/>
    <x v="40"/>
    <x v="8"/>
    <x v="42"/>
    <x v="116"/>
    <x v="99"/>
    <x v="129"/>
    <x v="41"/>
    <x v="52"/>
    <x v="0"/>
  </r>
  <r>
    <x v="0"/>
    <x v="8"/>
    <x v="8"/>
    <x v="18"/>
    <x v="18"/>
    <x v="18"/>
    <x v="12"/>
    <x v="108"/>
    <x v="31"/>
    <x v="50"/>
    <x v="130"/>
    <x v="42"/>
    <x v="123"/>
    <x v="0"/>
  </r>
  <r>
    <x v="0"/>
    <x v="8"/>
    <x v="8"/>
    <x v="10"/>
    <x v="10"/>
    <x v="10"/>
    <x v="13"/>
    <x v="109"/>
    <x v="106"/>
    <x v="40"/>
    <x v="131"/>
    <x v="52"/>
    <x v="124"/>
    <x v="0"/>
  </r>
  <r>
    <x v="0"/>
    <x v="8"/>
    <x v="8"/>
    <x v="36"/>
    <x v="36"/>
    <x v="36"/>
    <x v="13"/>
    <x v="109"/>
    <x v="106"/>
    <x v="86"/>
    <x v="91"/>
    <x v="85"/>
    <x v="125"/>
    <x v="5"/>
  </r>
  <r>
    <x v="0"/>
    <x v="8"/>
    <x v="8"/>
    <x v="12"/>
    <x v="12"/>
    <x v="12"/>
    <x v="15"/>
    <x v="43"/>
    <x v="117"/>
    <x v="58"/>
    <x v="132"/>
    <x v="49"/>
    <x v="117"/>
    <x v="0"/>
  </r>
  <r>
    <x v="0"/>
    <x v="8"/>
    <x v="8"/>
    <x v="17"/>
    <x v="17"/>
    <x v="17"/>
    <x v="16"/>
    <x v="61"/>
    <x v="58"/>
    <x v="35"/>
    <x v="100"/>
    <x v="65"/>
    <x v="87"/>
    <x v="0"/>
  </r>
  <r>
    <x v="0"/>
    <x v="8"/>
    <x v="8"/>
    <x v="28"/>
    <x v="28"/>
    <x v="28"/>
    <x v="16"/>
    <x v="61"/>
    <x v="58"/>
    <x v="39"/>
    <x v="133"/>
    <x v="44"/>
    <x v="126"/>
    <x v="0"/>
  </r>
  <r>
    <x v="0"/>
    <x v="8"/>
    <x v="8"/>
    <x v="21"/>
    <x v="21"/>
    <x v="21"/>
    <x v="18"/>
    <x v="110"/>
    <x v="60"/>
    <x v="62"/>
    <x v="134"/>
    <x v="86"/>
    <x v="127"/>
    <x v="0"/>
  </r>
  <r>
    <x v="0"/>
    <x v="8"/>
    <x v="8"/>
    <x v="32"/>
    <x v="32"/>
    <x v="32"/>
    <x v="19"/>
    <x v="63"/>
    <x v="118"/>
    <x v="100"/>
    <x v="135"/>
    <x v="40"/>
    <x v="128"/>
    <x v="0"/>
  </r>
  <r>
    <x v="0"/>
    <x v="9"/>
    <x v="9"/>
    <x v="0"/>
    <x v="0"/>
    <x v="0"/>
    <x v="0"/>
    <x v="90"/>
    <x v="119"/>
    <x v="101"/>
    <x v="136"/>
    <x v="55"/>
    <x v="129"/>
    <x v="0"/>
  </r>
  <r>
    <x v="0"/>
    <x v="9"/>
    <x v="9"/>
    <x v="1"/>
    <x v="1"/>
    <x v="1"/>
    <x v="1"/>
    <x v="56"/>
    <x v="120"/>
    <x v="81"/>
    <x v="137"/>
    <x v="41"/>
    <x v="130"/>
    <x v="0"/>
  </r>
  <r>
    <x v="0"/>
    <x v="9"/>
    <x v="9"/>
    <x v="4"/>
    <x v="4"/>
    <x v="4"/>
    <x v="2"/>
    <x v="43"/>
    <x v="121"/>
    <x v="61"/>
    <x v="138"/>
    <x v="55"/>
    <x v="129"/>
    <x v="0"/>
  </r>
  <r>
    <x v="0"/>
    <x v="9"/>
    <x v="9"/>
    <x v="9"/>
    <x v="9"/>
    <x v="9"/>
    <x v="3"/>
    <x v="91"/>
    <x v="122"/>
    <x v="57"/>
    <x v="139"/>
    <x v="64"/>
    <x v="131"/>
    <x v="0"/>
  </r>
  <r>
    <x v="0"/>
    <x v="9"/>
    <x v="9"/>
    <x v="11"/>
    <x v="11"/>
    <x v="11"/>
    <x v="4"/>
    <x v="61"/>
    <x v="123"/>
    <x v="85"/>
    <x v="140"/>
    <x v="66"/>
    <x v="28"/>
    <x v="0"/>
  </r>
  <r>
    <x v="0"/>
    <x v="9"/>
    <x v="9"/>
    <x v="3"/>
    <x v="3"/>
    <x v="3"/>
    <x v="5"/>
    <x v="63"/>
    <x v="124"/>
    <x v="102"/>
    <x v="141"/>
    <x v="62"/>
    <x v="38"/>
    <x v="0"/>
  </r>
  <r>
    <x v="0"/>
    <x v="9"/>
    <x v="9"/>
    <x v="24"/>
    <x v="24"/>
    <x v="24"/>
    <x v="6"/>
    <x v="44"/>
    <x v="125"/>
    <x v="90"/>
    <x v="142"/>
    <x v="62"/>
    <x v="38"/>
    <x v="1"/>
  </r>
  <r>
    <x v="0"/>
    <x v="9"/>
    <x v="9"/>
    <x v="5"/>
    <x v="5"/>
    <x v="5"/>
    <x v="7"/>
    <x v="45"/>
    <x v="114"/>
    <x v="90"/>
    <x v="142"/>
    <x v="40"/>
    <x v="122"/>
    <x v="0"/>
  </r>
  <r>
    <x v="0"/>
    <x v="9"/>
    <x v="9"/>
    <x v="14"/>
    <x v="14"/>
    <x v="14"/>
    <x v="8"/>
    <x v="48"/>
    <x v="72"/>
    <x v="74"/>
    <x v="143"/>
    <x v="50"/>
    <x v="22"/>
    <x v="0"/>
  </r>
  <r>
    <x v="0"/>
    <x v="9"/>
    <x v="9"/>
    <x v="7"/>
    <x v="7"/>
    <x v="7"/>
    <x v="8"/>
    <x v="48"/>
    <x v="72"/>
    <x v="49"/>
    <x v="144"/>
    <x v="40"/>
    <x v="122"/>
    <x v="0"/>
  </r>
  <r>
    <x v="0"/>
    <x v="9"/>
    <x v="9"/>
    <x v="41"/>
    <x v="41"/>
    <x v="41"/>
    <x v="10"/>
    <x v="86"/>
    <x v="126"/>
    <x v="89"/>
    <x v="145"/>
    <x v="40"/>
    <x v="122"/>
    <x v="0"/>
  </r>
  <r>
    <x v="0"/>
    <x v="9"/>
    <x v="9"/>
    <x v="28"/>
    <x v="28"/>
    <x v="28"/>
    <x v="11"/>
    <x v="49"/>
    <x v="11"/>
    <x v="35"/>
    <x v="18"/>
    <x v="81"/>
    <x v="132"/>
    <x v="0"/>
  </r>
  <r>
    <x v="0"/>
    <x v="9"/>
    <x v="9"/>
    <x v="13"/>
    <x v="13"/>
    <x v="13"/>
    <x v="11"/>
    <x v="49"/>
    <x v="11"/>
    <x v="45"/>
    <x v="146"/>
    <x v="73"/>
    <x v="133"/>
    <x v="0"/>
  </r>
  <r>
    <x v="0"/>
    <x v="9"/>
    <x v="9"/>
    <x v="12"/>
    <x v="12"/>
    <x v="12"/>
    <x v="11"/>
    <x v="49"/>
    <x v="11"/>
    <x v="44"/>
    <x v="74"/>
    <x v="50"/>
    <x v="22"/>
    <x v="0"/>
  </r>
  <r>
    <x v="0"/>
    <x v="9"/>
    <x v="9"/>
    <x v="17"/>
    <x v="17"/>
    <x v="17"/>
    <x v="14"/>
    <x v="50"/>
    <x v="55"/>
    <x v="57"/>
    <x v="139"/>
    <x v="66"/>
    <x v="28"/>
    <x v="0"/>
  </r>
  <r>
    <x v="0"/>
    <x v="9"/>
    <x v="9"/>
    <x v="10"/>
    <x v="10"/>
    <x v="10"/>
    <x v="15"/>
    <x v="51"/>
    <x v="127"/>
    <x v="76"/>
    <x v="147"/>
    <x v="80"/>
    <x v="134"/>
    <x v="0"/>
  </r>
  <r>
    <x v="0"/>
    <x v="9"/>
    <x v="9"/>
    <x v="20"/>
    <x v="20"/>
    <x v="20"/>
    <x v="15"/>
    <x v="51"/>
    <x v="127"/>
    <x v="84"/>
    <x v="106"/>
    <x v="46"/>
    <x v="135"/>
    <x v="0"/>
  </r>
  <r>
    <x v="0"/>
    <x v="9"/>
    <x v="9"/>
    <x v="15"/>
    <x v="15"/>
    <x v="15"/>
    <x v="17"/>
    <x v="52"/>
    <x v="33"/>
    <x v="63"/>
    <x v="15"/>
    <x v="79"/>
    <x v="136"/>
    <x v="0"/>
  </r>
  <r>
    <x v="0"/>
    <x v="9"/>
    <x v="9"/>
    <x v="42"/>
    <x v="42"/>
    <x v="42"/>
    <x v="18"/>
    <x v="87"/>
    <x v="60"/>
    <x v="41"/>
    <x v="148"/>
    <x v="62"/>
    <x v="38"/>
    <x v="0"/>
  </r>
  <r>
    <x v="0"/>
    <x v="9"/>
    <x v="9"/>
    <x v="43"/>
    <x v="43"/>
    <x v="43"/>
    <x v="18"/>
    <x v="87"/>
    <x v="60"/>
    <x v="51"/>
    <x v="149"/>
    <x v="57"/>
    <x v="137"/>
    <x v="0"/>
  </r>
  <r>
    <x v="0"/>
    <x v="9"/>
    <x v="9"/>
    <x v="8"/>
    <x v="8"/>
    <x v="8"/>
    <x v="18"/>
    <x v="87"/>
    <x v="60"/>
    <x v="48"/>
    <x v="150"/>
    <x v="53"/>
    <x v="138"/>
    <x v="0"/>
  </r>
  <r>
    <x v="0"/>
    <x v="10"/>
    <x v="10"/>
    <x v="0"/>
    <x v="0"/>
    <x v="0"/>
    <x v="0"/>
    <x v="111"/>
    <x v="128"/>
    <x v="103"/>
    <x v="151"/>
    <x v="87"/>
    <x v="139"/>
    <x v="0"/>
  </r>
  <r>
    <x v="0"/>
    <x v="10"/>
    <x v="10"/>
    <x v="1"/>
    <x v="1"/>
    <x v="1"/>
    <x v="1"/>
    <x v="112"/>
    <x v="129"/>
    <x v="104"/>
    <x v="152"/>
    <x v="79"/>
    <x v="27"/>
    <x v="0"/>
  </r>
  <r>
    <x v="0"/>
    <x v="10"/>
    <x v="10"/>
    <x v="2"/>
    <x v="2"/>
    <x v="2"/>
    <x v="2"/>
    <x v="113"/>
    <x v="130"/>
    <x v="105"/>
    <x v="153"/>
    <x v="6"/>
    <x v="140"/>
    <x v="0"/>
  </r>
  <r>
    <x v="0"/>
    <x v="10"/>
    <x v="10"/>
    <x v="4"/>
    <x v="4"/>
    <x v="4"/>
    <x v="3"/>
    <x v="114"/>
    <x v="131"/>
    <x v="106"/>
    <x v="154"/>
    <x v="88"/>
    <x v="141"/>
    <x v="0"/>
  </r>
  <r>
    <x v="0"/>
    <x v="10"/>
    <x v="10"/>
    <x v="3"/>
    <x v="3"/>
    <x v="3"/>
    <x v="4"/>
    <x v="115"/>
    <x v="102"/>
    <x v="107"/>
    <x v="155"/>
    <x v="89"/>
    <x v="142"/>
    <x v="0"/>
  </r>
  <r>
    <x v="0"/>
    <x v="10"/>
    <x v="10"/>
    <x v="8"/>
    <x v="8"/>
    <x v="8"/>
    <x v="5"/>
    <x v="71"/>
    <x v="43"/>
    <x v="108"/>
    <x v="156"/>
    <x v="66"/>
    <x v="143"/>
    <x v="0"/>
  </r>
  <r>
    <x v="0"/>
    <x v="10"/>
    <x v="10"/>
    <x v="11"/>
    <x v="11"/>
    <x v="11"/>
    <x v="6"/>
    <x v="116"/>
    <x v="115"/>
    <x v="109"/>
    <x v="148"/>
    <x v="90"/>
    <x v="144"/>
    <x v="0"/>
  </r>
  <r>
    <x v="0"/>
    <x v="10"/>
    <x v="10"/>
    <x v="6"/>
    <x v="6"/>
    <x v="6"/>
    <x v="7"/>
    <x v="117"/>
    <x v="9"/>
    <x v="110"/>
    <x v="157"/>
    <x v="66"/>
    <x v="143"/>
    <x v="0"/>
  </r>
  <r>
    <x v="0"/>
    <x v="10"/>
    <x v="10"/>
    <x v="5"/>
    <x v="5"/>
    <x v="5"/>
    <x v="7"/>
    <x v="117"/>
    <x v="9"/>
    <x v="111"/>
    <x v="158"/>
    <x v="47"/>
    <x v="145"/>
    <x v="0"/>
  </r>
  <r>
    <x v="0"/>
    <x v="10"/>
    <x v="10"/>
    <x v="10"/>
    <x v="10"/>
    <x v="10"/>
    <x v="9"/>
    <x v="118"/>
    <x v="84"/>
    <x v="112"/>
    <x v="4"/>
    <x v="91"/>
    <x v="146"/>
    <x v="0"/>
  </r>
  <r>
    <x v="0"/>
    <x v="10"/>
    <x v="10"/>
    <x v="7"/>
    <x v="7"/>
    <x v="7"/>
    <x v="10"/>
    <x v="119"/>
    <x v="132"/>
    <x v="113"/>
    <x v="159"/>
    <x v="59"/>
    <x v="19"/>
    <x v="0"/>
  </r>
  <r>
    <x v="0"/>
    <x v="10"/>
    <x v="10"/>
    <x v="9"/>
    <x v="9"/>
    <x v="9"/>
    <x v="11"/>
    <x v="77"/>
    <x v="117"/>
    <x v="35"/>
    <x v="86"/>
    <x v="92"/>
    <x v="147"/>
    <x v="0"/>
  </r>
  <r>
    <x v="0"/>
    <x v="10"/>
    <x v="10"/>
    <x v="15"/>
    <x v="15"/>
    <x v="15"/>
    <x v="12"/>
    <x v="120"/>
    <x v="13"/>
    <x v="114"/>
    <x v="160"/>
    <x v="93"/>
    <x v="123"/>
    <x v="0"/>
  </r>
  <r>
    <x v="0"/>
    <x v="10"/>
    <x v="10"/>
    <x v="12"/>
    <x v="12"/>
    <x v="12"/>
    <x v="12"/>
    <x v="120"/>
    <x v="13"/>
    <x v="81"/>
    <x v="161"/>
    <x v="58"/>
    <x v="148"/>
    <x v="0"/>
  </r>
  <r>
    <x v="0"/>
    <x v="10"/>
    <x v="10"/>
    <x v="18"/>
    <x v="18"/>
    <x v="18"/>
    <x v="14"/>
    <x v="121"/>
    <x v="61"/>
    <x v="90"/>
    <x v="162"/>
    <x v="94"/>
    <x v="96"/>
    <x v="0"/>
  </r>
  <r>
    <x v="0"/>
    <x v="10"/>
    <x v="10"/>
    <x v="17"/>
    <x v="17"/>
    <x v="17"/>
    <x v="15"/>
    <x v="122"/>
    <x v="17"/>
    <x v="90"/>
    <x v="162"/>
    <x v="95"/>
    <x v="67"/>
    <x v="0"/>
  </r>
  <r>
    <x v="0"/>
    <x v="10"/>
    <x v="10"/>
    <x v="16"/>
    <x v="16"/>
    <x v="16"/>
    <x v="15"/>
    <x v="122"/>
    <x v="17"/>
    <x v="92"/>
    <x v="163"/>
    <x v="96"/>
    <x v="77"/>
    <x v="0"/>
  </r>
  <r>
    <x v="0"/>
    <x v="10"/>
    <x v="10"/>
    <x v="24"/>
    <x v="24"/>
    <x v="24"/>
    <x v="17"/>
    <x v="123"/>
    <x v="62"/>
    <x v="115"/>
    <x v="164"/>
    <x v="97"/>
    <x v="149"/>
    <x v="0"/>
  </r>
  <r>
    <x v="0"/>
    <x v="10"/>
    <x v="10"/>
    <x v="23"/>
    <x v="23"/>
    <x v="23"/>
    <x v="18"/>
    <x v="124"/>
    <x v="85"/>
    <x v="84"/>
    <x v="32"/>
    <x v="98"/>
    <x v="150"/>
    <x v="0"/>
  </r>
  <r>
    <x v="0"/>
    <x v="10"/>
    <x v="10"/>
    <x v="14"/>
    <x v="14"/>
    <x v="14"/>
    <x v="19"/>
    <x v="55"/>
    <x v="38"/>
    <x v="116"/>
    <x v="165"/>
    <x v="99"/>
    <x v="151"/>
    <x v="0"/>
  </r>
  <r>
    <x v="0"/>
    <x v="11"/>
    <x v="11"/>
    <x v="0"/>
    <x v="0"/>
    <x v="0"/>
    <x v="0"/>
    <x v="125"/>
    <x v="133"/>
    <x v="117"/>
    <x v="166"/>
    <x v="67"/>
    <x v="123"/>
    <x v="0"/>
  </r>
  <r>
    <x v="0"/>
    <x v="11"/>
    <x v="11"/>
    <x v="42"/>
    <x v="42"/>
    <x v="42"/>
    <x v="1"/>
    <x v="71"/>
    <x v="134"/>
    <x v="118"/>
    <x v="167"/>
    <x v="87"/>
    <x v="152"/>
    <x v="0"/>
  </r>
  <r>
    <x v="0"/>
    <x v="11"/>
    <x v="11"/>
    <x v="35"/>
    <x v="35"/>
    <x v="35"/>
    <x v="2"/>
    <x v="126"/>
    <x v="135"/>
    <x v="32"/>
    <x v="168"/>
    <x v="93"/>
    <x v="153"/>
    <x v="1"/>
  </r>
  <r>
    <x v="0"/>
    <x v="11"/>
    <x v="11"/>
    <x v="1"/>
    <x v="1"/>
    <x v="1"/>
    <x v="3"/>
    <x v="127"/>
    <x v="136"/>
    <x v="113"/>
    <x v="169"/>
    <x v="62"/>
    <x v="154"/>
    <x v="0"/>
  </r>
  <r>
    <x v="0"/>
    <x v="11"/>
    <x v="11"/>
    <x v="2"/>
    <x v="2"/>
    <x v="2"/>
    <x v="4"/>
    <x v="128"/>
    <x v="50"/>
    <x v="65"/>
    <x v="170"/>
    <x v="21"/>
    <x v="17"/>
    <x v="0"/>
  </r>
  <r>
    <x v="0"/>
    <x v="11"/>
    <x v="11"/>
    <x v="3"/>
    <x v="3"/>
    <x v="3"/>
    <x v="5"/>
    <x v="55"/>
    <x v="137"/>
    <x v="119"/>
    <x v="5"/>
    <x v="60"/>
    <x v="72"/>
    <x v="0"/>
  </r>
  <r>
    <x v="0"/>
    <x v="11"/>
    <x v="11"/>
    <x v="6"/>
    <x v="6"/>
    <x v="6"/>
    <x v="6"/>
    <x v="82"/>
    <x v="82"/>
    <x v="36"/>
    <x v="171"/>
    <x v="50"/>
    <x v="155"/>
    <x v="0"/>
  </r>
  <r>
    <x v="0"/>
    <x v="11"/>
    <x v="11"/>
    <x v="4"/>
    <x v="4"/>
    <x v="4"/>
    <x v="7"/>
    <x v="129"/>
    <x v="5"/>
    <x v="120"/>
    <x v="4"/>
    <x v="45"/>
    <x v="59"/>
    <x v="0"/>
  </r>
  <r>
    <x v="0"/>
    <x v="11"/>
    <x v="11"/>
    <x v="44"/>
    <x v="44"/>
    <x v="44"/>
    <x v="8"/>
    <x v="130"/>
    <x v="138"/>
    <x v="121"/>
    <x v="172"/>
    <x v="44"/>
    <x v="156"/>
    <x v="0"/>
  </r>
  <r>
    <x v="0"/>
    <x v="11"/>
    <x v="11"/>
    <x v="10"/>
    <x v="10"/>
    <x v="10"/>
    <x v="9"/>
    <x v="94"/>
    <x v="117"/>
    <x v="93"/>
    <x v="150"/>
    <x v="52"/>
    <x v="151"/>
    <x v="0"/>
  </r>
  <r>
    <x v="0"/>
    <x v="11"/>
    <x v="11"/>
    <x v="41"/>
    <x v="41"/>
    <x v="41"/>
    <x v="10"/>
    <x v="131"/>
    <x v="34"/>
    <x v="32"/>
    <x v="168"/>
    <x v="66"/>
    <x v="157"/>
    <x v="0"/>
  </r>
  <r>
    <x v="0"/>
    <x v="11"/>
    <x v="11"/>
    <x v="5"/>
    <x v="5"/>
    <x v="5"/>
    <x v="10"/>
    <x v="131"/>
    <x v="34"/>
    <x v="99"/>
    <x v="122"/>
    <x v="55"/>
    <x v="75"/>
    <x v="0"/>
  </r>
  <r>
    <x v="0"/>
    <x v="11"/>
    <x v="11"/>
    <x v="15"/>
    <x v="15"/>
    <x v="15"/>
    <x v="12"/>
    <x v="132"/>
    <x v="14"/>
    <x v="46"/>
    <x v="173"/>
    <x v="65"/>
    <x v="82"/>
    <x v="0"/>
  </r>
  <r>
    <x v="0"/>
    <x v="11"/>
    <x v="11"/>
    <x v="27"/>
    <x v="27"/>
    <x v="27"/>
    <x v="13"/>
    <x v="133"/>
    <x v="139"/>
    <x v="60"/>
    <x v="149"/>
    <x v="74"/>
    <x v="158"/>
    <x v="0"/>
  </r>
  <r>
    <x v="0"/>
    <x v="11"/>
    <x v="11"/>
    <x v="12"/>
    <x v="12"/>
    <x v="12"/>
    <x v="13"/>
    <x v="133"/>
    <x v="139"/>
    <x v="42"/>
    <x v="174"/>
    <x v="73"/>
    <x v="126"/>
    <x v="0"/>
  </r>
  <r>
    <x v="0"/>
    <x v="11"/>
    <x v="11"/>
    <x v="9"/>
    <x v="9"/>
    <x v="9"/>
    <x v="15"/>
    <x v="134"/>
    <x v="107"/>
    <x v="39"/>
    <x v="175"/>
    <x v="59"/>
    <x v="159"/>
    <x v="0"/>
  </r>
  <r>
    <x v="0"/>
    <x v="11"/>
    <x v="11"/>
    <x v="14"/>
    <x v="14"/>
    <x v="14"/>
    <x v="16"/>
    <x v="42"/>
    <x v="62"/>
    <x v="122"/>
    <x v="176"/>
    <x v="51"/>
    <x v="25"/>
    <x v="0"/>
  </r>
  <r>
    <x v="0"/>
    <x v="11"/>
    <x v="11"/>
    <x v="11"/>
    <x v="11"/>
    <x v="11"/>
    <x v="16"/>
    <x v="42"/>
    <x v="62"/>
    <x v="58"/>
    <x v="177"/>
    <x v="73"/>
    <x v="126"/>
    <x v="0"/>
  </r>
  <r>
    <x v="0"/>
    <x v="11"/>
    <x v="11"/>
    <x v="45"/>
    <x v="45"/>
    <x v="45"/>
    <x v="18"/>
    <x v="108"/>
    <x v="18"/>
    <x v="54"/>
    <x v="11"/>
    <x v="66"/>
    <x v="157"/>
    <x v="0"/>
  </r>
  <r>
    <x v="0"/>
    <x v="11"/>
    <x v="11"/>
    <x v="46"/>
    <x v="46"/>
    <x v="46"/>
    <x v="18"/>
    <x v="108"/>
    <x v="18"/>
    <x v="89"/>
    <x v="178"/>
    <x v="45"/>
    <x v="59"/>
    <x v="0"/>
  </r>
  <r>
    <x v="0"/>
    <x v="12"/>
    <x v="12"/>
    <x v="0"/>
    <x v="0"/>
    <x v="0"/>
    <x v="0"/>
    <x v="73"/>
    <x v="140"/>
    <x v="123"/>
    <x v="179"/>
    <x v="52"/>
    <x v="160"/>
    <x v="0"/>
  </r>
  <r>
    <x v="0"/>
    <x v="12"/>
    <x v="12"/>
    <x v="1"/>
    <x v="1"/>
    <x v="1"/>
    <x v="1"/>
    <x v="135"/>
    <x v="141"/>
    <x v="27"/>
    <x v="180"/>
    <x v="40"/>
    <x v="83"/>
    <x v="0"/>
  </r>
  <r>
    <x v="0"/>
    <x v="12"/>
    <x v="12"/>
    <x v="6"/>
    <x v="6"/>
    <x v="6"/>
    <x v="2"/>
    <x v="105"/>
    <x v="142"/>
    <x v="124"/>
    <x v="181"/>
    <x v="41"/>
    <x v="161"/>
    <x v="0"/>
  </r>
  <r>
    <x v="0"/>
    <x v="12"/>
    <x v="12"/>
    <x v="3"/>
    <x v="3"/>
    <x v="3"/>
    <x v="3"/>
    <x v="136"/>
    <x v="41"/>
    <x v="125"/>
    <x v="182"/>
    <x v="49"/>
    <x v="162"/>
    <x v="0"/>
  </r>
  <r>
    <x v="0"/>
    <x v="12"/>
    <x v="12"/>
    <x v="7"/>
    <x v="7"/>
    <x v="7"/>
    <x v="4"/>
    <x v="106"/>
    <x v="143"/>
    <x v="92"/>
    <x v="183"/>
    <x v="50"/>
    <x v="163"/>
    <x v="0"/>
  </r>
  <r>
    <x v="0"/>
    <x v="12"/>
    <x v="12"/>
    <x v="2"/>
    <x v="2"/>
    <x v="2"/>
    <x v="5"/>
    <x v="57"/>
    <x v="144"/>
    <x v="93"/>
    <x v="184"/>
    <x v="43"/>
    <x v="164"/>
    <x v="0"/>
  </r>
  <r>
    <x v="0"/>
    <x v="12"/>
    <x v="12"/>
    <x v="5"/>
    <x v="5"/>
    <x v="5"/>
    <x v="6"/>
    <x v="42"/>
    <x v="145"/>
    <x v="78"/>
    <x v="2"/>
    <x v="80"/>
    <x v="165"/>
    <x v="0"/>
  </r>
  <r>
    <x v="0"/>
    <x v="12"/>
    <x v="12"/>
    <x v="4"/>
    <x v="4"/>
    <x v="4"/>
    <x v="7"/>
    <x v="43"/>
    <x v="115"/>
    <x v="85"/>
    <x v="29"/>
    <x v="44"/>
    <x v="166"/>
    <x v="0"/>
  </r>
  <r>
    <x v="0"/>
    <x v="12"/>
    <x v="12"/>
    <x v="15"/>
    <x v="15"/>
    <x v="15"/>
    <x v="8"/>
    <x v="60"/>
    <x v="83"/>
    <x v="60"/>
    <x v="185"/>
    <x v="67"/>
    <x v="167"/>
    <x v="0"/>
  </r>
  <r>
    <x v="0"/>
    <x v="12"/>
    <x v="12"/>
    <x v="11"/>
    <x v="11"/>
    <x v="11"/>
    <x v="8"/>
    <x v="60"/>
    <x v="83"/>
    <x v="43"/>
    <x v="9"/>
    <x v="63"/>
    <x v="168"/>
    <x v="0"/>
  </r>
  <r>
    <x v="0"/>
    <x v="12"/>
    <x v="12"/>
    <x v="9"/>
    <x v="9"/>
    <x v="9"/>
    <x v="10"/>
    <x v="62"/>
    <x v="146"/>
    <x v="51"/>
    <x v="146"/>
    <x v="28"/>
    <x v="169"/>
    <x v="0"/>
  </r>
  <r>
    <x v="0"/>
    <x v="12"/>
    <x v="12"/>
    <x v="8"/>
    <x v="8"/>
    <x v="8"/>
    <x v="10"/>
    <x v="62"/>
    <x v="146"/>
    <x v="114"/>
    <x v="186"/>
    <x v="41"/>
    <x v="161"/>
    <x v="0"/>
  </r>
  <r>
    <x v="0"/>
    <x v="12"/>
    <x v="12"/>
    <x v="12"/>
    <x v="12"/>
    <x v="12"/>
    <x v="12"/>
    <x v="110"/>
    <x v="30"/>
    <x v="74"/>
    <x v="187"/>
    <x v="43"/>
    <x v="164"/>
    <x v="0"/>
  </r>
  <r>
    <x v="0"/>
    <x v="12"/>
    <x v="12"/>
    <x v="10"/>
    <x v="10"/>
    <x v="10"/>
    <x v="13"/>
    <x v="63"/>
    <x v="116"/>
    <x v="48"/>
    <x v="188"/>
    <x v="52"/>
    <x v="160"/>
    <x v="1"/>
  </r>
  <r>
    <x v="0"/>
    <x v="12"/>
    <x v="12"/>
    <x v="13"/>
    <x v="13"/>
    <x v="13"/>
    <x v="14"/>
    <x v="65"/>
    <x v="56"/>
    <x v="35"/>
    <x v="173"/>
    <x v="44"/>
    <x v="166"/>
    <x v="0"/>
  </r>
  <r>
    <x v="0"/>
    <x v="12"/>
    <x v="12"/>
    <x v="47"/>
    <x v="47"/>
    <x v="47"/>
    <x v="15"/>
    <x v="45"/>
    <x v="147"/>
    <x v="85"/>
    <x v="29"/>
    <x v="80"/>
    <x v="165"/>
    <x v="1"/>
  </r>
  <r>
    <x v="0"/>
    <x v="12"/>
    <x v="12"/>
    <x v="14"/>
    <x v="14"/>
    <x v="14"/>
    <x v="16"/>
    <x v="85"/>
    <x v="14"/>
    <x v="74"/>
    <x v="187"/>
    <x v="55"/>
    <x v="170"/>
    <x v="0"/>
  </r>
  <r>
    <x v="0"/>
    <x v="12"/>
    <x v="12"/>
    <x v="48"/>
    <x v="48"/>
    <x v="48"/>
    <x v="17"/>
    <x v="46"/>
    <x v="75"/>
    <x v="43"/>
    <x v="9"/>
    <x v="45"/>
    <x v="171"/>
    <x v="0"/>
  </r>
  <r>
    <x v="0"/>
    <x v="12"/>
    <x v="12"/>
    <x v="17"/>
    <x v="17"/>
    <x v="17"/>
    <x v="17"/>
    <x v="46"/>
    <x v="75"/>
    <x v="47"/>
    <x v="45"/>
    <x v="60"/>
    <x v="172"/>
    <x v="0"/>
  </r>
  <r>
    <x v="0"/>
    <x v="12"/>
    <x v="12"/>
    <x v="38"/>
    <x v="38"/>
    <x v="38"/>
    <x v="17"/>
    <x v="46"/>
    <x v="75"/>
    <x v="58"/>
    <x v="154"/>
    <x v="40"/>
    <x v="83"/>
    <x v="0"/>
  </r>
  <r>
    <x v="0"/>
    <x v="13"/>
    <x v="13"/>
    <x v="0"/>
    <x v="0"/>
    <x v="0"/>
    <x v="0"/>
    <x v="137"/>
    <x v="148"/>
    <x v="126"/>
    <x v="189"/>
    <x v="43"/>
    <x v="173"/>
    <x v="0"/>
  </r>
  <r>
    <x v="0"/>
    <x v="13"/>
    <x v="13"/>
    <x v="1"/>
    <x v="1"/>
    <x v="1"/>
    <x v="1"/>
    <x v="138"/>
    <x v="149"/>
    <x v="127"/>
    <x v="190"/>
    <x v="62"/>
    <x v="174"/>
    <x v="0"/>
  </r>
  <r>
    <x v="0"/>
    <x v="13"/>
    <x v="13"/>
    <x v="2"/>
    <x v="2"/>
    <x v="2"/>
    <x v="2"/>
    <x v="139"/>
    <x v="150"/>
    <x v="128"/>
    <x v="153"/>
    <x v="60"/>
    <x v="80"/>
    <x v="0"/>
  </r>
  <r>
    <x v="0"/>
    <x v="13"/>
    <x v="13"/>
    <x v="6"/>
    <x v="6"/>
    <x v="6"/>
    <x v="3"/>
    <x v="140"/>
    <x v="151"/>
    <x v="65"/>
    <x v="191"/>
    <x v="80"/>
    <x v="49"/>
    <x v="0"/>
  </r>
  <r>
    <x v="0"/>
    <x v="13"/>
    <x v="13"/>
    <x v="4"/>
    <x v="4"/>
    <x v="4"/>
    <x v="4"/>
    <x v="105"/>
    <x v="152"/>
    <x v="129"/>
    <x v="96"/>
    <x v="60"/>
    <x v="80"/>
    <x v="0"/>
  </r>
  <r>
    <x v="0"/>
    <x v="13"/>
    <x v="13"/>
    <x v="7"/>
    <x v="7"/>
    <x v="7"/>
    <x v="5"/>
    <x v="130"/>
    <x v="131"/>
    <x v="125"/>
    <x v="39"/>
    <x v="66"/>
    <x v="139"/>
    <x v="0"/>
  </r>
  <r>
    <x v="0"/>
    <x v="13"/>
    <x v="13"/>
    <x v="8"/>
    <x v="8"/>
    <x v="8"/>
    <x v="6"/>
    <x v="141"/>
    <x v="153"/>
    <x v="130"/>
    <x v="24"/>
    <x v="41"/>
    <x v="109"/>
    <x v="0"/>
  </r>
  <r>
    <x v="0"/>
    <x v="13"/>
    <x v="13"/>
    <x v="9"/>
    <x v="9"/>
    <x v="9"/>
    <x v="7"/>
    <x v="132"/>
    <x v="51"/>
    <x v="91"/>
    <x v="192"/>
    <x v="99"/>
    <x v="175"/>
    <x v="0"/>
  </r>
  <r>
    <x v="0"/>
    <x v="13"/>
    <x v="13"/>
    <x v="5"/>
    <x v="5"/>
    <x v="5"/>
    <x v="7"/>
    <x v="132"/>
    <x v="51"/>
    <x v="88"/>
    <x v="193"/>
    <x v="55"/>
    <x v="68"/>
    <x v="0"/>
  </r>
  <r>
    <x v="0"/>
    <x v="13"/>
    <x v="13"/>
    <x v="10"/>
    <x v="10"/>
    <x v="10"/>
    <x v="9"/>
    <x v="58"/>
    <x v="82"/>
    <x v="61"/>
    <x v="194"/>
    <x v="66"/>
    <x v="139"/>
    <x v="0"/>
  </r>
  <r>
    <x v="0"/>
    <x v="13"/>
    <x v="13"/>
    <x v="13"/>
    <x v="13"/>
    <x v="13"/>
    <x v="10"/>
    <x v="134"/>
    <x v="154"/>
    <x v="83"/>
    <x v="195"/>
    <x v="85"/>
    <x v="110"/>
    <x v="0"/>
  </r>
  <r>
    <x v="0"/>
    <x v="13"/>
    <x v="13"/>
    <x v="11"/>
    <x v="11"/>
    <x v="11"/>
    <x v="11"/>
    <x v="108"/>
    <x v="155"/>
    <x v="46"/>
    <x v="132"/>
    <x v="44"/>
    <x v="176"/>
    <x v="0"/>
  </r>
  <r>
    <x v="0"/>
    <x v="13"/>
    <x v="13"/>
    <x v="3"/>
    <x v="3"/>
    <x v="3"/>
    <x v="11"/>
    <x v="108"/>
    <x v="155"/>
    <x v="114"/>
    <x v="196"/>
    <x v="46"/>
    <x v="177"/>
    <x v="0"/>
  </r>
  <r>
    <x v="0"/>
    <x v="13"/>
    <x v="13"/>
    <x v="16"/>
    <x v="16"/>
    <x v="16"/>
    <x v="13"/>
    <x v="91"/>
    <x v="156"/>
    <x v="85"/>
    <x v="197"/>
    <x v="43"/>
    <x v="173"/>
    <x v="0"/>
  </r>
  <r>
    <x v="0"/>
    <x v="13"/>
    <x v="13"/>
    <x v="12"/>
    <x v="12"/>
    <x v="12"/>
    <x v="14"/>
    <x v="110"/>
    <x v="106"/>
    <x v="74"/>
    <x v="198"/>
    <x v="43"/>
    <x v="173"/>
    <x v="0"/>
  </r>
  <r>
    <x v="0"/>
    <x v="13"/>
    <x v="13"/>
    <x v="38"/>
    <x v="38"/>
    <x v="38"/>
    <x v="14"/>
    <x v="110"/>
    <x v="106"/>
    <x v="40"/>
    <x v="199"/>
    <x v="46"/>
    <x v="177"/>
    <x v="0"/>
  </r>
  <r>
    <x v="0"/>
    <x v="13"/>
    <x v="13"/>
    <x v="14"/>
    <x v="14"/>
    <x v="14"/>
    <x v="16"/>
    <x v="44"/>
    <x v="33"/>
    <x v="90"/>
    <x v="161"/>
    <x v="50"/>
    <x v="178"/>
    <x v="0"/>
  </r>
  <r>
    <x v="0"/>
    <x v="13"/>
    <x v="13"/>
    <x v="32"/>
    <x v="32"/>
    <x v="32"/>
    <x v="17"/>
    <x v="45"/>
    <x v="157"/>
    <x v="40"/>
    <x v="199"/>
    <x v="62"/>
    <x v="174"/>
    <x v="0"/>
  </r>
  <r>
    <x v="0"/>
    <x v="13"/>
    <x v="13"/>
    <x v="21"/>
    <x v="21"/>
    <x v="21"/>
    <x v="18"/>
    <x v="46"/>
    <x v="158"/>
    <x v="84"/>
    <x v="99"/>
    <x v="43"/>
    <x v="173"/>
    <x v="0"/>
  </r>
  <r>
    <x v="0"/>
    <x v="13"/>
    <x v="13"/>
    <x v="31"/>
    <x v="31"/>
    <x v="31"/>
    <x v="19"/>
    <x v="47"/>
    <x v="159"/>
    <x v="39"/>
    <x v="200"/>
    <x v="51"/>
    <x v="170"/>
    <x v="0"/>
  </r>
  <r>
    <x v="0"/>
    <x v="14"/>
    <x v="14"/>
    <x v="0"/>
    <x v="0"/>
    <x v="0"/>
    <x v="0"/>
    <x v="106"/>
    <x v="160"/>
    <x v="92"/>
    <x v="123"/>
    <x v="50"/>
    <x v="134"/>
    <x v="0"/>
  </r>
  <r>
    <x v="0"/>
    <x v="14"/>
    <x v="14"/>
    <x v="2"/>
    <x v="2"/>
    <x v="2"/>
    <x v="1"/>
    <x v="134"/>
    <x v="161"/>
    <x v="122"/>
    <x v="201"/>
    <x v="46"/>
    <x v="179"/>
    <x v="0"/>
  </r>
  <r>
    <x v="0"/>
    <x v="14"/>
    <x v="14"/>
    <x v="1"/>
    <x v="1"/>
    <x v="1"/>
    <x v="2"/>
    <x v="64"/>
    <x v="162"/>
    <x v="100"/>
    <x v="202"/>
    <x v="41"/>
    <x v="25"/>
    <x v="0"/>
  </r>
  <r>
    <x v="0"/>
    <x v="14"/>
    <x v="14"/>
    <x v="6"/>
    <x v="6"/>
    <x v="6"/>
    <x v="3"/>
    <x v="85"/>
    <x v="163"/>
    <x v="46"/>
    <x v="126"/>
    <x v="40"/>
    <x v="73"/>
    <x v="0"/>
  </r>
  <r>
    <x v="0"/>
    <x v="14"/>
    <x v="14"/>
    <x v="4"/>
    <x v="4"/>
    <x v="4"/>
    <x v="4"/>
    <x v="46"/>
    <x v="164"/>
    <x v="35"/>
    <x v="145"/>
    <x v="66"/>
    <x v="180"/>
    <x v="0"/>
  </r>
  <r>
    <x v="0"/>
    <x v="14"/>
    <x v="14"/>
    <x v="3"/>
    <x v="3"/>
    <x v="3"/>
    <x v="4"/>
    <x v="46"/>
    <x v="164"/>
    <x v="89"/>
    <x v="203"/>
    <x v="80"/>
    <x v="181"/>
    <x v="0"/>
  </r>
  <r>
    <x v="0"/>
    <x v="14"/>
    <x v="14"/>
    <x v="7"/>
    <x v="7"/>
    <x v="7"/>
    <x v="6"/>
    <x v="47"/>
    <x v="144"/>
    <x v="46"/>
    <x v="126"/>
    <x v="53"/>
    <x v="182"/>
    <x v="0"/>
  </r>
  <r>
    <x v="0"/>
    <x v="14"/>
    <x v="14"/>
    <x v="5"/>
    <x v="5"/>
    <x v="5"/>
    <x v="7"/>
    <x v="51"/>
    <x v="145"/>
    <x v="50"/>
    <x v="204"/>
    <x v="50"/>
    <x v="134"/>
    <x v="0"/>
  </r>
  <r>
    <x v="0"/>
    <x v="14"/>
    <x v="14"/>
    <x v="8"/>
    <x v="8"/>
    <x v="8"/>
    <x v="8"/>
    <x v="52"/>
    <x v="165"/>
    <x v="74"/>
    <x v="205"/>
    <x v="48"/>
    <x v="47"/>
    <x v="0"/>
  </r>
  <r>
    <x v="0"/>
    <x v="14"/>
    <x v="14"/>
    <x v="31"/>
    <x v="31"/>
    <x v="31"/>
    <x v="9"/>
    <x v="92"/>
    <x v="155"/>
    <x v="91"/>
    <x v="197"/>
    <x v="81"/>
    <x v="144"/>
    <x v="0"/>
  </r>
  <r>
    <x v="0"/>
    <x v="14"/>
    <x v="14"/>
    <x v="10"/>
    <x v="10"/>
    <x v="10"/>
    <x v="9"/>
    <x v="92"/>
    <x v="155"/>
    <x v="35"/>
    <x v="145"/>
    <x v="80"/>
    <x v="181"/>
    <x v="0"/>
  </r>
  <r>
    <x v="0"/>
    <x v="14"/>
    <x v="14"/>
    <x v="28"/>
    <x v="28"/>
    <x v="28"/>
    <x v="11"/>
    <x v="93"/>
    <x v="146"/>
    <x v="83"/>
    <x v="187"/>
    <x v="51"/>
    <x v="96"/>
    <x v="0"/>
  </r>
  <r>
    <x v="0"/>
    <x v="14"/>
    <x v="14"/>
    <x v="12"/>
    <x v="12"/>
    <x v="12"/>
    <x v="11"/>
    <x v="93"/>
    <x v="146"/>
    <x v="57"/>
    <x v="206"/>
    <x v="46"/>
    <x v="179"/>
    <x v="0"/>
  </r>
  <r>
    <x v="0"/>
    <x v="14"/>
    <x v="14"/>
    <x v="49"/>
    <x v="49"/>
    <x v="49"/>
    <x v="13"/>
    <x v="89"/>
    <x v="95"/>
    <x v="91"/>
    <x v="197"/>
    <x v="80"/>
    <x v="181"/>
    <x v="0"/>
  </r>
  <r>
    <x v="0"/>
    <x v="14"/>
    <x v="14"/>
    <x v="14"/>
    <x v="14"/>
    <x v="14"/>
    <x v="13"/>
    <x v="89"/>
    <x v="95"/>
    <x v="63"/>
    <x v="207"/>
    <x v="55"/>
    <x v="15"/>
    <x v="0"/>
  </r>
  <r>
    <x v="0"/>
    <x v="14"/>
    <x v="14"/>
    <x v="50"/>
    <x v="50"/>
    <x v="50"/>
    <x v="13"/>
    <x v="89"/>
    <x v="95"/>
    <x v="83"/>
    <x v="187"/>
    <x v="50"/>
    <x v="134"/>
    <x v="0"/>
  </r>
  <r>
    <x v="0"/>
    <x v="14"/>
    <x v="14"/>
    <x v="9"/>
    <x v="9"/>
    <x v="9"/>
    <x v="16"/>
    <x v="96"/>
    <x v="147"/>
    <x v="79"/>
    <x v="208"/>
    <x v="43"/>
    <x v="183"/>
    <x v="0"/>
  </r>
  <r>
    <x v="0"/>
    <x v="14"/>
    <x v="14"/>
    <x v="34"/>
    <x v="34"/>
    <x v="34"/>
    <x v="17"/>
    <x v="97"/>
    <x v="14"/>
    <x v="57"/>
    <x v="206"/>
    <x v="50"/>
    <x v="134"/>
    <x v="0"/>
  </r>
  <r>
    <x v="0"/>
    <x v="14"/>
    <x v="14"/>
    <x v="21"/>
    <x v="21"/>
    <x v="21"/>
    <x v="17"/>
    <x v="97"/>
    <x v="14"/>
    <x v="47"/>
    <x v="209"/>
    <x v="51"/>
    <x v="96"/>
    <x v="0"/>
  </r>
  <r>
    <x v="0"/>
    <x v="14"/>
    <x v="14"/>
    <x v="43"/>
    <x v="43"/>
    <x v="43"/>
    <x v="17"/>
    <x v="97"/>
    <x v="14"/>
    <x v="59"/>
    <x v="210"/>
    <x v="54"/>
    <x v="184"/>
    <x v="0"/>
  </r>
  <r>
    <x v="0"/>
    <x v="15"/>
    <x v="15"/>
    <x v="0"/>
    <x v="0"/>
    <x v="0"/>
    <x v="0"/>
    <x v="134"/>
    <x v="166"/>
    <x v="99"/>
    <x v="211"/>
    <x v="62"/>
    <x v="35"/>
    <x v="0"/>
  </r>
  <r>
    <x v="0"/>
    <x v="15"/>
    <x v="15"/>
    <x v="10"/>
    <x v="10"/>
    <x v="10"/>
    <x v="1"/>
    <x v="45"/>
    <x v="167"/>
    <x v="76"/>
    <x v="212"/>
    <x v="43"/>
    <x v="185"/>
    <x v="0"/>
  </r>
  <r>
    <x v="0"/>
    <x v="15"/>
    <x v="15"/>
    <x v="1"/>
    <x v="1"/>
    <x v="1"/>
    <x v="2"/>
    <x v="47"/>
    <x v="168"/>
    <x v="46"/>
    <x v="213"/>
    <x v="53"/>
    <x v="6"/>
    <x v="0"/>
  </r>
  <r>
    <x v="0"/>
    <x v="15"/>
    <x v="15"/>
    <x v="51"/>
    <x v="51"/>
    <x v="51"/>
    <x v="3"/>
    <x v="49"/>
    <x v="169"/>
    <x v="50"/>
    <x v="6"/>
    <x v="51"/>
    <x v="34"/>
    <x v="0"/>
  </r>
  <r>
    <x v="0"/>
    <x v="15"/>
    <x v="15"/>
    <x v="6"/>
    <x v="6"/>
    <x v="6"/>
    <x v="4"/>
    <x v="51"/>
    <x v="144"/>
    <x v="44"/>
    <x v="214"/>
    <x v="40"/>
    <x v="186"/>
    <x v="0"/>
  </r>
  <r>
    <x v="0"/>
    <x v="15"/>
    <x v="15"/>
    <x v="13"/>
    <x v="13"/>
    <x v="13"/>
    <x v="5"/>
    <x v="92"/>
    <x v="170"/>
    <x v="45"/>
    <x v="215"/>
    <x v="52"/>
    <x v="187"/>
    <x v="0"/>
  </r>
  <r>
    <x v="0"/>
    <x v="15"/>
    <x v="15"/>
    <x v="5"/>
    <x v="5"/>
    <x v="5"/>
    <x v="5"/>
    <x v="92"/>
    <x v="170"/>
    <x v="48"/>
    <x v="97"/>
    <x v="41"/>
    <x v="145"/>
    <x v="0"/>
  </r>
  <r>
    <x v="0"/>
    <x v="15"/>
    <x v="15"/>
    <x v="2"/>
    <x v="2"/>
    <x v="2"/>
    <x v="7"/>
    <x v="93"/>
    <x v="171"/>
    <x v="41"/>
    <x v="216"/>
    <x v="40"/>
    <x v="186"/>
    <x v="0"/>
  </r>
  <r>
    <x v="0"/>
    <x v="15"/>
    <x v="15"/>
    <x v="3"/>
    <x v="3"/>
    <x v="3"/>
    <x v="8"/>
    <x v="88"/>
    <x v="44"/>
    <x v="84"/>
    <x v="114"/>
    <x v="62"/>
    <x v="35"/>
    <x v="0"/>
  </r>
  <r>
    <x v="0"/>
    <x v="15"/>
    <x v="15"/>
    <x v="4"/>
    <x v="4"/>
    <x v="4"/>
    <x v="9"/>
    <x v="96"/>
    <x v="132"/>
    <x v="83"/>
    <x v="21"/>
    <x v="62"/>
    <x v="35"/>
    <x v="0"/>
  </r>
  <r>
    <x v="0"/>
    <x v="15"/>
    <x v="15"/>
    <x v="14"/>
    <x v="14"/>
    <x v="14"/>
    <x v="9"/>
    <x v="96"/>
    <x v="132"/>
    <x v="83"/>
    <x v="21"/>
    <x v="62"/>
    <x v="35"/>
    <x v="0"/>
  </r>
  <r>
    <x v="0"/>
    <x v="15"/>
    <x v="15"/>
    <x v="52"/>
    <x v="52"/>
    <x v="52"/>
    <x v="11"/>
    <x v="97"/>
    <x v="105"/>
    <x v="57"/>
    <x v="217"/>
    <x v="50"/>
    <x v="188"/>
    <x v="0"/>
  </r>
  <r>
    <x v="0"/>
    <x v="15"/>
    <x v="15"/>
    <x v="16"/>
    <x v="16"/>
    <x v="16"/>
    <x v="11"/>
    <x v="97"/>
    <x v="105"/>
    <x v="57"/>
    <x v="217"/>
    <x v="50"/>
    <x v="188"/>
    <x v="0"/>
  </r>
  <r>
    <x v="0"/>
    <x v="15"/>
    <x v="15"/>
    <x v="12"/>
    <x v="12"/>
    <x v="12"/>
    <x v="11"/>
    <x v="97"/>
    <x v="105"/>
    <x v="91"/>
    <x v="122"/>
    <x v="62"/>
    <x v="35"/>
    <x v="0"/>
  </r>
  <r>
    <x v="0"/>
    <x v="15"/>
    <x v="15"/>
    <x v="7"/>
    <x v="7"/>
    <x v="7"/>
    <x v="14"/>
    <x v="98"/>
    <x v="95"/>
    <x v="83"/>
    <x v="21"/>
    <x v="41"/>
    <x v="145"/>
    <x v="0"/>
  </r>
  <r>
    <x v="0"/>
    <x v="15"/>
    <x v="15"/>
    <x v="11"/>
    <x v="11"/>
    <x v="11"/>
    <x v="15"/>
    <x v="99"/>
    <x v="33"/>
    <x v="45"/>
    <x v="215"/>
    <x v="55"/>
    <x v="81"/>
    <x v="0"/>
  </r>
  <r>
    <x v="0"/>
    <x v="15"/>
    <x v="15"/>
    <x v="34"/>
    <x v="34"/>
    <x v="34"/>
    <x v="16"/>
    <x v="142"/>
    <x v="172"/>
    <x v="63"/>
    <x v="218"/>
    <x v="41"/>
    <x v="145"/>
    <x v="0"/>
  </r>
  <r>
    <x v="0"/>
    <x v="15"/>
    <x v="15"/>
    <x v="42"/>
    <x v="42"/>
    <x v="42"/>
    <x v="16"/>
    <x v="142"/>
    <x v="172"/>
    <x v="63"/>
    <x v="218"/>
    <x v="41"/>
    <x v="145"/>
    <x v="0"/>
  </r>
  <r>
    <x v="0"/>
    <x v="15"/>
    <x v="15"/>
    <x v="46"/>
    <x v="46"/>
    <x v="46"/>
    <x v="16"/>
    <x v="142"/>
    <x v="172"/>
    <x v="47"/>
    <x v="198"/>
    <x v="40"/>
    <x v="186"/>
    <x v="0"/>
  </r>
  <r>
    <x v="0"/>
    <x v="15"/>
    <x v="15"/>
    <x v="31"/>
    <x v="31"/>
    <x v="31"/>
    <x v="19"/>
    <x v="143"/>
    <x v="173"/>
    <x v="71"/>
    <x v="40"/>
    <x v="51"/>
    <x v="34"/>
    <x v="0"/>
  </r>
  <r>
    <x v="0"/>
    <x v="15"/>
    <x v="15"/>
    <x v="18"/>
    <x v="18"/>
    <x v="18"/>
    <x v="19"/>
    <x v="143"/>
    <x v="173"/>
    <x v="47"/>
    <x v="198"/>
    <x v="41"/>
    <x v="145"/>
    <x v="0"/>
  </r>
  <r>
    <x v="0"/>
    <x v="16"/>
    <x v="16"/>
    <x v="0"/>
    <x v="0"/>
    <x v="0"/>
    <x v="0"/>
    <x v="144"/>
    <x v="174"/>
    <x v="131"/>
    <x v="63"/>
    <x v="57"/>
    <x v="61"/>
    <x v="0"/>
  </r>
  <r>
    <x v="0"/>
    <x v="16"/>
    <x v="16"/>
    <x v="1"/>
    <x v="1"/>
    <x v="1"/>
    <x v="1"/>
    <x v="139"/>
    <x v="175"/>
    <x v="131"/>
    <x v="63"/>
    <x v="53"/>
    <x v="189"/>
    <x v="0"/>
  </r>
  <r>
    <x v="0"/>
    <x v="16"/>
    <x v="16"/>
    <x v="2"/>
    <x v="2"/>
    <x v="2"/>
    <x v="2"/>
    <x v="145"/>
    <x v="176"/>
    <x v="55"/>
    <x v="66"/>
    <x v="46"/>
    <x v="190"/>
    <x v="0"/>
  </r>
  <r>
    <x v="0"/>
    <x v="16"/>
    <x v="16"/>
    <x v="53"/>
    <x v="53"/>
    <x v="53"/>
    <x v="3"/>
    <x v="136"/>
    <x v="88"/>
    <x v="115"/>
    <x v="219"/>
    <x v="66"/>
    <x v="172"/>
    <x v="0"/>
  </r>
  <r>
    <x v="0"/>
    <x v="16"/>
    <x v="16"/>
    <x v="3"/>
    <x v="3"/>
    <x v="3"/>
    <x v="3"/>
    <x v="136"/>
    <x v="88"/>
    <x v="128"/>
    <x v="220"/>
    <x v="80"/>
    <x v="191"/>
    <x v="0"/>
  </r>
  <r>
    <x v="0"/>
    <x v="16"/>
    <x v="16"/>
    <x v="7"/>
    <x v="7"/>
    <x v="7"/>
    <x v="5"/>
    <x v="58"/>
    <x v="177"/>
    <x v="116"/>
    <x v="221"/>
    <x v="62"/>
    <x v="165"/>
    <x v="0"/>
  </r>
  <r>
    <x v="0"/>
    <x v="16"/>
    <x v="16"/>
    <x v="4"/>
    <x v="4"/>
    <x v="4"/>
    <x v="6"/>
    <x v="42"/>
    <x v="178"/>
    <x v="122"/>
    <x v="55"/>
    <x v="51"/>
    <x v="149"/>
    <x v="0"/>
  </r>
  <r>
    <x v="0"/>
    <x v="16"/>
    <x v="16"/>
    <x v="8"/>
    <x v="8"/>
    <x v="8"/>
    <x v="7"/>
    <x v="109"/>
    <x v="179"/>
    <x v="88"/>
    <x v="222"/>
    <x v="53"/>
    <x v="189"/>
    <x v="0"/>
  </r>
  <r>
    <x v="0"/>
    <x v="16"/>
    <x v="16"/>
    <x v="9"/>
    <x v="9"/>
    <x v="9"/>
    <x v="8"/>
    <x v="60"/>
    <x v="180"/>
    <x v="51"/>
    <x v="223"/>
    <x v="100"/>
    <x v="192"/>
    <x v="0"/>
  </r>
  <r>
    <x v="0"/>
    <x v="16"/>
    <x v="16"/>
    <x v="6"/>
    <x v="6"/>
    <x v="6"/>
    <x v="9"/>
    <x v="44"/>
    <x v="132"/>
    <x v="82"/>
    <x v="224"/>
    <x v="48"/>
    <x v="47"/>
    <x v="0"/>
  </r>
  <r>
    <x v="0"/>
    <x v="16"/>
    <x v="16"/>
    <x v="17"/>
    <x v="17"/>
    <x v="17"/>
    <x v="10"/>
    <x v="146"/>
    <x v="181"/>
    <x v="50"/>
    <x v="225"/>
    <x v="79"/>
    <x v="193"/>
    <x v="0"/>
  </r>
  <r>
    <x v="0"/>
    <x v="16"/>
    <x v="16"/>
    <x v="10"/>
    <x v="10"/>
    <x v="10"/>
    <x v="11"/>
    <x v="85"/>
    <x v="106"/>
    <x v="74"/>
    <x v="168"/>
    <x v="55"/>
    <x v="194"/>
    <x v="0"/>
  </r>
  <r>
    <x v="0"/>
    <x v="16"/>
    <x v="16"/>
    <x v="13"/>
    <x v="13"/>
    <x v="13"/>
    <x v="11"/>
    <x v="85"/>
    <x v="106"/>
    <x v="43"/>
    <x v="226"/>
    <x v="47"/>
    <x v="195"/>
    <x v="0"/>
  </r>
  <r>
    <x v="0"/>
    <x v="16"/>
    <x v="16"/>
    <x v="15"/>
    <x v="15"/>
    <x v="15"/>
    <x v="13"/>
    <x v="46"/>
    <x v="74"/>
    <x v="83"/>
    <x v="227"/>
    <x v="49"/>
    <x v="196"/>
    <x v="0"/>
  </r>
  <r>
    <x v="0"/>
    <x v="16"/>
    <x v="16"/>
    <x v="12"/>
    <x v="12"/>
    <x v="12"/>
    <x v="14"/>
    <x v="86"/>
    <x v="157"/>
    <x v="41"/>
    <x v="228"/>
    <x v="81"/>
    <x v="164"/>
    <x v="0"/>
  </r>
  <r>
    <x v="0"/>
    <x v="16"/>
    <x v="16"/>
    <x v="24"/>
    <x v="24"/>
    <x v="24"/>
    <x v="15"/>
    <x v="49"/>
    <x v="60"/>
    <x v="50"/>
    <x v="225"/>
    <x v="51"/>
    <x v="149"/>
    <x v="0"/>
  </r>
  <r>
    <x v="0"/>
    <x v="16"/>
    <x v="16"/>
    <x v="54"/>
    <x v="54"/>
    <x v="54"/>
    <x v="15"/>
    <x v="49"/>
    <x v="60"/>
    <x v="41"/>
    <x v="228"/>
    <x v="46"/>
    <x v="190"/>
    <x v="0"/>
  </r>
  <r>
    <x v="0"/>
    <x v="16"/>
    <x v="16"/>
    <x v="18"/>
    <x v="18"/>
    <x v="18"/>
    <x v="15"/>
    <x v="49"/>
    <x v="60"/>
    <x v="91"/>
    <x v="42"/>
    <x v="79"/>
    <x v="193"/>
    <x v="0"/>
  </r>
  <r>
    <x v="0"/>
    <x v="16"/>
    <x v="16"/>
    <x v="23"/>
    <x v="23"/>
    <x v="23"/>
    <x v="18"/>
    <x v="50"/>
    <x v="182"/>
    <x v="45"/>
    <x v="32"/>
    <x v="101"/>
    <x v="197"/>
    <x v="0"/>
  </r>
  <r>
    <x v="0"/>
    <x v="16"/>
    <x v="16"/>
    <x v="5"/>
    <x v="5"/>
    <x v="5"/>
    <x v="18"/>
    <x v="50"/>
    <x v="182"/>
    <x v="50"/>
    <x v="225"/>
    <x v="80"/>
    <x v="191"/>
    <x v="0"/>
  </r>
  <r>
    <x v="0"/>
    <x v="17"/>
    <x v="17"/>
    <x v="0"/>
    <x v="0"/>
    <x v="0"/>
    <x v="0"/>
    <x v="130"/>
    <x v="183"/>
    <x v="132"/>
    <x v="229"/>
    <x v="81"/>
    <x v="13"/>
    <x v="0"/>
  </r>
  <r>
    <x v="0"/>
    <x v="17"/>
    <x v="17"/>
    <x v="1"/>
    <x v="1"/>
    <x v="1"/>
    <x v="1"/>
    <x v="59"/>
    <x v="184"/>
    <x v="129"/>
    <x v="230"/>
    <x v="48"/>
    <x v="47"/>
    <x v="0"/>
  </r>
  <r>
    <x v="0"/>
    <x v="17"/>
    <x v="17"/>
    <x v="3"/>
    <x v="3"/>
    <x v="3"/>
    <x v="2"/>
    <x v="47"/>
    <x v="169"/>
    <x v="48"/>
    <x v="231"/>
    <x v="46"/>
    <x v="198"/>
    <x v="0"/>
  </r>
  <r>
    <x v="0"/>
    <x v="17"/>
    <x v="17"/>
    <x v="4"/>
    <x v="4"/>
    <x v="4"/>
    <x v="3"/>
    <x v="48"/>
    <x v="185"/>
    <x v="41"/>
    <x v="232"/>
    <x v="57"/>
    <x v="199"/>
    <x v="0"/>
  </r>
  <r>
    <x v="0"/>
    <x v="17"/>
    <x v="17"/>
    <x v="55"/>
    <x v="55"/>
    <x v="55"/>
    <x v="4"/>
    <x v="87"/>
    <x v="6"/>
    <x v="83"/>
    <x v="29"/>
    <x v="55"/>
    <x v="200"/>
    <x v="0"/>
  </r>
  <r>
    <x v="0"/>
    <x v="17"/>
    <x v="17"/>
    <x v="10"/>
    <x v="10"/>
    <x v="10"/>
    <x v="5"/>
    <x v="93"/>
    <x v="27"/>
    <x v="91"/>
    <x v="233"/>
    <x v="55"/>
    <x v="200"/>
    <x v="0"/>
  </r>
  <r>
    <x v="0"/>
    <x v="17"/>
    <x v="17"/>
    <x v="7"/>
    <x v="7"/>
    <x v="7"/>
    <x v="6"/>
    <x v="88"/>
    <x v="29"/>
    <x v="50"/>
    <x v="212"/>
    <x v="48"/>
    <x v="47"/>
    <x v="0"/>
  </r>
  <r>
    <x v="0"/>
    <x v="17"/>
    <x v="17"/>
    <x v="8"/>
    <x v="8"/>
    <x v="8"/>
    <x v="6"/>
    <x v="88"/>
    <x v="29"/>
    <x v="76"/>
    <x v="5"/>
    <x v="53"/>
    <x v="109"/>
    <x v="0"/>
  </r>
  <r>
    <x v="0"/>
    <x v="17"/>
    <x v="17"/>
    <x v="24"/>
    <x v="24"/>
    <x v="24"/>
    <x v="8"/>
    <x v="96"/>
    <x v="12"/>
    <x v="35"/>
    <x v="234"/>
    <x v="53"/>
    <x v="109"/>
    <x v="0"/>
  </r>
  <r>
    <x v="0"/>
    <x v="17"/>
    <x v="17"/>
    <x v="14"/>
    <x v="14"/>
    <x v="14"/>
    <x v="8"/>
    <x v="96"/>
    <x v="12"/>
    <x v="57"/>
    <x v="235"/>
    <x v="80"/>
    <x v="190"/>
    <x v="0"/>
  </r>
  <r>
    <x v="0"/>
    <x v="17"/>
    <x v="17"/>
    <x v="2"/>
    <x v="2"/>
    <x v="2"/>
    <x v="8"/>
    <x v="96"/>
    <x v="12"/>
    <x v="45"/>
    <x v="31"/>
    <x v="57"/>
    <x v="199"/>
    <x v="0"/>
  </r>
  <r>
    <x v="0"/>
    <x v="17"/>
    <x v="17"/>
    <x v="9"/>
    <x v="9"/>
    <x v="9"/>
    <x v="11"/>
    <x v="97"/>
    <x v="186"/>
    <x v="59"/>
    <x v="236"/>
    <x v="79"/>
    <x v="201"/>
    <x v="0"/>
  </r>
  <r>
    <x v="0"/>
    <x v="17"/>
    <x v="17"/>
    <x v="34"/>
    <x v="34"/>
    <x v="34"/>
    <x v="11"/>
    <x v="97"/>
    <x v="186"/>
    <x v="43"/>
    <x v="209"/>
    <x v="55"/>
    <x v="200"/>
    <x v="0"/>
  </r>
  <r>
    <x v="0"/>
    <x v="17"/>
    <x v="17"/>
    <x v="16"/>
    <x v="16"/>
    <x v="16"/>
    <x v="11"/>
    <x v="97"/>
    <x v="186"/>
    <x v="83"/>
    <x v="29"/>
    <x v="40"/>
    <x v="19"/>
    <x v="0"/>
  </r>
  <r>
    <x v="0"/>
    <x v="17"/>
    <x v="17"/>
    <x v="28"/>
    <x v="28"/>
    <x v="28"/>
    <x v="11"/>
    <x v="97"/>
    <x v="186"/>
    <x v="47"/>
    <x v="237"/>
    <x v="51"/>
    <x v="67"/>
    <x v="0"/>
  </r>
  <r>
    <x v="0"/>
    <x v="17"/>
    <x v="17"/>
    <x v="12"/>
    <x v="12"/>
    <x v="12"/>
    <x v="11"/>
    <x v="97"/>
    <x v="186"/>
    <x v="57"/>
    <x v="235"/>
    <x v="50"/>
    <x v="156"/>
    <x v="0"/>
  </r>
  <r>
    <x v="0"/>
    <x v="17"/>
    <x v="17"/>
    <x v="5"/>
    <x v="5"/>
    <x v="5"/>
    <x v="11"/>
    <x v="97"/>
    <x v="186"/>
    <x v="60"/>
    <x v="238"/>
    <x v="41"/>
    <x v="202"/>
    <x v="0"/>
  </r>
  <r>
    <x v="0"/>
    <x v="17"/>
    <x v="17"/>
    <x v="38"/>
    <x v="38"/>
    <x v="38"/>
    <x v="17"/>
    <x v="98"/>
    <x v="58"/>
    <x v="43"/>
    <x v="209"/>
    <x v="51"/>
    <x v="67"/>
    <x v="0"/>
  </r>
  <r>
    <x v="0"/>
    <x v="17"/>
    <x v="17"/>
    <x v="31"/>
    <x v="31"/>
    <x v="31"/>
    <x v="18"/>
    <x v="99"/>
    <x v="118"/>
    <x v="63"/>
    <x v="163"/>
    <x v="62"/>
    <x v="191"/>
    <x v="0"/>
  </r>
  <r>
    <x v="0"/>
    <x v="17"/>
    <x v="17"/>
    <x v="13"/>
    <x v="13"/>
    <x v="13"/>
    <x v="18"/>
    <x v="99"/>
    <x v="118"/>
    <x v="62"/>
    <x v="239"/>
    <x v="46"/>
    <x v="198"/>
    <x v="0"/>
  </r>
  <r>
    <x v="0"/>
    <x v="18"/>
    <x v="18"/>
    <x v="0"/>
    <x v="0"/>
    <x v="0"/>
    <x v="0"/>
    <x v="73"/>
    <x v="187"/>
    <x v="133"/>
    <x v="240"/>
    <x v="62"/>
    <x v="145"/>
    <x v="0"/>
  </r>
  <r>
    <x v="0"/>
    <x v="18"/>
    <x v="18"/>
    <x v="1"/>
    <x v="1"/>
    <x v="1"/>
    <x v="1"/>
    <x v="77"/>
    <x v="188"/>
    <x v="134"/>
    <x v="241"/>
    <x v="41"/>
    <x v="8"/>
    <x v="0"/>
  </r>
  <r>
    <x v="0"/>
    <x v="18"/>
    <x v="18"/>
    <x v="4"/>
    <x v="4"/>
    <x v="4"/>
    <x v="2"/>
    <x v="145"/>
    <x v="150"/>
    <x v="129"/>
    <x v="203"/>
    <x v="73"/>
    <x v="203"/>
    <x v="0"/>
  </r>
  <r>
    <x v="0"/>
    <x v="18"/>
    <x v="18"/>
    <x v="10"/>
    <x v="10"/>
    <x v="10"/>
    <x v="3"/>
    <x v="147"/>
    <x v="189"/>
    <x v="121"/>
    <x v="242"/>
    <x v="101"/>
    <x v="204"/>
    <x v="0"/>
  </r>
  <r>
    <x v="0"/>
    <x v="18"/>
    <x v="18"/>
    <x v="9"/>
    <x v="9"/>
    <x v="9"/>
    <x v="4"/>
    <x v="42"/>
    <x v="81"/>
    <x v="51"/>
    <x v="243"/>
    <x v="99"/>
    <x v="205"/>
    <x v="0"/>
  </r>
  <r>
    <x v="0"/>
    <x v="18"/>
    <x v="18"/>
    <x v="14"/>
    <x v="14"/>
    <x v="14"/>
    <x v="5"/>
    <x v="43"/>
    <x v="43"/>
    <x v="32"/>
    <x v="244"/>
    <x v="50"/>
    <x v="56"/>
    <x v="0"/>
  </r>
  <r>
    <x v="0"/>
    <x v="18"/>
    <x v="18"/>
    <x v="2"/>
    <x v="2"/>
    <x v="2"/>
    <x v="5"/>
    <x v="43"/>
    <x v="43"/>
    <x v="100"/>
    <x v="245"/>
    <x v="46"/>
    <x v="206"/>
    <x v="0"/>
  </r>
  <r>
    <x v="0"/>
    <x v="18"/>
    <x v="18"/>
    <x v="6"/>
    <x v="6"/>
    <x v="6"/>
    <x v="7"/>
    <x v="95"/>
    <x v="82"/>
    <x v="93"/>
    <x v="246"/>
    <x v="53"/>
    <x v="189"/>
    <x v="0"/>
  </r>
  <r>
    <x v="0"/>
    <x v="18"/>
    <x v="18"/>
    <x v="5"/>
    <x v="5"/>
    <x v="5"/>
    <x v="8"/>
    <x v="60"/>
    <x v="103"/>
    <x v="122"/>
    <x v="247"/>
    <x v="41"/>
    <x v="8"/>
    <x v="0"/>
  </r>
  <r>
    <x v="0"/>
    <x v="18"/>
    <x v="18"/>
    <x v="7"/>
    <x v="7"/>
    <x v="7"/>
    <x v="9"/>
    <x v="62"/>
    <x v="190"/>
    <x v="135"/>
    <x v="248"/>
    <x v="53"/>
    <x v="189"/>
    <x v="0"/>
  </r>
  <r>
    <x v="0"/>
    <x v="18"/>
    <x v="18"/>
    <x v="3"/>
    <x v="3"/>
    <x v="3"/>
    <x v="10"/>
    <x v="110"/>
    <x v="94"/>
    <x v="102"/>
    <x v="144"/>
    <x v="50"/>
    <x v="56"/>
    <x v="0"/>
  </r>
  <r>
    <x v="0"/>
    <x v="18"/>
    <x v="18"/>
    <x v="11"/>
    <x v="11"/>
    <x v="11"/>
    <x v="11"/>
    <x v="44"/>
    <x v="30"/>
    <x v="74"/>
    <x v="249"/>
    <x v="54"/>
    <x v="71"/>
    <x v="0"/>
  </r>
  <r>
    <x v="0"/>
    <x v="18"/>
    <x v="18"/>
    <x v="56"/>
    <x v="56"/>
    <x v="56"/>
    <x v="12"/>
    <x v="65"/>
    <x v="181"/>
    <x v="47"/>
    <x v="149"/>
    <x v="42"/>
    <x v="207"/>
    <x v="0"/>
  </r>
  <r>
    <x v="0"/>
    <x v="18"/>
    <x v="18"/>
    <x v="12"/>
    <x v="12"/>
    <x v="12"/>
    <x v="12"/>
    <x v="65"/>
    <x v="181"/>
    <x v="74"/>
    <x v="249"/>
    <x v="57"/>
    <x v="139"/>
    <x v="0"/>
  </r>
  <r>
    <x v="0"/>
    <x v="18"/>
    <x v="18"/>
    <x v="16"/>
    <x v="16"/>
    <x v="16"/>
    <x v="14"/>
    <x v="45"/>
    <x v="55"/>
    <x v="89"/>
    <x v="25"/>
    <x v="46"/>
    <x v="206"/>
    <x v="0"/>
  </r>
  <r>
    <x v="0"/>
    <x v="18"/>
    <x v="18"/>
    <x v="24"/>
    <x v="24"/>
    <x v="24"/>
    <x v="15"/>
    <x v="85"/>
    <x v="186"/>
    <x v="46"/>
    <x v="250"/>
    <x v="40"/>
    <x v="208"/>
    <x v="0"/>
  </r>
  <r>
    <x v="0"/>
    <x v="18"/>
    <x v="18"/>
    <x v="8"/>
    <x v="8"/>
    <x v="8"/>
    <x v="16"/>
    <x v="47"/>
    <x v="35"/>
    <x v="46"/>
    <x v="250"/>
    <x v="53"/>
    <x v="189"/>
    <x v="0"/>
  </r>
  <r>
    <x v="0"/>
    <x v="18"/>
    <x v="18"/>
    <x v="13"/>
    <x v="13"/>
    <x v="13"/>
    <x v="17"/>
    <x v="86"/>
    <x v="118"/>
    <x v="47"/>
    <x v="149"/>
    <x v="44"/>
    <x v="209"/>
    <x v="0"/>
  </r>
  <r>
    <x v="0"/>
    <x v="18"/>
    <x v="18"/>
    <x v="47"/>
    <x v="47"/>
    <x v="47"/>
    <x v="18"/>
    <x v="50"/>
    <x v="159"/>
    <x v="74"/>
    <x v="249"/>
    <x v="41"/>
    <x v="8"/>
    <x v="0"/>
  </r>
  <r>
    <x v="0"/>
    <x v="18"/>
    <x v="18"/>
    <x v="19"/>
    <x v="19"/>
    <x v="19"/>
    <x v="19"/>
    <x v="51"/>
    <x v="191"/>
    <x v="50"/>
    <x v="251"/>
    <x v="50"/>
    <x v="56"/>
    <x v="0"/>
  </r>
  <r>
    <x v="0"/>
    <x v="19"/>
    <x v="19"/>
    <x v="41"/>
    <x v="41"/>
    <x v="41"/>
    <x v="0"/>
    <x v="148"/>
    <x v="192"/>
    <x v="136"/>
    <x v="252"/>
    <x v="96"/>
    <x v="210"/>
    <x v="0"/>
  </r>
  <r>
    <x v="0"/>
    <x v="19"/>
    <x v="19"/>
    <x v="44"/>
    <x v="44"/>
    <x v="44"/>
    <x v="1"/>
    <x v="149"/>
    <x v="193"/>
    <x v="137"/>
    <x v="253"/>
    <x v="102"/>
    <x v="211"/>
    <x v="0"/>
  </r>
  <r>
    <x v="0"/>
    <x v="19"/>
    <x v="19"/>
    <x v="42"/>
    <x v="42"/>
    <x v="42"/>
    <x v="2"/>
    <x v="125"/>
    <x v="166"/>
    <x v="138"/>
    <x v="254"/>
    <x v="8"/>
    <x v="212"/>
    <x v="0"/>
  </r>
  <r>
    <x v="0"/>
    <x v="19"/>
    <x v="19"/>
    <x v="0"/>
    <x v="0"/>
    <x v="0"/>
    <x v="3"/>
    <x v="150"/>
    <x v="194"/>
    <x v="139"/>
    <x v="255"/>
    <x v="49"/>
    <x v="126"/>
    <x v="0"/>
  </r>
  <r>
    <x v="0"/>
    <x v="19"/>
    <x v="19"/>
    <x v="1"/>
    <x v="1"/>
    <x v="1"/>
    <x v="4"/>
    <x v="151"/>
    <x v="50"/>
    <x v="140"/>
    <x v="256"/>
    <x v="41"/>
    <x v="189"/>
    <x v="0"/>
  </r>
  <r>
    <x v="0"/>
    <x v="19"/>
    <x v="19"/>
    <x v="57"/>
    <x v="57"/>
    <x v="57"/>
    <x v="5"/>
    <x v="123"/>
    <x v="195"/>
    <x v="121"/>
    <x v="187"/>
    <x v="91"/>
    <x v="213"/>
    <x v="0"/>
  </r>
  <r>
    <x v="0"/>
    <x v="19"/>
    <x v="19"/>
    <x v="2"/>
    <x v="2"/>
    <x v="2"/>
    <x v="6"/>
    <x v="82"/>
    <x v="71"/>
    <x v="130"/>
    <x v="90"/>
    <x v="73"/>
    <x v="129"/>
    <x v="0"/>
  </r>
  <r>
    <x v="0"/>
    <x v="19"/>
    <x v="19"/>
    <x v="3"/>
    <x v="3"/>
    <x v="3"/>
    <x v="7"/>
    <x v="140"/>
    <x v="171"/>
    <x v="141"/>
    <x v="257"/>
    <x v="57"/>
    <x v="214"/>
    <x v="0"/>
  </r>
  <r>
    <x v="0"/>
    <x v="19"/>
    <x v="19"/>
    <x v="46"/>
    <x v="46"/>
    <x v="46"/>
    <x v="8"/>
    <x v="152"/>
    <x v="94"/>
    <x v="88"/>
    <x v="258"/>
    <x v="47"/>
    <x v="215"/>
    <x v="0"/>
  </r>
  <r>
    <x v="0"/>
    <x v="19"/>
    <x v="19"/>
    <x v="7"/>
    <x v="7"/>
    <x v="7"/>
    <x v="8"/>
    <x v="152"/>
    <x v="94"/>
    <x v="142"/>
    <x v="259"/>
    <x v="62"/>
    <x v="8"/>
    <x v="0"/>
  </r>
  <r>
    <x v="0"/>
    <x v="19"/>
    <x v="19"/>
    <x v="5"/>
    <x v="5"/>
    <x v="5"/>
    <x v="10"/>
    <x v="153"/>
    <x v="9"/>
    <x v="128"/>
    <x v="260"/>
    <x v="55"/>
    <x v="165"/>
    <x v="0"/>
  </r>
  <r>
    <x v="0"/>
    <x v="19"/>
    <x v="19"/>
    <x v="35"/>
    <x v="35"/>
    <x v="35"/>
    <x v="11"/>
    <x v="94"/>
    <x v="55"/>
    <x v="91"/>
    <x v="223"/>
    <x v="84"/>
    <x v="216"/>
    <x v="0"/>
  </r>
  <r>
    <x v="0"/>
    <x v="19"/>
    <x v="19"/>
    <x v="30"/>
    <x v="30"/>
    <x v="30"/>
    <x v="12"/>
    <x v="42"/>
    <x v="61"/>
    <x v="99"/>
    <x v="233"/>
    <x v="41"/>
    <x v="189"/>
    <x v="0"/>
  </r>
  <r>
    <x v="0"/>
    <x v="19"/>
    <x v="19"/>
    <x v="8"/>
    <x v="8"/>
    <x v="8"/>
    <x v="12"/>
    <x v="42"/>
    <x v="61"/>
    <x v="99"/>
    <x v="233"/>
    <x v="41"/>
    <x v="189"/>
    <x v="0"/>
  </r>
  <r>
    <x v="0"/>
    <x v="19"/>
    <x v="19"/>
    <x v="4"/>
    <x v="4"/>
    <x v="4"/>
    <x v="14"/>
    <x v="108"/>
    <x v="17"/>
    <x v="49"/>
    <x v="160"/>
    <x v="60"/>
    <x v="37"/>
    <x v="0"/>
  </r>
  <r>
    <x v="0"/>
    <x v="19"/>
    <x v="19"/>
    <x v="13"/>
    <x v="13"/>
    <x v="13"/>
    <x v="15"/>
    <x v="109"/>
    <x v="172"/>
    <x v="84"/>
    <x v="120"/>
    <x v="64"/>
    <x v="144"/>
    <x v="0"/>
  </r>
  <r>
    <x v="0"/>
    <x v="19"/>
    <x v="19"/>
    <x v="10"/>
    <x v="10"/>
    <x v="10"/>
    <x v="16"/>
    <x v="43"/>
    <x v="159"/>
    <x v="102"/>
    <x v="237"/>
    <x v="57"/>
    <x v="214"/>
    <x v="0"/>
  </r>
  <r>
    <x v="0"/>
    <x v="19"/>
    <x v="19"/>
    <x v="15"/>
    <x v="15"/>
    <x v="15"/>
    <x v="17"/>
    <x v="95"/>
    <x v="76"/>
    <x v="89"/>
    <x v="89"/>
    <x v="101"/>
    <x v="217"/>
    <x v="0"/>
  </r>
  <r>
    <x v="0"/>
    <x v="19"/>
    <x v="19"/>
    <x v="6"/>
    <x v="6"/>
    <x v="6"/>
    <x v="17"/>
    <x v="95"/>
    <x v="76"/>
    <x v="78"/>
    <x v="235"/>
    <x v="41"/>
    <x v="189"/>
    <x v="0"/>
  </r>
  <r>
    <x v="0"/>
    <x v="19"/>
    <x v="19"/>
    <x v="58"/>
    <x v="58"/>
    <x v="58"/>
    <x v="19"/>
    <x v="62"/>
    <x v="196"/>
    <x v="60"/>
    <x v="226"/>
    <x v="42"/>
    <x v="132"/>
    <x v="0"/>
  </r>
  <r>
    <x v="0"/>
    <x v="19"/>
    <x v="19"/>
    <x v="12"/>
    <x v="12"/>
    <x v="12"/>
    <x v="19"/>
    <x v="62"/>
    <x v="196"/>
    <x v="46"/>
    <x v="261"/>
    <x v="57"/>
    <x v="214"/>
    <x v="0"/>
  </r>
  <r>
    <x v="0"/>
    <x v="20"/>
    <x v="20"/>
    <x v="0"/>
    <x v="0"/>
    <x v="0"/>
    <x v="0"/>
    <x v="120"/>
    <x v="197"/>
    <x v="143"/>
    <x v="262"/>
    <x v="51"/>
    <x v="72"/>
    <x v="0"/>
  </r>
  <r>
    <x v="0"/>
    <x v="20"/>
    <x v="20"/>
    <x v="1"/>
    <x v="1"/>
    <x v="1"/>
    <x v="1"/>
    <x v="105"/>
    <x v="198"/>
    <x v="73"/>
    <x v="263"/>
    <x v="48"/>
    <x v="47"/>
    <x v="0"/>
  </r>
  <r>
    <x v="0"/>
    <x v="20"/>
    <x v="20"/>
    <x v="6"/>
    <x v="6"/>
    <x v="6"/>
    <x v="2"/>
    <x v="132"/>
    <x v="199"/>
    <x v="132"/>
    <x v="264"/>
    <x v="53"/>
    <x v="62"/>
    <x v="0"/>
  </r>
  <r>
    <x v="0"/>
    <x v="20"/>
    <x v="20"/>
    <x v="4"/>
    <x v="4"/>
    <x v="4"/>
    <x v="3"/>
    <x v="134"/>
    <x v="150"/>
    <x v="122"/>
    <x v="265"/>
    <x v="46"/>
    <x v="215"/>
    <x v="0"/>
  </r>
  <r>
    <x v="0"/>
    <x v="20"/>
    <x v="20"/>
    <x v="2"/>
    <x v="2"/>
    <x v="2"/>
    <x v="4"/>
    <x v="95"/>
    <x v="200"/>
    <x v="40"/>
    <x v="8"/>
    <x v="66"/>
    <x v="218"/>
    <x v="0"/>
  </r>
  <r>
    <x v="0"/>
    <x v="20"/>
    <x v="20"/>
    <x v="9"/>
    <x v="9"/>
    <x v="9"/>
    <x v="5"/>
    <x v="60"/>
    <x v="121"/>
    <x v="63"/>
    <x v="75"/>
    <x v="28"/>
    <x v="219"/>
    <x v="0"/>
  </r>
  <r>
    <x v="0"/>
    <x v="20"/>
    <x v="20"/>
    <x v="12"/>
    <x v="12"/>
    <x v="12"/>
    <x v="6"/>
    <x v="64"/>
    <x v="113"/>
    <x v="46"/>
    <x v="266"/>
    <x v="55"/>
    <x v="63"/>
    <x v="0"/>
  </r>
  <r>
    <x v="0"/>
    <x v="20"/>
    <x v="20"/>
    <x v="7"/>
    <x v="7"/>
    <x v="7"/>
    <x v="7"/>
    <x v="44"/>
    <x v="201"/>
    <x v="40"/>
    <x v="8"/>
    <x v="80"/>
    <x v="111"/>
    <x v="0"/>
  </r>
  <r>
    <x v="0"/>
    <x v="20"/>
    <x v="20"/>
    <x v="5"/>
    <x v="5"/>
    <x v="5"/>
    <x v="8"/>
    <x v="45"/>
    <x v="202"/>
    <x v="90"/>
    <x v="141"/>
    <x v="40"/>
    <x v="178"/>
    <x v="0"/>
  </r>
  <r>
    <x v="0"/>
    <x v="20"/>
    <x v="20"/>
    <x v="10"/>
    <x v="10"/>
    <x v="10"/>
    <x v="9"/>
    <x v="86"/>
    <x v="29"/>
    <x v="50"/>
    <x v="267"/>
    <x v="55"/>
    <x v="63"/>
    <x v="0"/>
  </r>
  <r>
    <x v="0"/>
    <x v="20"/>
    <x v="20"/>
    <x v="59"/>
    <x v="59"/>
    <x v="59"/>
    <x v="9"/>
    <x v="86"/>
    <x v="29"/>
    <x v="79"/>
    <x v="67"/>
    <x v="48"/>
    <x v="47"/>
    <x v="1"/>
  </r>
  <r>
    <x v="0"/>
    <x v="20"/>
    <x v="20"/>
    <x v="8"/>
    <x v="8"/>
    <x v="8"/>
    <x v="9"/>
    <x v="86"/>
    <x v="29"/>
    <x v="58"/>
    <x v="268"/>
    <x v="48"/>
    <x v="47"/>
    <x v="0"/>
  </r>
  <r>
    <x v="0"/>
    <x v="20"/>
    <x v="20"/>
    <x v="14"/>
    <x v="14"/>
    <x v="14"/>
    <x v="12"/>
    <x v="51"/>
    <x v="12"/>
    <x v="76"/>
    <x v="258"/>
    <x v="80"/>
    <x v="111"/>
    <x v="0"/>
  </r>
  <r>
    <x v="0"/>
    <x v="20"/>
    <x v="20"/>
    <x v="28"/>
    <x v="28"/>
    <x v="28"/>
    <x v="13"/>
    <x v="52"/>
    <x v="127"/>
    <x v="91"/>
    <x v="269"/>
    <x v="57"/>
    <x v="220"/>
    <x v="0"/>
  </r>
  <r>
    <x v="0"/>
    <x v="20"/>
    <x v="20"/>
    <x v="18"/>
    <x v="18"/>
    <x v="18"/>
    <x v="14"/>
    <x v="92"/>
    <x v="33"/>
    <x v="51"/>
    <x v="33"/>
    <x v="54"/>
    <x v="221"/>
    <x v="0"/>
  </r>
  <r>
    <x v="0"/>
    <x v="20"/>
    <x v="20"/>
    <x v="11"/>
    <x v="11"/>
    <x v="11"/>
    <x v="15"/>
    <x v="87"/>
    <x v="35"/>
    <x v="83"/>
    <x v="270"/>
    <x v="55"/>
    <x v="63"/>
    <x v="0"/>
  </r>
  <r>
    <x v="0"/>
    <x v="20"/>
    <x v="20"/>
    <x v="24"/>
    <x v="24"/>
    <x v="24"/>
    <x v="16"/>
    <x v="93"/>
    <x v="60"/>
    <x v="41"/>
    <x v="168"/>
    <x v="40"/>
    <x v="178"/>
    <x v="0"/>
  </r>
  <r>
    <x v="0"/>
    <x v="20"/>
    <x v="20"/>
    <x v="34"/>
    <x v="34"/>
    <x v="34"/>
    <x v="16"/>
    <x v="93"/>
    <x v="60"/>
    <x v="83"/>
    <x v="270"/>
    <x v="51"/>
    <x v="72"/>
    <x v="0"/>
  </r>
  <r>
    <x v="0"/>
    <x v="20"/>
    <x v="20"/>
    <x v="15"/>
    <x v="15"/>
    <x v="15"/>
    <x v="16"/>
    <x v="93"/>
    <x v="60"/>
    <x v="45"/>
    <x v="40"/>
    <x v="66"/>
    <x v="218"/>
    <x v="0"/>
  </r>
  <r>
    <x v="0"/>
    <x v="20"/>
    <x v="20"/>
    <x v="60"/>
    <x v="60"/>
    <x v="60"/>
    <x v="16"/>
    <x v="93"/>
    <x v="60"/>
    <x v="50"/>
    <x v="267"/>
    <x v="53"/>
    <x v="62"/>
    <x v="0"/>
  </r>
  <r>
    <x v="0"/>
    <x v="21"/>
    <x v="21"/>
    <x v="19"/>
    <x v="19"/>
    <x v="19"/>
    <x v="0"/>
    <x v="154"/>
    <x v="203"/>
    <x v="144"/>
    <x v="271"/>
    <x v="28"/>
    <x v="222"/>
    <x v="0"/>
  </r>
  <r>
    <x v="0"/>
    <x v="21"/>
    <x v="21"/>
    <x v="0"/>
    <x v="0"/>
    <x v="0"/>
    <x v="1"/>
    <x v="57"/>
    <x v="204"/>
    <x v="98"/>
    <x v="272"/>
    <x v="55"/>
    <x v="173"/>
    <x v="0"/>
  </r>
  <r>
    <x v="0"/>
    <x v="21"/>
    <x v="21"/>
    <x v="1"/>
    <x v="1"/>
    <x v="1"/>
    <x v="2"/>
    <x v="95"/>
    <x v="205"/>
    <x v="121"/>
    <x v="273"/>
    <x v="48"/>
    <x v="47"/>
    <x v="0"/>
  </r>
  <r>
    <x v="0"/>
    <x v="21"/>
    <x v="21"/>
    <x v="2"/>
    <x v="2"/>
    <x v="2"/>
    <x v="3"/>
    <x v="63"/>
    <x v="206"/>
    <x v="42"/>
    <x v="274"/>
    <x v="80"/>
    <x v="98"/>
    <x v="0"/>
  </r>
  <r>
    <x v="0"/>
    <x v="21"/>
    <x v="21"/>
    <x v="9"/>
    <x v="9"/>
    <x v="9"/>
    <x v="4"/>
    <x v="47"/>
    <x v="164"/>
    <x v="62"/>
    <x v="33"/>
    <x v="65"/>
    <x v="223"/>
    <x v="0"/>
  </r>
  <r>
    <x v="0"/>
    <x v="21"/>
    <x v="21"/>
    <x v="4"/>
    <x v="4"/>
    <x v="4"/>
    <x v="4"/>
    <x v="47"/>
    <x v="164"/>
    <x v="41"/>
    <x v="61"/>
    <x v="54"/>
    <x v="224"/>
    <x v="0"/>
  </r>
  <r>
    <x v="0"/>
    <x v="21"/>
    <x v="21"/>
    <x v="3"/>
    <x v="3"/>
    <x v="3"/>
    <x v="6"/>
    <x v="48"/>
    <x v="144"/>
    <x v="89"/>
    <x v="275"/>
    <x v="62"/>
    <x v="225"/>
    <x v="0"/>
  </r>
  <r>
    <x v="0"/>
    <x v="21"/>
    <x v="21"/>
    <x v="8"/>
    <x v="8"/>
    <x v="8"/>
    <x v="7"/>
    <x v="86"/>
    <x v="153"/>
    <x v="74"/>
    <x v="276"/>
    <x v="62"/>
    <x v="225"/>
    <x v="0"/>
  </r>
  <r>
    <x v="0"/>
    <x v="21"/>
    <x v="21"/>
    <x v="47"/>
    <x v="47"/>
    <x v="47"/>
    <x v="8"/>
    <x v="93"/>
    <x v="84"/>
    <x v="41"/>
    <x v="61"/>
    <x v="41"/>
    <x v="208"/>
    <x v="1"/>
  </r>
  <r>
    <x v="0"/>
    <x v="21"/>
    <x v="21"/>
    <x v="12"/>
    <x v="12"/>
    <x v="12"/>
    <x v="9"/>
    <x v="88"/>
    <x v="126"/>
    <x v="91"/>
    <x v="132"/>
    <x v="51"/>
    <x v="82"/>
    <x v="0"/>
  </r>
  <r>
    <x v="0"/>
    <x v="21"/>
    <x v="21"/>
    <x v="14"/>
    <x v="14"/>
    <x v="14"/>
    <x v="10"/>
    <x v="89"/>
    <x v="207"/>
    <x v="47"/>
    <x v="270"/>
    <x v="46"/>
    <x v="226"/>
    <x v="0"/>
  </r>
  <r>
    <x v="0"/>
    <x v="21"/>
    <x v="21"/>
    <x v="10"/>
    <x v="10"/>
    <x v="10"/>
    <x v="10"/>
    <x v="89"/>
    <x v="207"/>
    <x v="47"/>
    <x v="270"/>
    <x v="46"/>
    <x v="226"/>
    <x v="0"/>
  </r>
  <r>
    <x v="0"/>
    <x v="21"/>
    <x v="21"/>
    <x v="17"/>
    <x v="17"/>
    <x v="17"/>
    <x v="12"/>
    <x v="96"/>
    <x v="127"/>
    <x v="79"/>
    <x v="277"/>
    <x v="43"/>
    <x v="227"/>
    <x v="0"/>
  </r>
  <r>
    <x v="0"/>
    <x v="21"/>
    <x v="21"/>
    <x v="38"/>
    <x v="38"/>
    <x v="38"/>
    <x v="13"/>
    <x v="97"/>
    <x v="208"/>
    <x v="43"/>
    <x v="54"/>
    <x v="55"/>
    <x v="173"/>
    <x v="0"/>
  </r>
  <r>
    <x v="0"/>
    <x v="21"/>
    <x v="21"/>
    <x v="61"/>
    <x v="61"/>
    <x v="61"/>
    <x v="14"/>
    <x v="98"/>
    <x v="75"/>
    <x v="43"/>
    <x v="54"/>
    <x v="51"/>
    <x v="82"/>
    <x v="0"/>
  </r>
  <r>
    <x v="0"/>
    <x v="21"/>
    <x v="21"/>
    <x v="28"/>
    <x v="28"/>
    <x v="28"/>
    <x v="14"/>
    <x v="98"/>
    <x v="75"/>
    <x v="57"/>
    <x v="218"/>
    <x v="62"/>
    <x v="225"/>
    <x v="0"/>
  </r>
  <r>
    <x v="0"/>
    <x v="21"/>
    <x v="21"/>
    <x v="16"/>
    <x v="16"/>
    <x v="16"/>
    <x v="16"/>
    <x v="99"/>
    <x v="158"/>
    <x v="47"/>
    <x v="270"/>
    <x v="50"/>
    <x v="228"/>
    <x v="0"/>
  </r>
  <r>
    <x v="0"/>
    <x v="21"/>
    <x v="21"/>
    <x v="11"/>
    <x v="11"/>
    <x v="11"/>
    <x v="16"/>
    <x v="99"/>
    <x v="158"/>
    <x v="51"/>
    <x v="75"/>
    <x v="51"/>
    <x v="82"/>
    <x v="0"/>
  </r>
  <r>
    <x v="0"/>
    <x v="21"/>
    <x v="21"/>
    <x v="5"/>
    <x v="5"/>
    <x v="5"/>
    <x v="16"/>
    <x v="99"/>
    <x v="158"/>
    <x v="63"/>
    <x v="34"/>
    <x v="62"/>
    <x v="225"/>
    <x v="0"/>
  </r>
  <r>
    <x v="0"/>
    <x v="21"/>
    <x v="21"/>
    <x v="37"/>
    <x v="37"/>
    <x v="37"/>
    <x v="16"/>
    <x v="99"/>
    <x v="158"/>
    <x v="43"/>
    <x v="54"/>
    <x v="80"/>
    <x v="98"/>
    <x v="0"/>
  </r>
  <r>
    <x v="0"/>
    <x v="22"/>
    <x v="22"/>
    <x v="0"/>
    <x v="0"/>
    <x v="0"/>
    <x v="0"/>
    <x v="121"/>
    <x v="209"/>
    <x v="145"/>
    <x v="278"/>
    <x v="50"/>
    <x v="177"/>
    <x v="0"/>
  </r>
  <r>
    <x v="0"/>
    <x v="22"/>
    <x v="22"/>
    <x v="1"/>
    <x v="1"/>
    <x v="1"/>
    <x v="1"/>
    <x v="84"/>
    <x v="210"/>
    <x v="141"/>
    <x v="279"/>
    <x v="50"/>
    <x v="177"/>
    <x v="0"/>
  </r>
  <r>
    <x v="0"/>
    <x v="22"/>
    <x v="22"/>
    <x v="4"/>
    <x v="4"/>
    <x v="4"/>
    <x v="2"/>
    <x v="134"/>
    <x v="211"/>
    <x v="46"/>
    <x v="55"/>
    <x v="60"/>
    <x v="229"/>
    <x v="0"/>
  </r>
  <r>
    <x v="0"/>
    <x v="22"/>
    <x v="22"/>
    <x v="2"/>
    <x v="2"/>
    <x v="2"/>
    <x v="3"/>
    <x v="110"/>
    <x v="212"/>
    <x v="46"/>
    <x v="55"/>
    <x v="81"/>
    <x v="92"/>
    <x v="0"/>
  </r>
  <r>
    <x v="0"/>
    <x v="22"/>
    <x v="22"/>
    <x v="55"/>
    <x v="55"/>
    <x v="55"/>
    <x v="4"/>
    <x v="44"/>
    <x v="213"/>
    <x v="76"/>
    <x v="28"/>
    <x v="49"/>
    <x v="230"/>
    <x v="0"/>
  </r>
  <r>
    <x v="0"/>
    <x v="22"/>
    <x v="22"/>
    <x v="10"/>
    <x v="10"/>
    <x v="10"/>
    <x v="5"/>
    <x v="45"/>
    <x v="4"/>
    <x v="85"/>
    <x v="193"/>
    <x v="51"/>
    <x v="231"/>
    <x v="0"/>
  </r>
  <r>
    <x v="0"/>
    <x v="22"/>
    <x v="22"/>
    <x v="12"/>
    <x v="12"/>
    <x v="12"/>
    <x v="6"/>
    <x v="85"/>
    <x v="202"/>
    <x v="44"/>
    <x v="135"/>
    <x v="81"/>
    <x v="92"/>
    <x v="0"/>
  </r>
  <r>
    <x v="0"/>
    <x v="22"/>
    <x v="22"/>
    <x v="11"/>
    <x v="11"/>
    <x v="11"/>
    <x v="7"/>
    <x v="46"/>
    <x v="214"/>
    <x v="50"/>
    <x v="280"/>
    <x v="57"/>
    <x v="221"/>
    <x v="0"/>
  </r>
  <r>
    <x v="0"/>
    <x v="22"/>
    <x v="22"/>
    <x v="13"/>
    <x v="13"/>
    <x v="13"/>
    <x v="8"/>
    <x v="48"/>
    <x v="6"/>
    <x v="43"/>
    <x v="195"/>
    <x v="73"/>
    <x v="232"/>
    <x v="0"/>
  </r>
  <r>
    <x v="0"/>
    <x v="22"/>
    <x v="22"/>
    <x v="9"/>
    <x v="9"/>
    <x v="9"/>
    <x v="9"/>
    <x v="49"/>
    <x v="28"/>
    <x v="47"/>
    <x v="215"/>
    <x v="49"/>
    <x v="230"/>
    <x v="0"/>
  </r>
  <r>
    <x v="0"/>
    <x v="22"/>
    <x v="22"/>
    <x v="7"/>
    <x v="7"/>
    <x v="7"/>
    <x v="9"/>
    <x v="49"/>
    <x v="28"/>
    <x v="49"/>
    <x v="248"/>
    <x v="53"/>
    <x v="161"/>
    <x v="0"/>
  </r>
  <r>
    <x v="0"/>
    <x v="22"/>
    <x v="22"/>
    <x v="6"/>
    <x v="6"/>
    <x v="6"/>
    <x v="9"/>
    <x v="49"/>
    <x v="28"/>
    <x v="49"/>
    <x v="248"/>
    <x v="53"/>
    <x v="161"/>
    <x v="0"/>
  </r>
  <r>
    <x v="0"/>
    <x v="22"/>
    <x v="22"/>
    <x v="14"/>
    <x v="14"/>
    <x v="14"/>
    <x v="12"/>
    <x v="50"/>
    <x v="10"/>
    <x v="48"/>
    <x v="281"/>
    <x v="50"/>
    <x v="177"/>
    <x v="0"/>
  </r>
  <r>
    <x v="0"/>
    <x v="22"/>
    <x v="22"/>
    <x v="3"/>
    <x v="3"/>
    <x v="3"/>
    <x v="13"/>
    <x v="52"/>
    <x v="138"/>
    <x v="39"/>
    <x v="118"/>
    <x v="53"/>
    <x v="161"/>
    <x v="0"/>
  </r>
  <r>
    <x v="0"/>
    <x v="22"/>
    <x v="22"/>
    <x v="5"/>
    <x v="5"/>
    <x v="5"/>
    <x v="13"/>
    <x v="52"/>
    <x v="138"/>
    <x v="39"/>
    <x v="118"/>
    <x v="53"/>
    <x v="161"/>
    <x v="0"/>
  </r>
  <r>
    <x v="0"/>
    <x v="22"/>
    <x v="22"/>
    <x v="62"/>
    <x v="62"/>
    <x v="62"/>
    <x v="15"/>
    <x v="87"/>
    <x v="57"/>
    <x v="35"/>
    <x v="282"/>
    <x v="50"/>
    <x v="177"/>
    <x v="0"/>
  </r>
  <r>
    <x v="0"/>
    <x v="22"/>
    <x v="22"/>
    <x v="16"/>
    <x v="16"/>
    <x v="16"/>
    <x v="16"/>
    <x v="93"/>
    <x v="34"/>
    <x v="57"/>
    <x v="54"/>
    <x v="46"/>
    <x v="132"/>
    <x v="0"/>
  </r>
  <r>
    <x v="0"/>
    <x v="22"/>
    <x v="22"/>
    <x v="34"/>
    <x v="34"/>
    <x v="34"/>
    <x v="17"/>
    <x v="88"/>
    <x v="75"/>
    <x v="60"/>
    <x v="283"/>
    <x v="50"/>
    <x v="177"/>
    <x v="0"/>
  </r>
  <r>
    <x v="0"/>
    <x v="22"/>
    <x v="22"/>
    <x v="28"/>
    <x v="28"/>
    <x v="28"/>
    <x v="17"/>
    <x v="88"/>
    <x v="75"/>
    <x v="83"/>
    <x v="174"/>
    <x v="80"/>
    <x v="45"/>
    <x v="0"/>
  </r>
  <r>
    <x v="0"/>
    <x v="22"/>
    <x v="22"/>
    <x v="8"/>
    <x v="8"/>
    <x v="8"/>
    <x v="17"/>
    <x v="88"/>
    <x v="75"/>
    <x v="76"/>
    <x v="28"/>
    <x v="53"/>
    <x v="161"/>
    <x v="0"/>
  </r>
  <r>
    <x v="0"/>
    <x v="23"/>
    <x v="23"/>
    <x v="0"/>
    <x v="0"/>
    <x v="0"/>
    <x v="0"/>
    <x v="155"/>
    <x v="215"/>
    <x v="146"/>
    <x v="284"/>
    <x v="103"/>
    <x v="226"/>
    <x v="0"/>
  </r>
  <r>
    <x v="0"/>
    <x v="23"/>
    <x v="23"/>
    <x v="1"/>
    <x v="1"/>
    <x v="1"/>
    <x v="1"/>
    <x v="156"/>
    <x v="216"/>
    <x v="29"/>
    <x v="285"/>
    <x v="50"/>
    <x v="62"/>
    <x v="0"/>
  </r>
  <r>
    <x v="0"/>
    <x v="23"/>
    <x v="23"/>
    <x v="4"/>
    <x v="4"/>
    <x v="4"/>
    <x v="2"/>
    <x v="157"/>
    <x v="217"/>
    <x v="75"/>
    <x v="87"/>
    <x v="93"/>
    <x v="233"/>
    <x v="0"/>
  </r>
  <r>
    <x v="0"/>
    <x v="23"/>
    <x v="23"/>
    <x v="2"/>
    <x v="2"/>
    <x v="2"/>
    <x v="3"/>
    <x v="158"/>
    <x v="218"/>
    <x v="72"/>
    <x v="138"/>
    <x v="104"/>
    <x v="234"/>
    <x v="0"/>
  </r>
  <r>
    <x v="0"/>
    <x v="23"/>
    <x v="23"/>
    <x v="6"/>
    <x v="6"/>
    <x v="6"/>
    <x v="4"/>
    <x v="159"/>
    <x v="123"/>
    <x v="147"/>
    <x v="286"/>
    <x v="55"/>
    <x v="155"/>
    <x v="0"/>
  </r>
  <r>
    <x v="0"/>
    <x v="23"/>
    <x v="23"/>
    <x v="3"/>
    <x v="3"/>
    <x v="3"/>
    <x v="5"/>
    <x v="54"/>
    <x v="219"/>
    <x v="148"/>
    <x v="287"/>
    <x v="45"/>
    <x v="100"/>
    <x v="0"/>
  </r>
  <r>
    <x v="0"/>
    <x v="23"/>
    <x v="23"/>
    <x v="8"/>
    <x v="8"/>
    <x v="8"/>
    <x v="6"/>
    <x v="160"/>
    <x v="43"/>
    <x v="149"/>
    <x v="288"/>
    <x v="80"/>
    <x v="109"/>
    <x v="0"/>
  </r>
  <r>
    <x v="0"/>
    <x v="23"/>
    <x v="23"/>
    <x v="9"/>
    <x v="9"/>
    <x v="9"/>
    <x v="7"/>
    <x v="161"/>
    <x v="103"/>
    <x v="41"/>
    <x v="226"/>
    <x v="76"/>
    <x v="235"/>
    <x v="0"/>
  </r>
  <r>
    <x v="0"/>
    <x v="23"/>
    <x v="23"/>
    <x v="11"/>
    <x v="11"/>
    <x v="11"/>
    <x v="8"/>
    <x v="126"/>
    <x v="165"/>
    <x v="88"/>
    <x v="283"/>
    <x v="105"/>
    <x v="196"/>
    <x v="0"/>
  </r>
  <r>
    <x v="0"/>
    <x v="23"/>
    <x v="23"/>
    <x v="17"/>
    <x v="17"/>
    <x v="17"/>
    <x v="9"/>
    <x v="162"/>
    <x v="7"/>
    <x v="32"/>
    <x v="270"/>
    <x v="106"/>
    <x v="236"/>
    <x v="0"/>
  </r>
  <r>
    <x v="0"/>
    <x v="23"/>
    <x v="23"/>
    <x v="10"/>
    <x v="10"/>
    <x v="10"/>
    <x v="10"/>
    <x v="163"/>
    <x v="104"/>
    <x v="65"/>
    <x v="289"/>
    <x v="64"/>
    <x v="99"/>
    <x v="0"/>
  </r>
  <r>
    <x v="0"/>
    <x v="23"/>
    <x v="23"/>
    <x v="18"/>
    <x v="18"/>
    <x v="18"/>
    <x v="11"/>
    <x v="128"/>
    <x v="94"/>
    <x v="93"/>
    <x v="225"/>
    <x v="56"/>
    <x v="220"/>
    <x v="0"/>
  </r>
  <r>
    <x v="0"/>
    <x v="23"/>
    <x v="23"/>
    <x v="5"/>
    <x v="5"/>
    <x v="5"/>
    <x v="12"/>
    <x v="103"/>
    <x v="45"/>
    <x v="36"/>
    <x v="290"/>
    <x v="45"/>
    <x v="100"/>
    <x v="1"/>
  </r>
  <r>
    <x v="0"/>
    <x v="23"/>
    <x v="23"/>
    <x v="13"/>
    <x v="13"/>
    <x v="13"/>
    <x v="13"/>
    <x v="164"/>
    <x v="54"/>
    <x v="46"/>
    <x v="99"/>
    <x v="95"/>
    <x v="237"/>
    <x v="0"/>
  </r>
  <r>
    <x v="0"/>
    <x v="23"/>
    <x v="23"/>
    <x v="14"/>
    <x v="14"/>
    <x v="14"/>
    <x v="14"/>
    <x v="81"/>
    <x v="127"/>
    <x v="97"/>
    <x v="291"/>
    <x v="47"/>
    <x v="238"/>
    <x v="0"/>
  </r>
  <r>
    <x v="0"/>
    <x v="23"/>
    <x v="23"/>
    <x v="7"/>
    <x v="7"/>
    <x v="7"/>
    <x v="15"/>
    <x v="82"/>
    <x v="208"/>
    <x v="150"/>
    <x v="196"/>
    <x v="55"/>
    <x v="155"/>
    <x v="0"/>
  </r>
  <r>
    <x v="0"/>
    <x v="23"/>
    <x v="23"/>
    <x v="12"/>
    <x v="12"/>
    <x v="12"/>
    <x v="16"/>
    <x v="140"/>
    <x v="34"/>
    <x v="125"/>
    <x v="57"/>
    <x v="64"/>
    <x v="99"/>
    <x v="0"/>
  </r>
  <r>
    <x v="0"/>
    <x v="23"/>
    <x v="23"/>
    <x v="15"/>
    <x v="15"/>
    <x v="15"/>
    <x v="17"/>
    <x v="165"/>
    <x v="75"/>
    <x v="74"/>
    <x v="17"/>
    <x v="103"/>
    <x v="226"/>
    <x v="0"/>
  </r>
  <r>
    <x v="0"/>
    <x v="23"/>
    <x v="23"/>
    <x v="16"/>
    <x v="16"/>
    <x v="16"/>
    <x v="18"/>
    <x v="166"/>
    <x v="15"/>
    <x v="135"/>
    <x v="292"/>
    <x v="63"/>
    <x v="12"/>
    <x v="0"/>
  </r>
  <r>
    <x v="0"/>
    <x v="23"/>
    <x v="23"/>
    <x v="28"/>
    <x v="28"/>
    <x v="28"/>
    <x v="19"/>
    <x v="56"/>
    <x v="61"/>
    <x v="116"/>
    <x v="163"/>
    <x v="65"/>
    <x v="22"/>
    <x v="0"/>
  </r>
  <r>
    <x v="0"/>
    <x v="24"/>
    <x v="24"/>
    <x v="1"/>
    <x v="1"/>
    <x v="1"/>
    <x v="0"/>
    <x v="167"/>
    <x v="220"/>
    <x v="151"/>
    <x v="293"/>
    <x v="41"/>
    <x v="239"/>
    <x v="0"/>
  </r>
  <r>
    <x v="0"/>
    <x v="24"/>
    <x v="24"/>
    <x v="0"/>
    <x v="0"/>
    <x v="0"/>
    <x v="1"/>
    <x v="106"/>
    <x v="221"/>
    <x v="128"/>
    <x v="272"/>
    <x v="41"/>
    <x v="239"/>
    <x v="0"/>
  </r>
  <r>
    <x v="0"/>
    <x v="24"/>
    <x v="24"/>
    <x v="4"/>
    <x v="4"/>
    <x v="4"/>
    <x v="2"/>
    <x v="110"/>
    <x v="111"/>
    <x v="46"/>
    <x v="24"/>
    <x v="81"/>
    <x v="240"/>
    <x v="0"/>
  </r>
  <r>
    <x v="0"/>
    <x v="24"/>
    <x v="24"/>
    <x v="9"/>
    <x v="9"/>
    <x v="9"/>
    <x v="3"/>
    <x v="64"/>
    <x v="222"/>
    <x v="57"/>
    <x v="237"/>
    <x v="42"/>
    <x v="241"/>
    <x v="0"/>
  </r>
  <r>
    <x v="0"/>
    <x v="24"/>
    <x v="24"/>
    <x v="25"/>
    <x v="25"/>
    <x v="25"/>
    <x v="4"/>
    <x v="47"/>
    <x v="177"/>
    <x v="44"/>
    <x v="232"/>
    <x v="55"/>
    <x v="242"/>
    <x v="0"/>
  </r>
  <r>
    <x v="0"/>
    <x v="24"/>
    <x v="24"/>
    <x v="11"/>
    <x v="11"/>
    <x v="11"/>
    <x v="5"/>
    <x v="48"/>
    <x v="223"/>
    <x v="48"/>
    <x v="61"/>
    <x v="55"/>
    <x v="242"/>
    <x v="0"/>
  </r>
  <r>
    <x v="0"/>
    <x v="24"/>
    <x v="24"/>
    <x v="16"/>
    <x v="16"/>
    <x v="16"/>
    <x v="6"/>
    <x v="49"/>
    <x v="224"/>
    <x v="48"/>
    <x v="61"/>
    <x v="80"/>
    <x v="18"/>
    <x v="0"/>
  </r>
  <r>
    <x v="0"/>
    <x v="24"/>
    <x v="24"/>
    <x v="7"/>
    <x v="7"/>
    <x v="7"/>
    <x v="7"/>
    <x v="50"/>
    <x v="225"/>
    <x v="74"/>
    <x v="246"/>
    <x v="41"/>
    <x v="239"/>
    <x v="0"/>
  </r>
  <r>
    <x v="0"/>
    <x v="24"/>
    <x v="24"/>
    <x v="12"/>
    <x v="12"/>
    <x v="12"/>
    <x v="8"/>
    <x v="51"/>
    <x v="171"/>
    <x v="48"/>
    <x v="61"/>
    <x v="62"/>
    <x v="228"/>
    <x v="0"/>
  </r>
  <r>
    <x v="0"/>
    <x v="24"/>
    <x v="24"/>
    <x v="14"/>
    <x v="14"/>
    <x v="14"/>
    <x v="9"/>
    <x v="52"/>
    <x v="226"/>
    <x v="41"/>
    <x v="294"/>
    <x v="80"/>
    <x v="18"/>
    <x v="0"/>
  </r>
  <r>
    <x v="0"/>
    <x v="24"/>
    <x v="24"/>
    <x v="3"/>
    <x v="3"/>
    <x v="3"/>
    <x v="9"/>
    <x v="52"/>
    <x v="226"/>
    <x v="39"/>
    <x v="247"/>
    <x v="53"/>
    <x v="64"/>
    <x v="0"/>
  </r>
  <r>
    <x v="0"/>
    <x v="24"/>
    <x v="24"/>
    <x v="34"/>
    <x v="34"/>
    <x v="34"/>
    <x v="11"/>
    <x v="92"/>
    <x v="227"/>
    <x v="35"/>
    <x v="29"/>
    <x v="80"/>
    <x v="18"/>
    <x v="0"/>
  </r>
  <r>
    <x v="0"/>
    <x v="24"/>
    <x v="24"/>
    <x v="15"/>
    <x v="15"/>
    <x v="15"/>
    <x v="12"/>
    <x v="87"/>
    <x v="28"/>
    <x v="47"/>
    <x v="295"/>
    <x v="54"/>
    <x v="227"/>
    <x v="0"/>
  </r>
  <r>
    <x v="0"/>
    <x v="24"/>
    <x v="24"/>
    <x v="56"/>
    <x v="56"/>
    <x v="56"/>
    <x v="13"/>
    <x v="93"/>
    <x v="228"/>
    <x v="47"/>
    <x v="295"/>
    <x v="57"/>
    <x v="243"/>
    <x v="0"/>
  </r>
  <r>
    <x v="0"/>
    <x v="24"/>
    <x v="24"/>
    <x v="24"/>
    <x v="24"/>
    <x v="24"/>
    <x v="14"/>
    <x v="88"/>
    <x v="11"/>
    <x v="76"/>
    <x v="296"/>
    <x v="53"/>
    <x v="64"/>
    <x v="0"/>
  </r>
  <r>
    <x v="0"/>
    <x v="24"/>
    <x v="24"/>
    <x v="8"/>
    <x v="8"/>
    <x v="8"/>
    <x v="15"/>
    <x v="89"/>
    <x v="32"/>
    <x v="41"/>
    <x v="294"/>
    <x v="53"/>
    <x v="64"/>
    <x v="0"/>
  </r>
  <r>
    <x v="0"/>
    <x v="24"/>
    <x v="24"/>
    <x v="23"/>
    <x v="23"/>
    <x v="23"/>
    <x v="16"/>
    <x v="96"/>
    <x v="57"/>
    <x v="51"/>
    <x v="162"/>
    <x v="81"/>
    <x v="240"/>
    <x v="0"/>
  </r>
  <r>
    <x v="0"/>
    <x v="24"/>
    <x v="24"/>
    <x v="26"/>
    <x v="26"/>
    <x v="26"/>
    <x v="16"/>
    <x v="96"/>
    <x v="57"/>
    <x v="43"/>
    <x v="297"/>
    <x v="46"/>
    <x v="244"/>
    <x v="0"/>
  </r>
  <r>
    <x v="0"/>
    <x v="24"/>
    <x v="24"/>
    <x v="13"/>
    <x v="13"/>
    <x v="13"/>
    <x v="16"/>
    <x v="96"/>
    <x v="57"/>
    <x v="47"/>
    <x v="295"/>
    <x v="55"/>
    <x v="242"/>
    <x v="0"/>
  </r>
  <r>
    <x v="0"/>
    <x v="24"/>
    <x v="24"/>
    <x v="10"/>
    <x v="10"/>
    <x v="10"/>
    <x v="19"/>
    <x v="97"/>
    <x v="35"/>
    <x v="91"/>
    <x v="206"/>
    <x v="62"/>
    <x v="228"/>
    <x v="0"/>
  </r>
  <r>
    <x v="0"/>
    <x v="24"/>
    <x v="24"/>
    <x v="5"/>
    <x v="5"/>
    <x v="5"/>
    <x v="19"/>
    <x v="97"/>
    <x v="35"/>
    <x v="84"/>
    <x v="161"/>
    <x v="53"/>
    <x v="64"/>
    <x v="0"/>
  </r>
  <r>
    <x v="0"/>
    <x v="25"/>
    <x v="25"/>
    <x v="0"/>
    <x v="0"/>
    <x v="0"/>
    <x v="0"/>
    <x v="75"/>
    <x v="229"/>
    <x v="123"/>
    <x v="298"/>
    <x v="62"/>
    <x v="239"/>
    <x v="0"/>
  </r>
  <r>
    <x v="0"/>
    <x v="25"/>
    <x v="25"/>
    <x v="2"/>
    <x v="2"/>
    <x v="2"/>
    <x v="1"/>
    <x v="83"/>
    <x v="230"/>
    <x v="152"/>
    <x v="167"/>
    <x v="54"/>
    <x v="139"/>
    <x v="0"/>
  </r>
  <r>
    <x v="0"/>
    <x v="25"/>
    <x v="25"/>
    <x v="1"/>
    <x v="1"/>
    <x v="1"/>
    <x v="2"/>
    <x v="84"/>
    <x v="231"/>
    <x v="65"/>
    <x v="299"/>
    <x v="48"/>
    <x v="47"/>
    <x v="0"/>
  </r>
  <r>
    <x v="0"/>
    <x v="25"/>
    <x v="25"/>
    <x v="12"/>
    <x v="12"/>
    <x v="12"/>
    <x v="3"/>
    <x v="94"/>
    <x v="123"/>
    <x v="121"/>
    <x v="257"/>
    <x v="43"/>
    <x v="245"/>
    <x v="0"/>
  </r>
  <r>
    <x v="0"/>
    <x v="25"/>
    <x v="25"/>
    <x v="19"/>
    <x v="19"/>
    <x v="19"/>
    <x v="4"/>
    <x v="168"/>
    <x v="68"/>
    <x v="115"/>
    <x v="231"/>
    <x v="50"/>
    <x v="246"/>
    <x v="0"/>
  </r>
  <r>
    <x v="0"/>
    <x v="25"/>
    <x v="25"/>
    <x v="7"/>
    <x v="7"/>
    <x v="7"/>
    <x v="5"/>
    <x v="132"/>
    <x v="137"/>
    <x v="115"/>
    <x v="231"/>
    <x v="41"/>
    <x v="64"/>
    <x v="0"/>
  </r>
  <r>
    <x v="0"/>
    <x v="25"/>
    <x v="25"/>
    <x v="14"/>
    <x v="14"/>
    <x v="14"/>
    <x v="6"/>
    <x v="58"/>
    <x v="225"/>
    <x v="93"/>
    <x v="48"/>
    <x v="55"/>
    <x v="247"/>
    <x v="0"/>
  </r>
  <r>
    <x v="0"/>
    <x v="25"/>
    <x v="25"/>
    <x v="9"/>
    <x v="9"/>
    <x v="9"/>
    <x v="7"/>
    <x v="134"/>
    <x v="180"/>
    <x v="43"/>
    <x v="300"/>
    <x v="61"/>
    <x v="248"/>
    <x v="0"/>
  </r>
  <r>
    <x v="0"/>
    <x v="25"/>
    <x v="25"/>
    <x v="6"/>
    <x v="6"/>
    <x v="6"/>
    <x v="8"/>
    <x v="59"/>
    <x v="171"/>
    <x v="129"/>
    <x v="301"/>
    <x v="48"/>
    <x v="47"/>
    <x v="0"/>
  </r>
  <r>
    <x v="0"/>
    <x v="25"/>
    <x v="25"/>
    <x v="3"/>
    <x v="3"/>
    <x v="3"/>
    <x v="9"/>
    <x v="42"/>
    <x v="232"/>
    <x v="88"/>
    <x v="142"/>
    <x v="40"/>
    <x v="249"/>
    <x v="0"/>
  </r>
  <r>
    <x v="0"/>
    <x v="25"/>
    <x v="25"/>
    <x v="5"/>
    <x v="5"/>
    <x v="5"/>
    <x v="9"/>
    <x v="42"/>
    <x v="232"/>
    <x v="82"/>
    <x v="145"/>
    <x v="54"/>
    <x v="139"/>
    <x v="0"/>
  </r>
  <r>
    <x v="0"/>
    <x v="25"/>
    <x v="25"/>
    <x v="10"/>
    <x v="10"/>
    <x v="10"/>
    <x v="11"/>
    <x v="108"/>
    <x v="226"/>
    <x v="135"/>
    <x v="302"/>
    <x v="55"/>
    <x v="247"/>
    <x v="0"/>
  </r>
  <r>
    <x v="0"/>
    <x v="25"/>
    <x v="25"/>
    <x v="24"/>
    <x v="24"/>
    <x v="24"/>
    <x v="12"/>
    <x v="63"/>
    <x v="138"/>
    <x v="61"/>
    <x v="303"/>
    <x v="53"/>
    <x v="52"/>
    <x v="0"/>
  </r>
  <r>
    <x v="0"/>
    <x v="25"/>
    <x v="25"/>
    <x v="47"/>
    <x v="47"/>
    <x v="47"/>
    <x v="13"/>
    <x v="64"/>
    <x v="106"/>
    <x v="100"/>
    <x v="294"/>
    <x v="41"/>
    <x v="64"/>
    <x v="0"/>
  </r>
  <r>
    <x v="0"/>
    <x v="25"/>
    <x v="25"/>
    <x v="32"/>
    <x v="32"/>
    <x v="32"/>
    <x v="14"/>
    <x v="44"/>
    <x v="74"/>
    <x v="102"/>
    <x v="304"/>
    <x v="41"/>
    <x v="64"/>
    <x v="0"/>
  </r>
  <r>
    <x v="0"/>
    <x v="25"/>
    <x v="25"/>
    <x v="8"/>
    <x v="8"/>
    <x v="8"/>
    <x v="15"/>
    <x v="65"/>
    <x v="186"/>
    <x v="54"/>
    <x v="29"/>
    <x v="41"/>
    <x v="64"/>
    <x v="0"/>
  </r>
  <r>
    <x v="0"/>
    <x v="25"/>
    <x v="25"/>
    <x v="16"/>
    <x v="16"/>
    <x v="16"/>
    <x v="16"/>
    <x v="146"/>
    <x v="58"/>
    <x v="74"/>
    <x v="34"/>
    <x v="46"/>
    <x v="194"/>
    <x v="0"/>
  </r>
  <r>
    <x v="0"/>
    <x v="25"/>
    <x v="25"/>
    <x v="4"/>
    <x v="4"/>
    <x v="4"/>
    <x v="17"/>
    <x v="46"/>
    <x v="15"/>
    <x v="41"/>
    <x v="185"/>
    <x v="79"/>
    <x v="71"/>
    <x v="0"/>
  </r>
  <r>
    <x v="0"/>
    <x v="25"/>
    <x v="25"/>
    <x v="28"/>
    <x v="28"/>
    <x v="28"/>
    <x v="17"/>
    <x v="46"/>
    <x v="15"/>
    <x v="39"/>
    <x v="164"/>
    <x v="55"/>
    <x v="247"/>
    <x v="0"/>
  </r>
  <r>
    <x v="0"/>
    <x v="25"/>
    <x v="25"/>
    <x v="56"/>
    <x v="56"/>
    <x v="56"/>
    <x v="17"/>
    <x v="46"/>
    <x v="15"/>
    <x v="47"/>
    <x v="305"/>
    <x v="60"/>
    <x v="141"/>
    <x v="0"/>
  </r>
  <r>
    <x v="0"/>
    <x v="26"/>
    <x v="26"/>
    <x v="0"/>
    <x v="0"/>
    <x v="0"/>
    <x v="0"/>
    <x v="56"/>
    <x v="221"/>
    <x v="124"/>
    <x v="306"/>
    <x v="40"/>
    <x v="250"/>
    <x v="0"/>
  </r>
  <r>
    <x v="0"/>
    <x v="26"/>
    <x v="26"/>
    <x v="1"/>
    <x v="1"/>
    <x v="1"/>
    <x v="1"/>
    <x v="132"/>
    <x v="233"/>
    <x v="56"/>
    <x v="307"/>
    <x v="48"/>
    <x v="47"/>
    <x v="0"/>
  </r>
  <r>
    <x v="0"/>
    <x v="26"/>
    <x v="26"/>
    <x v="3"/>
    <x v="3"/>
    <x v="3"/>
    <x v="2"/>
    <x v="133"/>
    <x v="234"/>
    <x v="78"/>
    <x v="308"/>
    <x v="81"/>
    <x v="42"/>
    <x v="0"/>
  </r>
  <r>
    <x v="0"/>
    <x v="26"/>
    <x v="26"/>
    <x v="9"/>
    <x v="9"/>
    <x v="9"/>
    <x v="3"/>
    <x v="108"/>
    <x v="199"/>
    <x v="45"/>
    <x v="309"/>
    <x v="99"/>
    <x v="251"/>
    <x v="0"/>
  </r>
  <r>
    <x v="0"/>
    <x v="26"/>
    <x v="26"/>
    <x v="11"/>
    <x v="11"/>
    <x v="11"/>
    <x v="4"/>
    <x v="44"/>
    <x v="50"/>
    <x v="76"/>
    <x v="310"/>
    <x v="49"/>
    <x v="252"/>
    <x v="0"/>
  </r>
  <r>
    <x v="0"/>
    <x v="26"/>
    <x v="26"/>
    <x v="4"/>
    <x v="4"/>
    <x v="4"/>
    <x v="5"/>
    <x v="45"/>
    <x v="213"/>
    <x v="48"/>
    <x v="311"/>
    <x v="79"/>
    <x v="233"/>
    <x v="0"/>
  </r>
  <r>
    <x v="0"/>
    <x v="26"/>
    <x v="26"/>
    <x v="19"/>
    <x v="19"/>
    <x v="19"/>
    <x v="5"/>
    <x v="45"/>
    <x v="213"/>
    <x v="49"/>
    <x v="7"/>
    <x v="55"/>
    <x v="253"/>
    <x v="0"/>
  </r>
  <r>
    <x v="0"/>
    <x v="26"/>
    <x v="26"/>
    <x v="8"/>
    <x v="8"/>
    <x v="8"/>
    <x v="7"/>
    <x v="85"/>
    <x v="4"/>
    <x v="42"/>
    <x v="24"/>
    <x v="48"/>
    <x v="47"/>
    <x v="0"/>
  </r>
  <r>
    <x v="0"/>
    <x v="26"/>
    <x v="26"/>
    <x v="14"/>
    <x v="14"/>
    <x v="14"/>
    <x v="8"/>
    <x v="46"/>
    <x v="81"/>
    <x v="50"/>
    <x v="312"/>
    <x v="57"/>
    <x v="33"/>
    <x v="0"/>
  </r>
  <r>
    <x v="0"/>
    <x v="26"/>
    <x v="26"/>
    <x v="6"/>
    <x v="6"/>
    <x v="6"/>
    <x v="9"/>
    <x v="50"/>
    <x v="27"/>
    <x v="89"/>
    <x v="193"/>
    <x v="53"/>
    <x v="128"/>
    <x v="0"/>
  </r>
  <r>
    <x v="0"/>
    <x v="26"/>
    <x v="26"/>
    <x v="7"/>
    <x v="7"/>
    <x v="7"/>
    <x v="10"/>
    <x v="51"/>
    <x v="84"/>
    <x v="74"/>
    <x v="204"/>
    <x v="53"/>
    <x v="128"/>
    <x v="0"/>
  </r>
  <r>
    <x v="0"/>
    <x v="26"/>
    <x v="26"/>
    <x v="34"/>
    <x v="34"/>
    <x v="34"/>
    <x v="11"/>
    <x v="52"/>
    <x v="73"/>
    <x v="83"/>
    <x v="283"/>
    <x v="81"/>
    <x v="42"/>
    <x v="0"/>
  </r>
  <r>
    <x v="0"/>
    <x v="26"/>
    <x v="26"/>
    <x v="17"/>
    <x v="17"/>
    <x v="17"/>
    <x v="11"/>
    <x v="52"/>
    <x v="73"/>
    <x v="84"/>
    <x v="168"/>
    <x v="55"/>
    <x v="253"/>
    <x v="0"/>
  </r>
  <r>
    <x v="0"/>
    <x v="26"/>
    <x v="26"/>
    <x v="12"/>
    <x v="12"/>
    <x v="12"/>
    <x v="11"/>
    <x v="52"/>
    <x v="73"/>
    <x v="60"/>
    <x v="313"/>
    <x v="51"/>
    <x v="254"/>
    <x v="2"/>
  </r>
  <r>
    <x v="0"/>
    <x v="26"/>
    <x v="26"/>
    <x v="37"/>
    <x v="37"/>
    <x v="37"/>
    <x v="11"/>
    <x v="52"/>
    <x v="73"/>
    <x v="41"/>
    <x v="74"/>
    <x v="80"/>
    <x v="255"/>
    <x v="0"/>
  </r>
  <r>
    <x v="0"/>
    <x v="26"/>
    <x v="26"/>
    <x v="2"/>
    <x v="2"/>
    <x v="2"/>
    <x v="15"/>
    <x v="87"/>
    <x v="106"/>
    <x v="84"/>
    <x v="168"/>
    <x v="80"/>
    <x v="255"/>
    <x v="0"/>
  </r>
  <r>
    <x v="0"/>
    <x v="26"/>
    <x v="26"/>
    <x v="31"/>
    <x v="31"/>
    <x v="31"/>
    <x v="16"/>
    <x v="93"/>
    <x v="186"/>
    <x v="84"/>
    <x v="168"/>
    <x v="50"/>
    <x v="256"/>
    <x v="0"/>
  </r>
  <r>
    <x v="0"/>
    <x v="26"/>
    <x v="26"/>
    <x v="28"/>
    <x v="28"/>
    <x v="28"/>
    <x v="16"/>
    <x v="93"/>
    <x v="186"/>
    <x v="60"/>
    <x v="313"/>
    <x v="80"/>
    <x v="255"/>
    <x v="0"/>
  </r>
  <r>
    <x v="0"/>
    <x v="26"/>
    <x v="26"/>
    <x v="5"/>
    <x v="5"/>
    <x v="5"/>
    <x v="18"/>
    <x v="88"/>
    <x v="97"/>
    <x v="41"/>
    <x v="74"/>
    <x v="41"/>
    <x v="39"/>
    <x v="0"/>
  </r>
  <r>
    <x v="0"/>
    <x v="26"/>
    <x v="26"/>
    <x v="16"/>
    <x v="16"/>
    <x v="16"/>
    <x v="19"/>
    <x v="89"/>
    <x v="36"/>
    <x v="91"/>
    <x v="174"/>
    <x v="80"/>
    <x v="255"/>
    <x v="0"/>
  </r>
  <r>
    <x v="0"/>
    <x v="26"/>
    <x v="26"/>
    <x v="10"/>
    <x v="10"/>
    <x v="10"/>
    <x v="19"/>
    <x v="89"/>
    <x v="36"/>
    <x v="91"/>
    <x v="174"/>
    <x v="50"/>
    <x v="256"/>
    <x v="1"/>
  </r>
  <r>
    <x v="0"/>
    <x v="27"/>
    <x v="27"/>
    <x v="2"/>
    <x v="2"/>
    <x v="2"/>
    <x v="0"/>
    <x v="125"/>
    <x v="235"/>
    <x v="153"/>
    <x v="314"/>
    <x v="81"/>
    <x v="181"/>
    <x v="0"/>
  </r>
  <r>
    <x v="0"/>
    <x v="27"/>
    <x v="27"/>
    <x v="0"/>
    <x v="0"/>
    <x v="0"/>
    <x v="1"/>
    <x v="169"/>
    <x v="236"/>
    <x v="154"/>
    <x v="315"/>
    <x v="40"/>
    <x v="249"/>
    <x v="0"/>
  </r>
  <r>
    <x v="0"/>
    <x v="27"/>
    <x v="27"/>
    <x v="19"/>
    <x v="19"/>
    <x v="19"/>
    <x v="2"/>
    <x v="120"/>
    <x v="237"/>
    <x v="155"/>
    <x v="201"/>
    <x v="101"/>
    <x v="257"/>
    <x v="0"/>
  </r>
  <r>
    <x v="0"/>
    <x v="27"/>
    <x v="27"/>
    <x v="3"/>
    <x v="3"/>
    <x v="3"/>
    <x v="3"/>
    <x v="84"/>
    <x v="238"/>
    <x v="109"/>
    <x v="316"/>
    <x v="43"/>
    <x v="245"/>
    <x v="0"/>
  </r>
  <r>
    <x v="0"/>
    <x v="27"/>
    <x v="27"/>
    <x v="1"/>
    <x v="1"/>
    <x v="1"/>
    <x v="4"/>
    <x v="105"/>
    <x v="239"/>
    <x v="124"/>
    <x v="317"/>
    <x v="41"/>
    <x v="64"/>
    <x v="0"/>
  </r>
  <r>
    <x v="0"/>
    <x v="27"/>
    <x v="27"/>
    <x v="9"/>
    <x v="9"/>
    <x v="9"/>
    <x v="5"/>
    <x v="153"/>
    <x v="240"/>
    <x v="91"/>
    <x v="318"/>
    <x v="56"/>
    <x v="258"/>
    <x v="0"/>
  </r>
  <r>
    <x v="0"/>
    <x v="27"/>
    <x v="27"/>
    <x v="4"/>
    <x v="4"/>
    <x v="4"/>
    <x v="6"/>
    <x v="106"/>
    <x v="241"/>
    <x v="61"/>
    <x v="144"/>
    <x v="65"/>
    <x v="112"/>
    <x v="0"/>
  </r>
  <r>
    <x v="0"/>
    <x v="27"/>
    <x v="27"/>
    <x v="6"/>
    <x v="6"/>
    <x v="6"/>
    <x v="7"/>
    <x v="42"/>
    <x v="171"/>
    <x v="116"/>
    <x v="8"/>
    <x v="53"/>
    <x v="52"/>
    <x v="0"/>
  </r>
  <r>
    <x v="0"/>
    <x v="27"/>
    <x v="27"/>
    <x v="14"/>
    <x v="14"/>
    <x v="14"/>
    <x v="8"/>
    <x v="43"/>
    <x v="93"/>
    <x v="58"/>
    <x v="52"/>
    <x v="49"/>
    <x v="221"/>
    <x v="0"/>
  </r>
  <r>
    <x v="0"/>
    <x v="27"/>
    <x v="27"/>
    <x v="15"/>
    <x v="15"/>
    <x v="15"/>
    <x v="9"/>
    <x v="63"/>
    <x v="54"/>
    <x v="48"/>
    <x v="292"/>
    <x v="49"/>
    <x v="221"/>
    <x v="0"/>
  </r>
  <r>
    <x v="0"/>
    <x v="27"/>
    <x v="27"/>
    <x v="11"/>
    <x v="11"/>
    <x v="11"/>
    <x v="9"/>
    <x v="63"/>
    <x v="54"/>
    <x v="49"/>
    <x v="249"/>
    <x v="54"/>
    <x v="139"/>
    <x v="0"/>
  </r>
  <r>
    <x v="0"/>
    <x v="27"/>
    <x v="27"/>
    <x v="8"/>
    <x v="8"/>
    <x v="8"/>
    <x v="9"/>
    <x v="63"/>
    <x v="54"/>
    <x v="114"/>
    <x v="319"/>
    <x v="48"/>
    <x v="47"/>
    <x v="0"/>
  </r>
  <r>
    <x v="0"/>
    <x v="27"/>
    <x v="27"/>
    <x v="37"/>
    <x v="37"/>
    <x v="37"/>
    <x v="9"/>
    <x v="63"/>
    <x v="54"/>
    <x v="40"/>
    <x v="233"/>
    <x v="55"/>
    <x v="247"/>
    <x v="0"/>
  </r>
  <r>
    <x v="0"/>
    <x v="27"/>
    <x v="27"/>
    <x v="17"/>
    <x v="17"/>
    <x v="17"/>
    <x v="13"/>
    <x v="45"/>
    <x v="57"/>
    <x v="76"/>
    <x v="105"/>
    <x v="43"/>
    <x v="245"/>
    <x v="0"/>
  </r>
  <r>
    <x v="0"/>
    <x v="27"/>
    <x v="27"/>
    <x v="18"/>
    <x v="18"/>
    <x v="18"/>
    <x v="13"/>
    <x v="45"/>
    <x v="57"/>
    <x v="60"/>
    <x v="51"/>
    <x v="44"/>
    <x v="80"/>
    <x v="0"/>
  </r>
  <r>
    <x v="0"/>
    <x v="27"/>
    <x v="27"/>
    <x v="7"/>
    <x v="7"/>
    <x v="7"/>
    <x v="15"/>
    <x v="146"/>
    <x v="208"/>
    <x v="40"/>
    <x v="233"/>
    <x v="40"/>
    <x v="249"/>
    <x v="0"/>
  </r>
  <r>
    <x v="0"/>
    <x v="27"/>
    <x v="27"/>
    <x v="24"/>
    <x v="24"/>
    <x v="24"/>
    <x v="16"/>
    <x v="85"/>
    <x v="35"/>
    <x v="46"/>
    <x v="320"/>
    <x v="40"/>
    <x v="249"/>
    <x v="0"/>
  </r>
  <r>
    <x v="0"/>
    <x v="27"/>
    <x v="27"/>
    <x v="12"/>
    <x v="12"/>
    <x v="12"/>
    <x v="16"/>
    <x v="85"/>
    <x v="35"/>
    <x v="35"/>
    <x v="321"/>
    <x v="66"/>
    <x v="32"/>
    <x v="1"/>
  </r>
  <r>
    <x v="0"/>
    <x v="27"/>
    <x v="27"/>
    <x v="5"/>
    <x v="5"/>
    <x v="5"/>
    <x v="18"/>
    <x v="46"/>
    <x v="36"/>
    <x v="85"/>
    <x v="322"/>
    <x v="62"/>
    <x v="239"/>
    <x v="0"/>
  </r>
  <r>
    <x v="0"/>
    <x v="27"/>
    <x v="27"/>
    <x v="10"/>
    <x v="10"/>
    <x v="10"/>
    <x v="19"/>
    <x v="47"/>
    <x v="118"/>
    <x v="44"/>
    <x v="207"/>
    <x v="55"/>
    <x v="247"/>
    <x v="0"/>
  </r>
  <r>
    <x v="0"/>
    <x v="28"/>
    <x v="28"/>
    <x v="0"/>
    <x v="0"/>
    <x v="0"/>
    <x v="0"/>
    <x v="57"/>
    <x v="242"/>
    <x v="109"/>
    <x v="36"/>
    <x v="53"/>
    <x v="259"/>
    <x v="0"/>
  </r>
  <r>
    <x v="0"/>
    <x v="28"/>
    <x v="28"/>
    <x v="1"/>
    <x v="1"/>
    <x v="1"/>
    <x v="1"/>
    <x v="109"/>
    <x v="243"/>
    <x v="99"/>
    <x v="323"/>
    <x v="48"/>
    <x v="47"/>
    <x v="0"/>
  </r>
  <r>
    <x v="0"/>
    <x v="28"/>
    <x v="28"/>
    <x v="4"/>
    <x v="4"/>
    <x v="4"/>
    <x v="2"/>
    <x v="85"/>
    <x v="244"/>
    <x v="46"/>
    <x v="324"/>
    <x v="40"/>
    <x v="111"/>
    <x v="0"/>
  </r>
  <r>
    <x v="0"/>
    <x v="28"/>
    <x v="28"/>
    <x v="11"/>
    <x v="11"/>
    <x v="11"/>
    <x v="3"/>
    <x v="86"/>
    <x v="245"/>
    <x v="76"/>
    <x v="325"/>
    <x v="46"/>
    <x v="260"/>
    <x v="0"/>
  </r>
  <r>
    <x v="0"/>
    <x v="28"/>
    <x v="28"/>
    <x v="3"/>
    <x v="3"/>
    <x v="3"/>
    <x v="4"/>
    <x v="50"/>
    <x v="142"/>
    <x v="76"/>
    <x v="325"/>
    <x v="51"/>
    <x v="184"/>
    <x v="0"/>
  </r>
  <r>
    <x v="0"/>
    <x v="28"/>
    <x v="28"/>
    <x v="5"/>
    <x v="5"/>
    <x v="5"/>
    <x v="5"/>
    <x v="52"/>
    <x v="246"/>
    <x v="39"/>
    <x v="326"/>
    <x v="53"/>
    <x v="259"/>
    <x v="0"/>
  </r>
  <r>
    <x v="0"/>
    <x v="28"/>
    <x v="28"/>
    <x v="16"/>
    <x v="16"/>
    <x v="16"/>
    <x v="6"/>
    <x v="92"/>
    <x v="247"/>
    <x v="76"/>
    <x v="325"/>
    <x v="62"/>
    <x v="31"/>
    <x v="0"/>
  </r>
  <r>
    <x v="0"/>
    <x v="28"/>
    <x v="28"/>
    <x v="10"/>
    <x v="10"/>
    <x v="10"/>
    <x v="7"/>
    <x v="96"/>
    <x v="232"/>
    <x v="57"/>
    <x v="327"/>
    <x v="80"/>
    <x v="33"/>
    <x v="0"/>
  </r>
  <r>
    <x v="0"/>
    <x v="28"/>
    <x v="28"/>
    <x v="6"/>
    <x v="6"/>
    <x v="6"/>
    <x v="7"/>
    <x v="96"/>
    <x v="232"/>
    <x v="35"/>
    <x v="216"/>
    <x v="53"/>
    <x v="259"/>
    <x v="0"/>
  </r>
  <r>
    <x v="0"/>
    <x v="28"/>
    <x v="28"/>
    <x v="24"/>
    <x v="24"/>
    <x v="24"/>
    <x v="9"/>
    <x v="97"/>
    <x v="248"/>
    <x v="83"/>
    <x v="296"/>
    <x v="40"/>
    <x v="111"/>
    <x v="0"/>
  </r>
  <r>
    <x v="0"/>
    <x v="28"/>
    <x v="28"/>
    <x v="15"/>
    <x v="15"/>
    <x v="15"/>
    <x v="9"/>
    <x v="97"/>
    <x v="248"/>
    <x v="47"/>
    <x v="328"/>
    <x v="51"/>
    <x v="184"/>
    <x v="0"/>
  </r>
  <r>
    <x v="0"/>
    <x v="28"/>
    <x v="28"/>
    <x v="31"/>
    <x v="31"/>
    <x v="31"/>
    <x v="9"/>
    <x v="97"/>
    <x v="248"/>
    <x v="83"/>
    <x v="296"/>
    <x v="40"/>
    <x v="111"/>
    <x v="0"/>
  </r>
  <r>
    <x v="0"/>
    <x v="28"/>
    <x v="28"/>
    <x v="2"/>
    <x v="2"/>
    <x v="2"/>
    <x v="9"/>
    <x v="97"/>
    <x v="248"/>
    <x v="59"/>
    <x v="329"/>
    <x v="54"/>
    <x v="175"/>
    <x v="0"/>
  </r>
  <r>
    <x v="0"/>
    <x v="28"/>
    <x v="28"/>
    <x v="37"/>
    <x v="37"/>
    <x v="37"/>
    <x v="13"/>
    <x v="98"/>
    <x v="9"/>
    <x v="83"/>
    <x v="296"/>
    <x v="41"/>
    <x v="261"/>
    <x v="0"/>
  </r>
  <r>
    <x v="0"/>
    <x v="28"/>
    <x v="28"/>
    <x v="9"/>
    <x v="9"/>
    <x v="9"/>
    <x v="14"/>
    <x v="99"/>
    <x v="30"/>
    <x v="45"/>
    <x v="75"/>
    <x v="55"/>
    <x v="106"/>
    <x v="0"/>
  </r>
  <r>
    <x v="0"/>
    <x v="28"/>
    <x v="28"/>
    <x v="14"/>
    <x v="14"/>
    <x v="14"/>
    <x v="15"/>
    <x v="170"/>
    <x v="95"/>
    <x v="57"/>
    <x v="327"/>
    <x v="41"/>
    <x v="261"/>
    <x v="0"/>
  </r>
  <r>
    <x v="0"/>
    <x v="28"/>
    <x v="28"/>
    <x v="7"/>
    <x v="7"/>
    <x v="7"/>
    <x v="16"/>
    <x v="142"/>
    <x v="208"/>
    <x v="57"/>
    <x v="327"/>
    <x v="53"/>
    <x v="259"/>
    <x v="0"/>
  </r>
  <r>
    <x v="0"/>
    <x v="28"/>
    <x v="28"/>
    <x v="38"/>
    <x v="38"/>
    <x v="38"/>
    <x v="16"/>
    <x v="142"/>
    <x v="208"/>
    <x v="63"/>
    <x v="330"/>
    <x v="41"/>
    <x v="261"/>
    <x v="0"/>
  </r>
  <r>
    <x v="0"/>
    <x v="28"/>
    <x v="28"/>
    <x v="23"/>
    <x v="23"/>
    <x v="23"/>
    <x v="18"/>
    <x v="171"/>
    <x v="76"/>
    <x v="62"/>
    <x v="331"/>
    <x v="50"/>
    <x v="262"/>
    <x v="0"/>
  </r>
  <r>
    <x v="0"/>
    <x v="28"/>
    <x v="28"/>
    <x v="34"/>
    <x v="34"/>
    <x v="34"/>
    <x v="18"/>
    <x v="171"/>
    <x v="76"/>
    <x v="47"/>
    <x v="328"/>
    <x v="53"/>
    <x v="259"/>
    <x v="0"/>
  </r>
  <r>
    <x v="0"/>
    <x v="28"/>
    <x v="28"/>
    <x v="13"/>
    <x v="13"/>
    <x v="13"/>
    <x v="18"/>
    <x v="171"/>
    <x v="76"/>
    <x v="45"/>
    <x v="75"/>
    <x v="62"/>
    <x v="31"/>
    <x v="0"/>
  </r>
  <r>
    <x v="0"/>
    <x v="29"/>
    <x v="29"/>
    <x v="1"/>
    <x v="1"/>
    <x v="1"/>
    <x v="0"/>
    <x v="87"/>
    <x v="249"/>
    <x v="44"/>
    <x v="332"/>
    <x v="48"/>
    <x v="47"/>
    <x v="0"/>
  </r>
  <r>
    <x v="0"/>
    <x v="29"/>
    <x v="29"/>
    <x v="4"/>
    <x v="4"/>
    <x v="4"/>
    <x v="1"/>
    <x v="89"/>
    <x v="160"/>
    <x v="60"/>
    <x v="108"/>
    <x v="62"/>
    <x v="184"/>
    <x v="0"/>
  </r>
  <r>
    <x v="0"/>
    <x v="29"/>
    <x v="29"/>
    <x v="0"/>
    <x v="0"/>
    <x v="0"/>
    <x v="1"/>
    <x v="89"/>
    <x v="160"/>
    <x v="41"/>
    <x v="333"/>
    <x v="53"/>
    <x v="73"/>
    <x v="0"/>
  </r>
  <r>
    <x v="0"/>
    <x v="29"/>
    <x v="29"/>
    <x v="11"/>
    <x v="11"/>
    <x v="11"/>
    <x v="3"/>
    <x v="98"/>
    <x v="250"/>
    <x v="45"/>
    <x v="96"/>
    <x v="46"/>
    <x v="263"/>
    <x v="0"/>
  </r>
  <r>
    <x v="0"/>
    <x v="29"/>
    <x v="29"/>
    <x v="9"/>
    <x v="9"/>
    <x v="9"/>
    <x v="4"/>
    <x v="142"/>
    <x v="251"/>
    <x v="79"/>
    <x v="309"/>
    <x v="81"/>
    <x v="116"/>
    <x v="0"/>
  </r>
  <r>
    <x v="0"/>
    <x v="29"/>
    <x v="29"/>
    <x v="26"/>
    <x v="26"/>
    <x v="26"/>
    <x v="5"/>
    <x v="172"/>
    <x v="90"/>
    <x v="59"/>
    <x v="130"/>
    <x v="80"/>
    <x v="264"/>
    <x v="0"/>
  </r>
  <r>
    <x v="0"/>
    <x v="29"/>
    <x v="29"/>
    <x v="23"/>
    <x v="23"/>
    <x v="23"/>
    <x v="6"/>
    <x v="173"/>
    <x v="25"/>
    <x v="62"/>
    <x v="290"/>
    <x v="40"/>
    <x v="179"/>
    <x v="0"/>
  </r>
  <r>
    <x v="0"/>
    <x v="29"/>
    <x v="29"/>
    <x v="15"/>
    <x v="15"/>
    <x v="15"/>
    <x v="6"/>
    <x v="173"/>
    <x v="25"/>
    <x v="59"/>
    <x v="130"/>
    <x v="50"/>
    <x v="183"/>
    <x v="0"/>
  </r>
  <r>
    <x v="0"/>
    <x v="29"/>
    <x v="29"/>
    <x v="17"/>
    <x v="17"/>
    <x v="17"/>
    <x v="8"/>
    <x v="174"/>
    <x v="52"/>
    <x v="59"/>
    <x v="130"/>
    <x v="62"/>
    <x v="184"/>
    <x v="0"/>
  </r>
  <r>
    <x v="0"/>
    <x v="29"/>
    <x v="29"/>
    <x v="10"/>
    <x v="10"/>
    <x v="10"/>
    <x v="8"/>
    <x v="174"/>
    <x v="52"/>
    <x v="71"/>
    <x v="125"/>
    <x v="40"/>
    <x v="179"/>
    <x v="0"/>
  </r>
  <r>
    <x v="0"/>
    <x v="29"/>
    <x v="29"/>
    <x v="2"/>
    <x v="2"/>
    <x v="2"/>
    <x v="8"/>
    <x v="174"/>
    <x v="52"/>
    <x v="62"/>
    <x v="290"/>
    <x v="41"/>
    <x v="181"/>
    <x v="0"/>
  </r>
  <r>
    <x v="0"/>
    <x v="29"/>
    <x v="29"/>
    <x v="47"/>
    <x v="47"/>
    <x v="47"/>
    <x v="8"/>
    <x v="174"/>
    <x v="52"/>
    <x v="45"/>
    <x v="96"/>
    <x v="53"/>
    <x v="73"/>
    <x v="0"/>
  </r>
  <r>
    <x v="0"/>
    <x v="29"/>
    <x v="29"/>
    <x v="63"/>
    <x v="63"/>
    <x v="63"/>
    <x v="12"/>
    <x v="175"/>
    <x v="55"/>
    <x v="62"/>
    <x v="290"/>
    <x v="53"/>
    <x v="73"/>
    <x v="0"/>
  </r>
  <r>
    <x v="0"/>
    <x v="29"/>
    <x v="29"/>
    <x v="64"/>
    <x v="64"/>
    <x v="64"/>
    <x v="12"/>
    <x v="175"/>
    <x v="55"/>
    <x v="59"/>
    <x v="130"/>
    <x v="40"/>
    <x v="179"/>
    <x v="0"/>
  </r>
  <r>
    <x v="0"/>
    <x v="29"/>
    <x v="29"/>
    <x v="38"/>
    <x v="38"/>
    <x v="38"/>
    <x v="12"/>
    <x v="175"/>
    <x v="55"/>
    <x v="45"/>
    <x v="96"/>
    <x v="48"/>
    <x v="47"/>
    <x v="0"/>
  </r>
  <r>
    <x v="0"/>
    <x v="29"/>
    <x v="29"/>
    <x v="24"/>
    <x v="24"/>
    <x v="24"/>
    <x v="15"/>
    <x v="176"/>
    <x v="16"/>
    <x v="62"/>
    <x v="290"/>
    <x v="48"/>
    <x v="47"/>
    <x v="0"/>
  </r>
  <r>
    <x v="0"/>
    <x v="29"/>
    <x v="29"/>
    <x v="65"/>
    <x v="65"/>
    <x v="65"/>
    <x v="15"/>
    <x v="176"/>
    <x v="16"/>
    <x v="86"/>
    <x v="91"/>
    <x v="40"/>
    <x v="179"/>
    <x v="1"/>
  </r>
  <r>
    <x v="0"/>
    <x v="29"/>
    <x v="29"/>
    <x v="56"/>
    <x v="56"/>
    <x v="56"/>
    <x v="15"/>
    <x v="176"/>
    <x v="16"/>
    <x v="79"/>
    <x v="309"/>
    <x v="40"/>
    <x v="179"/>
    <x v="0"/>
  </r>
  <r>
    <x v="0"/>
    <x v="29"/>
    <x v="29"/>
    <x v="19"/>
    <x v="19"/>
    <x v="19"/>
    <x v="15"/>
    <x v="176"/>
    <x v="16"/>
    <x v="71"/>
    <x v="125"/>
    <x v="53"/>
    <x v="73"/>
    <x v="0"/>
  </r>
  <r>
    <x v="0"/>
    <x v="29"/>
    <x v="29"/>
    <x v="3"/>
    <x v="3"/>
    <x v="3"/>
    <x v="15"/>
    <x v="176"/>
    <x v="16"/>
    <x v="62"/>
    <x v="290"/>
    <x v="48"/>
    <x v="47"/>
    <x v="0"/>
  </r>
  <r>
    <x v="0"/>
    <x v="29"/>
    <x v="29"/>
    <x v="66"/>
    <x v="66"/>
    <x v="66"/>
    <x v="15"/>
    <x v="176"/>
    <x v="16"/>
    <x v="71"/>
    <x v="125"/>
    <x v="53"/>
    <x v="73"/>
    <x v="0"/>
  </r>
  <r>
    <x v="0"/>
    <x v="29"/>
    <x v="29"/>
    <x v="5"/>
    <x v="5"/>
    <x v="5"/>
    <x v="15"/>
    <x v="176"/>
    <x v="16"/>
    <x v="62"/>
    <x v="290"/>
    <x v="48"/>
    <x v="47"/>
    <x v="0"/>
  </r>
  <r>
    <x v="0"/>
    <x v="29"/>
    <x v="29"/>
    <x v="8"/>
    <x v="8"/>
    <x v="8"/>
    <x v="15"/>
    <x v="176"/>
    <x v="16"/>
    <x v="71"/>
    <x v="125"/>
    <x v="53"/>
    <x v="73"/>
    <x v="0"/>
  </r>
  <r>
    <x v="0"/>
    <x v="29"/>
    <x v="29"/>
    <x v="37"/>
    <x v="37"/>
    <x v="37"/>
    <x v="15"/>
    <x v="176"/>
    <x v="16"/>
    <x v="79"/>
    <x v="309"/>
    <x v="40"/>
    <x v="179"/>
    <x v="0"/>
  </r>
  <r>
    <x v="0"/>
    <x v="30"/>
    <x v="30"/>
    <x v="4"/>
    <x v="4"/>
    <x v="4"/>
    <x v="0"/>
    <x v="142"/>
    <x v="252"/>
    <x v="45"/>
    <x v="212"/>
    <x v="80"/>
    <x v="265"/>
    <x v="0"/>
  </r>
  <r>
    <x v="0"/>
    <x v="30"/>
    <x v="30"/>
    <x v="0"/>
    <x v="0"/>
    <x v="0"/>
    <x v="0"/>
    <x v="142"/>
    <x v="252"/>
    <x v="91"/>
    <x v="334"/>
    <x v="48"/>
    <x v="47"/>
    <x v="0"/>
  </r>
  <r>
    <x v="0"/>
    <x v="30"/>
    <x v="30"/>
    <x v="41"/>
    <x v="41"/>
    <x v="41"/>
    <x v="2"/>
    <x v="171"/>
    <x v="253"/>
    <x v="51"/>
    <x v="24"/>
    <x v="40"/>
    <x v="266"/>
    <x v="0"/>
  </r>
  <r>
    <x v="0"/>
    <x v="30"/>
    <x v="30"/>
    <x v="1"/>
    <x v="1"/>
    <x v="1"/>
    <x v="2"/>
    <x v="171"/>
    <x v="253"/>
    <x v="63"/>
    <x v="335"/>
    <x v="48"/>
    <x v="47"/>
    <x v="0"/>
  </r>
  <r>
    <x v="0"/>
    <x v="30"/>
    <x v="30"/>
    <x v="9"/>
    <x v="9"/>
    <x v="9"/>
    <x v="4"/>
    <x v="172"/>
    <x v="254"/>
    <x v="71"/>
    <x v="199"/>
    <x v="50"/>
    <x v="267"/>
    <x v="0"/>
  </r>
  <r>
    <x v="0"/>
    <x v="30"/>
    <x v="30"/>
    <x v="16"/>
    <x v="16"/>
    <x v="16"/>
    <x v="4"/>
    <x v="172"/>
    <x v="254"/>
    <x v="62"/>
    <x v="336"/>
    <x v="62"/>
    <x v="268"/>
    <x v="0"/>
  </r>
  <r>
    <x v="0"/>
    <x v="30"/>
    <x v="30"/>
    <x v="42"/>
    <x v="42"/>
    <x v="42"/>
    <x v="6"/>
    <x v="174"/>
    <x v="124"/>
    <x v="45"/>
    <x v="212"/>
    <x v="53"/>
    <x v="269"/>
    <x v="0"/>
  </r>
  <r>
    <x v="0"/>
    <x v="30"/>
    <x v="30"/>
    <x v="7"/>
    <x v="7"/>
    <x v="7"/>
    <x v="6"/>
    <x v="174"/>
    <x v="124"/>
    <x v="51"/>
    <x v="24"/>
    <x v="48"/>
    <x v="47"/>
    <x v="0"/>
  </r>
  <r>
    <x v="0"/>
    <x v="30"/>
    <x v="30"/>
    <x v="6"/>
    <x v="6"/>
    <x v="6"/>
    <x v="6"/>
    <x v="174"/>
    <x v="124"/>
    <x v="51"/>
    <x v="24"/>
    <x v="48"/>
    <x v="47"/>
    <x v="0"/>
  </r>
  <r>
    <x v="0"/>
    <x v="30"/>
    <x v="30"/>
    <x v="43"/>
    <x v="43"/>
    <x v="43"/>
    <x v="6"/>
    <x v="174"/>
    <x v="124"/>
    <x v="79"/>
    <x v="309"/>
    <x v="50"/>
    <x v="267"/>
    <x v="0"/>
  </r>
  <r>
    <x v="0"/>
    <x v="30"/>
    <x v="30"/>
    <x v="22"/>
    <x v="22"/>
    <x v="22"/>
    <x v="10"/>
    <x v="175"/>
    <x v="93"/>
    <x v="71"/>
    <x v="199"/>
    <x v="41"/>
    <x v="270"/>
    <x v="0"/>
  </r>
  <r>
    <x v="0"/>
    <x v="30"/>
    <x v="30"/>
    <x v="46"/>
    <x v="46"/>
    <x v="46"/>
    <x v="10"/>
    <x v="175"/>
    <x v="93"/>
    <x v="71"/>
    <x v="199"/>
    <x v="41"/>
    <x v="270"/>
    <x v="0"/>
  </r>
  <r>
    <x v="0"/>
    <x v="30"/>
    <x v="30"/>
    <x v="25"/>
    <x v="25"/>
    <x v="25"/>
    <x v="12"/>
    <x v="176"/>
    <x v="106"/>
    <x v="59"/>
    <x v="173"/>
    <x v="41"/>
    <x v="270"/>
    <x v="0"/>
  </r>
  <r>
    <x v="0"/>
    <x v="30"/>
    <x v="30"/>
    <x v="15"/>
    <x v="15"/>
    <x v="15"/>
    <x v="12"/>
    <x v="176"/>
    <x v="106"/>
    <x v="79"/>
    <x v="309"/>
    <x v="40"/>
    <x v="266"/>
    <x v="0"/>
  </r>
  <r>
    <x v="0"/>
    <x v="30"/>
    <x v="30"/>
    <x v="10"/>
    <x v="10"/>
    <x v="10"/>
    <x v="12"/>
    <x v="176"/>
    <x v="106"/>
    <x v="59"/>
    <x v="173"/>
    <x v="41"/>
    <x v="270"/>
    <x v="0"/>
  </r>
  <r>
    <x v="0"/>
    <x v="30"/>
    <x v="30"/>
    <x v="19"/>
    <x v="19"/>
    <x v="19"/>
    <x v="12"/>
    <x v="176"/>
    <x v="106"/>
    <x v="71"/>
    <x v="199"/>
    <x v="53"/>
    <x v="269"/>
    <x v="0"/>
  </r>
  <r>
    <x v="0"/>
    <x v="30"/>
    <x v="30"/>
    <x v="67"/>
    <x v="67"/>
    <x v="67"/>
    <x v="12"/>
    <x v="176"/>
    <x v="106"/>
    <x v="62"/>
    <x v="336"/>
    <x v="48"/>
    <x v="47"/>
    <x v="0"/>
  </r>
  <r>
    <x v="0"/>
    <x v="30"/>
    <x v="30"/>
    <x v="5"/>
    <x v="5"/>
    <x v="5"/>
    <x v="12"/>
    <x v="176"/>
    <x v="106"/>
    <x v="62"/>
    <x v="336"/>
    <x v="48"/>
    <x v="47"/>
    <x v="0"/>
  </r>
  <r>
    <x v="0"/>
    <x v="30"/>
    <x v="30"/>
    <x v="8"/>
    <x v="8"/>
    <x v="8"/>
    <x v="12"/>
    <x v="176"/>
    <x v="106"/>
    <x v="62"/>
    <x v="336"/>
    <x v="48"/>
    <x v="47"/>
    <x v="0"/>
  </r>
  <r>
    <x v="0"/>
    <x v="30"/>
    <x v="30"/>
    <x v="68"/>
    <x v="68"/>
    <x v="68"/>
    <x v="12"/>
    <x v="176"/>
    <x v="106"/>
    <x v="86"/>
    <x v="91"/>
    <x v="48"/>
    <x v="47"/>
    <x v="0"/>
  </r>
  <r>
    <x v="0"/>
    <x v="31"/>
    <x v="31"/>
    <x v="0"/>
    <x v="0"/>
    <x v="0"/>
    <x v="0"/>
    <x v="93"/>
    <x v="148"/>
    <x v="76"/>
    <x v="337"/>
    <x v="41"/>
    <x v="271"/>
    <x v="0"/>
  </r>
  <r>
    <x v="0"/>
    <x v="31"/>
    <x v="31"/>
    <x v="1"/>
    <x v="1"/>
    <x v="1"/>
    <x v="1"/>
    <x v="99"/>
    <x v="255"/>
    <x v="60"/>
    <x v="338"/>
    <x v="48"/>
    <x v="47"/>
    <x v="0"/>
  </r>
  <r>
    <x v="0"/>
    <x v="31"/>
    <x v="31"/>
    <x v="52"/>
    <x v="52"/>
    <x v="52"/>
    <x v="2"/>
    <x v="143"/>
    <x v="256"/>
    <x v="62"/>
    <x v="339"/>
    <x v="80"/>
    <x v="272"/>
    <x v="0"/>
  </r>
  <r>
    <x v="0"/>
    <x v="31"/>
    <x v="31"/>
    <x v="5"/>
    <x v="5"/>
    <x v="5"/>
    <x v="2"/>
    <x v="143"/>
    <x v="256"/>
    <x v="63"/>
    <x v="340"/>
    <x v="53"/>
    <x v="273"/>
    <x v="0"/>
  </r>
  <r>
    <x v="0"/>
    <x v="31"/>
    <x v="31"/>
    <x v="8"/>
    <x v="8"/>
    <x v="8"/>
    <x v="4"/>
    <x v="171"/>
    <x v="257"/>
    <x v="63"/>
    <x v="340"/>
    <x v="48"/>
    <x v="47"/>
    <x v="0"/>
  </r>
  <r>
    <x v="0"/>
    <x v="31"/>
    <x v="31"/>
    <x v="4"/>
    <x v="4"/>
    <x v="4"/>
    <x v="5"/>
    <x v="172"/>
    <x v="200"/>
    <x v="45"/>
    <x v="244"/>
    <x v="40"/>
    <x v="274"/>
    <x v="0"/>
  </r>
  <r>
    <x v="0"/>
    <x v="31"/>
    <x v="31"/>
    <x v="25"/>
    <x v="25"/>
    <x v="25"/>
    <x v="6"/>
    <x v="173"/>
    <x v="90"/>
    <x v="62"/>
    <x v="339"/>
    <x v="40"/>
    <x v="274"/>
    <x v="0"/>
  </r>
  <r>
    <x v="0"/>
    <x v="31"/>
    <x v="31"/>
    <x v="3"/>
    <x v="3"/>
    <x v="3"/>
    <x v="6"/>
    <x v="173"/>
    <x v="90"/>
    <x v="43"/>
    <x v="341"/>
    <x v="48"/>
    <x v="47"/>
    <x v="0"/>
  </r>
  <r>
    <x v="0"/>
    <x v="31"/>
    <x v="31"/>
    <x v="9"/>
    <x v="9"/>
    <x v="9"/>
    <x v="8"/>
    <x v="174"/>
    <x v="258"/>
    <x v="86"/>
    <x v="91"/>
    <x v="80"/>
    <x v="272"/>
    <x v="0"/>
  </r>
  <r>
    <x v="0"/>
    <x v="31"/>
    <x v="31"/>
    <x v="51"/>
    <x v="51"/>
    <x v="51"/>
    <x v="8"/>
    <x v="174"/>
    <x v="258"/>
    <x v="45"/>
    <x v="244"/>
    <x v="53"/>
    <x v="273"/>
    <x v="0"/>
  </r>
  <r>
    <x v="0"/>
    <x v="31"/>
    <x v="31"/>
    <x v="16"/>
    <x v="16"/>
    <x v="16"/>
    <x v="8"/>
    <x v="174"/>
    <x v="258"/>
    <x v="62"/>
    <x v="339"/>
    <x v="41"/>
    <x v="271"/>
    <x v="0"/>
  </r>
  <r>
    <x v="0"/>
    <x v="31"/>
    <x v="31"/>
    <x v="17"/>
    <x v="17"/>
    <x v="17"/>
    <x v="11"/>
    <x v="175"/>
    <x v="9"/>
    <x v="59"/>
    <x v="342"/>
    <x v="40"/>
    <x v="274"/>
    <x v="0"/>
  </r>
  <r>
    <x v="0"/>
    <x v="31"/>
    <x v="31"/>
    <x v="44"/>
    <x v="44"/>
    <x v="44"/>
    <x v="11"/>
    <x v="175"/>
    <x v="9"/>
    <x v="86"/>
    <x v="91"/>
    <x v="50"/>
    <x v="275"/>
    <x v="0"/>
  </r>
  <r>
    <x v="0"/>
    <x v="31"/>
    <x v="31"/>
    <x v="56"/>
    <x v="56"/>
    <x v="56"/>
    <x v="11"/>
    <x v="175"/>
    <x v="9"/>
    <x v="79"/>
    <x v="343"/>
    <x v="62"/>
    <x v="276"/>
    <x v="0"/>
  </r>
  <r>
    <x v="0"/>
    <x v="31"/>
    <x v="31"/>
    <x v="12"/>
    <x v="12"/>
    <x v="12"/>
    <x v="11"/>
    <x v="175"/>
    <x v="9"/>
    <x v="62"/>
    <x v="339"/>
    <x v="53"/>
    <x v="273"/>
    <x v="0"/>
  </r>
  <r>
    <x v="0"/>
    <x v="31"/>
    <x v="31"/>
    <x v="36"/>
    <x v="36"/>
    <x v="36"/>
    <x v="11"/>
    <x v="175"/>
    <x v="9"/>
    <x v="86"/>
    <x v="91"/>
    <x v="40"/>
    <x v="274"/>
    <x v="0"/>
  </r>
  <r>
    <x v="0"/>
    <x v="31"/>
    <x v="31"/>
    <x v="11"/>
    <x v="11"/>
    <x v="11"/>
    <x v="16"/>
    <x v="176"/>
    <x v="33"/>
    <x v="62"/>
    <x v="339"/>
    <x v="48"/>
    <x v="47"/>
    <x v="0"/>
  </r>
  <r>
    <x v="0"/>
    <x v="31"/>
    <x v="31"/>
    <x v="20"/>
    <x v="20"/>
    <x v="20"/>
    <x v="16"/>
    <x v="176"/>
    <x v="33"/>
    <x v="62"/>
    <x v="339"/>
    <x v="48"/>
    <x v="47"/>
    <x v="0"/>
  </r>
  <r>
    <x v="0"/>
    <x v="31"/>
    <x v="31"/>
    <x v="23"/>
    <x v="23"/>
    <x v="23"/>
    <x v="18"/>
    <x v="177"/>
    <x v="259"/>
    <x v="59"/>
    <x v="342"/>
    <x v="53"/>
    <x v="273"/>
    <x v="0"/>
  </r>
  <r>
    <x v="0"/>
    <x v="31"/>
    <x v="31"/>
    <x v="22"/>
    <x v="22"/>
    <x v="22"/>
    <x v="18"/>
    <x v="177"/>
    <x v="259"/>
    <x v="59"/>
    <x v="342"/>
    <x v="53"/>
    <x v="273"/>
    <x v="0"/>
  </r>
  <r>
    <x v="0"/>
    <x v="31"/>
    <x v="31"/>
    <x v="42"/>
    <x v="42"/>
    <x v="42"/>
    <x v="18"/>
    <x v="177"/>
    <x v="259"/>
    <x v="71"/>
    <x v="322"/>
    <x v="48"/>
    <x v="47"/>
    <x v="0"/>
  </r>
  <r>
    <x v="0"/>
    <x v="31"/>
    <x v="31"/>
    <x v="31"/>
    <x v="31"/>
    <x v="31"/>
    <x v="18"/>
    <x v="177"/>
    <x v="259"/>
    <x v="71"/>
    <x v="322"/>
    <x v="48"/>
    <x v="47"/>
    <x v="0"/>
  </r>
  <r>
    <x v="0"/>
    <x v="31"/>
    <x v="31"/>
    <x v="14"/>
    <x v="14"/>
    <x v="14"/>
    <x v="18"/>
    <x v="177"/>
    <x v="259"/>
    <x v="71"/>
    <x v="322"/>
    <x v="48"/>
    <x v="47"/>
    <x v="0"/>
  </r>
  <r>
    <x v="0"/>
    <x v="31"/>
    <x v="31"/>
    <x v="2"/>
    <x v="2"/>
    <x v="2"/>
    <x v="18"/>
    <x v="177"/>
    <x v="259"/>
    <x v="71"/>
    <x v="322"/>
    <x v="48"/>
    <x v="47"/>
    <x v="0"/>
  </r>
  <r>
    <x v="0"/>
    <x v="31"/>
    <x v="31"/>
    <x v="69"/>
    <x v="69"/>
    <x v="69"/>
    <x v="18"/>
    <x v="177"/>
    <x v="259"/>
    <x v="79"/>
    <x v="343"/>
    <x v="41"/>
    <x v="271"/>
    <x v="0"/>
  </r>
  <r>
    <x v="0"/>
    <x v="31"/>
    <x v="31"/>
    <x v="47"/>
    <x v="47"/>
    <x v="47"/>
    <x v="18"/>
    <x v="177"/>
    <x v="259"/>
    <x v="59"/>
    <x v="342"/>
    <x v="53"/>
    <x v="273"/>
    <x v="0"/>
  </r>
  <r>
    <x v="0"/>
    <x v="31"/>
    <x v="31"/>
    <x v="7"/>
    <x v="7"/>
    <x v="7"/>
    <x v="18"/>
    <x v="177"/>
    <x v="259"/>
    <x v="71"/>
    <x v="322"/>
    <x v="48"/>
    <x v="47"/>
    <x v="0"/>
  </r>
  <r>
    <x v="0"/>
    <x v="31"/>
    <x v="31"/>
    <x v="38"/>
    <x v="38"/>
    <x v="38"/>
    <x v="18"/>
    <x v="177"/>
    <x v="259"/>
    <x v="59"/>
    <x v="342"/>
    <x v="53"/>
    <x v="273"/>
    <x v="0"/>
  </r>
  <r>
    <x v="0"/>
    <x v="31"/>
    <x v="31"/>
    <x v="70"/>
    <x v="70"/>
    <x v="70"/>
    <x v="18"/>
    <x v="177"/>
    <x v="259"/>
    <x v="71"/>
    <x v="322"/>
    <x v="48"/>
    <x v="47"/>
    <x v="0"/>
  </r>
  <r>
    <x v="0"/>
    <x v="32"/>
    <x v="32"/>
    <x v="1"/>
    <x v="1"/>
    <x v="1"/>
    <x v="0"/>
    <x v="51"/>
    <x v="260"/>
    <x v="89"/>
    <x v="344"/>
    <x v="48"/>
    <x v="47"/>
    <x v="0"/>
  </r>
  <r>
    <x v="0"/>
    <x v="32"/>
    <x v="32"/>
    <x v="9"/>
    <x v="9"/>
    <x v="9"/>
    <x v="1"/>
    <x v="92"/>
    <x v="261"/>
    <x v="59"/>
    <x v="345"/>
    <x v="44"/>
    <x v="277"/>
    <x v="1"/>
  </r>
  <r>
    <x v="0"/>
    <x v="32"/>
    <x v="32"/>
    <x v="0"/>
    <x v="0"/>
    <x v="0"/>
    <x v="2"/>
    <x v="93"/>
    <x v="262"/>
    <x v="48"/>
    <x v="346"/>
    <x v="48"/>
    <x v="47"/>
    <x v="0"/>
  </r>
  <r>
    <x v="0"/>
    <x v="32"/>
    <x v="32"/>
    <x v="10"/>
    <x v="10"/>
    <x v="10"/>
    <x v="3"/>
    <x v="96"/>
    <x v="263"/>
    <x v="91"/>
    <x v="340"/>
    <x v="50"/>
    <x v="278"/>
    <x v="0"/>
  </r>
  <r>
    <x v="0"/>
    <x v="32"/>
    <x v="32"/>
    <x v="14"/>
    <x v="14"/>
    <x v="14"/>
    <x v="4"/>
    <x v="98"/>
    <x v="264"/>
    <x v="84"/>
    <x v="347"/>
    <x v="48"/>
    <x v="47"/>
    <x v="0"/>
  </r>
  <r>
    <x v="0"/>
    <x v="32"/>
    <x v="32"/>
    <x v="4"/>
    <x v="4"/>
    <x v="4"/>
    <x v="5"/>
    <x v="142"/>
    <x v="265"/>
    <x v="57"/>
    <x v="348"/>
    <x v="53"/>
    <x v="14"/>
    <x v="0"/>
  </r>
  <r>
    <x v="0"/>
    <x v="32"/>
    <x v="32"/>
    <x v="3"/>
    <x v="3"/>
    <x v="3"/>
    <x v="6"/>
    <x v="171"/>
    <x v="185"/>
    <x v="47"/>
    <x v="349"/>
    <x v="48"/>
    <x v="47"/>
    <x v="1"/>
  </r>
  <r>
    <x v="0"/>
    <x v="32"/>
    <x v="32"/>
    <x v="11"/>
    <x v="11"/>
    <x v="11"/>
    <x v="7"/>
    <x v="172"/>
    <x v="266"/>
    <x v="71"/>
    <x v="106"/>
    <x v="50"/>
    <x v="278"/>
    <x v="0"/>
  </r>
  <r>
    <x v="0"/>
    <x v="32"/>
    <x v="32"/>
    <x v="15"/>
    <x v="15"/>
    <x v="15"/>
    <x v="8"/>
    <x v="173"/>
    <x v="26"/>
    <x v="59"/>
    <x v="345"/>
    <x v="50"/>
    <x v="278"/>
    <x v="0"/>
  </r>
  <r>
    <x v="0"/>
    <x v="32"/>
    <x v="32"/>
    <x v="56"/>
    <x v="56"/>
    <x v="56"/>
    <x v="9"/>
    <x v="174"/>
    <x v="29"/>
    <x v="79"/>
    <x v="300"/>
    <x v="50"/>
    <x v="278"/>
    <x v="0"/>
  </r>
  <r>
    <x v="0"/>
    <x v="32"/>
    <x v="32"/>
    <x v="19"/>
    <x v="19"/>
    <x v="19"/>
    <x v="9"/>
    <x v="174"/>
    <x v="29"/>
    <x v="45"/>
    <x v="350"/>
    <x v="53"/>
    <x v="14"/>
    <x v="0"/>
  </r>
  <r>
    <x v="0"/>
    <x v="32"/>
    <x v="32"/>
    <x v="47"/>
    <x v="47"/>
    <x v="47"/>
    <x v="9"/>
    <x v="174"/>
    <x v="29"/>
    <x v="51"/>
    <x v="351"/>
    <x v="48"/>
    <x v="47"/>
    <x v="0"/>
  </r>
  <r>
    <x v="0"/>
    <x v="32"/>
    <x v="32"/>
    <x v="48"/>
    <x v="48"/>
    <x v="48"/>
    <x v="12"/>
    <x v="175"/>
    <x v="186"/>
    <x v="71"/>
    <x v="106"/>
    <x v="41"/>
    <x v="279"/>
    <x v="0"/>
  </r>
  <r>
    <x v="0"/>
    <x v="32"/>
    <x v="32"/>
    <x v="24"/>
    <x v="24"/>
    <x v="24"/>
    <x v="12"/>
    <x v="175"/>
    <x v="186"/>
    <x v="45"/>
    <x v="350"/>
    <x v="48"/>
    <x v="47"/>
    <x v="0"/>
  </r>
  <r>
    <x v="0"/>
    <x v="32"/>
    <x v="32"/>
    <x v="34"/>
    <x v="34"/>
    <x v="34"/>
    <x v="12"/>
    <x v="175"/>
    <x v="186"/>
    <x v="62"/>
    <x v="83"/>
    <x v="53"/>
    <x v="14"/>
    <x v="0"/>
  </r>
  <r>
    <x v="0"/>
    <x v="32"/>
    <x v="32"/>
    <x v="16"/>
    <x v="16"/>
    <x v="16"/>
    <x v="12"/>
    <x v="175"/>
    <x v="186"/>
    <x v="71"/>
    <x v="106"/>
    <x v="41"/>
    <x v="279"/>
    <x v="0"/>
  </r>
  <r>
    <x v="0"/>
    <x v="32"/>
    <x v="32"/>
    <x v="28"/>
    <x v="28"/>
    <x v="28"/>
    <x v="12"/>
    <x v="175"/>
    <x v="186"/>
    <x v="71"/>
    <x v="106"/>
    <x v="41"/>
    <x v="279"/>
    <x v="0"/>
  </r>
  <r>
    <x v="0"/>
    <x v="32"/>
    <x v="32"/>
    <x v="40"/>
    <x v="40"/>
    <x v="40"/>
    <x v="12"/>
    <x v="175"/>
    <x v="186"/>
    <x v="45"/>
    <x v="350"/>
    <x v="48"/>
    <x v="47"/>
    <x v="0"/>
  </r>
  <r>
    <x v="0"/>
    <x v="32"/>
    <x v="32"/>
    <x v="8"/>
    <x v="8"/>
    <x v="8"/>
    <x v="12"/>
    <x v="175"/>
    <x v="186"/>
    <x v="45"/>
    <x v="350"/>
    <x v="48"/>
    <x v="47"/>
    <x v="0"/>
  </r>
  <r>
    <x v="0"/>
    <x v="32"/>
    <x v="32"/>
    <x v="17"/>
    <x v="17"/>
    <x v="17"/>
    <x v="19"/>
    <x v="176"/>
    <x v="159"/>
    <x v="71"/>
    <x v="106"/>
    <x v="53"/>
    <x v="14"/>
    <x v="0"/>
  </r>
  <r>
    <x v="0"/>
    <x v="32"/>
    <x v="32"/>
    <x v="13"/>
    <x v="13"/>
    <x v="13"/>
    <x v="19"/>
    <x v="176"/>
    <x v="159"/>
    <x v="71"/>
    <x v="106"/>
    <x v="53"/>
    <x v="14"/>
    <x v="0"/>
  </r>
  <r>
    <x v="0"/>
    <x v="32"/>
    <x v="32"/>
    <x v="18"/>
    <x v="18"/>
    <x v="18"/>
    <x v="19"/>
    <x v="176"/>
    <x v="159"/>
    <x v="79"/>
    <x v="300"/>
    <x v="41"/>
    <x v="279"/>
    <x v="0"/>
  </r>
  <r>
    <x v="0"/>
    <x v="32"/>
    <x v="32"/>
    <x v="6"/>
    <x v="6"/>
    <x v="6"/>
    <x v="19"/>
    <x v="176"/>
    <x v="159"/>
    <x v="62"/>
    <x v="83"/>
    <x v="48"/>
    <x v="47"/>
    <x v="0"/>
  </r>
  <r>
    <x v="0"/>
    <x v="32"/>
    <x v="32"/>
    <x v="71"/>
    <x v="71"/>
    <x v="71"/>
    <x v="19"/>
    <x v="176"/>
    <x v="159"/>
    <x v="86"/>
    <x v="91"/>
    <x v="62"/>
    <x v="280"/>
    <x v="0"/>
  </r>
  <r>
    <x v="0"/>
    <x v="32"/>
    <x v="32"/>
    <x v="60"/>
    <x v="60"/>
    <x v="60"/>
    <x v="19"/>
    <x v="176"/>
    <x v="159"/>
    <x v="86"/>
    <x v="91"/>
    <x v="62"/>
    <x v="280"/>
    <x v="0"/>
  </r>
  <r>
    <x v="0"/>
    <x v="33"/>
    <x v="33"/>
    <x v="0"/>
    <x v="0"/>
    <x v="0"/>
    <x v="0"/>
    <x v="172"/>
    <x v="267"/>
    <x v="47"/>
    <x v="352"/>
    <x v="48"/>
    <x v="47"/>
    <x v="0"/>
  </r>
  <r>
    <x v="0"/>
    <x v="33"/>
    <x v="33"/>
    <x v="1"/>
    <x v="1"/>
    <x v="1"/>
    <x v="1"/>
    <x v="173"/>
    <x v="237"/>
    <x v="43"/>
    <x v="353"/>
    <x v="48"/>
    <x v="47"/>
    <x v="0"/>
  </r>
  <r>
    <x v="0"/>
    <x v="33"/>
    <x v="33"/>
    <x v="4"/>
    <x v="4"/>
    <x v="4"/>
    <x v="2"/>
    <x v="175"/>
    <x v="251"/>
    <x v="59"/>
    <x v="354"/>
    <x v="40"/>
    <x v="281"/>
    <x v="0"/>
  </r>
  <r>
    <x v="0"/>
    <x v="33"/>
    <x v="33"/>
    <x v="24"/>
    <x v="24"/>
    <x v="24"/>
    <x v="2"/>
    <x v="175"/>
    <x v="251"/>
    <x v="45"/>
    <x v="355"/>
    <x v="48"/>
    <x v="47"/>
    <x v="0"/>
  </r>
  <r>
    <x v="0"/>
    <x v="33"/>
    <x v="33"/>
    <x v="63"/>
    <x v="63"/>
    <x v="63"/>
    <x v="4"/>
    <x v="177"/>
    <x v="26"/>
    <x v="71"/>
    <x v="301"/>
    <x v="48"/>
    <x v="47"/>
    <x v="0"/>
  </r>
  <r>
    <x v="0"/>
    <x v="33"/>
    <x v="33"/>
    <x v="72"/>
    <x v="72"/>
    <x v="72"/>
    <x v="4"/>
    <x v="177"/>
    <x v="26"/>
    <x v="79"/>
    <x v="100"/>
    <x v="41"/>
    <x v="282"/>
    <x v="0"/>
  </r>
  <r>
    <x v="0"/>
    <x v="33"/>
    <x v="33"/>
    <x v="16"/>
    <x v="16"/>
    <x v="16"/>
    <x v="4"/>
    <x v="177"/>
    <x v="26"/>
    <x v="71"/>
    <x v="301"/>
    <x v="48"/>
    <x v="47"/>
    <x v="0"/>
  </r>
  <r>
    <x v="0"/>
    <x v="33"/>
    <x v="33"/>
    <x v="10"/>
    <x v="10"/>
    <x v="10"/>
    <x v="4"/>
    <x v="177"/>
    <x v="26"/>
    <x v="59"/>
    <x v="354"/>
    <x v="53"/>
    <x v="220"/>
    <x v="0"/>
  </r>
  <r>
    <x v="0"/>
    <x v="33"/>
    <x v="33"/>
    <x v="11"/>
    <x v="11"/>
    <x v="11"/>
    <x v="4"/>
    <x v="177"/>
    <x v="26"/>
    <x v="79"/>
    <x v="100"/>
    <x v="41"/>
    <x v="282"/>
    <x v="0"/>
  </r>
  <r>
    <x v="0"/>
    <x v="33"/>
    <x v="33"/>
    <x v="73"/>
    <x v="73"/>
    <x v="73"/>
    <x v="4"/>
    <x v="177"/>
    <x v="26"/>
    <x v="59"/>
    <x v="354"/>
    <x v="53"/>
    <x v="220"/>
    <x v="0"/>
  </r>
  <r>
    <x v="0"/>
    <x v="33"/>
    <x v="33"/>
    <x v="28"/>
    <x v="28"/>
    <x v="28"/>
    <x v="4"/>
    <x v="177"/>
    <x v="26"/>
    <x v="86"/>
    <x v="91"/>
    <x v="40"/>
    <x v="281"/>
    <x v="0"/>
  </r>
  <r>
    <x v="0"/>
    <x v="33"/>
    <x v="33"/>
    <x v="12"/>
    <x v="12"/>
    <x v="12"/>
    <x v="4"/>
    <x v="177"/>
    <x v="26"/>
    <x v="59"/>
    <x v="354"/>
    <x v="53"/>
    <x v="220"/>
    <x v="0"/>
  </r>
  <r>
    <x v="0"/>
    <x v="33"/>
    <x v="33"/>
    <x v="19"/>
    <x v="19"/>
    <x v="19"/>
    <x v="4"/>
    <x v="177"/>
    <x v="26"/>
    <x v="59"/>
    <x v="354"/>
    <x v="53"/>
    <x v="220"/>
    <x v="0"/>
  </r>
  <r>
    <x v="0"/>
    <x v="33"/>
    <x v="33"/>
    <x v="47"/>
    <x v="47"/>
    <x v="47"/>
    <x v="4"/>
    <x v="177"/>
    <x v="26"/>
    <x v="59"/>
    <x v="354"/>
    <x v="53"/>
    <x v="220"/>
    <x v="0"/>
  </r>
  <r>
    <x v="0"/>
    <x v="33"/>
    <x v="33"/>
    <x v="37"/>
    <x v="37"/>
    <x v="37"/>
    <x v="4"/>
    <x v="177"/>
    <x v="26"/>
    <x v="71"/>
    <x v="301"/>
    <x v="48"/>
    <x v="47"/>
    <x v="0"/>
  </r>
  <r>
    <x v="0"/>
    <x v="33"/>
    <x v="33"/>
    <x v="15"/>
    <x v="15"/>
    <x v="15"/>
    <x v="15"/>
    <x v="178"/>
    <x v="58"/>
    <x v="79"/>
    <x v="100"/>
    <x v="53"/>
    <x v="220"/>
    <x v="0"/>
  </r>
  <r>
    <x v="0"/>
    <x v="33"/>
    <x v="33"/>
    <x v="55"/>
    <x v="55"/>
    <x v="55"/>
    <x v="15"/>
    <x v="178"/>
    <x v="58"/>
    <x v="79"/>
    <x v="100"/>
    <x v="53"/>
    <x v="220"/>
    <x v="0"/>
  </r>
  <r>
    <x v="0"/>
    <x v="33"/>
    <x v="33"/>
    <x v="41"/>
    <x v="41"/>
    <x v="41"/>
    <x v="15"/>
    <x v="178"/>
    <x v="58"/>
    <x v="79"/>
    <x v="100"/>
    <x v="53"/>
    <x v="220"/>
    <x v="0"/>
  </r>
  <r>
    <x v="0"/>
    <x v="33"/>
    <x v="33"/>
    <x v="74"/>
    <x v="74"/>
    <x v="74"/>
    <x v="15"/>
    <x v="178"/>
    <x v="58"/>
    <x v="79"/>
    <x v="100"/>
    <x v="53"/>
    <x v="220"/>
    <x v="0"/>
  </r>
  <r>
    <x v="0"/>
    <x v="33"/>
    <x v="33"/>
    <x v="31"/>
    <x v="31"/>
    <x v="31"/>
    <x v="15"/>
    <x v="178"/>
    <x v="58"/>
    <x v="59"/>
    <x v="354"/>
    <x v="48"/>
    <x v="47"/>
    <x v="0"/>
  </r>
  <r>
    <x v="0"/>
    <x v="33"/>
    <x v="33"/>
    <x v="75"/>
    <x v="75"/>
    <x v="75"/>
    <x v="15"/>
    <x v="178"/>
    <x v="58"/>
    <x v="86"/>
    <x v="91"/>
    <x v="41"/>
    <x v="282"/>
    <x v="0"/>
  </r>
  <r>
    <x v="0"/>
    <x v="33"/>
    <x v="33"/>
    <x v="76"/>
    <x v="76"/>
    <x v="76"/>
    <x v="15"/>
    <x v="178"/>
    <x v="58"/>
    <x v="59"/>
    <x v="354"/>
    <x v="48"/>
    <x v="47"/>
    <x v="0"/>
  </r>
  <r>
    <x v="0"/>
    <x v="33"/>
    <x v="33"/>
    <x v="50"/>
    <x v="50"/>
    <x v="50"/>
    <x v="15"/>
    <x v="178"/>
    <x v="58"/>
    <x v="79"/>
    <x v="100"/>
    <x v="53"/>
    <x v="220"/>
    <x v="0"/>
  </r>
  <r>
    <x v="0"/>
    <x v="33"/>
    <x v="33"/>
    <x v="77"/>
    <x v="77"/>
    <x v="77"/>
    <x v="15"/>
    <x v="178"/>
    <x v="58"/>
    <x v="59"/>
    <x v="354"/>
    <x v="48"/>
    <x v="47"/>
    <x v="0"/>
  </r>
  <r>
    <x v="0"/>
    <x v="33"/>
    <x v="33"/>
    <x v="56"/>
    <x v="56"/>
    <x v="56"/>
    <x v="15"/>
    <x v="178"/>
    <x v="58"/>
    <x v="79"/>
    <x v="100"/>
    <x v="53"/>
    <x v="220"/>
    <x v="0"/>
  </r>
  <r>
    <x v="0"/>
    <x v="33"/>
    <x v="33"/>
    <x v="78"/>
    <x v="78"/>
    <x v="78"/>
    <x v="15"/>
    <x v="178"/>
    <x v="58"/>
    <x v="59"/>
    <x v="354"/>
    <x v="48"/>
    <x v="47"/>
    <x v="0"/>
  </r>
  <r>
    <x v="0"/>
    <x v="33"/>
    <x v="33"/>
    <x v="2"/>
    <x v="2"/>
    <x v="2"/>
    <x v="15"/>
    <x v="178"/>
    <x v="58"/>
    <x v="59"/>
    <x v="354"/>
    <x v="48"/>
    <x v="47"/>
    <x v="0"/>
  </r>
  <r>
    <x v="0"/>
    <x v="33"/>
    <x v="33"/>
    <x v="79"/>
    <x v="79"/>
    <x v="79"/>
    <x v="15"/>
    <x v="178"/>
    <x v="58"/>
    <x v="59"/>
    <x v="354"/>
    <x v="48"/>
    <x v="47"/>
    <x v="0"/>
  </r>
  <r>
    <x v="0"/>
    <x v="33"/>
    <x v="33"/>
    <x v="3"/>
    <x v="3"/>
    <x v="3"/>
    <x v="15"/>
    <x v="178"/>
    <x v="58"/>
    <x v="59"/>
    <x v="354"/>
    <x v="48"/>
    <x v="47"/>
    <x v="0"/>
  </r>
  <r>
    <x v="0"/>
    <x v="33"/>
    <x v="33"/>
    <x v="80"/>
    <x v="80"/>
    <x v="80"/>
    <x v="15"/>
    <x v="178"/>
    <x v="58"/>
    <x v="79"/>
    <x v="100"/>
    <x v="53"/>
    <x v="220"/>
    <x v="0"/>
  </r>
  <r>
    <x v="0"/>
    <x v="33"/>
    <x v="33"/>
    <x v="64"/>
    <x v="64"/>
    <x v="64"/>
    <x v="15"/>
    <x v="178"/>
    <x v="58"/>
    <x v="79"/>
    <x v="100"/>
    <x v="53"/>
    <x v="220"/>
    <x v="0"/>
  </r>
  <r>
    <x v="0"/>
    <x v="33"/>
    <x v="33"/>
    <x v="59"/>
    <x v="59"/>
    <x v="59"/>
    <x v="15"/>
    <x v="178"/>
    <x v="58"/>
    <x v="86"/>
    <x v="91"/>
    <x v="48"/>
    <x v="47"/>
    <x v="0"/>
  </r>
  <r>
    <x v="0"/>
    <x v="33"/>
    <x v="33"/>
    <x v="5"/>
    <x v="5"/>
    <x v="5"/>
    <x v="15"/>
    <x v="178"/>
    <x v="58"/>
    <x v="59"/>
    <x v="354"/>
    <x v="48"/>
    <x v="47"/>
    <x v="0"/>
  </r>
  <r>
    <x v="0"/>
    <x v="33"/>
    <x v="33"/>
    <x v="8"/>
    <x v="8"/>
    <x v="8"/>
    <x v="15"/>
    <x v="178"/>
    <x v="58"/>
    <x v="59"/>
    <x v="354"/>
    <x v="48"/>
    <x v="47"/>
    <x v="0"/>
  </r>
  <r>
    <x v="0"/>
    <x v="34"/>
    <x v="34"/>
    <x v="19"/>
    <x v="19"/>
    <x v="19"/>
    <x v="0"/>
    <x v="71"/>
    <x v="268"/>
    <x v="149"/>
    <x v="356"/>
    <x v="107"/>
    <x v="283"/>
    <x v="0"/>
  </r>
  <r>
    <x v="0"/>
    <x v="34"/>
    <x v="34"/>
    <x v="2"/>
    <x v="2"/>
    <x v="2"/>
    <x v="1"/>
    <x v="47"/>
    <x v="188"/>
    <x v="49"/>
    <x v="357"/>
    <x v="62"/>
    <x v="262"/>
    <x v="0"/>
  </r>
  <r>
    <x v="0"/>
    <x v="34"/>
    <x v="34"/>
    <x v="3"/>
    <x v="3"/>
    <x v="3"/>
    <x v="2"/>
    <x v="52"/>
    <x v="269"/>
    <x v="35"/>
    <x v="358"/>
    <x v="51"/>
    <x v="284"/>
    <x v="0"/>
  </r>
  <r>
    <x v="0"/>
    <x v="34"/>
    <x v="34"/>
    <x v="0"/>
    <x v="0"/>
    <x v="0"/>
    <x v="3"/>
    <x v="88"/>
    <x v="270"/>
    <x v="50"/>
    <x v="359"/>
    <x v="48"/>
    <x v="47"/>
    <x v="0"/>
  </r>
  <r>
    <x v="0"/>
    <x v="34"/>
    <x v="34"/>
    <x v="7"/>
    <x v="7"/>
    <x v="7"/>
    <x v="4"/>
    <x v="98"/>
    <x v="271"/>
    <x v="60"/>
    <x v="360"/>
    <x v="53"/>
    <x v="285"/>
    <x v="0"/>
  </r>
  <r>
    <x v="0"/>
    <x v="34"/>
    <x v="34"/>
    <x v="14"/>
    <x v="14"/>
    <x v="14"/>
    <x v="5"/>
    <x v="170"/>
    <x v="24"/>
    <x v="71"/>
    <x v="89"/>
    <x v="46"/>
    <x v="286"/>
    <x v="0"/>
  </r>
  <r>
    <x v="0"/>
    <x v="34"/>
    <x v="34"/>
    <x v="16"/>
    <x v="16"/>
    <x v="16"/>
    <x v="6"/>
    <x v="142"/>
    <x v="225"/>
    <x v="45"/>
    <x v="119"/>
    <x v="80"/>
    <x v="287"/>
    <x v="0"/>
  </r>
  <r>
    <x v="0"/>
    <x v="34"/>
    <x v="34"/>
    <x v="18"/>
    <x v="18"/>
    <x v="18"/>
    <x v="7"/>
    <x v="172"/>
    <x v="31"/>
    <x v="71"/>
    <x v="89"/>
    <x v="62"/>
    <x v="262"/>
    <x v="0"/>
  </r>
  <r>
    <x v="0"/>
    <x v="34"/>
    <x v="34"/>
    <x v="1"/>
    <x v="1"/>
    <x v="1"/>
    <x v="7"/>
    <x v="172"/>
    <x v="31"/>
    <x v="47"/>
    <x v="361"/>
    <x v="48"/>
    <x v="47"/>
    <x v="0"/>
  </r>
  <r>
    <x v="0"/>
    <x v="34"/>
    <x v="34"/>
    <x v="81"/>
    <x v="81"/>
    <x v="81"/>
    <x v="9"/>
    <x v="173"/>
    <x v="34"/>
    <x v="79"/>
    <x v="362"/>
    <x v="80"/>
    <x v="287"/>
    <x v="0"/>
  </r>
  <r>
    <x v="0"/>
    <x v="34"/>
    <x v="34"/>
    <x v="82"/>
    <x v="82"/>
    <x v="82"/>
    <x v="9"/>
    <x v="173"/>
    <x v="34"/>
    <x v="62"/>
    <x v="363"/>
    <x v="40"/>
    <x v="142"/>
    <x v="0"/>
  </r>
  <r>
    <x v="0"/>
    <x v="34"/>
    <x v="34"/>
    <x v="47"/>
    <x v="47"/>
    <x v="47"/>
    <x v="9"/>
    <x v="173"/>
    <x v="34"/>
    <x v="62"/>
    <x v="363"/>
    <x v="40"/>
    <x v="142"/>
    <x v="0"/>
  </r>
  <r>
    <x v="0"/>
    <x v="34"/>
    <x v="34"/>
    <x v="17"/>
    <x v="17"/>
    <x v="17"/>
    <x v="12"/>
    <x v="174"/>
    <x v="37"/>
    <x v="71"/>
    <x v="89"/>
    <x v="40"/>
    <x v="142"/>
    <x v="0"/>
  </r>
  <r>
    <x v="0"/>
    <x v="34"/>
    <x v="34"/>
    <x v="15"/>
    <x v="15"/>
    <x v="15"/>
    <x v="13"/>
    <x v="175"/>
    <x v="272"/>
    <x v="79"/>
    <x v="362"/>
    <x v="62"/>
    <x v="262"/>
    <x v="0"/>
  </r>
  <r>
    <x v="0"/>
    <x v="34"/>
    <x v="34"/>
    <x v="83"/>
    <x v="83"/>
    <x v="83"/>
    <x v="13"/>
    <x v="175"/>
    <x v="272"/>
    <x v="79"/>
    <x v="362"/>
    <x v="62"/>
    <x v="262"/>
    <x v="0"/>
  </r>
  <r>
    <x v="0"/>
    <x v="34"/>
    <x v="34"/>
    <x v="12"/>
    <x v="12"/>
    <x v="12"/>
    <x v="13"/>
    <x v="175"/>
    <x v="272"/>
    <x v="59"/>
    <x v="45"/>
    <x v="40"/>
    <x v="142"/>
    <x v="0"/>
  </r>
  <r>
    <x v="0"/>
    <x v="34"/>
    <x v="34"/>
    <x v="6"/>
    <x v="6"/>
    <x v="6"/>
    <x v="13"/>
    <x v="175"/>
    <x v="272"/>
    <x v="45"/>
    <x v="119"/>
    <x v="48"/>
    <x v="47"/>
    <x v="0"/>
  </r>
  <r>
    <x v="0"/>
    <x v="34"/>
    <x v="34"/>
    <x v="5"/>
    <x v="5"/>
    <x v="5"/>
    <x v="13"/>
    <x v="175"/>
    <x v="272"/>
    <x v="62"/>
    <x v="363"/>
    <x v="53"/>
    <x v="285"/>
    <x v="0"/>
  </r>
  <r>
    <x v="0"/>
    <x v="34"/>
    <x v="34"/>
    <x v="8"/>
    <x v="8"/>
    <x v="8"/>
    <x v="13"/>
    <x v="175"/>
    <x v="272"/>
    <x v="45"/>
    <x v="119"/>
    <x v="48"/>
    <x v="47"/>
    <x v="0"/>
  </r>
  <r>
    <x v="0"/>
    <x v="34"/>
    <x v="34"/>
    <x v="23"/>
    <x v="23"/>
    <x v="23"/>
    <x v="19"/>
    <x v="176"/>
    <x v="273"/>
    <x v="86"/>
    <x v="91"/>
    <x v="62"/>
    <x v="262"/>
    <x v="0"/>
  </r>
  <r>
    <x v="0"/>
    <x v="34"/>
    <x v="34"/>
    <x v="35"/>
    <x v="35"/>
    <x v="35"/>
    <x v="19"/>
    <x v="176"/>
    <x v="273"/>
    <x v="86"/>
    <x v="91"/>
    <x v="62"/>
    <x v="262"/>
    <x v="0"/>
  </r>
  <r>
    <x v="0"/>
    <x v="34"/>
    <x v="34"/>
    <x v="13"/>
    <x v="13"/>
    <x v="13"/>
    <x v="19"/>
    <x v="176"/>
    <x v="273"/>
    <x v="86"/>
    <x v="91"/>
    <x v="62"/>
    <x v="262"/>
    <x v="0"/>
  </r>
  <r>
    <x v="0"/>
    <x v="34"/>
    <x v="34"/>
    <x v="84"/>
    <x v="84"/>
    <x v="84"/>
    <x v="19"/>
    <x v="176"/>
    <x v="273"/>
    <x v="86"/>
    <x v="91"/>
    <x v="62"/>
    <x v="262"/>
    <x v="0"/>
  </r>
  <r>
    <x v="0"/>
    <x v="34"/>
    <x v="34"/>
    <x v="80"/>
    <x v="80"/>
    <x v="80"/>
    <x v="19"/>
    <x v="176"/>
    <x v="273"/>
    <x v="59"/>
    <x v="45"/>
    <x v="41"/>
    <x v="288"/>
    <x v="0"/>
  </r>
  <r>
    <x v="0"/>
    <x v="35"/>
    <x v="35"/>
    <x v="0"/>
    <x v="0"/>
    <x v="0"/>
    <x v="0"/>
    <x v="89"/>
    <x v="274"/>
    <x v="76"/>
    <x v="364"/>
    <x v="48"/>
    <x v="47"/>
    <x v="0"/>
  </r>
  <r>
    <x v="0"/>
    <x v="35"/>
    <x v="35"/>
    <x v="1"/>
    <x v="1"/>
    <x v="1"/>
    <x v="1"/>
    <x v="97"/>
    <x v="77"/>
    <x v="35"/>
    <x v="365"/>
    <x v="48"/>
    <x v="47"/>
    <x v="0"/>
  </r>
  <r>
    <x v="0"/>
    <x v="35"/>
    <x v="35"/>
    <x v="9"/>
    <x v="9"/>
    <x v="9"/>
    <x v="2"/>
    <x v="98"/>
    <x v="275"/>
    <x v="45"/>
    <x v="232"/>
    <x v="46"/>
    <x v="289"/>
    <x v="0"/>
  </r>
  <r>
    <x v="0"/>
    <x v="35"/>
    <x v="35"/>
    <x v="10"/>
    <x v="10"/>
    <x v="10"/>
    <x v="3"/>
    <x v="142"/>
    <x v="276"/>
    <x v="63"/>
    <x v="308"/>
    <x v="53"/>
    <x v="148"/>
    <x v="1"/>
  </r>
  <r>
    <x v="0"/>
    <x v="35"/>
    <x v="35"/>
    <x v="14"/>
    <x v="14"/>
    <x v="14"/>
    <x v="4"/>
    <x v="143"/>
    <x v="253"/>
    <x v="47"/>
    <x v="366"/>
    <x v="41"/>
    <x v="290"/>
    <x v="0"/>
  </r>
  <r>
    <x v="0"/>
    <x v="35"/>
    <x v="35"/>
    <x v="4"/>
    <x v="4"/>
    <x v="4"/>
    <x v="5"/>
    <x v="171"/>
    <x v="162"/>
    <x v="62"/>
    <x v="294"/>
    <x v="50"/>
    <x v="70"/>
    <x v="0"/>
  </r>
  <r>
    <x v="0"/>
    <x v="35"/>
    <x v="35"/>
    <x v="47"/>
    <x v="47"/>
    <x v="47"/>
    <x v="6"/>
    <x v="173"/>
    <x v="223"/>
    <x v="43"/>
    <x v="367"/>
    <x v="48"/>
    <x v="47"/>
    <x v="0"/>
  </r>
  <r>
    <x v="0"/>
    <x v="35"/>
    <x v="35"/>
    <x v="19"/>
    <x v="19"/>
    <x v="19"/>
    <x v="7"/>
    <x v="174"/>
    <x v="43"/>
    <x v="71"/>
    <x v="119"/>
    <x v="40"/>
    <x v="201"/>
    <x v="0"/>
  </r>
  <r>
    <x v="0"/>
    <x v="35"/>
    <x v="35"/>
    <x v="3"/>
    <x v="3"/>
    <x v="3"/>
    <x v="7"/>
    <x v="174"/>
    <x v="43"/>
    <x v="51"/>
    <x v="2"/>
    <x v="48"/>
    <x v="47"/>
    <x v="0"/>
  </r>
  <r>
    <x v="0"/>
    <x v="35"/>
    <x v="35"/>
    <x v="7"/>
    <x v="7"/>
    <x v="7"/>
    <x v="7"/>
    <x v="174"/>
    <x v="43"/>
    <x v="51"/>
    <x v="2"/>
    <x v="48"/>
    <x v="47"/>
    <x v="0"/>
  </r>
  <r>
    <x v="0"/>
    <x v="35"/>
    <x v="35"/>
    <x v="34"/>
    <x v="34"/>
    <x v="34"/>
    <x v="10"/>
    <x v="175"/>
    <x v="72"/>
    <x v="62"/>
    <x v="294"/>
    <x v="53"/>
    <x v="148"/>
    <x v="0"/>
  </r>
  <r>
    <x v="0"/>
    <x v="35"/>
    <x v="35"/>
    <x v="18"/>
    <x v="18"/>
    <x v="18"/>
    <x v="10"/>
    <x v="175"/>
    <x v="72"/>
    <x v="59"/>
    <x v="368"/>
    <x v="41"/>
    <x v="290"/>
    <x v="0"/>
  </r>
  <r>
    <x v="0"/>
    <x v="35"/>
    <x v="35"/>
    <x v="23"/>
    <x v="23"/>
    <x v="23"/>
    <x v="12"/>
    <x v="176"/>
    <x v="208"/>
    <x v="59"/>
    <x v="368"/>
    <x v="41"/>
    <x v="290"/>
    <x v="0"/>
  </r>
  <r>
    <x v="0"/>
    <x v="35"/>
    <x v="35"/>
    <x v="48"/>
    <x v="48"/>
    <x v="48"/>
    <x v="12"/>
    <x v="176"/>
    <x v="208"/>
    <x v="79"/>
    <x v="40"/>
    <x v="40"/>
    <x v="201"/>
    <x v="0"/>
  </r>
  <r>
    <x v="0"/>
    <x v="35"/>
    <x v="35"/>
    <x v="17"/>
    <x v="17"/>
    <x v="17"/>
    <x v="12"/>
    <x v="176"/>
    <x v="208"/>
    <x v="71"/>
    <x v="119"/>
    <x v="53"/>
    <x v="148"/>
    <x v="0"/>
  </r>
  <r>
    <x v="0"/>
    <x v="35"/>
    <x v="35"/>
    <x v="13"/>
    <x v="13"/>
    <x v="13"/>
    <x v="12"/>
    <x v="176"/>
    <x v="208"/>
    <x v="59"/>
    <x v="368"/>
    <x v="41"/>
    <x v="290"/>
    <x v="0"/>
  </r>
  <r>
    <x v="0"/>
    <x v="35"/>
    <x v="35"/>
    <x v="37"/>
    <x v="37"/>
    <x v="37"/>
    <x v="12"/>
    <x v="176"/>
    <x v="208"/>
    <x v="62"/>
    <x v="294"/>
    <x v="48"/>
    <x v="47"/>
    <x v="0"/>
  </r>
  <r>
    <x v="0"/>
    <x v="35"/>
    <x v="35"/>
    <x v="15"/>
    <x v="15"/>
    <x v="15"/>
    <x v="17"/>
    <x v="177"/>
    <x v="277"/>
    <x v="79"/>
    <x v="40"/>
    <x v="41"/>
    <x v="290"/>
    <x v="0"/>
  </r>
  <r>
    <x v="0"/>
    <x v="35"/>
    <x v="35"/>
    <x v="85"/>
    <x v="85"/>
    <x v="85"/>
    <x v="17"/>
    <x v="177"/>
    <x v="277"/>
    <x v="86"/>
    <x v="91"/>
    <x v="40"/>
    <x v="201"/>
    <x v="0"/>
  </r>
  <r>
    <x v="0"/>
    <x v="35"/>
    <x v="35"/>
    <x v="86"/>
    <x v="86"/>
    <x v="86"/>
    <x v="17"/>
    <x v="177"/>
    <x v="277"/>
    <x v="79"/>
    <x v="40"/>
    <x v="41"/>
    <x v="290"/>
    <x v="0"/>
  </r>
  <r>
    <x v="0"/>
    <x v="35"/>
    <x v="35"/>
    <x v="72"/>
    <x v="72"/>
    <x v="72"/>
    <x v="17"/>
    <x v="177"/>
    <x v="277"/>
    <x v="59"/>
    <x v="368"/>
    <x v="53"/>
    <x v="148"/>
    <x v="0"/>
  </r>
  <r>
    <x v="0"/>
    <x v="35"/>
    <x v="35"/>
    <x v="11"/>
    <x v="11"/>
    <x v="11"/>
    <x v="17"/>
    <x v="177"/>
    <x v="277"/>
    <x v="71"/>
    <x v="119"/>
    <x v="48"/>
    <x v="47"/>
    <x v="0"/>
  </r>
  <r>
    <x v="0"/>
    <x v="35"/>
    <x v="35"/>
    <x v="28"/>
    <x v="28"/>
    <x v="28"/>
    <x v="17"/>
    <x v="177"/>
    <x v="277"/>
    <x v="71"/>
    <x v="119"/>
    <x v="48"/>
    <x v="47"/>
    <x v="0"/>
  </r>
  <r>
    <x v="0"/>
    <x v="35"/>
    <x v="35"/>
    <x v="50"/>
    <x v="50"/>
    <x v="50"/>
    <x v="17"/>
    <x v="177"/>
    <x v="277"/>
    <x v="71"/>
    <x v="119"/>
    <x v="48"/>
    <x v="47"/>
    <x v="0"/>
  </r>
  <r>
    <x v="0"/>
    <x v="35"/>
    <x v="35"/>
    <x v="56"/>
    <x v="56"/>
    <x v="56"/>
    <x v="17"/>
    <x v="177"/>
    <x v="277"/>
    <x v="86"/>
    <x v="91"/>
    <x v="40"/>
    <x v="201"/>
    <x v="0"/>
  </r>
  <r>
    <x v="0"/>
    <x v="35"/>
    <x v="35"/>
    <x v="78"/>
    <x v="78"/>
    <x v="78"/>
    <x v="17"/>
    <x v="177"/>
    <x v="277"/>
    <x v="71"/>
    <x v="119"/>
    <x v="48"/>
    <x v="47"/>
    <x v="0"/>
  </r>
  <r>
    <x v="0"/>
    <x v="35"/>
    <x v="35"/>
    <x v="12"/>
    <x v="12"/>
    <x v="12"/>
    <x v="17"/>
    <x v="177"/>
    <x v="277"/>
    <x v="59"/>
    <x v="368"/>
    <x v="53"/>
    <x v="148"/>
    <x v="0"/>
  </r>
  <r>
    <x v="0"/>
    <x v="35"/>
    <x v="35"/>
    <x v="87"/>
    <x v="87"/>
    <x v="87"/>
    <x v="17"/>
    <x v="177"/>
    <x v="277"/>
    <x v="71"/>
    <x v="119"/>
    <x v="48"/>
    <x v="47"/>
    <x v="0"/>
  </r>
  <r>
    <x v="0"/>
    <x v="35"/>
    <x v="35"/>
    <x v="79"/>
    <x v="79"/>
    <x v="79"/>
    <x v="17"/>
    <x v="177"/>
    <x v="277"/>
    <x v="71"/>
    <x v="119"/>
    <x v="48"/>
    <x v="47"/>
    <x v="0"/>
  </r>
  <r>
    <x v="0"/>
    <x v="35"/>
    <x v="35"/>
    <x v="80"/>
    <x v="80"/>
    <x v="80"/>
    <x v="17"/>
    <x v="177"/>
    <x v="277"/>
    <x v="59"/>
    <x v="368"/>
    <x v="53"/>
    <x v="148"/>
    <x v="0"/>
  </r>
  <r>
    <x v="0"/>
    <x v="35"/>
    <x v="35"/>
    <x v="8"/>
    <x v="8"/>
    <x v="8"/>
    <x v="17"/>
    <x v="177"/>
    <x v="277"/>
    <x v="71"/>
    <x v="119"/>
    <x v="48"/>
    <x v="47"/>
    <x v="0"/>
  </r>
  <r>
    <x v="0"/>
    <x v="36"/>
    <x v="36"/>
    <x v="0"/>
    <x v="0"/>
    <x v="0"/>
    <x v="0"/>
    <x v="173"/>
    <x v="278"/>
    <x v="43"/>
    <x v="369"/>
    <x v="48"/>
    <x v="47"/>
    <x v="0"/>
  </r>
  <r>
    <x v="0"/>
    <x v="36"/>
    <x v="36"/>
    <x v="9"/>
    <x v="9"/>
    <x v="9"/>
    <x v="1"/>
    <x v="174"/>
    <x v="40"/>
    <x v="79"/>
    <x v="199"/>
    <x v="50"/>
    <x v="291"/>
    <x v="0"/>
  </r>
  <r>
    <x v="0"/>
    <x v="36"/>
    <x v="36"/>
    <x v="15"/>
    <x v="15"/>
    <x v="15"/>
    <x v="1"/>
    <x v="174"/>
    <x v="40"/>
    <x v="59"/>
    <x v="24"/>
    <x v="62"/>
    <x v="292"/>
    <x v="0"/>
  </r>
  <r>
    <x v="0"/>
    <x v="36"/>
    <x v="36"/>
    <x v="19"/>
    <x v="19"/>
    <x v="19"/>
    <x v="1"/>
    <x v="174"/>
    <x v="40"/>
    <x v="79"/>
    <x v="199"/>
    <x v="50"/>
    <x v="291"/>
    <x v="0"/>
  </r>
  <r>
    <x v="0"/>
    <x v="36"/>
    <x v="36"/>
    <x v="4"/>
    <x v="4"/>
    <x v="4"/>
    <x v="4"/>
    <x v="175"/>
    <x v="279"/>
    <x v="62"/>
    <x v="370"/>
    <x v="53"/>
    <x v="82"/>
    <x v="0"/>
  </r>
  <r>
    <x v="0"/>
    <x v="36"/>
    <x v="36"/>
    <x v="17"/>
    <x v="17"/>
    <x v="17"/>
    <x v="5"/>
    <x v="176"/>
    <x v="230"/>
    <x v="79"/>
    <x v="199"/>
    <x v="40"/>
    <x v="293"/>
    <x v="0"/>
  </r>
  <r>
    <x v="0"/>
    <x v="36"/>
    <x v="36"/>
    <x v="46"/>
    <x v="46"/>
    <x v="46"/>
    <x v="5"/>
    <x v="176"/>
    <x v="230"/>
    <x v="79"/>
    <x v="199"/>
    <x v="40"/>
    <x v="293"/>
    <x v="0"/>
  </r>
  <r>
    <x v="0"/>
    <x v="36"/>
    <x v="36"/>
    <x v="14"/>
    <x v="14"/>
    <x v="14"/>
    <x v="5"/>
    <x v="176"/>
    <x v="230"/>
    <x v="62"/>
    <x v="370"/>
    <x v="48"/>
    <x v="47"/>
    <x v="0"/>
  </r>
  <r>
    <x v="0"/>
    <x v="36"/>
    <x v="36"/>
    <x v="11"/>
    <x v="11"/>
    <x v="11"/>
    <x v="5"/>
    <x v="176"/>
    <x v="230"/>
    <x v="59"/>
    <x v="24"/>
    <x v="41"/>
    <x v="294"/>
    <x v="0"/>
  </r>
  <r>
    <x v="0"/>
    <x v="36"/>
    <x v="36"/>
    <x v="88"/>
    <x v="88"/>
    <x v="88"/>
    <x v="9"/>
    <x v="177"/>
    <x v="195"/>
    <x v="86"/>
    <x v="91"/>
    <x v="40"/>
    <x v="293"/>
    <x v="0"/>
  </r>
  <r>
    <x v="0"/>
    <x v="36"/>
    <x v="36"/>
    <x v="22"/>
    <x v="22"/>
    <x v="22"/>
    <x v="9"/>
    <x v="177"/>
    <x v="195"/>
    <x v="86"/>
    <x v="91"/>
    <x v="40"/>
    <x v="293"/>
    <x v="0"/>
  </r>
  <r>
    <x v="0"/>
    <x v="36"/>
    <x v="36"/>
    <x v="12"/>
    <x v="12"/>
    <x v="12"/>
    <x v="9"/>
    <x v="177"/>
    <x v="195"/>
    <x v="79"/>
    <x v="199"/>
    <x v="41"/>
    <x v="294"/>
    <x v="0"/>
  </r>
  <r>
    <x v="0"/>
    <x v="36"/>
    <x v="36"/>
    <x v="38"/>
    <x v="38"/>
    <x v="38"/>
    <x v="9"/>
    <x v="177"/>
    <x v="195"/>
    <x v="71"/>
    <x v="335"/>
    <x v="48"/>
    <x v="47"/>
    <x v="0"/>
  </r>
  <r>
    <x v="0"/>
    <x v="36"/>
    <x v="36"/>
    <x v="89"/>
    <x v="89"/>
    <x v="89"/>
    <x v="13"/>
    <x v="178"/>
    <x v="30"/>
    <x v="86"/>
    <x v="91"/>
    <x v="41"/>
    <x v="294"/>
    <x v="0"/>
  </r>
  <r>
    <x v="0"/>
    <x v="36"/>
    <x v="36"/>
    <x v="90"/>
    <x v="90"/>
    <x v="90"/>
    <x v="13"/>
    <x v="178"/>
    <x v="30"/>
    <x v="86"/>
    <x v="91"/>
    <x v="41"/>
    <x v="294"/>
    <x v="0"/>
  </r>
  <r>
    <x v="0"/>
    <x v="36"/>
    <x v="36"/>
    <x v="91"/>
    <x v="91"/>
    <x v="91"/>
    <x v="13"/>
    <x v="178"/>
    <x v="30"/>
    <x v="86"/>
    <x v="91"/>
    <x v="41"/>
    <x v="294"/>
    <x v="0"/>
  </r>
  <r>
    <x v="0"/>
    <x v="36"/>
    <x v="36"/>
    <x v="92"/>
    <x v="92"/>
    <x v="92"/>
    <x v="13"/>
    <x v="178"/>
    <x v="30"/>
    <x v="86"/>
    <x v="91"/>
    <x v="41"/>
    <x v="294"/>
    <x v="0"/>
  </r>
  <r>
    <x v="0"/>
    <x v="36"/>
    <x v="36"/>
    <x v="35"/>
    <x v="35"/>
    <x v="35"/>
    <x v="13"/>
    <x v="178"/>
    <x v="30"/>
    <x v="79"/>
    <x v="199"/>
    <x v="53"/>
    <x v="82"/>
    <x v="0"/>
  </r>
  <r>
    <x v="0"/>
    <x v="36"/>
    <x v="36"/>
    <x v="10"/>
    <x v="10"/>
    <x v="10"/>
    <x v="13"/>
    <x v="178"/>
    <x v="30"/>
    <x v="79"/>
    <x v="199"/>
    <x v="53"/>
    <x v="82"/>
    <x v="0"/>
  </r>
  <r>
    <x v="0"/>
    <x v="36"/>
    <x v="36"/>
    <x v="77"/>
    <x v="77"/>
    <x v="77"/>
    <x v="13"/>
    <x v="178"/>
    <x v="30"/>
    <x v="79"/>
    <x v="199"/>
    <x v="53"/>
    <x v="82"/>
    <x v="0"/>
  </r>
  <r>
    <x v="0"/>
    <x v="36"/>
    <x v="36"/>
    <x v="1"/>
    <x v="1"/>
    <x v="1"/>
    <x v="13"/>
    <x v="178"/>
    <x v="30"/>
    <x v="59"/>
    <x v="24"/>
    <x v="48"/>
    <x v="47"/>
    <x v="0"/>
  </r>
  <r>
    <x v="0"/>
    <x v="36"/>
    <x v="36"/>
    <x v="5"/>
    <x v="5"/>
    <x v="5"/>
    <x v="13"/>
    <x v="178"/>
    <x v="30"/>
    <x v="59"/>
    <x v="24"/>
    <x v="48"/>
    <x v="47"/>
    <x v="0"/>
  </r>
  <r>
    <x v="0"/>
    <x v="36"/>
    <x v="36"/>
    <x v="8"/>
    <x v="8"/>
    <x v="8"/>
    <x v="13"/>
    <x v="178"/>
    <x v="30"/>
    <x v="79"/>
    <x v="199"/>
    <x v="53"/>
    <x v="82"/>
    <x v="0"/>
  </r>
  <r>
    <x v="0"/>
    <x v="36"/>
    <x v="36"/>
    <x v="37"/>
    <x v="37"/>
    <x v="37"/>
    <x v="13"/>
    <x v="178"/>
    <x v="30"/>
    <x v="59"/>
    <x v="24"/>
    <x v="48"/>
    <x v="47"/>
    <x v="0"/>
  </r>
  <r>
    <x v="0"/>
    <x v="36"/>
    <x v="36"/>
    <x v="93"/>
    <x v="93"/>
    <x v="93"/>
    <x v="13"/>
    <x v="178"/>
    <x v="30"/>
    <x v="79"/>
    <x v="199"/>
    <x v="53"/>
    <x v="82"/>
    <x v="0"/>
  </r>
  <r>
    <x v="0"/>
    <x v="37"/>
    <x v="37"/>
    <x v="4"/>
    <x v="4"/>
    <x v="4"/>
    <x v="0"/>
    <x v="98"/>
    <x v="280"/>
    <x v="83"/>
    <x v="371"/>
    <x v="41"/>
    <x v="295"/>
    <x v="0"/>
  </r>
  <r>
    <x v="0"/>
    <x v="37"/>
    <x v="37"/>
    <x v="0"/>
    <x v="0"/>
    <x v="0"/>
    <x v="1"/>
    <x v="99"/>
    <x v="281"/>
    <x v="60"/>
    <x v="372"/>
    <x v="48"/>
    <x v="47"/>
    <x v="0"/>
  </r>
  <r>
    <x v="0"/>
    <x v="37"/>
    <x v="37"/>
    <x v="14"/>
    <x v="14"/>
    <x v="14"/>
    <x v="2"/>
    <x v="142"/>
    <x v="140"/>
    <x v="63"/>
    <x v="373"/>
    <x v="41"/>
    <x v="295"/>
    <x v="0"/>
  </r>
  <r>
    <x v="0"/>
    <x v="37"/>
    <x v="37"/>
    <x v="1"/>
    <x v="1"/>
    <x v="1"/>
    <x v="3"/>
    <x v="171"/>
    <x v="282"/>
    <x v="63"/>
    <x v="373"/>
    <x v="48"/>
    <x v="47"/>
    <x v="0"/>
  </r>
  <r>
    <x v="0"/>
    <x v="37"/>
    <x v="37"/>
    <x v="19"/>
    <x v="19"/>
    <x v="19"/>
    <x v="4"/>
    <x v="173"/>
    <x v="283"/>
    <x v="62"/>
    <x v="157"/>
    <x v="40"/>
    <x v="296"/>
    <x v="0"/>
  </r>
  <r>
    <x v="0"/>
    <x v="37"/>
    <x v="37"/>
    <x v="9"/>
    <x v="9"/>
    <x v="9"/>
    <x v="5"/>
    <x v="174"/>
    <x v="284"/>
    <x v="79"/>
    <x v="374"/>
    <x v="50"/>
    <x v="297"/>
    <x v="0"/>
  </r>
  <r>
    <x v="0"/>
    <x v="37"/>
    <x v="37"/>
    <x v="56"/>
    <x v="56"/>
    <x v="56"/>
    <x v="5"/>
    <x v="174"/>
    <x v="284"/>
    <x v="79"/>
    <x v="374"/>
    <x v="50"/>
    <x v="297"/>
    <x v="0"/>
  </r>
  <r>
    <x v="0"/>
    <x v="37"/>
    <x v="37"/>
    <x v="17"/>
    <x v="17"/>
    <x v="17"/>
    <x v="7"/>
    <x v="175"/>
    <x v="136"/>
    <x v="59"/>
    <x v="25"/>
    <x v="40"/>
    <x v="296"/>
    <x v="0"/>
  </r>
  <r>
    <x v="0"/>
    <x v="37"/>
    <x v="37"/>
    <x v="51"/>
    <x v="51"/>
    <x v="51"/>
    <x v="7"/>
    <x v="175"/>
    <x v="136"/>
    <x v="45"/>
    <x v="375"/>
    <x v="48"/>
    <x v="47"/>
    <x v="0"/>
  </r>
  <r>
    <x v="0"/>
    <x v="37"/>
    <x v="37"/>
    <x v="10"/>
    <x v="10"/>
    <x v="10"/>
    <x v="9"/>
    <x v="176"/>
    <x v="285"/>
    <x v="62"/>
    <x v="157"/>
    <x v="48"/>
    <x v="47"/>
    <x v="0"/>
  </r>
  <r>
    <x v="0"/>
    <x v="37"/>
    <x v="37"/>
    <x v="11"/>
    <x v="11"/>
    <x v="11"/>
    <x v="9"/>
    <x v="176"/>
    <x v="285"/>
    <x v="59"/>
    <x v="25"/>
    <x v="41"/>
    <x v="295"/>
    <x v="0"/>
  </r>
  <r>
    <x v="0"/>
    <x v="37"/>
    <x v="37"/>
    <x v="3"/>
    <x v="3"/>
    <x v="3"/>
    <x v="9"/>
    <x v="176"/>
    <x v="285"/>
    <x v="62"/>
    <x v="157"/>
    <x v="48"/>
    <x v="47"/>
    <x v="0"/>
  </r>
  <r>
    <x v="0"/>
    <x v="37"/>
    <x v="37"/>
    <x v="22"/>
    <x v="22"/>
    <x v="22"/>
    <x v="12"/>
    <x v="177"/>
    <x v="228"/>
    <x v="79"/>
    <x v="374"/>
    <x v="41"/>
    <x v="295"/>
    <x v="0"/>
  </r>
  <r>
    <x v="0"/>
    <x v="37"/>
    <x v="37"/>
    <x v="16"/>
    <x v="16"/>
    <x v="16"/>
    <x v="12"/>
    <x v="177"/>
    <x v="228"/>
    <x v="71"/>
    <x v="114"/>
    <x v="48"/>
    <x v="47"/>
    <x v="0"/>
  </r>
  <r>
    <x v="0"/>
    <x v="37"/>
    <x v="37"/>
    <x v="77"/>
    <x v="77"/>
    <x v="77"/>
    <x v="12"/>
    <x v="177"/>
    <x v="228"/>
    <x v="71"/>
    <x v="114"/>
    <x v="48"/>
    <x v="47"/>
    <x v="0"/>
  </r>
  <r>
    <x v="0"/>
    <x v="37"/>
    <x v="37"/>
    <x v="23"/>
    <x v="23"/>
    <x v="23"/>
    <x v="15"/>
    <x v="178"/>
    <x v="76"/>
    <x v="79"/>
    <x v="374"/>
    <x v="53"/>
    <x v="150"/>
    <x v="0"/>
  </r>
  <r>
    <x v="0"/>
    <x v="37"/>
    <x v="37"/>
    <x v="48"/>
    <x v="48"/>
    <x v="48"/>
    <x v="15"/>
    <x v="178"/>
    <x v="76"/>
    <x v="59"/>
    <x v="25"/>
    <x v="48"/>
    <x v="47"/>
    <x v="0"/>
  </r>
  <r>
    <x v="0"/>
    <x v="37"/>
    <x v="37"/>
    <x v="94"/>
    <x v="94"/>
    <x v="94"/>
    <x v="15"/>
    <x v="178"/>
    <x v="76"/>
    <x v="59"/>
    <x v="25"/>
    <x v="48"/>
    <x v="47"/>
    <x v="0"/>
  </r>
  <r>
    <x v="0"/>
    <x v="37"/>
    <x v="37"/>
    <x v="95"/>
    <x v="95"/>
    <x v="95"/>
    <x v="15"/>
    <x v="178"/>
    <x v="76"/>
    <x v="86"/>
    <x v="91"/>
    <x v="41"/>
    <x v="295"/>
    <x v="0"/>
  </r>
  <r>
    <x v="0"/>
    <x v="37"/>
    <x v="37"/>
    <x v="12"/>
    <x v="12"/>
    <x v="12"/>
    <x v="15"/>
    <x v="178"/>
    <x v="76"/>
    <x v="59"/>
    <x v="25"/>
    <x v="48"/>
    <x v="47"/>
    <x v="0"/>
  </r>
  <r>
    <x v="0"/>
    <x v="37"/>
    <x v="37"/>
    <x v="21"/>
    <x v="21"/>
    <x v="21"/>
    <x v="15"/>
    <x v="178"/>
    <x v="76"/>
    <x v="86"/>
    <x v="91"/>
    <x v="41"/>
    <x v="295"/>
    <x v="0"/>
  </r>
  <r>
    <x v="0"/>
    <x v="37"/>
    <x v="37"/>
    <x v="32"/>
    <x v="32"/>
    <x v="32"/>
    <x v="15"/>
    <x v="178"/>
    <x v="76"/>
    <x v="79"/>
    <x v="374"/>
    <x v="53"/>
    <x v="150"/>
    <x v="0"/>
  </r>
  <r>
    <x v="0"/>
    <x v="37"/>
    <x v="37"/>
    <x v="59"/>
    <x v="59"/>
    <x v="59"/>
    <x v="15"/>
    <x v="178"/>
    <x v="76"/>
    <x v="86"/>
    <x v="91"/>
    <x v="53"/>
    <x v="150"/>
    <x v="0"/>
  </r>
  <r>
    <x v="0"/>
    <x v="37"/>
    <x v="37"/>
    <x v="8"/>
    <x v="8"/>
    <x v="8"/>
    <x v="15"/>
    <x v="178"/>
    <x v="76"/>
    <x v="59"/>
    <x v="25"/>
    <x v="48"/>
    <x v="47"/>
    <x v="0"/>
  </r>
  <r>
    <x v="0"/>
    <x v="37"/>
    <x v="37"/>
    <x v="96"/>
    <x v="96"/>
    <x v="96"/>
    <x v="15"/>
    <x v="178"/>
    <x v="76"/>
    <x v="86"/>
    <x v="91"/>
    <x v="48"/>
    <x v="47"/>
    <x v="0"/>
  </r>
  <r>
    <x v="0"/>
    <x v="37"/>
    <x v="37"/>
    <x v="36"/>
    <x v="36"/>
    <x v="36"/>
    <x v="15"/>
    <x v="178"/>
    <x v="76"/>
    <x v="86"/>
    <x v="91"/>
    <x v="41"/>
    <x v="295"/>
    <x v="0"/>
  </r>
  <r>
    <x v="0"/>
    <x v="37"/>
    <x v="37"/>
    <x v="37"/>
    <x v="37"/>
    <x v="37"/>
    <x v="15"/>
    <x v="178"/>
    <x v="76"/>
    <x v="59"/>
    <x v="25"/>
    <x v="48"/>
    <x v="47"/>
    <x v="0"/>
  </r>
  <r>
    <x v="0"/>
    <x v="38"/>
    <x v="38"/>
    <x v="19"/>
    <x v="19"/>
    <x v="19"/>
    <x v="0"/>
    <x v="48"/>
    <x v="286"/>
    <x v="46"/>
    <x v="376"/>
    <x v="48"/>
    <x v="47"/>
    <x v="0"/>
  </r>
  <r>
    <x v="0"/>
    <x v="38"/>
    <x v="38"/>
    <x v="47"/>
    <x v="47"/>
    <x v="47"/>
    <x v="1"/>
    <x v="175"/>
    <x v="235"/>
    <x v="62"/>
    <x v="377"/>
    <x v="53"/>
    <x v="298"/>
    <x v="0"/>
  </r>
  <r>
    <x v="0"/>
    <x v="38"/>
    <x v="38"/>
    <x v="10"/>
    <x v="10"/>
    <x v="10"/>
    <x v="2"/>
    <x v="177"/>
    <x v="204"/>
    <x v="79"/>
    <x v="310"/>
    <x v="41"/>
    <x v="299"/>
    <x v="0"/>
  </r>
  <r>
    <x v="0"/>
    <x v="38"/>
    <x v="38"/>
    <x v="24"/>
    <x v="24"/>
    <x v="24"/>
    <x v="3"/>
    <x v="178"/>
    <x v="199"/>
    <x v="59"/>
    <x v="378"/>
    <x v="48"/>
    <x v="47"/>
    <x v="0"/>
  </r>
  <r>
    <x v="0"/>
    <x v="38"/>
    <x v="38"/>
    <x v="14"/>
    <x v="14"/>
    <x v="14"/>
    <x v="3"/>
    <x v="178"/>
    <x v="199"/>
    <x v="59"/>
    <x v="378"/>
    <x v="48"/>
    <x v="47"/>
    <x v="0"/>
  </r>
  <r>
    <x v="0"/>
    <x v="38"/>
    <x v="38"/>
    <x v="16"/>
    <x v="16"/>
    <x v="16"/>
    <x v="3"/>
    <x v="178"/>
    <x v="199"/>
    <x v="59"/>
    <x v="378"/>
    <x v="48"/>
    <x v="47"/>
    <x v="0"/>
  </r>
  <r>
    <x v="0"/>
    <x v="38"/>
    <x v="38"/>
    <x v="7"/>
    <x v="7"/>
    <x v="7"/>
    <x v="3"/>
    <x v="178"/>
    <x v="199"/>
    <x v="79"/>
    <x v="310"/>
    <x v="53"/>
    <x v="298"/>
    <x v="0"/>
  </r>
  <r>
    <x v="0"/>
    <x v="38"/>
    <x v="38"/>
    <x v="9"/>
    <x v="9"/>
    <x v="9"/>
    <x v="7"/>
    <x v="179"/>
    <x v="10"/>
    <x v="86"/>
    <x v="91"/>
    <x v="53"/>
    <x v="298"/>
    <x v="0"/>
  </r>
  <r>
    <x v="0"/>
    <x v="38"/>
    <x v="38"/>
    <x v="63"/>
    <x v="63"/>
    <x v="63"/>
    <x v="7"/>
    <x v="179"/>
    <x v="10"/>
    <x v="79"/>
    <x v="310"/>
    <x v="48"/>
    <x v="47"/>
    <x v="0"/>
  </r>
  <r>
    <x v="0"/>
    <x v="38"/>
    <x v="38"/>
    <x v="97"/>
    <x v="97"/>
    <x v="97"/>
    <x v="7"/>
    <x v="179"/>
    <x v="10"/>
    <x v="79"/>
    <x v="310"/>
    <x v="48"/>
    <x v="47"/>
    <x v="0"/>
  </r>
  <r>
    <x v="0"/>
    <x v="38"/>
    <x v="38"/>
    <x v="3"/>
    <x v="3"/>
    <x v="3"/>
    <x v="7"/>
    <x v="179"/>
    <x v="10"/>
    <x v="86"/>
    <x v="91"/>
    <x v="53"/>
    <x v="298"/>
    <x v="0"/>
  </r>
  <r>
    <x v="0"/>
    <x v="38"/>
    <x v="38"/>
    <x v="20"/>
    <x v="20"/>
    <x v="20"/>
    <x v="7"/>
    <x v="179"/>
    <x v="10"/>
    <x v="79"/>
    <x v="310"/>
    <x v="48"/>
    <x v="47"/>
    <x v="0"/>
  </r>
  <r>
    <x v="0"/>
    <x v="38"/>
    <x v="38"/>
    <x v="1"/>
    <x v="1"/>
    <x v="1"/>
    <x v="7"/>
    <x v="179"/>
    <x v="10"/>
    <x v="79"/>
    <x v="310"/>
    <x v="48"/>
    <x v="47"/>
    <x v="0"/>
  </r>
  <r>
    <x v="0"/>
    <x v="38"/>
    <x v="38"/>
    <x v="98"/>
    <x v="98"/>
    <x v="98"/>
    <x v="7"/>
    <x v="179"/>
    <x v="10"/>
    <x v="86"/>
    <x v="91"/>
    <x v="48"/>
    <x v="47"/>
    <x v="0"/>
  </r>
  <r>
    <x v="0"/>
    <x v="38"/>
    <x v="38"/>
    <x v="99"/>
    <x v="99"/>
    <x v="99"/>
    <x v="7"/>
    <x v="179"/>
    <x v="10"/>
    <x v="86"/>
    <x v="91"/>
    <x v="48"/>
    <x v="47"/>
    <x v="0"/>
  </r>
  <r>
    <x v="0"/>
    <x v="38"/>
    <x v="38"/>
    <x v="59"/>
    <x v="59"/>
    <x v="59"/>
    <x v="7"/>
    <x v="179"/>
    <x v="10"/>
    <x v="86"/>
    <x v="91"/>
    <x v="48"/>
    <x v="47"/>
    <x v="0"/>
  </r>
  <r>
    <x v="0"/>
    <x v="38"/>
    <x v="38"/>
    <x v="96"/>
    <x v="96"/>
    <x v="96"/>
    <x v="7"/>
    <x v="179"/>
    <x v="10"/>
    <x v="86"/>
    <x v="91"/>
    <x v="48"/>
    <x v="47"/>
    <x v="0"/>
  </r>
  <r>
    <x v="0"/>
    <x v="38"/>
    <x v="38"/>
    <x v="100"/>
    <x v="100"/>
    <x v="100"/>
    <x v="7"/>
    <x v="179"/>
    <x v="10"/>
    <x v="79"/>
    <x v="310"/>
    <x v="48"/>
    <x v="4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C57E78-049C-40AA-BDE9-F0B4405A2EC7}" name="pvt_L" cacheId="2170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625" firstHeaderRow="0" firstDataRow="1" firstDataCol="1"/>
  <pivotFields count="11">
    <pivotField showAll="0"/>
    <pivotField showAll="0"/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62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595">
      <pivotArea field="2" type="button" dataOnly="0" labelOnly="1" outline="0" axis="axisRow" fieldPosition="0"/>
    </format>
    <format dxfId="594">
      <pivotArea outline="0" fieldPosition="0">
        <references count="1">
          <reference field="4294967294" count="1">
            <x v="0"/>
          </reference>
        </references>
      </pivotArea>
    </format>
    <format dxfId="593">
      <pivotArea outline="0" fieldPosition="0">
        <references count="1">
          <reference field="4294967294" count="1">
            <x v="1"/>
          </reference>
        </references>
      </pivotArea>
    </format>
    <format dxfId="592">
      <pivotArea outline="0" fieldPosition="0">
        <references count="1">
          <reference field="4294967294" count="1">
            <x v="2"/>
          </reference>
        </references>
      </pivotArea>
    </format>
    <format dxfId="591">
      <pivotArea outline="0" fieldPosition="0">
        <references count="1">
          <reference field="4294967294" count="1">
            <x v="3"/>
          </reference>
        </references>
      </pivotArea>
    </format>
    <format dxfId="590">
      <pivotArea outline="0" fieldPosition="0">
        <references count="1">
          <reference field="4294967294" count="1">
            <x v="4"/>
          </reference>
        </references>
      </pivotArea>
    </format>
    <format dxfId="589">
      <pivotArea outline="0" fieldPosition="0">
        <references count="1">
          <reference field="4294967294" count="1">
            <x v="5"/>
          </reference>
        </references>
      </pivotArea>
    </format>
    <format dxfId="588">
      <pivotArea outline="0" fieldPosition="0">
        <references count="1">
          <reference field="4294967294" count="1">
            <x v="6"/>
          </reference>
        </references>
      </pivotArea>
    </format>
    <format dxfId="587">
      <pivotArea field="2" type="button" dataOnly="0" labelOnly="1" outline="0" axis="axisRow" fieldPosition="0"/>
    </format>
    <format dxfId="5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5">
      <pivotArea field="2" type="button" dataOnly="0" labelOnly="1" outline="0" axis="axisRow" fieldPosition="0"/>
    </format>
    <format dxfId="58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3">
      <pivotArea field="2" type="button" dataOnly="0" labelOnly="1" outline="0" axis="axisRow" fieldPosition="0"/>
    </format>
    <format dxfId="5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8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659562-2873-4CB2-B75A-AF899A97D143}" name="pvt_M" cacheId="2171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912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39">
        <item x="24"/>
        <item x="19"/>
        <item x="15"/>
        <item x="36"/>
        <item x="38"/>
        <item x="37"/>
        <item x="26"/>
        <item x="17"/>
        <item x="22"/>
        <item x="25"/>
        <item x="11"/>
        <item x="33"/>
        <item x="20"/>
        <item x="16"/>
        <item x="14"/>
        <item x="23"/>
        <item x="0"/>
        <item x="1"/>
        <item x="5"/>
        <item x="6"/>
        <item x="9"/>
        <item x="8"/>
        <item x="4"/>
        <item x="3"/>
        <item x="7"/>
        <item x="2"/>
        <item x="13"/>
        <item x="30"/>
        <item x="18"/>
        <item x="28"/>
        <item x="35"/>
        <item x="10"/>
        <item x="32"/>
        <item x="31"/>
        <item x="34"/>
        <item x="27"/>
        <item x="12"/>
        <item x="29"/>
        <item x="21"/>
      </items>
    </pivotField>
    <pivotField axis="axisRow" showAll="0" insertBlankRow="1" defaultSubtota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</items>
    </pivotField>
    <pivotField showAll="0" defaultSubtotal="0">
      <items count="57">
        <item x="3"/>
        <item x="4"/>
        <item x="8"/>
        <item x="27"/>
        <item x="38"/>
        <item x="30"/>
        <item x="31"/>
        <item x="28"/>
        <item x="40"/>
        <item x="34"/>
        <item x="37"/>
        <item x="10"/>
        <item x="35"/>
        <item x="21"/>
        <item x="45"/>
        <item x="41"/>
        <item x="36"/>
        <item x="50"/>
        <item x="42"/>
        <item x="46"/>
        <item x="47"/>
        <item x="51"/>
        <item x="52"/>
        <item x="48"/>
        <item x="53"/>
        <item x="33"/>
        <item x="23"/>
        <item x="19"/>
        <item x="17"/>
        <item x="18"/>
        <item x="12"/>
        <item x="5"/>
        <item x="9"/>
        <item x="2"/>
        <item x="29"/>
        <item x="20"/>
        <item x="6"/>
        <item x="44"/>
        <item x="49"/>
        <item x="13"/>
        <item x="54"/>
        <item x="14"/>
        <item x="16"/>
        <item x="1"/>
        <item x="26"/>
        <item x="0"/>
        <item x="25"/>
        <item x="32"/>
        <item x="7"/>
        <item x="11"/>
        <item x="15"/>
        <item x="43"/>
        <item x="24"/>
        <item x="39"/>
        <item x="55"/>
        <item x="22"/>
        <item x="56"/>
      </items>
    </pivotField>
    <pivotField showAll="0" defaultSubtotal="0">
      <items count="57">
        <item x="56"/>
        <item x="18"/>
        <item x="7"/>
        <item x="22"/>
        <item x="2"/>
        <item x="25"/>
        <item x="36"/>
        <item x="35"/>
        <item x="34"/>
        <item x="11"/>
        <item x="1"/>
        <item x="23"/>
        <item x="5"/>
        <item x="38"/>
        <item x="53"/>
        <item x="47"/>
        <item x="28"/>
        <item x="49"/>
        <item x="17"/>
        <item x="9"/>
        <item x="39"/>
        <item x="14"/>
        <item x="10"/>
        <item x="19"/>
        <item x="32"/>
        <item x="54"/>
        <item x="26"/>
        <item x="24"/>
        <item x="15"/>
        <item x="16"/>
        <item x="12"/>
        <item x="55"/>
        <item x="4"/>
        <item x="27"/>
        <item x="42"/>
        <item x="21"/>
        <item x="40"/>
        <item x="8"/>
        <item x="13"/>
        <item x="0"/>
        <item x="33"/>
        <item x="30"/>
        <item x="3"/>
        <item x="51"/>
        <item x="45"/>
        <item x="50"/>
        <item x="48"/>
        <item x="52"/>
        <item x="43"/>
        <item x="20"/>
        <item x="6"/>
        <item x="44"/>
        <item x="46"/>
        <item x="29"/>
        <item x="31"/>
        <item x="41"/>
        <item x="37"/>
      </items>
    </pivotField>
    <pivotField axis="axisRow" showAll="0" defaultSubtotal="0">
      <items count="57">
        <item x="3"/>
        <item x="4"/>
        <item x="8"/>
        <item x="27"/>
        <item x="38"/>
        <item x="30"/>
        <item x="31"/>
        <item x="28"/>
        <item x="40"/>
        <item x="34"/>
        <item x="37"/>
        <item x="10"/>
        <item x="35"/>
        <item x="21"/>
        <item x="45"/>
        <item x="41"/>
        <item x="36"/>
        <item x="50"/>
        <item x="42"/>
        <item x="46"/>
        <item x="47"/>
        <item x="51"/>
        <item x="52"/>
        <item x="48"/>
        <item x="53"/>
        <item x="33"/>
        <item x="23"/>
        <item x="19"/>
        <item x="17"/>
        <item x="18"/>
        <item x="12"/>
        <item x="5"/>
        <item x="9"/>
        <item x="2"/>
        <item x="29"/>
        <item x="20"/>
        <item x="6"/>
        <item x="44"/>
        <item x="49"/>
        <item x="13"/>
        <item x="54"/>
        <item x="14"/>
        <item x="16"/>
        <item x="1"/>
        <item x="26"/>
        <item x="0"/>
        <item x="25"/>
        <item x="32"/>
        <item x="7"/>
        <item x="11"/>
        <item x="15"/>
        <item x="43"/>
        <item x="24"/>
        <item x="39"/>
        <item x="55"/>
        <item x="22"/>
        <item x="56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48">
        <item x="247"/>
        <item x="246"/>
        <item x="245"/>
        <item x="244"/>
        <item x="243"/>
        <item x="241"/>
        <item x="242"/>
        <item x="240"/>
        <item x="217"/>
        <item x="193"/>
        <item x="192"/>
        <item x="127"/>
        <item x="117"/>
        <item x="126"/>
        <item x="125"/>
        <item x="116"/>
        <item x="106"/>
        <item x="191"/>
        <item x="58"/>
        <item x="57"/>
        <item x="56"/>
        <item x="55"/>
        <item x="54"/>
        <item x="53"/>
        <item x="105"/>
        <item x="52"/>
        <item x="115"/>
        <item x="145"/>
        <item x="104"/>
        <item x="180"/>
        <item x="114"/>
        <item x="51"/>
        <item x="179"/>
        <item x="113"/>
        <item x="188"/>
        <item x="124"/>
        <item x="74"/>
        <item x="123"/>
        <item x="200"/>
        <item x="50"/>
        <item x="139"/>
        <item x="103"/>
        <item x="138"/>
        <item x="137"/>
        <item x="178"/>
        <item x="73"/>
        <item x="216"/>
        <item x="72"/>
        <item x="144"/>
        <item x="102"/>
        <item x="177"/>
        <item x="187"/>
        <item x="49"/>
        <item x="48"/>
        <item x="199"/>
        <item x="171"/>
        <item x="112"/>
        <item x="71"/>
        <item x="190"/>
        <item x="47"/>
        <item x="136"/>
        <item x="122"/>
        <item x="215"/>
        <item x="70"/>
        <item x="170"/>
        <item x="135"/>
        <item x="46"/>
        <item x="101"/>
        <item x="121"/>
        <item x="204"/>
        <item x="69"/>
        <item x="198"/>
        <item x="100"/>
        <item x="120"/>
        <item x="186"/>
        <item x="99"/>
        <item x="68"/>
        <item x="211"/>
        <item x="98"/>
        <item x="94"/>
        <item x="93"/>
        <item x="210"/>
        <item x="235"/>
        <item x="176"/>
        <item x="189"/>
        <item x="143"/>
        <item x="111"/>
        <item x="45"/>
        <item x="214"/>
        <item x="67"/>
        <item x="119"/>
        <item x="92"/>
        <item x="44"/>
        <item x="134"/>
        <item x="66"/>
        <item x="169"/>
        <item x="110"/>
        <item x="43"/>
        <item x="109"/>
        <item x="162"/>
        <item x="97"/>
        <item x="42"/>
        <item x="161"/>
        <item x="65"/>
        <item x="118"/>
        <item x="228"/>
        <item x="239"/>
        <item x="196"/>
        <item x="234"/>
        <item x="64"/>
        <item x="142"/>
        <item x="96"/>
        <item x="233"/>
        <item x="203"/>
        <item x="108"/>
        <item x="141"/>
        <item x="133"/>
        <item x="197"/>
        <item x="195"/>
        <item x="91"/>
        <item x="160"/>
        <item x="209"/>
        <item x="175"/>
        <item x="90"/>
        <item x="132"/>
        <item x="229"/>
        <item x="227"/>
        <item x="159"/>
        <item x="185"/>
        <item x="131"/>
        <item x="208"/>
        <item x="184"/>
        <item x="63"/>
        <item x="213"/>
        <item x="202"/>
        <item x="62"/>
        <item x="174"/>
        <item x="89"/>
        <item x="88"/>
        <item x="61"/>
        <item x="41"/>
        <item x="226"/>
        <item x="60"/>
        <item x="87"/>
        <item x="183"/>
        <item x="232"/>
        <item x="158"/>
        <item x="95"/>
        <item x="168"/>
        <item x="157"/>
        <item x="130"/>
        <item x="201"/>
        <item x="86"/>
        <item x="167"/>
        <item x="140"/>
        <item x="225"/>
        <item x="231"/>
        <item x="85"/>
        <item x="129"/>
        <item x="212"/>
        <item x="224"/>
        <item x="194"/>
        <item x="40"/>
        <item x="166"/>
        <item x="84"/>
        <item x="238"/>
        <item x="107"/>
        <item x="237"/>
        <item x="236"/>
        <item x="83"/>
        <item x="39"/>
        <item x="156"/>
        <item x="155"/>
        <item x="230"/>
        <item x="82"/>
        <item x="207"/>
        <item x="223"/>
        <item x="81"/>
        <item x="154"/>
        <item x="153"/>
        <item x="80"/>
        <item x="182"/>
        <item x="173"/>
        <item x="172"/>
        <item x="165"/>
        <item x="79"/>
        <item x="38"/>
        <item x="37"/>
        <item x="206"/>
        <item x="222"/>
        <item x="36"/>
        <item x="181"/>
        <item x="35"/>
        <item x="221"/>
        <item x="59"/>
        <item x="164"/>
        <item x="152"/>
        <item x="163"/>
        <item x="220"/>
        <item x="151"/>
        <item x="78"/>
        <item x="128"/>
        <item x="34"/>
        <item x="33"/>
        <item x="150"/>
        <item x="32"/>
        <item x="149"/>
        <item x="219"/>
        <item x="148"/>
        <item x="31"/>
        <item x="30"/>
        <item x="77"/>
        <item x="76"/>
        <item x="147"/>
        <item x="29"/>
        <item x="28"/>
        <item x="218"/>
        <item x="27"/>
        <item x="146"/>
        <item x="19"/>
        <item x="205"/>
        <item x="75"/>
        <item x="18"/>
        <item x="26"/>
        <item x="17"/>
        <item x="16"/>
        <item x="15"/>
        <item x="25"/>
        <item x="24"/>
        <item x="23"/>
        <item x="22"/>
        <item x="14"/>
        <item x="13"/>
        <item x="12"/>
        <item x="21"/>
        <item x="11"/>
        <item x="10"/>
        <item x="9"/>
        <item x="8"/>
        <item x="7"/>
        <item x="20"/>
        <item x="6"/>
        <item x="5"/>
        <item x="4"/>
        <item x="3"/>
        <item x="2"/>
        <item x="1"/>
        <item x="0"/>
      </items>
    </pivotField>
    <pivotField dataField="1" showAll="0" defaultSubtotal="0">
      <items count="449">
        <item x="443"/>
        <item x="376"/>
        <item x="418"/>
        <item x="314"/>
        <item x="367"/>
        <item x="435"/>
        <item x="302"/>
        <item x="406"/>
        <item x="118"/>
        <item x="266"/>
        <item x="313"/>
        <item x="290"/>
        <item x="211"/>
        <item x="265"/>
        <item x="277"/>
        <item x="210"/>
        <item x="325"/>
        <item x="289"/>
        <item x="200"/>
        <item x="366"/>
        <item x="428"/>
        <item x="398"/>
        <item x="256"/>
        <item x="132"/>
        <item x="160"/>
        <item x="117"/>
        <item x="301"/>
        <item x="209"/>
        <item x="244"/>
        <item x="37"/>
        <item x="104"/>
        <item x="222"/>
        <item x="53"/>
        <item x="116"/>
        <item x="234"/>
        <item x="300"/>
        <item x="71"/>
        <item x="19"/>
        <item x="243"/>
        <item x="385"/>
        <item x="90"/>
        <item x="264"/>
        <item x="89"/>
        <item x="346"/>
        <item x="52"/>
        <item x="199"/>
        <item x="115"/>
        <item x="18"/>
        <item x="17"/>
        <item x="51"/>
        <item x="131"/>
        <item x="16"/>
        <item x="174"/>
        <item x="353"/>
        <item x="276"/>
        <item x="70"/>
        <item x="50"/>
        <item x="103"/>
        <item x="146"/>
        <item x="334"/>
        <item x="88"/>
        <item x="15"/>
        <item x="36"/>
        <item x="35"/>
        <item x="288"/>
        <item x="145"/>
        <item x="69"/>
        <item x="114"/>
        <item x="365"/>
        <item x="130"/>
        <item x="159"/>
        <item x="102"/>
        <item x="417"/>
        <item x="49"/>
        <item x="34"/>
        <item x="158"/>
        <item x="287"/>
        <item x="198"/>
        <item x="157"/>
        <item x="144"/>
        <item x="101"/>
        <item x="33"/>
        <item x="173"/>
        <item x="187"/>
        <item x="448"/>
        <item x="427"/>
        <item x="68"/>
        <item x="286"/>
        <item x="100"/>
        <item x="375"/>
        <item x="221"/>
        <item x="186"/>
        <item x="156"/>
        <item x="172"/>
        <item x="67"/>
        <item x="197"/>
        <item x="384"/>
        <item x="14"/>
        <item x="275"/>
        <item x="263"/>
        <item x="285"/>
        <item x="208"/>
        <item x="87"/>
        <item x="48"/>
        <item x="324"/>
        <item x="345"/>
        <item x="129"/>
        <item x="13"/>
        <item x="86"/>
        <item x="143"/>
        <item x="255"/>
        <item x="220"/>
        <item x="155"/>
        <item x="233"/>
        <item x="242"/>
        <item x="364"/>
        <item x="262"/>
        <item x="32"/>
        <item x="344"/>
        <item x="142"/>
        <item x="274"/>
        <item x="66"/>
        <item x="31"/>
        <item x="12"/>
        <item x="333"/>
        <item x="196"/>
        <item x="232"/>
        <item x="171"/>
        <item x="30"/>
        <item x="185"/>
        <item x="85"/>
        <item x="113"/>
        <item x="128"/>
        <item x="207"/>
        <item x="219"/>
        <item x="363"/>
        <item x="323"/>
        <item x="47"/>
        <item x="184"/>
        <item x="65"/>
        <item x="84"/>
        <item x="383"/>
        <item x="322"/>
        <item x="343"/>
        <item x="362"/>
        <item x="332"/>
        <item x="183"/>
        <item x="254"/>
        <item x="83"/>
        <item x="29"/>
        <item x="299"/>
        <item x="11"/>
        <item x="64"/>
        <item x="141"/>
        <item x="426"/>
        <item x="10"/>
        <item x="182"/>
        <item x="312"/>
        <item x="82"/>
        <item x="99"/>
        <item x="218"/>
        <item x="253"/>
        <item x="170"/>
        <item x="273"/>
        <item x="169"/>
        <item x="298"/>
        <item x="63"/>
        <item x="28"/>
        <item x="284"/>
        <item x="9"/>
        <item x="297"/>
        <item x="8"/>
        <item x="382"/>
        <item x="81"/>
        <item x="342"/>
        <item x="112"/>
        <item x="241"/>
        <item x="206"/>
        <item x="168"/>
        <item x="154"/>
        <item x="27"/>
        <item x="127"/>
        <item x="321"/>
        <item x="167"/>
        <item x="46"/>
        <item x="26"/>
        <item x="80"/>
        <item x="7"/>
        <item x="62"/>
        <item x="442"/>
        <item x="79"/>
        <item x="126"/>
        <item x="390"/>
        <item x="61"/>
        <item x="405"/>
        <item x="181"/>
        <item x="341"/>
        <item x="195"/>
        <item x="240"/>
        <item x="320"/>
        <item x="78"/>
        <item x="111"/>
        <item x="60"/>
        <item x="110"/>
        <item x="45"/>
        <item x="252"/>
        <item x="231"/>
        <item x="425"/>
        <item x="25"/>
        <item x="194"/>
        <item x="311"/>
        <item x="77"/>
        <item x="416"/>
        <item x="98"/>
        <item x="205"/>
        <item x="319"/>
        <item x="217"/>
        <item x="59"/>
        <item x="272"/>
        <item x="404"/>
        <item x="180"/>
        <item x="434"/>
        <item x="230"/>
        <item x="44"/>
        <item x="271"/>
        <item x="397"/>
        <item x="76"/>
        <item x="58"/>
        <item x="352"/>
        <item x="140"/>
        <item x="381"/>
        <item x="296"/>
        <item x="310"/>
        <item x="229"/>
        <item x="179"/>
        <item x="24"/>
        <item x="153"/>
        <item x="125"/>
        <item x="441"/>
        <item x="374"/>
        <item x="228"/>
        <item x="396"/>
        <item x="361"/>
        <item x="139"/>
        <item x="97"/>
        <item x="166"/>
        <item x="270"/>
        <item x="193"/>
        <item x="138"/>
        <item x="6"/>
        <item x="227"/>
        <item x="165"/>
        <item x="340"/>
        <item x="360"/>
        <item x="433"/>
        <item x="109"/>
        <item x="23"/>
        <item x="96"/>
        <item x="192"/>
        <item x="440"/>
        <item x="239"/>
        <item x="447"/>
        <item x="339"/>
        <item x="403"/>
        <item x="283"/>
        <item x="95"/>
        <item x="5"/>
        <item x="204"/>
        <item x="373"/>
        <item x="251"/>
        <item x="216"/>
        <item x="57"/>
        <item x="22"/>
        <item x="178"/>
        <item x="215"/>
        <item x="94"/>
        <item x="318"/>
        <item x="43"/>
        <item x="4"/>
        <item x="424"/>
        <item x="295"/>
        <item x="372"/>
        <item x="309"/>
        <item x="56"/>
        <item x="152"/>
        <item x="395"/>
        <item x="124"/>
        <item x="151"/>
        <item x="294"/>
        <item x="359"/>
        <item x="432"/>
        <item x="261"/>
        <item x="21"/>
        <item x="164"/>
        <item x="191"/>
        <item x="415"/>
        <item x="42"/>
        <item x="380"/>
        <item x="358"/>
        <item x="250"/>
        <item x="331"/>
        <item x="75"/>
        <item x="351"/>
        <item x="394"/>
        <item x="137"/>
        <item x="3"/>
        <item x="214"/>
        <item x="55"/>
        <item x="136"/>
        <item x="410"/>
        <item x="108"/>
        <item x="282"/>
        <item x="41"/>
        <item x="308"/>
        <item x="163"/>
        <item x="414"/>
        <item x="2"/>
        <item x="249"/>
        <item x="123"/>
        <item x="269"/>
        <item x="393"/>
        <item x="248"/>
        <item x="40"/>
        <item x="238"/>
        <item x="135"/>
        <item x="350"/>
        <item x="307"/>
        <item x="317"/>
        <item x="281"/>
        <item x="190"/>
        <item x="150"/>
        <item x="134"/>
        <item x="122"/>
        <item x="107"/>
        <item x="306"/>
        <item x="423"/>
        <item x="237"/>
        <item x="247"/>
        <item x="203"/>
        <item x="93"/>
        <item x="260"/>
        <item x="392"/>
        <item x="371"/>
        <item x="293"/>
        <item x="177"/>
        <item x="246"/>
        <item x="316"/>
        <item x="338"/>
        <item x="389"/>
        <item x="149"/>
        <item x="439"/>
        <item x="431"/>
        <item x="413"/>
        <item x="148"/>
        <item x="305"/>
        <item x="280"/>
        <item x="330"/>
        <item x="402"/>
        <item x="357"/>
        <item x="388"/>
        <item x="379"/>
        <item x="213"/>
        <item x="268"/>
        <item x="92"/>
        <item x="349"/>
        <item x="147"/>
        <item x="337"/>
        <item x="370"/>
        <item x="226"/>
        <item x="409"/>
        <item x="259"/>
        <item x="304"/>
        <item x="162"/>
        <item x="106"/>
        <item x="225"/>
        <item x="121"/>
        <item x="258"/>
        <item x="369"/>
        <item x="120"/>
        <item x="224"/>
        <item x="422"/>
        <item x="1"/>
        <item x="329"/>
        <item x="74"/>
        <item x="73"/>
        <item x="328"/>
        <item x="387"/>
        <item x="176"/>
        <item x="421"/>
        <item x="356"/>
        <item x="212"/>
        <item x="223"/>
        <item x="175"/>
        <item x="408"/>
        <item x="39"/>
        <item x="355"/>
        <item x="354"/>
        <item x="279"/>
        <item x="119"/>
        <item x="336"/>
        <item x="161"/>
        <item x="386"/>
        <item x="348"/>
        <item x="236"/>
        <item x="292"/>
        <item x="235"/>
        <item x="335"/>
        <item x="347"/>
        <item x="420"/>
        <item x="202"/>
        <item x="407"/>
        <item x="412"/>
        <item x="0"/>
        <item x="327"/>
        <item x="401"/>
        <item x="438"/>
        <item x="91"/>
        <item x="378"/>
        <item x="20"/>
        <item x="430"/>
        <item x="315"/>
        <item x="400"/>
        <item x="189"/>
        <item x="377"/>
        <item x="188"/>
        <item x="326"/>
        <item x="446"/>
        <item x="419"/>
        <item x="245"/>
        <item x="38"/>
        <item x="437"/>
        <item x="303"/>
        <item x="399"/>
        <item x="72"/>
        <item x="391"/>
        <item x="278"/>
        <item x="54"/>
        <item x="201"/>
        <item x="257"/>
        <item x="368"/>
        <item x="445"/>
        <item x="291"/>
        <item x="133"/>
        <item x="436"/>
        <item x="105"/>
        <item x="429"/>
        <item x="267"/>
        <item x="411"/>
        <item x="444"/>
      </items>
    </pivotField>
    <pivotField dataField="1" showAll="0" defaultSubtotal="0">
      <items count="189">
        <item x="38"/>
        <item x="131"/>
        <item x="52"/>
        <item x="49"/>
        <item x="15"/>
        <item x="50"/>
        <item x="48"/>
        <item x="66"/>
        <item x="83"/>
        <item x="76"/>
        <item x="103"/>
        <item x="58"/>
        <item x="141"/>
        <item x="57"/>
        <item x="144"/>
        <item x="51"/>
        <item x="46"/>
        <item x="65"/>
        <item x="87"/>
        <item x="81"/>
        <item x="95"/>
        <item x="89"/>
        <item x="63"/>
        <item x="64"/>
        <item x="180"/>
        <item x="96"/>
        <item x="37"/>
        <item x="94"/>
        <item x="143"/>
        <item x="34"/>
        <item x="107"/>
        <item x="42"/>
        <item x="88"/>
        <item x="93"/>
        <item x="84"/>
        <item x="82"/>
        <item x="45"/>
        <item x="54"/>
        <item x="98"/>
        <item x="47"/>
        <item x="35"/>
        <item x="188"/>
        <item x="124"/>
        <item x="179"/>
        <item x="78"/>
        <item x="60"/>
        <item x="151"/>
        <item x="56"/>
        <item x="117"/>
        <item x="92"/>
        <item x="36"/>
        <item x="102"/>
        <item x="80"/>
        <item x="61"/>
        <item x="159"/>
        <item x="75"/>
        <item x="178"/>
        <item x="91"/>
        <item x="85"/>
        <item x="185"/>
        <item x="79"/>
        <item x="86"/>
        <item x="157"/>
        <item x="126"/>
        <item x="130"/>
        <item x="160"/>
        <item x="115"/>
        <item x="125"/>
        <item x="44"/>
        <item x="137"/>
        <item x="101"/>
        <item x="138"/>
        <item x="62"/>
        <item x="134"/>
        <item x="133"/>
        <item x="99"/>
        <item x="142"/>
        <item x="172"/>
        <item x="59"/>
        <item x="136"/>
        <item x="150"/>
        <item x="129"/>
        <item x="105"/>
        <item x="43"/>
        <item x="41"/>
        <item x="139"/>
        <item x="177"/>
        <item x="140"/>
        <item x="106"/>
        <item x="161"/>
        <item x="155"/>
        <item x="123"/>
        <item x="135"/>
        <item x="90"/>
        <item x="100"/>
        <item x="186"/>
        <item x="122"/>
        <item x="146"/>
        <item x="120"/>
        <item x="39"/>
        <item x="170"/>
        <item x="175"/>
        <item x="17"/>
        <item x="156"/>
        <item x="187"/>
        <item x="116"/>
        <item x="111"/>
        <item x="182"/>
        <item x="74"/>
        <item x="169"/>
        <item x="171"/>
        <item x="176"/>
        <item x="181"/>
        <item x="148"/>
        <item x="55"/>
        <item x="28"/>
        <item x="121"/>
        <item x="72"/>
        <item x="165"/>
        <item x="77"/>
        <item x="33"/>
        <item x="19"/>
        <item x="167"/>
        <item x="149"/>
        <item x="70"/>
        <item x="104"/>
        <item x="71"/>
        <item x="162"/>
        <item x="69"/>
        <item x="158"/>
        <item x="145"/>
        <item x="184"/>
        <item x="32"/>
        <item x="110"/>
        <item x="114"/>
        <item x="40"/>
        <item x="73"/>
        <item x="183"/>
        <item x="168"/>
        <item x="18"/>
        <item x="154"/>
        <item x="166"/>
        <item x="118"/>
        <item x="174"/>
        <item x="112"/>
        <item x="113"/>
        <item x="128"/>
        <item x="127"/>
        <item x="173"/>
        <item x="119"/>
        <item x="153"/>
        <item x="147"/>
        <item x="24"/>
        <item x="132"/>
        <item x="53"/>
        <item x="30"/>
        <item x="31"/>
        <item x="97"/>
        <item x="23"/>
        <item x="164"/>
        <item x="25"/>
        <item x="68"/>
        <item x="109"/>
        <item x="14"/>
        <item x="27"/>
        <item x="163"/>
        <item x="29"/>
        <item x="22"/>
        <item x="26"/>
        <item x="16"/>
        <item x="152"/>
        <item x="108"/>
        <item x="8"/>
        <item x="67"/>
        <item x="12"/>
        <item x="13"/>
        <item x="10"/>
        <item x="9"/>
        <item x="21"/>
        <item x="3"/>
        <item x="7"/>
        <item x="11"/>
        <item x="6"/>
        <item x="20"/>
        <item x="2"/>
        <item x="4"/>
        <item x="5"/>
        <item x="1"/>
        <item x="0"/>
      </items>
    </pivotField>
    <pivotField dataField="1" showAll="0" defaultSubtotal="0">
      <items count="458">
        <item x="36"/>
        <item x="15"/>
        <item x="379"/>
        <item x="201"/>
        <item x="308"/>
        <item x="358"/>
        <item x="77"/>
        <item x="319"/>
        <item x="80"/>
        <item x="387"/>
        <item x="52"/>
        <item x="256"/>
        <item x="172"/>
        <item x="35"/>
        <item x="125"/>
        <item x="17"/>
        <item x="49"/>
        <item x="83"/>
        <item x="112"/>
        <item x="63"/>
        <item x="339"/>
        <item x="384"/>
        <item x="82"/>
        <item x="338"/>
        <item x="19"/>
        <item x="33"/>
        <item x="421"/>
        <item x="79"/>
        <item x="318"/>
        <item x="176"/>
        <item x="65"/>
        <item x="34"/>
        <item x="50"/>
        <item x="18"/>
        <item x="96"/>
        <item x="110"/>
        <item x="388"/>
        <item x="156"/>
        <item x="174"/>
        <item x="67"/>
        <item x="140"/>
        <item x="74"/>
        <item x="48"/>
        <item x="141"/>
        <item x="184"/>
        <item x="204"/>
        <item x="124"/>
        <item x="307"/>
        <item x="295"/>
        <item x="389"/>
        <item x="255"/>
        <item x="111"/>
        <item x="189"/>
        <item x="202"/>
        <item x="95"/>
        <item x="452"/>
        <item x="186"/>
        <item x="309"/>
        <item x="157"/>
        <item x="203"/>
        <item x="420"/>
        <item x="58"/>
        <item x="317"/>
        <item x="216"/>
        <item x="253"/>
        <item x="428"/>
        <item x="199"/>
        <item x="296"/>
        <item x="158"/>
        <item x="444"/>
        <item x="139"/>
        <item x="412"/>
        <item x="37"/>
        <item x="57"/>
        <item x="377"/>
        <item x="281"/>
        <item x="122"/>
        <item x="205"/>
        <item x="397"/>
        <item x="279"/>
        <item x="217"/>
        <item x="241"/>
        <item x="159"/>
        <item x="435"/>
        <item x="359"/>
        <item x="126"/>
        <item x="224"/>
        <item x="14"/>
        <item x="268"/>
        <item x="81"/>
        <item x="173"/>
        <item x="304"/>
        <item x="254"/>
        <item x="175"/>
        <item x="28"/>
        <item x="294"/>
        <item x="306"/>
        <item x="280"/>
        <item x="93"/>
        <item x="198"/>
        <item x="155"/>
        <item x="357"/>
        <item x="16"/>
        <item x="51"/>
        <item x="188"/>
        <item x="436"/>
        <item x="171"/>
        <item x="410"/>
        <item x="282"/>
        <item x="326"/>
        <item x="265"/>
        <item x="135"/>
        <item x="45"/>
        <item x="153"/>
        <item x="8"/>
        <item x="229"/>
        <item x="238"/>
        <item x="187"/>
        <item x="108"/>
        <item x="367"/>
        <item x="396"/>
        <item x="151"/>
        <item x="267"/>
        <item x="336"/>
        <item x="64"/>
        <item x="169"/>
        <item x="107"/>
        <item x="32"/>
        <item x="154"/>
        <item x="138"/>
        <item x="12"/>
        <item x="66"/>
        <item x="252"/>
        <item x="105"/>
        <item x="78"/>
        <item x="378"/>
        <item x="457"/>
        <item x="215"/>
        <item x="386"/>
        <item x="239"/>
        <item x="290"/>
        <item x="351"/>
        <item x="368"/>
        <item x="183"/>
        <item x="409"/>
        <item x="355"/>
        <item x="185"/>
        <item x="417"/>
        <item x="434"/>
        <item x="354"/>
        <item x="385"/>
        <item x="334"/>
        <item x="240"/>
        <item x="200"/>
        <item x="119"/>
        <item x="228"/>
        <item x="109"/>
        <item x="375"/>
        <item x="316"/>
        <item x="402"/>
        <item x="398"/>
        <item x="292"/>
        <item x="327"/>
        <item x="13"/>
        <item x="121"/>
        <item x="250"/>
        <item x="128"/>
        <item x="437"/>
        <item x="91"/>
        <item x="293"/>
        <item x="225"/>
        <item x="278"/>
        <item x="344"/>
        <item x="419"/>
        <item x="315"/>
        <item x="411"/>
        <item x="303"/>
        <item x="365"/>
        <item x="24"/>
        <item x="237"/>
        <item x="182"/>
        <item x="356"/>
        <item x="152"/>
        <item x="10"/>
        <item x="120"/>
        <item x="288"/>
        <item x="345"/>
        <item x="376"/>
        <item x="366"/>
        <item x="393"/>
        <item x="426"/>
        <item x="181"/>
        <item x="46"/>
        <item x="9"/>
        <item x="328"/>
        <item x="291"/>
        <item x="54"/>
        <item x="264"/>
        <item x="170"/>
        <item x="226"/>
        <item x="30"/>
        <item x="305"/>
        <item x="163"/>
        <item x="40"/>
        <item x="31"/>
        <item x="450"/>
        <item x="260"/>
        <item x="337"/>
        <item x="236"/>
        <item x="277"/>
        <item x="197"/>
        <item x="213"/>
        <item x="136"/>
        <item x="23"/>
        <item x="276"/>
        <item x="432"/>
        <item x="150"/>
        <item x="137"/>
        <item x="106"/>
        <item x="401"/>
        <item x="335"/>
        <item x="123"/>
        <item x="353"/>
        <item x="443"/>
        <item x="3"/>
        <item x="383"/>
        <item x="100"/>
        <item x="44"/>
        <item x="275"/>
        <item x="179"/>
        <item x="118"/>
        <item x="60"/>
        <item x="227"/>
        <item x="362"/>
        <item x="92"/>
        <item x="247"/>
        <item x="7"/>
        <item x="104"/>
        <item x="286"/>
        <item x="456"/>
        <item x="56"/>
        <item x="451"/>
        <item x="245"/>
        <item x="195"/>
        <item x="11"/>
        <item x="395"/>
        <item x="47"/>
        <item x="289"/>
        <item x="85"/>
        <item x="167"/>
        <item x="407"/>
        <item x="6"/>
        <item x="166"/>
        <item x="149"/>
        <item x="76"/>
        <item x="313"/>
        <item x="251"/>
        <item x="418"/>
        <item x="374"/>
        <item x="193"/>
        <item x="266"/>
        <item x="302"/>
        <item x="212"/>
        <item x="235"/>
        <item x="180"/>
        <item x="61"/>
        <item x="287"/>
        <item x="261"/>
        <item x="134"/>
        <item x="214"/>
        <item x="273"/>
        <item x="117"/>
        <item x="94"/>
        <item x="132"/>
        <item x="25"/>
        <item x="208"/>
        <item x="249"/>
        <item x="331"/>
        <item x="234"/>
        <item x="325"/>
        <item x="103"/>
        <item x="130"/>
        <item x="162"/>
        <item x="168"/>
        <item x="222"/>
        <item x="196"/>
        <item x="73"/>
        <item x="323"/>
        <item x="211"/>
        <item x="99"/>
        <item x="314"/>
        <item x="42"/>
        <item x="2"/>
        <item x="406"/>
        <item x="27"/>
        <item x="352"/>
        <item x="4"/>
        <item x="220"/>
        <item x="194"/>
        <item x="87"/>
        <item x="145"/>
        <item x="29"/>
        <item x="22"/>
        <item x="71"/>
        <item x="363"/>
        <item x="72"/>
        <item x="299"/>
        <item x="223"/>
        <item x="442"/>
        <item x="26"/>
        <item x="373"/>
        <item x="147"/>
        <item x="164"/>
        <item x="115"/>
        <item x="321"/>
        <item x="350"/>
        <item x="274"/>
        <item x="70"/>
        <item x="209"/>
        <item x="364"/>
        <item x="455"/>
        <item x="165"/>
        <item x="86"/>
        <item x="416"/>
        <item x="62"/>
        <item x="263"/>
        <item x="248"/>
        <item x="5"/>
        <item x="439"/>
        <item x="210"/>
        <item x="231"/>
        <item x="300"/>
        <item x="405"/>
        <item x="90"/>
        <item x="101"/>
        <item x="333"/>
        <item x="262"/>
        <item x="414"/>
        <item x="148"/>
        <item x="192"/>
        <item x="272"/>
        <item x="131"/>
        <item x="372"/>
        <item x="246"/>
        <item x="102"/>
        <item x="332"/>
        <item x="75"/>
        <item x="59"/>
        <item x="348"/>
        <item x="301"/>
        <item x="427"/>
        <item x="133"/>
        <item x="221"/>
        <item x="392"/>
        <item x="89"/>
        <item x="324"/>
        <item x="143"/>
        <item x="43"/>
        <item x="259"/>
        <item x="408"/>
        <item x="244"/>
        <item x="394"/>
        <item x="425"/>
        <item x="144"/>
        <item x="349"/>
        <item x="88"/>
        <item x="116"/>
        <item x="233"/>
        <item x="285"/>
        <item x="431"/>
        <item x="404"/>
        <item x="433"/>
        <item x="446"/>
        <item x="146"/>
        <item x="342"/>
        <item x="178"/>
        <item x="41"/>
        <item x="39"/>
        <item x="399"/>
        <item x="270"/>
        <item x="381"/>
        <item x="423"/>
        <item x="114"/>
        <item x="382"/>
        <item x="454"/>
        <item x="284"/>
        <item x="129"/>
        <item x="258"/>
        <item x="343"/>
        <item x="391"/>
        <item x="322"/>
        <item x="424"/>
        <item x="415"/>
        <item x="271"/>
        <item x="341"/>
        <item x="232"/>
        <item x="440"/>
        <item x="55"/>
        <item x="98"/>
        <item x="371"/>
        <item x="312"/>
        <item x="370"/>
        <item x="441"/>
        <item x="1"/>
        <item x="298"/>
        <item x="218"/>
        <item x="400"/>
        <item x="447"/>
        <item x="161"/>
        <item x="430"/>
        <item x="177"/>
        <item x="369"/>
        <item x="347"/>
        <item x="330"/>
        <item x="219"/>
        <item x="230"/>
        <item x="207"/>
        <item x="243"/>
        <item x="21"/>
        <item x="413"/>
        <item x="361"/>
        <item x="242"/>
        <item x="113"/>
        <item x="346"/>
        <item x="449"/>
        <item x="142"/>
        <item x="311"/>
        <item x="360"/>
        <item x="422"/>
        <item x="445"/>
        <item x="0"/>
        <item x="160"/>
        <item x="340"/>
        <item x="69"/>
        <item x="257"/>
        <item x="310"/>
        <item x="438"/>
        <item x="320"/>
        <item x="191"/>
        <item x="329"/>
        <item x="190"/>
        <item x="448"/>
        <item x="206"/>
        <item x="297"/>
        <item x="269"/>
        <item x="403"/>
        <item x="380"/>
        <item x="20"/>
        <item x="38"/>
        <item x="84"/>
        <item x="97"/>
        <item x="390"/>
        <item x="127"/>
        <item x="68"/>
        <item x="283"/>
        <item x="53"/>
        <item x="429"/>
        <item x="453"/>
      </items>
    </pivotField>
    <pivotField dataField="1" showAll="0" defaultSubtotal="0">
      <items count="156">
        <item x="45"/>
        <item x="109"/>
        <item x="141"/>
        <item x="43"/>
        <item x="51"/>
        <item x="61"/>
        <item x="98"/>
        <item x="97"/>
        <item x="105"/>
        <item x="99"/>
        <item x="106"/>
        <item x="103"/>
        <item x="104"/>
        <item x="37"/>
        <item x="46"/>
        <item x="54"/>
        <item x="59"/>
        <item x="49"/>
        <item x="48"/>
        <item x="50"/>
        <item x="41"/>
        <item x="142"/>
        <item x="92"/>
        <item x="47"/>
        <item x="44"/>
        <item x="68"/>
        <item x="69"/>
        <item x="116"/>
        <item x="111"/>
        <item x="95"/>
        <item x="102"/>
        <item x="77"/>
        <item x="42"/>
        <item x="115"/>
        <item x="139"/>
        <item x="108"/>
        <item x="60"/>
        <item x="67"/>
        <item x="94"/>
        <item x="96"/>
        <item x="63"/>
        <item x="134"/>
        <item x="66"/>
        <item x="65"/>
        <item x="107"/>
        <item x="40"/>
        <item x="52"/>
        <item x="140"/>
        <item x="146"/>
        <item x="93"/>
        <item x="126"/>
        <item x="64"/>
        <item x="100"/>
        <item x="87"/>
        <item x="131"/>
        <item x="136"/>
        <item x="125"/>
        <item x="91"/>
        <item x="145"/>
        <item x="113"/>
        <item x="137"/>
        <item x="101"/>
        <item x="38"/>
        <item x="62"/>
        <item x="154"/>
        <item x="138"/>
        <item x="114"/>
        <item x="39"/>
        <item x="89"/>
        <item x="27"/>
        <item x="88"/>
        <item x="129"/>
        <item x="143"/>
        <item x="90"/>
        <item x="78"/>
        <item x="132"/>
        <item x="127"/>
        <item x="152"/>
        <item x="130"/>
        <item x="153"/>
        <item x="58"/>
        <item x="135"/>
        <item x="57"/>
        <item x="55"/>
        <item x="155"/>
        <item x="56"/>
        <item x="149"/>
        <item x="75"/>
        <item x="147"/>
        <item x="150"/>
        <item x="36"/>
        <item x="84"/>
        <item x="86"/>
        <item x="74"/>
        <item x="85"/>
        <item x="53"/>
        <item x="71"/>
        <item x="128"/>
        <item x="112"/>
        <item x="80"/>
        <item x="81"/>
        <item x="117"/>
        <item x="118"/>
        <item x="133"/>
        <item x="122"/>
        <item x="83"/>
        <item x="82"/>
        <item x="151"/>
        <item x="110"/>
        <item x="124"/>
        <item x="148"/>
        <item x="11"/>
        <item x="70"/>
        <item x="29"/>
        <item x="123"/>
        <item x="79"/>
        <item x="76"/>
        <item x="121"/>
        <item x="73"/>
        <item x="144"/>
        <item x="35"/>
        <item x="34"/>
        <item x="30"/>
        <item x="28"/>
        <item x="31"/>
        <item x="33"/>
        <item x="16"/>
        <item x="119"/>
        <item x="21"/>
        <item x="20"/>
        <item x="120"/>
        <item x="32"/>
        <item x="13"/>
        <item x="72"/>
        <item x="7"/>
        <item x="25"/>
        <item x="26"/>
        <item x="19"/>
        <item x="18"/>
        <item x="22"/>
        <item x="14"/>
        <item x="12"/>
        <item x="15"/>
        <item x="10"/>
        <item x="17"/>
        <item x="24"/>
        <item x="23"/>
        <item x="9"/>
        <item x="1"/>
        <item x="0"/>
        <item x="5"/>
        <item x="8"/>
        <item x="6"/>
        <item x="4"/>
        <item x="2"/>
        <item x="3"/>
      </items>
    </pivotField>
    <pivotField dataField="1" showAll="0" defaultSubtotal="0">
      <items count="422">
        <item x="45"/>
        <item x="285"/>
        <item x="129"/>
        <item x="333"/>
        <item x="60"/>
        <item x="288"/>
        <item x="363"/>
        <item x="43"/>
        <item x="267"/>
        <item x="277"/>
        <item x="244"/>
        <item x="204"/>
        <item x="404"/>
        <item x="182"/>
        <item x="50"/>
        <item x="231"/>
        <item x="238"/>
        <item x="312"/>
        <item x="353"/>
        <item x="11"/>
        <item x="375"/>
        <item x="345"/>
        <item x="254"/>
        <item x="195"/>
        <item x="156"/>
        <item x="28"/>
        <item x="101"/>
        <item x="76"/>
        <item x="197"/>
        <item x="278"/>
        <item x="226"/>
        <item x="266"/>
        <item x="218"/>
        <item x="99"/>
        <item x="131"/>
        <item x="327"/>
        <item x="401"/>
        <item x="408"/>
        <item x="53"/>
        <item x="183"/>
        <item x="15"/>
        <item x="112"/>
        <item x="306"/>
        <item x="354"/>
        <item x="58"/>
        <item x="381"/>
        <item x="357"/>
        <item x="297"/>
        <item x="157"/>
        <item x="36"/>
        <item x="130"/>
        <item x="229"/>
        <item x="103"/>
        <item x="138"/>
        <item x="347"/>
        <item x="313"/>
        <item x="356"/>
        <item x="185"/>
        <item x="168"/>
        <item x="302"/>
        <item x="193"/>
        <item x="268"/>
        <item x="67"/>
        <item x="287"/>
        <item x="13"/>
        <item x="328"/>
        <item x="115"/>
        <item x="325"/>
        <item x="170"/>
        <item x="85"/>
        <item x="403"/>
        <item x="227"/>
        <item x="315"/>
        <item x="167"/>
        <item x="337"/>
        <item x="154"/>
        <item x="298"/>
        <item x="65"/>
        <item x="108"/>
        <item x="213"/>
        <item x="184"/>
        <item x="256"/>
        <item x="117"/>
        <item x="179"/>
        <item x="68"/>
        <item x="324"/>
        <item x="102"/>
        <item x="7"/>
        <item x="116"/>
        <item x="69"/>
        <item x="299"/>
        <item x="361"/>
        <item x="392"/>
        <item x="214"/>
        <item x="37"/>
        <item x="418"/>
        <item x="255"/>
        <item x="141"/>
        <item x="124"/>
        <item x="150"/>
        <item x="109"/>
        <item x="26"/>
        <item x="145"/>
        <item x="364"/>
        <item x="87"/>
        <item x="300"/>
        <item x="46"/>
        <item x="405"/>
        <item x="86"/>
        <item x="30"/>
        <item x="216"/>
        <item x="230"/>
        <item x="382"/>
        <item x="114"/>
        <item x="127"/>
        <item x="314"/>
        <item x="271"/>
        <item x="393"/>
        <item x="378"/>
        <item x="335"/>
        <item x="301"/>
        <item x="326"/>
        <item x="92"/>
        <item x="171"/>
        <item x="159"/>
        <item x="18"/>
        <item x="77"/>
        <item x="243"/>
        <item x="246"/>
        <item x="17"/>
        <item x="169"/>
        <item x="132"/>
        <item x="228"/>
        <item x="144"/>
        <item x="88"/>
        <item x="49"/>
        <item x="303"/>
        <item x="59"/>
        <item x="14"/>
        <item x="198"/>
        <item x="240"/>
        <item x="336"/>
        <item x="66"/>
        <item x="95"/>
        <item x="259"/>
        <item x="252"/>
        <item x="48"/>
        <item x="142"/>
        <item x="343"/>
        <item x="12"/>
        <item x="174"/>
        <item x="10"/>
        <item x="196"/>
        <item x="35"/>
        <item x="31"/>
        <item x="16"/>
        <item x="29"/>
        <item x="270"/>
        <item x="332"/>
        <item x="175"/>
        <item x="257"/>
        <item x="32"/>
        <item x="121"/>
        <item x="64"/>
        <item x="41"/>
        <item x="74"/>
        <item x="295"/>
        <item x="342"/>
        <item x="275"/>
        <item x="63"/>
        <item x="93"/>
        <item x="241"/>
        <item x="205"/>
        <item x="34"/>
        <item x="304"/>
        <item x="355"/>
        <item x="9"/>
        <item x="82"/>
        <item x="25"/>
        <item x="122"/>
        <item x="1"/>
        <item x="84"/>
        <item x="140"/>
        <item x="51"/>
        <item x="387"/>
        <item x="263"/>
        <item x="104"/>
        <item x="20"/>
        <item x="344"/>
        <item x="83"/>
        <item x="100"/>
        <item x="212"/>
        <item x="273"/>
        <item x="0"/>
        <item x="232"/>
        <item x="220"/>
        <item x="19"/>
        <item x="47"/>
        <item x="71"/>
        <item x="290"/>
        <item x="111"/>
        <item x="181"/>
        <item x="242"/>
        <item x="44"/>
        <item x="217"/>
        <item x="340"/>
        <item x="152"/>
        <item x="192"/>
        <item x="253"/>
        <item x="286"/>
        <item x="62"/>
        <item x="79"/>
        <item x="172"/>
        <item x="358"/>
        <item x="264"/>
        <item x="160"/>
        <item x="311"/>
        <item x="180"/>
        <item x="161"/>
        <item x="206"/>
        <item x="323"/>
        <item x="178"/>
        <item x="282"/>
        <item x="165"/>
        <item x="126"/>
        <item x="190"/>
        <item x="146"/>
        <item x="5"/>
        <item x="113"/>
        <item x="97"/>
        <item x="334"/>
        <item x="81"/>
        <item x="143"/>
        <item x="80"/>
        <item x="366"/>
        <item x="251"/>
        <item x="33"/>
        <item x="123"/>
        <item x="407"/>
        <item x="186"/>
        <item x="199"/>
        <item x="222"/>
        <item x="239"/>
        <item x="320"/>
        <item x="128"/>
        <item x="177"/>
        <item x="396"/>
        <item x="265"/>
        <item x="208"/>
        <item x="202"/>
        <item x="316"/>
        <item x="362"/>
        <item x="158"/>
        <item x="137"/>
        <item x="321"/>
        <item x="223"/>
        <item x="391"/>
        <item x="194"/>
        <item x="42"/>
        <item x="215"/>
        <item x="153"/>
        <item x="61"/>
        <item x="245"/>
        <item x="415"/>
        <item x="346"/>
        <item x="331"/>
        <item x="125"/>
        <item x="225"/>
        <item x="376"/>
        <item x="339"/>
        <item x="133"/>
        <item x="250"/>
        <item x="8"/>
        <item x="352"/>
        <item x="276"/>
        <item x="410"/>
        <item x="96"/>
        <item x="166"/>
        <item x="70"/>
        <item x="24"/>
        <item x="27"/>
        <item x="151"/>
        <item x="98"/>
        <item x="384"/>
        <item x="139"/>
        <item x="107"/>
        <item x="211"/>
        <item x="203"/>
        <item x="91"/>
        <item x="78"/>
        <item x="262"/>
        <item x="399"/>
        <item x="233"/>
        <item x="119"/>
        <item x="380"/>
        <item x="6"/>
        <item x="210"/>
        <item x="368"/>
        <item x="4"/>
        <item x="310"/>
        <item x="200"/>
        <item x="148"/>
        <item x="235"/>
        <item x="351"/>
        <item x="224"/>
        <item x="284"/>
        <item x="258"/>
        <item x="237"/>
        <item x="155"/>
        <item x="308"/>
        <item x="176"/>
        <item x="164"/>
        <item x="75"/>
        <item x="283"/>
        <item x="365"/>
        <item x="189"/>
        <item x="294"/>
        <item x="322"/>
        <item x="272"/>
        <item x="274"/>
        <item x="73"/>
        <item x="374"/>
        <item x="296"/>
        <item x="318"/>
        <item x="385"/>
        <item x="247"/>
        <item x="110"/>
        <item x="390"/>
        <item x="402"/>
        <item x="40"/>
        <item x="350"/>
        <item x="394"/>
        <item x="57"/>
        <item x="94"/>
        <item x="187"/>
        <item x="56"/>
        <item x="309"/>
        <item x="54"/>
        <item x="21"/>
        <item x="292"/>
        <item x="398"/>
        <item x="136"/>
        <item x="280"/>
        <item x="55"/>
        <item x="411"/>
        <item x="367"/>
        <item x="293"/>
        <item x="319"/>
        <item x="388"/>
        <item x="191"/>
        <item x="2"/>
        <item x="281"/>
        <item x="370"/>
        <item x="162"/>
        <item x="414"/>
        <item x="90"/>
        <item x="369"/>
        <item x="23"/>
        <item x="221"/>
        <item x="409"/>
        <item x="22"/>
        <item x="120"/>
        <item x="386"/>
        <item x="52"/>
        <item x="349"/>
        <item x="249"/>
        <item x="289"/>
        <item x="147"/>
        <item x="372"/>
        <item x="163"/>
        <item x="236"/>
        <item x="3"/>
        <item x="209"/>
        <item x="360"/>
        <item x="417"/>
        <item x="173"/>
        <item x="135"/>
        <item x="188"/>
        <item x="105"/>
        <item x="38"/>
        <item x="373"/>
        <item x="317"/>
        <item x="338"/>
        <item x="307"/>
        <item x="400"/>
        <item x="118"/>
        <item x="329"/>
        <item x="149"/>
        <item x="39"/>
        <item x="248"/>
        <item x="72"/>
        <item x="291"/>
        <item x="341"/>
        <item x="377"/>
        <item x="279"/>
        <item x="201"/>
        <item x="260"/>
        <item x="234"/>
        <item x="207"/>
        <item x="134"/>
        <item x="89"/>
        <item x="383"/>
        <item x="106"/>
        <item x="261"/>
        <item x="379"/>
        <item x="219"/>
        <item x="305"/>
        <item x="395"/>
        <item x="371"/>
        <item x="330"/>
        <item x="359"/>
        <item x="348"/>
        <item x="421"/>
        <item x="416"/>
        <item x="413"/>
        <item x="412"/>
        <item x="406"/>
        <item x="269"/>
        <item x="389"/>
        <item x="397"/>
        <item x="420"/>
        <item x="419"/>
      </items>
    </pivotField>
    <pivotField dataField="1" showAll="0" defaultSubtotal="0">
      <items count="11">
        <item x="7"/>
        <item x="3"/>
        <item x="0"/>
        <item x="2"/>
        <item x="1"/>
        <item x="5"/>
        <item x="10"/>
        <item x="4"/>
        <item x="6"/>
        <item x="9"/>
        <item x="8"/>
      </items>
    </pivotField>
  </pivotFields>
  <rowFields count="3">
    <field x="2"/>
    <field x="6"/>
    <field x="5"/>
  </rowFields>
  <rowItems count="911">
    <i>
      <x/>
    </i>
    <i r="1">
      <x/>
      <x v="45"/>
    </i>
    <i r="1">
      <x v="1"/>
      <x v="43"/>
    </i>
    <i r="1">
      <x v="2"/>
      <x v="33"/>
    </i>
    <i r="1">
      <x v="3"/>
      <x/>
    </i>
    <i r="1">
      <x v="4"/>
      <x v="1"/>
    </i>
    <i r="1">
      <x v="5"/>
      <x v="31"/>
    </i>
    <i r="1">
      <x v="6"/>
      <x v="36"/>
    </i>
    <i r="1">
      <x v="7"/>
      <x v="48"/>
    </i>
    <i r="1">
      <x v="8"/>
      <x v="2"/>
    </i>
    <i r="1">
      <x v="9"/>
      <x v="32"/>
    </i>
    <i r="1">
      <x v="10"/>
      <x v="11"/>
    </i>
    <i r="1">
      <x v="11"/>
      <x v="49"/>
    </i>
    <i r="1">
      <x v="12"/>
      <x v="30"/>
    </i>
    <i r="1">
      <x v="13"/>
      <x v="39"/>
    </i>
    <i r="1">
      <x v="14"/>
      <x v="41"/>
    </i>
    <i r="1">
      <x v="15"/>
      <x v="50"/>
    </i>
    <i r="1">
      <x v="16"/>
      <x v="42"/>
    </i>
    <i r="1">
      <x v="17"/>
      <x v="28"/>
    </i>
    <i r="1">
      <x v="18"/>
      <x v="29"/>
    </i>
    <i r="1">
      <x v="19"/>
      <x v="27"/>
    </i>
    <i t="blank">
      <x/>
    </i>
    <i>
      <x v="1"/>
    </i>
    <i r="1">
      <x/>
      <x v="45"/>
    </i>
    <i r="1">
      <x v="1"/>
      <x v="43"/>
    </i>
    <i r="1">
      <x v="2"/>
      <x v="33"/>
    </i>
    <i r="1">
      <x v="3"/>
      <x v="36"/>
    </i>
    <i r="1">
      <x v="4"/>
      <x/>
    </i>
    <i r="1">
      <x v="5"/>
      <x v="1"/>
    </i>
    <i r="1">
      <x v="6"/>
      <x v="31"/>
    </i>
    <i r="1">
      <x v="7"/>
      <x v="48"/>
    </i>
    <i r="1">
      <x v="8"/>
      <x v="2"/>
    </i>
    <i r="1">
      <x v="9"/>
      <x v="49"/>
    </i>
    <i r="1">
      <x v="10"/>
      <x v="32"/>
    </i>
    <i r="1">
      <x v="11"/>
      <x v="39"/>
    </i>
    <i r="1">
      <x v="12"/>
      <x v="30"/>
    </i>
    <i r="1">
      <x v="13"/>
      <x v="41"/>
    </i>
    <i r="1">
      <x v="14"/>
      <x v="28"/>
    </i>
    <i r="1">
      <x v="15"/>
      <x v="27"/>
    </i>
    <i r="1">
      <x v="16"/>
      <x v="29"/>
    </i>
    <i r="1">
      <x v="17"/>
      <x v="35"/>
    </i>
    <i r="1">
      <x v="18"/>
      <x v="50"/>
    </i>
    <i r="1">
      <x v="19"/>
      <x v="11"/>
    </i>
    <i t="blank">
      <x v="1"/>
    </i>
    <i>
      <x v="2"/>
    </i>
    <i r="1">
      <x/>
      <x v="45"/>
    </i>
    <i r="1">
      <x v="1"/>
      <x v="1"/>
    </i>
    <i r="1">
      <x v="2"/>
      <x/>
    </i>
    <i r="1">
      <x v="3"/>
      <x v="43"/>
    </i>
    <i r="1">
      <x v="4"/>
      <x v="33"/>
    </i>
    <i r="1">
      <x v="5"/>
      <x v="31"/>
    </i>
    <i r="1">
      <x v="6"/>
      <x v="32"/>
    </i>
    <i r="1">
      <x v="7"/>
      <x v="2"/>
    </i>
    <i r="1">
      <x v="8"/>
      <x v="48"/>
    </i>
    <i r="1">
      <x v="9"/>
      <x v="36"/>
    </i>
    <i r="1">
      <x v="10"/>
      <x v="49"/>
    </i>
    <i r="1">
      <x v="11"/>
      <x v="41"/>
    </i>
    <i r="1">
      <x v="12"/>
      <x v="50"/>
    </i>
    <i r="1">
      <x v="13"/>
      <x v="28"/>
    </i>
    <i r="1">
      <x v="14"/>
      <x v="11"/>
    </i>
    <i r="1">
      <x v="15"/>
      <x v="29"/>
    </i>
    <i r="1">
      <x v="16"/>
      <x v="27"/>
    </i>
    <i r="1">
      <x v="17"/>
      <x v="39"/>
    </i>
    <i r="1">
      <x v="18"/>
      <x v="13"/>
    </i>
    <i r="2">
      <x v="30"/>
    </i>
    <i r="2">
      <x v="55"/>
    </i>
    <i t="blank">
      <x v="2"/>
    </i>
    <i>
      <x v="3"/>
    </i>
    <i r="1">
      <x/>
      <x v="45"/>
    </i>
    <i r="1">
      <x v="1"/>
      <x v="1"/>
    </i>
    <i r="1">
      <x v="2"/>
      <x v="43"/>
    </i>
    <i r="1">
      <x v="3"/>
      <x v="33"/>
    </i>
    <i r="1">
      <x v="4"/>
      <x v="36"/>
    </i>
    <i r="1">
      <x v="5"/>
      <x/>
    </i>
    <i r="1">
      <x v="6"/>
      <x v="2"/>
    </i>
    <i r="1">
      <x v="7"/>
      <x v="48"/>
    </i>
    <i r="1">
      <x v="8"/>
      <x v="32"/>
    </i>
    <i r="1">
      <x v="9"/>
      <x v="31"/>
    </i>
    <i r="1">
      <x v="10"/>
      <x v="49"/>
    </i>
    <i r="1">
      <x v="11"/>
      <x v="28"/>
    </i>
    <i r="1">
      <x v="12"/>
      <x v="41"/>
    </i>
    <i r="1">
      <x v="13"/>
      <x v="27"/>
    </i>
    <i r="1">
      <x v="14"/>
      <x v="35"/>
    </i>
    <i r="1">
      <x v="15"/>
      <x v="29"/>
    </i>
    <i r="2">
      <x v="39"/>
    </i>
    <i r="1">
      <x v="17"/>
      <x v="50"/>
    </i>
    <i r="1">
      <x v="18"/>
      <x v="30"/>
    </i>
    <i r="1">
      <x v="19"/>
      <x v="11"/>
    </i>
    <i r="2">
      <x v="26"/>
    </i>
    <i t="blank">
      <x v="3"/>
    </i>
    <i>
      <x v="4"/>
    </i>
    <i r="1">
      <x/>
      <x v="43"/>
    </i>
    <i r="1">
      <x v="1"/>
      <x v="45"/>
    </i>
    <i r="1">
      <x v="2"/>
      <x v="36"/>
    </i>
    <i r="1">
      <x v="3"/>
      <x v="33"/>
    </i>
    <i r="1">
      <x v="4"/>
      <x v="39"/>
    </i>
    <i r="1">
      <x v="5"/>
      <x v="31"/>
    </i>
    <i r="1">
      <x v="6"/>
      <x/>
    </i>
    <i r="1">
      <x v="7"/>
      <x v="49"/>
    </i>
    <i r="1">
      <x v="8"/>
      <x v="48"/>
    </i>
    <i r="1">
      <x v="9"/>
      <x v="28"/>
    </i>
    <i r="1">
      <x v="10"/>
      <x v="30"/>
    </i>
    <i r="1">
      <x v="11"/>
      <x v="41"/>
    </i>
    <i r="1">
      <x v="12"/>
      <x v="2"/>
    </i>
    <i r="1">
      <x v="13"/>
      <x v="27"/>
    </i>
    <i r="1">
      <x v="14"/>
      <x v="1"/>
    </i>
    <i r="1">
      <x v="15"/>
      <x v="29"/>
    </i>
    <i r="1">
      <x v="16"/>
      <x v="35"/>
    </i>
    <i r="1">
      <x v="17"/>
      <x v="32"/>
    </i>
    <i r="1">
      <x v="18"/>
      <x v="26"/>
    </i>
    <i r="1">
      <x v="19"/>
      <x v="55"/>
    </i>
    <i t="blank">
      <x v="4"/>
    </i>
    <i>
      <x v="5"/>
    </i>
    <i r="1">
      <x/>
      <x v="45"/>
    </i>
    <i r="1">
      <x v="1"/>
      <x/>
    </i>
    <i r="1">
      <x v="2"/>
      <x v="1"/>
    </i>
    <i r="1">
      <x v="3"/>
      <x v="33"/>
    </i>
    <i r="1">
      <x v="4"/>
      <x v="43"/>
    </i>
    <i r="1">
      <x v="5"/>
      <x v="31"/>
    </i>
    <i r="1">
      <x v="6"/>
      <x v="2"/>
    </i>
    <i r="1">
      <x v="7"/>
      <x v="48"/>
    </i>
    <i r="1">
      <x v="8"/>
      <x v="30"/>
    </i>
    <i r="2">
      <x v="32"/>
    </i>
    <i r="1">
      <x v="10"/>
      <x v="36"/>
    </i>
    <i r="1">
      <x v="11"/>
      <x v="49"/>
    </i>
    <i r="1">
      <x v="12"/>
      <x v="50"/>
    </i>
    <i r="1">
      <x v="13"/>
      <x v="29"/>
    </i>
    <i r="1">
      <x v="14"/>
      <x v="39"/>
    </i>
    <i r="1">
      <x v="15"/>
      <x v="28"/>
    </i>
    <i r="2">
      <x v="41"/>
    </i>
    <i r="1">
      <x v="17"/>
      <x v="27"/>
    </i>
    <i r="1">
      <x v="18"/>
      <x v="26"/>
    </i>
    <i r="2">
      <x v="52"/>
    </i>
    <i t="blank">
      <x v="5"/>
    </i>
    <i>
      <x v="6"/>
    </i>
    <i r="1">
      <x/>
      <x v="45"/>
    </i>
    <i r="1">
      <x v="1"/>
      <x v="43"/>
    </i>
    <i r="1">
      <x v="2"/>
      <x v="33"/>
    </i>
    <i r="1">
      <x v="3"/>
      <x/>
    </i>
    <i r="1">
      <x v="4"/>
      <x v="31"/>
    </i>
    <i r="1">
      <x v="5"/>
      <x v="48"/>
    </i>
    <i r="1">
      <x v="6"/>
      <x v="49"/>
    </i>
    <i r="1">
      <x v="7"/>
      <x v="1"/>
    </i>
    <i r="2">
      <x v="2"/>
    </i>
    <i r="1">
      <x v="9"/>
      <x v="32"/>
    </i>
    <i r="1">
      <x v="10"/>
      <x v="36"/>
    </i>
    <i r="1">
      <x v="11"/>
      <x v="30"/>
    </i>
    <i r="1">
      <x v="12"/>
      <x v="41"/>
    </i>
    <i r="1">
      <x v="13"/>
      <x v="39"/>
    </i>
    <i r="1">
      <x v="14"/>
      <x v="35"/>
    </i>
    <i r="1">
      <x v="15"/>
      <x v="50"/>
    </i>
    <i r="1">
      <x v="16"/>
      <x v="29"/>
    </i>
    <i r="1">
      <x v="17"/>
      <x v="46"/>
    </i>
    <i r="1">
      <x v="18"/>
      <x v="26"/>
    </i>
    <i r="2">
      <x v="44"/>
    </i>
    <i r="2">
      <x v="55"/>
    </i>
    <i t="blank">
      <x v="6"/>
    </i>
    <i>
      <x v="7"/>
    </i>
    <i r="1">
      <x/>
      <x v="45"/>
    </i>
    <i r="1">
      <x v="1"/>
      <x v="33"/>
    </i>
    <i r="1">
      <x v="2"/>
      <x v="1"/>
    </i>
    <i r="1">
      <x v="3"/>
      <x/>
    </i>
    <i r="1">
      <x v="4"/>
      <x v="43"/>
    </i>
    <i r="1">
      <x v="5"/>
      <x v="31"/>
    </i>
    <i r="1">
      <x v="6"/>
      <x v="32"/>
    </i>
    <i r="1">
      <x v="7"/>
      <x v="48"/>
    </i>
    <i r="1">
      <x v="8"/>
      <x v="2"/>
    </i>
    <i r="2">
      <x v="11"/>
    </i>
    <i r="1">
      <x v="10"/>
      <x v="30"/>
    </i>
    <i r="2">
      <x v="36"/>
    </i>
    <i r="2">
      <x v="49"/>
    </i>
    <i r="1">
      <x v="13"/>
      <x v="52"/>
    </i>
    <i r="1">
      <x v="14"/>
      <x v="27"/>
    </i>
    <i r="1">
      <x v="15"/>
      <x v="3"/>
    </i>
    <i r="1">
      <x v="16"/>
      <x v="28"/>
    </i>
    <i r="1">
      <x v="17"/>
      <x v="39"/>
    </i>
    <i r="1">
      <x v="18"/>
      <x v="7"/>
    </i>
    <i r="2">
      <x v="26"/>
    </i>
    <i r="2">
      <x v="41"/>
    </i>
    <i r="2">
      <x v="50"/>
    </i>
    <i t="blank">
      <x v="7"/>
    </i>
    <i>
      <x v="8"/>
    </i>
    <i r="1">
      <x/>
      <x v="45"/>
    </i>
    <i r="1">
      <x v="1"/>
      <x v="36"/>
    </i>
    <i r="1">
      <x v="2"/>
      <x v="43"/>
    </i>
    <i r="1">
      <x v="3"/>
      <x/>
    </i>
    <i r="1">
      <x v="4"/>
      <x v="33"/>
    </i>
    <i r="1">
      <x v="5"/>
      <x v="48"/>
    </i>
    <i r="1">
      <x v="6"/>
      <x v="1"/>
    </i>
    <i r="1">
      <x v="7"/>
      <x v="49"/>
    </i>
    <i r="1">
      <x v="8"/>
      <x v="31"/>
    </i>
    <i r="1">
      <x v="9"/>
      <x v="2"/>
    </i>
    <i r="1">
      <x v="10"/>
      <x v="32"/>
    </i>
    <i r="1">
      <x v="11"/>
      <x v="39"/>
    </i>
    <i r="1">
      <x v="12"/>
      <x v="41"/>
    </i>
    <i r="1">
      <x v="13"/>
      <x v="50"/>
    </i>
    <i r="1">
      <x v="14"/>
      <x v="30"/>
    </i>
    <i r="1">
      <x v="15"/>
      <x v="28"/>
    </i>
    <i r="1">
      <x v="16"/>
      <x v="35"/>
    </i>
    <i r="1">
      <x v="17"/>
      <x v="46"/>
    </i>
    <i r="1">
      <x v="18"/>
      <x v="34"/>
    </i>
    <i r="1">
      <x v="19"/>
      <x v="29"/>
    </i>
    <i t="blank">
      <x v="8"/>
    </i>
    <i>
      <x v="9"/>
    </i>
    <i r="1">
      <x/>
      <x v="45"/>
    </i>
    <i r="1">
      <x v="1"/>
      <x v="33"/>
    </i>
    <i r="1">
      <x v="2"/>
      <x v="1"/>
    </i>
    <i r="1">
      <x v="3"/>
      <x/>
    </i>
    <i r="1">
      <x v="4"/>
      <x v="43"/>
    </i>
    <i r="1">
      <x v="5"/>
      <x v="11"/>
    </i>
    <i r="1">
      <x v="6"/>
      <x v="31"/>
    </i>
    <i r="1">
      <x v="7"/>
      <x v="32"/>
    </i>
    <i r="1">
      <x v="8"/>
      <x v="48"/>
    </i>
    <i r="1">
      <x v="9"/>
      <x v="2"/>
    </i>
    <i r="1">
      <x v="10"/>
      <x v="49"/>
    </i>
    <i r="1">
      <x v="11"/>
      <x v="36"/>
    </i>
    <i r="1">
      <x v="12"/>
      <x v="30"/>
    </i>
    <i r="1">
      <x v="13"/>
      <x v="41"/>
    </i>
    <i r="1">
      <x v="14"/>
      <x v="39"/>
    </i>
    <i r="1">
      <x v="15"/>
      <x v="50"/>
    </i>
    <i r="1">
      <x v="16"/>
      <x v="44"/>
    </i>
    <i r="1">
      <x v="17"/>
      <x v="27"/>
    </i>
    <i r="1">
      <x v="18"/>
      <x v="29"/>
    </i>
    <i r="2">
      <x v="52"/>
    </i>
    <i t="blank">
      <x v="9"/>
    </i>
    <i>
      <x v="10"/>
    </i>
    <i r="1">
      <x/>
      <x v="45"/>
    </i>
    <i r="1">
      <x v="1"/>
      <x v="43"/>
    </i>
    <i r="1">
      <x v="2"/>
      <x v="1"/>
    </i>
    <i r="1">
      <x v="3"/>
      <x/>
    </i>
    <i r="1">
      <x v="4"/>
      <x v="33"/>
    </i>
    <i r="1">
      <x v="5"/>
      <x v="31"/>
    </i>
    <i r="1">
      <x v="6"/>
      <x v="36"/>
    </i>
    <i r="1">
      <x v="7"/>
      <x v="32"/>
    </i>
    <i r="1">
      <x v="8"/>
      <x v="2"/>
    </i>
    <i r="1">
      <x v="9"/>
      <x v="48"/>
    </i>
    <i r="1">
      <x v="10"/>
      <x v="49"/>
    </i>
    <i r="1">
      <x v="11"/>
      <x v="30"/>
    </i>
    <i r="1">
      <x v="12"/>
      <x v="39"/>
    </i>
    <i r="1">
      <x v="13"/>
      <x v="41"/>
    </i>
    <i r="1">
      <x v="14"/>
      <x v="28"/>
    </i>
    <i r="1">
      <x v="15"/>
      <x v="11"/>
    </i>
    <i r="1">
      <x v="16"/>
      <x v="13"/>
    </i>
    <i r="1">
      <x v="17"/>
      <x v="5"/>
    </i>
    <i r="1">
      <x v="18"/>
      <x v="29"/>
    </i>
    <i r="1">
      <x v="19"/>
      <x v="50"/>
    </i>
    <i t="blank">
      <x v="10"/>
    </i>
    <i>
      <x v="11"/>
    </i>
    <i r="1">
      <x/>
      <x v="45"/>
    </i>
    <i r="1">
      <x v="1"/>
      <x v="11"/>
    </i>
    <i r="1">
      <x v="2"/>
      <x v="43"/>
    </i>
    <i r="1">
      <x v="3"/>
      <x v="33"/>
    </i>
    <i r="1">
      <x v="4"/>
      <x v="31"/>
    </i>
    <i r="1">
      <x v="5"/>
      <x/>
    </i>
    <i r="1">
      <x v="6"/>
      <x v="36"/>
    </i>
    <i r="1">
      <x v="7"/>
      <x v="1"/>
    </i>
    <i r="1">
      <x v="8"/>
      <x v="29"/>
    </i>
    <i r="1">
      <x v="9"/>
      <x v="48"/>
    </i>
    <i r="1">
      <x v="10"/>
      <x v="32"/>
    </i>
    <i r="1">
      <x v="11"/>
      <x v="13"/>
    </i>
    <i r="1">
      <x v="12"/>
      <x v="2"/>
    </i>
    <i r="1">
      <x v="13"/>
      <x v="28"/>
    </i>
    <i r="1">
      <x v="14"/>
      <x v="49"/>
    </i>
    <i r="1">
      <x v="15"/>
      <x v="39"/>
    </i>
    <i r="1">
      <x v="16"/>
      <x v="27"/>
    </i>
    <i r="2">
      <x v="30"/>
    </i>
    <i r="1">
      <x v="18"/>
      <x v="6"/>
    </i>
    <i r="1">
      <x v="19"/>
      <x v="41"/>
    </i>
    <i t="blank">
      <x v="11"/>
    </i>
    <i>
      <x v="12"/>
    </i>
    <i r="1">
      <x/>
      <x v="45"/>
    </i>
    <i r="1">
      <x v="1"/>
      <x v="43"/>
    </i>
    <i r="1">
      <x v="2"/>
      <x v="33"/>
    </i>
    <i r="1">
      <x v="3"/>
      <x/>
    </i>
    <i r="1">
      <x v="4"/>
      <x v="1"/>
    </i>
    <i r="1">
      <x v="5"/>
      <x v="31"/>
    </i>
    <i r="1">
      <x v="6"/>
      <x v="2"/>
    </i>
    <i r="1">
      <x v="7"/>
      <x v="36"/>
    </i>
    <i r="1">
      <x v="8"/>
      <x v="48"/>
    </i>
    <i r="1">
      <x v="9"/>
      <x v="32"/>
    </i>
    <i r="1">
      <x v="10"/>
      <x v="49"/>
    </i>
    <i r="1">
      <x v="11"/>
      <x v="30"/>
    </i>
    <i r="1">
      <x v="12"/>
      <x v="41"/>
    </i>
    <i r="1">
      <x v="13"/>
      <x v="39"/>
    </i>
    <i r="1">
      <x v="14"/>
      <x v="50"/>
    </i>
    <i r="1">
      <x v="15"/>
      <x v="11"/>
    </i>
    <i r="1">
      <x v="16"/>
      <x v="13"/>
    </i>
    <i r="1">
      <x v="17"/>
      <x v="42"/>
    </i>
    <i r="1">
      <x v="18"/>
      <x v="27"/>
    </i>
    <i r="1">
      <x v="19"/>
      <x v="34"/>
    </i>
    <i r="2">
      <x v="52"/>
    </i>
    <i t="blank">
      <x v="12"/>
    </i>
    <i>
      <x v="13"/>
    </i>
    <i r="1">
      <x/>
      <x v="45"/>
    </i>
    <i r="1">
      <x v="1"/>
      <x v="43"/>
    </i>
    <i r="1">
      <x v="2"/>
      <x/>
    </i>
    <i r="1">
      <x v="3"/>
      <x v="33"/>
    </i>
    <i r="1">
      <x v="4"/>
      <x v="36"/>
    </i>
    <i r="1">
      <x v="5"/>
      <x v="31"/>
    </i>
    <i r="1">
      <x v="6"/>
      <x v="1"/>
    </i>
    <i r="1">
      <x v="7"/>
      <x v="48"/>
    </i>
    <i r="1">
      <x v="8"/>
      <x v="32"/>
    </i>
    <i r="2">
      <x v="49"/>
    </i>
    <i r="1">
      <x v="10"/>
      <x v="30"/>
    </i>
    <i r="1">
      <x v="11"/>
      <x v="2"/>
    </i>
    <i r="2">
      <x v="39"/>
    </i>
    <i r="1">
      <x v="13"/>
      <x v="50"/>
    </i>
    <i r="1">
      <x v="14"/>
      <x v="47"/>
    </i>
    <i r="1">
      <x v="15"/>
      <x v="41"/>
    </i>
    <i r="1">
      <x v="16"/>
      <x v="46"/>
    </i>
    <i r="1">
      <x v="17"/>
      <x v="27"/>
    </i>
    <i r="1">
      <x v="18"/>
      <x v="3"/>
    </i>
    <i r="2">
      <x v="52"/>
    </i>
    <i t="blank">
      <x v="13"/>
    </i>
    <i>
      <x v="14"/>
    </i>
    <i r="1">
      <x/>
      <x v="43"/>
    </i>
    <i r="2">
      <x v="45"/>
    </i>
    <i r="1">
      <x v="2"/>
      <x v="33"/>
    </i>
    <i r="1">
      <x v="3"/>
      <x v="36"/>
    </i>
    <i r="1">
      <x v="4"/>
      <x/>
    </i>
    <i r="1">
      <x v="5"/>
      <x v="1"/>
    </i>
    <i r="2">
      <x v="31"/>
    </i>
    <i r="1">
      <x v="7"/>
      <x v="30"/>
    </i>
    <i r="1">
      <x v="8"/>
      <x v="2"/>
    </i>
    <i r="2">
      <x v="32"/>
    </i>
    <i r="1">
      <x v="10"/>
      <x v="48"/>
    </i>
    <i r="1">
      <x v="11"/>
      <x v="49"/>
    </i>
    <i r="1">
      <x v="12"/>
      <x v="39"/>
    </i>
    <i r="1">
      <x v="13"/>
      <x v="13"/>
    </i>
    <i r="2">
      <x v="50"/>
    </i>
    <i r="1">
      <x v="15"/>
      <x v="5"/>
    </i>
    <i r="1">
      <x v="16"/>
      <x v="3"/>
    </i>
    <i r="1">
      <x v="17"/>
      <x v="7"/>
    </i>
    <i r="2">
      <x v="44"/>
    </i>
    <i r="1">
      <x v="19"/>
      <x v="29"/>
    </i>
    <i t="blank">
      <x v="14"/>
    </i>
    <i>
      <x v="15"/>
    </i>
    <i r="1">
      <x/>
      <x v="45"/>
    </i>
    <i r="1">
      <x v="1"/>
      <x v="33"/>
    </i>
    <i r="1">
      <x v="2"/>
      <x v="43"/>
    </i>
    <i r="1">
      <x v="3"/>
      <x v="31"/>
    </i>
    <i r="1">
      <x v="4"/>
      <x v="7"/>
    </i>
    <i r="1">
      <x v="5"/>
      <x v="11"/>
    </i>
    <i r="1">
      <x v="6"/>
      <x v="1"/>
    </i>
    <i r="1">
      <x v="7"/>
      <x/>
    </i>
    <i r="1">
      <x v="8"/>
      <x v="36"/>
    </i>
    <i r="1">
      <x v="9"/>
      <x v="30"/>
    </i>
    <i r="2">
      <x v="48"/>
    </i>
    <i r="1">
      <x v="11"/>
      <x v="32"/>
    </i>
    <i r="1">
      <x v="12"/>
      <x v="39"/>
    </i>
    <i r="1">
      <x v="13"/>
      <x v="2"/>
    </i>
    <i r="1">
      <x v="14"/>
      <x v="41"/>
    </i>
    <i r="2">
      <x v="49"/>
    </i>
    <i r="1">
      <x v="16"/>
      <x v="5"/>
    </i>
    <i r="1">
      <x v="17"/>
      <x v="13"/>
    </i>
    <i r="2">
      <x v="27"/>
    </i>
    <i r="2">
      <x v="47"/>
    </i>
    <i t="blank">
      <x v="15"/>
    </i>
    <i>
      <x v="16"/>
    </i>
    <i r="1">
      <x/>
      <x v="43"/>
    </i>
    <i r="1">
      <x v="1"/>
      <x v="45"/>
    </i>
    <i r="1">
      <x v="2"/>
      <x v="1"/>
    </i>
    <i r="1">
      <x v="3"/>
      <x/>
    </i>
    <i r="2">
      <x v="5"/>
    </i>
    <i r="1">
      <x v="5"/>
      <x v="33"/>
    </i>
    <i r="1">
      <x v="6"/>
      <x v="31"/>
    </i>
    <i r="1">
      <x v="7"/>
      <x v="36"/>
    </i>
    <i r="1">
      <x v="8"/>
      <x v="2"/>
    </i>
    <i r="1">
      <x v="9"/>
      <x v="49"/>
    </i>
    <i r="1">
      <x v="10"/>
      <x v="30"/>
    </i>
    <i r="1">
      <x v="11"/>
      <x v="48"/>
    </i>
    <i r="1">
      <x v="12"/>
      <x v="32"/>
    </i>
    <i r="1">
      <x v="13"/>
      <x v="41"/>
    </i>
    <i r="1">
      <x v="14"/>
      <x v="50"/>
    </i>
    <i r="1">
      <x v="15"/>
      <x v="42"/>
    </i>
    <i r="1">
      <x v="16"/>
      <x v="3"/>
    </i>
    <i r="1">
      <x v="17"/>
      <x v="39"/>
    </i>
    <i r="2">
      <x v="46"/>
    </i>
    <i r="1">
      <x v="19"/>
      <x v="25"/>
    </i>
    <i t="blank">
      <x v="16"/>
    </i>
    <i>
      <x v="17"/>
    </i>
    <i r="1">
      <x/>
      <x v="45"/>
    </i>
    <i r="1">
      <x v="1"/>
      <x v="43"/>
    </i>
    <i r="1">
      <x v="2"/>
      <x v="1"/>
    </i>
    <i r="1">
      <x v="3"/>
      <x/>
    </i>
    <i r="1">
      <x v="4"/>
      <x v="33"/>
    </i>
    <i r="1">
      <x v="5"/>
      <x v="31"/>
    </i>
    <i r="1">
      <x v="6"/>
      <x v="5"/>
    </i>
    <i r="1">
      <x v="7"/>
      <x v="48"/>
    </i>
    <i r="1">
      <x v="8"/>
      <x v="32"/>
    </i>
    <i r="1">
      <x v="9"/>
      <x v="36"/>
    </i>
    <i r="2">
      <x v="49"/>
    </i>
    <i r="1">
      <x v="11"/>
      <x v="30"/>
    </i>
    <i r="1">
      <x v="12"/>
      <x v="41"/>
    </i>
    <i r="1">
      <x v="13"/>
      <x v="2"/>
    </i>
    <i r="2">
      <x v="13"/>
    </i>
    <i r="1">
      <x v="15"/>
      <x v="50"/>
    </i>
    <i r="1">
      <x v="16"/>
      <x v="39"/>
    </i>
    <i r="2">
      <x v="44"/>
    </i>
    <i r="1">
      <x v="18"/>
      <x v="52"/>
    </i>
    <i r="1">
      <x v="19"/>
      <x v="11"/>
    </i>
    <i t="blank">
      <x v="17"/>
    </i>
    <i>
      <x v="18"/>
    </i>
    <i r="1">
      <x/>
      <x v="45"/>
    </i>
    <i r="1">
      <x v="1"/>
      <x v="31"/>
    </i>
    <i r="2">
      <x v="43"/>
    </i>
    <i r="1">
      <x v="3"/>
      <x v="33"/>
    </i>
    <i r="1">
      <x v="4"/>
      <x/>
    </i>
    <i r="1">
      <x v="5"/>
      <x v="1"/>
    </i>
    <i r="1">
      <x v="6"/>
      <x v="48"/>
    </i>
    <i r="1">
      <x v="7"/>
      <x v="36"/>
    </i>
    <i r="1">
      <x v="8"/>
      <x v="32"/>
    </i>
    <i r="1">
      <x v="9"/>
      <x v="49"/>
    </i>
    <i r="1">
      <x v="10"/>
      <x v="2"/>
    </i>
    <i r="1">
      <x v="11"/>
      <x v="3"/>
    </i>
    <i r="1">
      <x v="12"/>
      <x v="30"/>
    </i>
    <i r="1">
      <x v="13"/>
      <x v="41"/>
    </i>
    <i r="2">
      <x v="50"/>
    </i>
    <i r="1">
      <x v="15"/>
      <x v="46"/>
    </i>
    <i r="1">
      <x v="16"/>
      <x v="42"/>
    </i>
    <i r="1">
      <x v="17"/>
      <x v="39"/>
    </i>
    <i r="1">
      <x v="18"/>
      <x v="6"/>
    </i>
    <i r="1">
      <x v="19"/>
      <x v="44"/>
    </i>
    <i r="2">
      <x v="55"/>
    </i>
    <i t="blank">
      <x v="18"/>
    </i>
    <i>
      <x v="19"/>
    </i>
    <i r="1">
      <x/>
      <x v="11"/>
    </i>
    <i r="1">
      <x v="1"/>
      <x v="45"/>
    </i>
    <i r="1">
      <x v="2"/>
      <x v="43"/>
    </i>
    <i r="1">
      <x v="3"/>
      <x v="33"/>
    </i>
    <i r="1">
      <x v="4"/>
      <x v="36"/>
    </i>
    <i r="1">
      <x v="5"/>
      <x v="13"/>
    </i>
    <i r="1">
      <x v="6"/>
      <x v="31"/>
    </i>
    <i r="1">
      <x v="7"/>
      <x/>
    </i>
    <i r="1">
      <x v="8"/>
      <x v="48"/>
    </i>
    <i r="1">
      <x v="9"/>
      <x v="1"/>
    </i>
    <i r="1">
      <x v="10"/>
      <x v="29"/>
    </i>
    <i r="1">
      <x v="11"/>
      <x v="32"/>
    </i>
    <i r="1">
      <x v="12"/>
      <x v="30"/>
    </i>
    <i r="1">
      <x v="13"/>
      <x v="49"/>
    </i>
    <i r="1">
      <x v="14"/>
      <x v="2"/>
    </i>
    <i r="1">
      <x v="15"/>
      <x v="9"/>
    </i>
    <i r="1">
      <x v="16"/>
      <x v="39"/>
    </i>
    <i r="1">
      <x v="17"/>
      <x v="27"/>
    </i>
    <i r="1">
      <x v="18"/>
      <x v="12"/>
    </i>
    <i r="2">
      <x v="16"/>
    </i>
    <i t="blank">
      <x v="19"/>
    </i>
    <i>
      <x v="20"/>
    </i>
    <i r="1">
      <x/>
      <x v="45"/>
    </i>
    <i r="1">
      <x v="1"/>
      <x v="43"/>
    </i>
    <i r="1">
      <x v="2"/>
      <x/>
    </i>
    <i r="1">
      <x v="3"/>
      <x v="1"/>
    </i>
    <i r="1">
      <x v="4"/>
      <x v="33"/>
    </i>
    <i r="1">
      <x v="5"/>
      <x v="31"/>
    </i>
    <i r="1">
      <x v="6"/>
      <x v="48"/>
    </i>
    <i r="1">
      <x v="7"/>
      <x v="36"/>
    </i>
    <i r="1">
      <x v="8"/>
      <x v="32"/>
    </i>
    <i r="1">
      <x v="9"/>
      <x v="2"/>
    </i>
    <i r="1">
      <x v="10"/>
      <x v="49"/>
    </i>
    <i r="1">
      <x v="11"/>
      <x v="41"/>
    </i>
    <i r="1">
      <x v="12"/>
      <x v="55"/>
    </i>
    <i r="1">
      <x v="13"/>
      <x v="3"/>
    </i>
    <i r="1">
      <x v="14"/>
      <x v="30"/>
    </i>
    <i r="1">
      <x v="15"/>
      <x v="50"/>
    </i>
    <i r="1">
      <x v="16"/>
      <x v="42"/>
    </i>
    <i r="1">
      <x v="17"/>
      <x v="39"/>
    </i>
    <i r="1">
      <x v="18"/>
      <x v="26"/>
    </i>
    <i r="1">
      <x v="19"/>
      <x v="27"/>
    </i>
    <i r="2">
      <x v="46"/>
    </i>
    <i r="2">
      <x v="52"/>
    </i>
    <i t="blank">
      <x v="20"/>
    </i>
    <i>
      <x v="21"/>
    </i>
    <i r="1">
      <x/>
      <x v="42"/>
    </i>
    <i r="1">
      <x v="1"/>
      <x v="45"/>
    </i>
    <i r="1">
      <x v="2"/>
      <x v="43"/>
    </i>
    <i r="1">
      <x v="3"/>
      <x/>
    </i>
    <i r="1">
      <x v="4"/>
      <x v="1"/>
    </i>
    <i r="1">
      <x v="5"/>
      <x v="33"/>
    </i>
    <i r="1">
      <x v="6"/>
      <x v="31"/>
    </i>
    <i r="1">
      <x v="7"/>
      <x v="36"/>
    </i>
    <i r="1">
      <x v="8"/>
      <x v="2"/>
    </i>
    <i r="2">
      <x v="49"/>
    </i>
    <i r="1">
      <x v="10"/>
      <x v="48"/>
    </i>
    <i r="1">
      <x v="11"/>
      <x v="32"/>
    </i>
    <i r="1">
      <x v="12"/>
      <x v="39"/>
    </i>
    <i r="1">
      <x v="13"/>
      <x v="30"/>
    </i>
    <i r="1">
      <x v="14"/>
      <x v="41"/>
    </i>
    <i r="1">
      <x v="15"/>
      <x v="34"/>
    </i>
    <i r="2">
      <x v="52"/>
    </i>
    <i r="1">
      <x v="17"/>
      <x v="26"/>
    </i>
    <i r="2">
      <x v="55"/>
    </i>
    <i r="1">
      <x v="19"/>
      <x v="44"/>
    </i>
    <i r="2">
      <x v="50"/>
    </i>
    <i t="blank">
      <x v="21"/>
    </i>
    <i>
      <x v="22"/>
    </i>
    <i r="1">
      <x/>
      <x v="45"/>
    </i>
    <i r="1">
      <x v="1"/>
      <x v="33"/>
    </i>
    <i r="1">
      <x v="2"/>
      <x v="43"/>
    </i>
    <i r="1">
      <x v="3"/>
      <x/>
    </i>
    <i r="1">
      <x v="4"/>
      <x v="31"/>
    </i>
    <i r="1">
      <x v="5"/>
      <x v="1"/>
    </i>
    <i r="1">
      <x v="6"/>
      <x v="5"/>
    </i>
    <i r="1">
      <x v="7"/>
      <x v="36"/>
    </i>
    <i r="1">
      <x v="8"/>
      <x v="32"/>
    </i>
    <i r="1">
      <x v="9"/>
      <x v="2"/>
    </i>
    <i r="1">
      <x v="10"/>
      <x v="30"/>
    </i>
    <i r="1">
      <x v="11"/>
      <x v="48"/>
    </i>
    <i r="1">
      <x v="12"/>
      <x v="49"/>
    </i>
    <i r="1">
      <x v="13"/>
      <x v="50"/>
    </i>
    <i r="1">
      <x v="14"/>
      <x v="55"/>
    </i>
    <i r="1">
      <x v="15"/>
      <x v="39"/>
    </i>
    <i r="1">
      <x v="16"/>
      <x v="41"/>
    </i>
    <i r="1">
      <x v="17"/>
      <x v="25"/>
    </i>
    <i r="1">
      <x v="18"/>
      <x v="26"/>
    </i>
    <i r="1">
      <x v="19"/>
      <x v="28"/>
    </i>
    <i r="2">
      <x v="46"/>
    </i>
    <i t="blank">
      <x v="22"/>
    </i>
    <i>
      <x v="23"/>
    </i>
    <i r="1">
      <x/>
      <x v="45"/>
    </i>
    <i r="1">
      <x v="1"/>
      <x v="43"/>
    </i>
    <i r="1">
      <x v="2"/>
      <x/>
    </i>
    <i r="1">
      <x v="3"/>
      <x v="1"/>
    </i>
    <i r="1">
      <x v="4"/>
      <x v="33"/>
    </i>
    <i r="1">
      <x v="5"/>
      <x v="31"/>
    </i>
    <i r="1">
      <x v="6"/>
      <x v="36"/>
    </i>
    <i r="1">
      <x v="7"/>
      <x v="2"/>
    </i>
    <i r="1">
      <x v="8"/>
      <x v="32"/>
    </i>
    <i r="1">
      <x v="9"/>
      <x v="48"/>
    </i>
    <i r="1">
      <x v="10"/>
      <x v="49"/>
    </i>
    <i r="1">
      <x v="11"/>
      <x v="41"/>
    </i>
    <i r="1">
      <x v="12"/>
      <x v="39"/>
    </i>
    <i r="1">
      <x v="13"/>
      <x v="30"/>
    </i>
    <i r="1">
      <x v="14"/>
      <x v="50"/>
    </i>
    <i r="1">
      <x v="15"/>
      <x v="28"/>
    </i>
    <i r="1">
      <x v="16"/>
      <x v="29"/>
    </i>
    <i r="1">
      <x v="17"/>
      <x v="27"/>
    </i>
    <i r="1">
      <x v="18"/>
      <x v="46"/>
    </i>
    <i r="1">
      <x v="19"/>
      <x v="3"/>
    </i>
    <i t="blank">
      <x v="23"/>
    </i>
    <i>
      <x v="24"/>
    </i>
    <i r="1">
      <x/>
      <x v="45"/>
    </i>
    <i r="1">
      <x v="1"/>
      <x v="1"/>
    </i>
    <i r="1">
      <x v="2"/>
      <x v="33"/>
    </i>
    <i r="1">
      <x v="3"/>
      <x/>
    </i>
    <i r="1">
      <x v="4"/>
      <x v="43"/>
    </i>
    <i r="1">
      <x v="5"/>
      <x v="31"/>
    </i>
    <i r="1">
      <x v="6"/>
      <x v="32"/>
    </i>
    <i r="1">
      <x v="7"/>
      <x v="2"/>
    </i>
    <i r="1">
      <x v="8"/>
      <x v="48"/>
    </i>
    <i r="1">
      <x v="9"/>
      <x v="30"/>
    </i>
    <i r="1">
      <x v="10"/>
      <x v="49"/>
    </i>
    <i r="1">
      <x v="11"/>
      <x v="36"/>
    </i>
    <i r="1">
      <x v="12"/>
      <x v="50"/>
    </i>
    <i r="1">
      <x v="13"/>
      <x v="41"/>
    </i>
    <i r="1">
      <x v="14"/>
      <x v="3"/>
    </i>
    <i r="1">
      <x v="15"/>
      <x v="27"/>
    </i>
    <i r="2">
      <x v="44"/>
    </i>
    <i r="1">
      <x v="17"/>
      <x v="16"/>
    </i>
    <i r="2">
      <x v="26"/>
    </i>
    <i r="2">
      <x v="55"/>
    </i>
    <i t="blank">
      <x v="24"/>
    </i>
    <i>
      <x v="25"/>
    </i>
    <i r="1">
      <x/>
      <x v="43"/>
    </i>
    <i r="1">
      <x v="1"/>
      <x v="45"/>
    </i>
    <i r="1">
      <x v="2"/>
      <x v="33"/>
    </i>
    <i r="1">
      <x v="3"/>
      <x v="31"/>
    </i>
    <i r="1">
      <x v="4"/>
      <x v="36"/>
    </i>
    <i r="1">
      <x v="5"/>
      <x/>
    </i>
    <i r="1">
      <x v="6"/>
      <x v="1"/>
    </i>
    <i r="1">
      <x v="7"/>
      <x v="48"/>
    </i>
    <i r="1">
      <x v="8"/>
      <x v="42"/>
    </i>
    <i r="1">
      <x v="9"/>
      <x v="30"/>
    </i>
    <i r="1">
      <x v="10"/>
      <x v="2"/>
    </i>
    <i r="1">
      <x v="11"/>
      <x v="32"/>
    </i>
    <i r="1">
      <x v="12"/>
      <x v="49"/>
    </i>
    <i r="1">
      <x v="13"/>
      <x v="3"/>
    </i>
    <i r="1">
      <x v="14"/>
      <x v="41"/>
    </i>
    <i r="1">
      <x v="15"/>
      <x v="50"/>
    </i>
    <i r="1">
      <x v="16"/>
      <x v="27"/>
    </i>
    <i r="1">
      <x v="17"/>
      <x v="55"/>
    </i>
    <i r="1">
      <x v="18"/>
      <x v="52"/>
    </i>
    <i r="1">
      <x v="19"/>
      <x v="28"/>
    </i>
    <i r="2">
      <x v="39"/>
    </i>
    <i t="blank">
      <x v="25"/>
    </i>
    <i>
      <x v="26"/>
    </i>
    <i r="1">
      <x/>
      <x v="45"/>
    </i>
    <i r="1">
      <x v="1"/>
      <x v="43"/>
    </i>
    <i r="1">
      <x v="2"/>
      <x/>
    </i>
    <i r="1">
      <x v="3"/>
      <x v="33"/>
    </i>
    <i r="1">
      <x v="4"/>
      <x v="1"/>
    </i>
    <i r="2">
      <x v="31"/>
    </i>
    <i r="1">
      <x v="6"/>
      <x v="32"/>
    </i>
    <i r="1">
      <x v="7"/>
      <x v="2"/>
    </i>
    <i r="1">
      <x v="8"/>
      <x v="49"/>
    </i>
    <i r="1">
      <x v="9"/>
      <x v="48"/>
    </i>
    <i r="1">
      <x v="10"/>
      <x v="42"/>
    </i>
    <i r="1">
      <x v="11"/>
      <x v="30"/>
    </i>
    <i r="1">
      <x v="12"/>
      <x v="36"/>
    </i>
    <i r="1">
      <x v="13"/>
      <x v="3"/>
    </i>
    <i r="2">
      <x v="52"/>
    </i>
    <i r="1">
      <x v="15"/>
      <x v="41"/>
    </i>
    <i r="1">
      <x v="16"/>
      <x v="11"/>
    </i>
    <i r="2">
      <x v="39"/>
    </i>
    <i r="1">
      <x v="18"/>
      <x v="13"/>
    </i>
    <i r="1">
      <x v="19"/>
      <x v="26"/>
    </i>
    <i t="blank">
      <x v="26"/>
    </i>
    <i>
      <x v="27"/>
    </i>
    <i r="1">
      <x/>
      <x v="45"/>
    </i>
    <i r="1">
      <x v="1"/>
      <x v="36"/>
    </i>
    <i r="1">
      <x v="2"/>
      <x v="43"/>
    </i>
    <i r="1">
      <x v="3"/>
      <x/>
    </i>
    <i r="1">
      <x v="4"/>
      <x v="1"/>
    </i>
    <i r="1">
      <x v="5"/>
      <x v="33"/>
    </i>
    <i r="1">
      <x v="6"/>
      <x v="42"/>
    </i>
    <i r="1">
      <x v="7"/>
      <x v="31"/>
    </i>
    <i r="1">
      <x v="8"/>
      <x v="2"/>
    </i>
    <i r="1">
      <x v="9"/>
      <x v="32"/>
    </i>
    <i r="1">
      <x v="10"/>
      <x v="48"/>
    </i>
    <i r="1">
      <x v="11"/>
      <x v="49"/>
    </i>
    <i r="1">
      <x v="12"/>
      <x v="41"/>
    </i>
    <i r="1">
      <x v="13"/>
      <x v="30"/>
    </i>
    <i r="1">
      <x v="14"/>
      <x v="52"/>
    </i>
    <i r="1">
      <x v="15"/>
      <x v="50"/>
    </i>
    <i r="1">
      <x v="16"/>
      <x v="39"/>
    </i>
    <i r="1">
      <x v="17"/>
      <x v="27"/>
    </i>
    <i r="1">
      <x v="18"/>
      <x v="3"/>
    </i>
    <i r="2">
      <x v="55"/>
    </i>
    <i t="blank">
      <x v="27"/>
    </i>
    <i>
      <x v="28"/>
    </i>
    <i r="1">
      <x/>
      <x v="45"/>
    </i>
    <i r="1">
      <x v="1"/>
      <x v="31"/>
    </i>
    <i r="1">
      <x v="2"/>
      <x v="43"/>
    </i>
    <i r="1">
      <x v="3"/>
      <x/>
    </i>
    <i r="1">
      <x v="4"/>
      <x v="1"/>
    </i>
    <i r="1">
      <x v="5"/>
      <x v="48"/>
    </i>
    <i r="1">
      <x v="6"/>
      <x v="33"/>
    </i>
    <i r="1">
      <x v="7"/>
      <x v="32"/>
    </i>
    <i r="1">
      <x v="8"/>
      <x v="2"/>
    </i>
    <i r="1">
      <x v="9"/>
      <x v="30"/>
    </i>
    <i r="1">
      <x v="10"/>
      <x v="36"/>
    </i>
    <i r="1">
      <x v="11"/>
      <x v="49"/>
    </i>
    <i r="2">
      <x v="52"/>
    </i>
    <i r="1">
      <x v="13"/>
      <x v="39"/>
    </i>
    <i r="1">
      <x v="14"/>
      <x v="41"/>
    </i>
    <i r="1">
      <x v="15"/>
      <x v="7"/>
    </i>
    <i r="1">
      <x v="16"/>
      <x v="10"/>
    </i>
    <i r="2">
      <x v="46"/>
    </i>
    <i r="2">
      <x v="47"/>
    </i>
    <i r="1">
      <x v="19"/>
      <x v="3"/>
    </i>
    <i r="2">
      <x v="4"/>
    </i>
    <i r="2">
      <x v="11"/>
    </i>
    <i r="2">
      <x v="29"/>
    </i>
    <i r="2">
      <x v="50"/>
    </i>
    <i t="blank">
      <x v="28"/>
    </i>
    <i>
      <x v="29"/>
    </i>
    <i r="1">
      <x/>
      <x v="45"/>
    </i>
    <i r="1">
      <x v="1"/>
      <x/>
    </i>
    <i r="1">
      <x v="2"/>
      <x v="1"/>
    </i>
    <i r="1">
      <x v="3"/>
      <x v="2"/>
    </i>
    <i r="1">
      <x v="4"/>
      <x v="43"/>
    </i>
    <i r="1">
      <x v="5"/>
      <x v="32"/>
    </i>
    <i r="2">
      <x v="48"/>
    </i>
    <i r="1">
      <x v="7"/>
      <x v="33"/>
    </i>
    <i r="1">
      <x v="8"/>
      <x v="31"/>
    </i>
    <i r="1">
      <x v="9"/>
      <x v="36"/>
    </i>
    <i r="1">
      <x v="10"/>
      <x v="42"/>
    </i>
    <i r="2">
      <x v="47"/>
    </i>
    <i r="1">
      <x v="12"/>
      <x v="26"/>
    </i>
    <i r="2">
      <x v="27"/>
    </i>
    <i r="1">
      <x v="14"/>
      <x v="53"/>
    </i>
    <i r="1">
      <x v="15"/>
      <x v="8"/>
    </i>
    <i r="2">
      <x v="39"/>
    </i>
    <i r="2">
      <x v="41"/>
    </i>
    <i r="2">
      <x v="46"/>
    </i>
    <i r="2">
      <x v="49"/>
    </i>
    <i r="2">
      <x v="50"/>
    </i>
    <i r="2">
      <x v="52"/>
    </i>
    <i r="2">
      <x v="55"/>
    </i>
    <i t="blank">
      <x v="29"/>
    </i>
    <i>
      <x v="30"/>
    </i>
    <i r="1">
      <x/>
      <x v="11"/>
    </i>
    <i r="2">
      <x v="43"/>
    </i>
    <i r="1">
      <x v="2"/>
      <x v="45"/>
    </i>
    <i r="1">
      <x v="3"/>
      <x v="1"/>
    </i>
    <i r="1">
      <x v="4"/>
      <x/>
    </i>
    <i r="2">
      <x v="31"/>
    </i>
    <i r="1">
      <x v="6"/>
      <x v="33"/>
    </i>
    <i r="1">
      <x v="7"/>
      <x v="44"/>
    </i>
    <i r="2">
      <x v="48"/>
    </i>
    <i r="1">
      <x v="9"/>
      <x v="2"/>
    </i>
    <i r="2">
      <x v="3"/>
    </i>
    <i r="2">
      <x v="47"/>
    </i>
    <i r="2">
      <x v="49"/>
    </i>
    <i r="1">
      <x v="13"/>
      <x v="10"/>
    </i>
    <i r="2">
      <x v="32"/>
    </i>
    <i r="2">
      <x v="41"/>
    </i>
    <i r="2">
      <x v="42"/>
    </i>
    <i r="2">
      <x v="50"/>
    </i>
    <i r="1">
      <x v="18"/>
      <x v="28"/>
    </i>
    <i r="2">
      <x v="30"/>
    </i>
    <i r="2">
      <x v="34"/>
    </i>
    <i r="2">
      <x v="36"/>
    </i>
    <i r="2">
      <x v="46"/>
    </i>
    <i t="blank">
      <x v="30"/>
    </i>
    <i>
      <x v="31"/>
    </i>
    <i r="1">
      <x/>
      <x v="45"/>
    </i>
    <i r="1">
      <x v="1"/>
      <x v="43"/>
    </i>
    <i r="1">
      <x v="2"/>
      <x/>
    </i>
    <i r="1">
      <x v="3"/>
      <x v="1"/>
    </i>
    <i r="1">
      <x v="4"/>
      <x v="7"/>
    </i>
    <i r="2">
      <x v="31"/>
    </i>
    <i r="2">
      <x v="33"/>
    </i>
    <i r="1">
      <x v="7"/>
      <x v="49"/>
    </i>
    <i r="1">
      <x v="8"/>
      <x v="48"/>
    </i>
    <i r="1">
      <x v="9"/>
      <x v="11"/>
    </i>
    <i r="1">
      <x v="10"/>
      <x v="2"/>
    </i>
    <i r="2">
      <x v="39"/>
    </i>
    <i r="2">
      <x v="50"/>
    </i>
    <i r="1">
      <x v="13"/>
      <x v="32"/>
    </i>
    <i r="1">
      <x v="14"/>
      <x v="13"/>
    </i>
    <i r="2">
      <x v="26"/>
    </i>
    <i r="2">
      <x v="36"/>
    </i>
    <i r="1">
      <x v="17"/>
      <x v="5"/>
    </i>
    <i r="2">
      <x v="10"/>
    </i>
    <i r="2">
      <x v="27"/>
    </i>
    <i r="2">
      <x v="30"/>
    </i>
    <i r="2">
      <x v="34"/>
    </i>
    <i r="2">
      <x v="41"/>
    </i>
    <i t="blank">
      <x v="31"/>
    </i>
    <i>
      <x v="32"/>
    </i>
    <i r="1">
      <x/>
      <x v="45"/>
    </i>
    <i r="1">
      <x v="1"/>
      <x v="31"/>
    </i>
    <i r="1">
      <x v="2"/>
      <x/>
    </i>
    <i r="1">
      <x v="3"/>
      <x v="43"/>
    </i>
    <i r="1">
      <x v="4"/>
      <x v="33"/>
    </i>
    <i r="1">
      <x v="5"/>
      <x v="1"/>
    </i>
    <i r="1">
      <x v="6"/>
      <x v="32"/>
    </i>
    <i r="1">
      <x v="7"/>
      <x v="2"/>
    </i>
    <i r="1">
      <x v="8"/>
      <x v="49"/>
    </i>
    <i r="1">
      <x v="9"/>
      <x v="3"/>
    </i>
    <i r="2">
      <x v="42"/>
    </i>
    <i r="1">
      <x v="11"/>
      <x v="50"/>
    </i>
    <i r="1">
      <x v="12"/>
      <x v="46"/>
    </i>
    <i r="2">
      <x v="47"/>
    </i>
    <i r="2">
      <x v="48"/>
    </i>
    <i r="1">
      <x v="15"/>
      <x v="41"/>
    </i>
    <i r="1">
      <x v="16"/>
      <x v="26"/>
    </i>
    <i r="2">
      <x v="36"/>
    </i>
    <i r="2">
      <x v="55"/>
    </i>
    <i r="1">
      <x v="19"/>
      <x v="5"/>
    </i>
    <i r="2">
      <x v="10"/>
    </i>
    <i r="2">
      <x v="27"/>
    </i>
    <i r="2">
      <x v="30"/>
    </i>
    <i r="2">
      <x v="39"/>
    </i>
    <i r="2">
      <x v="44"/>
    </i>
    <i t="blank">
      <x v="32"/>
    </i>
    <i>
      <x v="33"/>
    </i>
    <i r="1">
      <x/>
      <x v="45"/>
    </i>
    <i r="1">
      <x v="1"/>
      <x v="33"/>
    </i>
    <i r="1">
      <x v="2"/>
      <x v="1"/>
    </i>
    <i r="1">
      <x v="3"/>
      <x v="31"/>
    </i>
    <i r="1">
      <x v="4"/>
      <x v="32"/>
    </i>
    <i r="2">
      <x v="43"/>
    </i>
    <i r="1">
      <x v="6"/>
      <x/>
    </i>
    <i r="1">
      <x v="7"/>
      <x v="26"/>
    </i>
    <i r="2">
      <x v="48"/>
    </i>
    <i r="1">
      <x v="9"/>
      <x v="2"/>
    </i>
    <i r="2">
      <x v="5"/>
    </i>
    <i r="2">
      <x v="11"/>
    </i>
    <i r="2">
      <x v="36"/>
    </i>
    <i r="2">
      <x v="42"/>
    </i>
    <i r="2">
      <x v="47"/>
    </i>
    <i r="2">
      <x v="49"/>
    </i>
    <i r="2">
      <x v="52"/>
    </i>
    <i r="1">
      <x v="17"/>
      <x v="3"/>
    </i>
    <i r="2">
      <x v="15"/>
    </i>
    <i r="2">
      <x v="18"/>
    </i>
    <i r="2">
      <x v="30"/>
    </i>
    <i r="2">
      <x v="39"/>
    </i>
    <i r="2">
      <x v="51"/>
    </i>
    <i t="blank">
      <x v="33"/>
    </i>
    <i>
      <x v="34"/>
    </i>
    <i r="1">
      <x/>
      <x v="42"/>
    </i>
    <i r="1">
      <x v="1"/>
      <x v="43"/>
    </i>
    <i r="1">
      <x v="2"/>
      <x v="36"/>
    </i>
    <i r="1">
      <x v="3"/>
      <x v="31"/>
    </i>
    <i r="1">
      <x v="4"/>
      <x v="45"/>
    </i>
    <i r="1">
      <x v="5"/>
      <x v="33"/>
    </i>
    <i r="1">
      <x v="6"/>
      <x/>
    </i>
    <i r="2">
      <x v="2"/>
    </i>
    <i r="2">
      <x v="39"/>
    </i>
    <i r="1">
      <x v="9"/>
      <x v="1"/>
    </i>
    <i r="1">
      <x v="10"/>
      <x v="41"/>
    </i>
    <i r="1">
      <x v="11"/>
      <x v="48"/>
    </i>
    <i r="2">
      <x v="49"/>
    </i>
    <i r="1">
      <x v="13"/>
      <x v="26"/>
    </i>
    <i r="2">
      <x v="32"/>
    </i>
    <i r="1">
      <x v="15"/>
      <x v="29"/>
    </i>
    <i r="2">
      <x v="30"/>
    </i>
    <i r="2">
      <x v="37"/>
    </i>
    <i r="2">
      <x v="53"/>
    </i>
    <i r="2">
      <x v="55"/>
    </i>
    <i t="blank">
      <x v="34"/>
    </i>
    <i>
      <x v="35"/>
    </i>
    <i r="1">
      <x/>
      <x v="45"/>
    </i>
    <i r="1">
      <x v="1"/>
      <x/>
    </i>
    <i r="1">
      <x v="2"/>
      <x v="31"/>
    </i>
    <i r="1">
      <x v="3"/>
      <x v="43"/>
    </i>
    <i r="1">
      <x v="4"/>
      <x v="33"/>
    </i>
    <i r="1">
      <x v="5"/>
      <x v="1"/>
    </i>
    <i r="1">
      <x v="6"/>
      <x v="2"/>
    </i>
    <i r="1">
      <x v="7"/>
      <x v="42"/>
    </i>
    <i r="1">
      <x v="8"/>
      <x v="32"/>
    </i>
    <i r="2">
      <x v="41"/>
    </i>
    <i r="1">
      <x v="10"/>
      <x v="3"/>
    </i>
    <i r="2">
      <x v="5"/>
    </i>
    <i r="2">
      <x v="26"/>
    </i>
    <i r="1">
      <x v="13"/>
      <x v="30"/>
    </i>
    <i r="2">
      <x v="46"/>
    </i>
    <i r="2">
      <x v="48"/>
    </i>
    <i r="2">
      <x v="52"/>
    </i>
    <i r="1">
      <x v="17"/>
      <x v="4"/>
    </i>
    <i r="2">
      <x v="34"/>
    </i>
    <i r="2">
      <x v="36"/>
    </i>
    <i r="2">
      <x v="39"/>
    </i>
    <i r="2">
      <x v="49"/>
    </i>
    <i t="blank">
      <x v="35"/>
    </i>
    <i>
      <x v="36"/>
    </i>
    <i r="1">
      <x/>
      <x/>
    </i>
    <i r="1">
      <x v="1"/>
      <x v="2"/>
    </i>
    <i r="1">
      <x v="2"/>
      <x v="45"/>
    </i>
    <i r="1">
      <x v="3"/>
      <x v="31"/>
    </i>
    <i r="1">
      <x v="4"/>
      <x v="1"/>
    </i>
    <i r="2">
      <x v="33"/>
    </i>
    <i r="2">
      <x v="42"/>
    </i>
    <i r="1">
      <x v="7"/>
      <x v="11"/>
    </i>
    <i r="2">
      <x v="48"/>
    </i>
    <i r="1">
      <x v="9"/>
      <x v="32"/>
    </i>
    <i r="1">
      <x v="10"/>
      <x v="41"/>
    </i>
    <i r="2">
      <x v="43"/>
    </i>
    <i r="2">
      <x v="49"/>
    </i>
    <i r="2">
      <x v="55"/>
    </i>
    <i r="1">
      <x v="14"/>
      <x v="12"/>
    </i>
    <i r="2">
      <x v="29"/>
    </i>
    <i r="2">
      <x v="39"/>
    </i>
    <i r="2">
      <x v="52"/>
    </i>
    <i r="1">
      <x v="18"/>
      <x v="3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3"/>
    </i>
    <i r="2">
      <x v="27"/>
    </i>
    <i r="2">
      <x v="34"/>
    </i>
    <i r="2">
      <x v="35"/>
    </i>
    <i r="2">
      <x v="38"/>
    </i>
    <i r="2">
      <x v="46"/>
    </i>
    <i t="blank">
      <x v="36"/>
    </i>
    <i>
      <x v="37"/>
    </i>
    <i r="1">
      <x/>
      <x/>
    </i>
    <i r="1">
      <x v="1"/>
      <x v="45"/>
    </i>
    <i r="1">
      <x v="2"/>
      <x v="31"/>
    </i>
    <i r="1">
      <x v="3"/>
      <x v="33"/>
    </i>
    <i r="1">
      <x v="4"/>
      <x v="1"/>
    </i>
    <i r="2">
      <x v="43"/>
    </i>
    <i r="1">
      <x v="6"/>
      <x v="42"/>
    </i>
    <i r="1">
      <x v="7"/>
      <x v="2"/>
    </i>
    <i r="2">
      <x v="7"/>
    </i>
    <i r="1">
      <x v="9"/>
      <x v="32"/>
    </i>
    <i r="2">
      <x v="50"/>
    </i>
    <i r="1">
      <x v="11"/>
      <x v="39"/>
    </i>
    <i r="2">
      <x v="48"/>
    </i>
    <i r="2">
      <x v="49"/>
    </i>
    <i r="1">
      <x v="14"/>
      <x v="3"/>
    </i>
    <i r="2">
      <x v="5"/>
    </i>
    <i r="2">
      <x v="36"/>
    </i>
    <i r="2">
      <x v="47"/>
    </i>
    <i r="2">
      <x v="52"/>
    </i>
    <i r="1">
      <x v="19"/>
      <x v="6"/>
    </i>
    <i r="2">
      <x v="10"/>
    </i>
    <i r="2">
      <x v="11"/>
    </i>
    <i r="2">
      <x v="12"/>
    </i>
    <i r="2">
      <x v="14"/>
    </i>
    <i r="2">
      <x v="17"/>
    </i>
    <i r="2">
      <x v="21"/>
    </i>
    <i r="2">
      <x v="22"/>
    </i>
    <i r="2">
      <x v="24"/>
    </i>
    <i r="2">
      <x v="27"/>
    </i>
    <i r="2">
      <x v="34"/>
    </i>
    <i r="2">
      <x v="37"/>
    </i>
    <i r="2">
      <x v="40"/>
    </i>
    <i r="2">
      <x v="41"/>
    </i>
    <i r="2">
      <x v="44"/>
    </i>
    <i r="2">
      <x v="54"/>
    </i>
    <i r="2">
      <x v="56"/>
    </i>
    <i t="blank">
      <x v="37"/>
    </i>
    <i>
      <x v="38"/>
    </i>
    <i r="1">
      <x/>
      <x v="42"/>
    </i>
    <i r="1">
      <x v="1"/>
      <x v="43"/>
    </i>
    <i r="1">
      <x v="2"/>
      <x v="31"/>
    </i>
    <i r="1">
      <x v="3"/>
      <x v="1"/>
    </i>
    <i r="2">
      <x v="45"/>
    </i>
    <i r="1">
      <x v="5"/>
      <x/>
    </i>
    <i r="2">
      <x v="34"/>
    </i>
    <i r="2">
      <x v="47"/>
    </i>
    <i r="2">
      <x v="48"/>
    </i>
    <i r="2">
      <x v="50"/>
    </i>
    <i r="2">
      <x v="53"/>
    </i>
    <i t="blank">
      <x v="38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579">
      <pivotArea field="2" type="button" dataOnly="0" labelOnly="1" outline="0" axis="axisRow" fieldPosition="0"/>
    </format>
    <format dxfId="578">
      <pivotArea outline="0" fieldPosition="0">
        <references count="1">
          <reference field="4294967294" count="1">
            <x v="0"/>
          </reference>
        </references>
      </pivotArea>
    </format>
    <format dxfId="577">
      <pivotArea outline="0" fieldPosition="0">
        <references count="1">
          <reference field="4294967294" count="1">
            <x v="1"/>
          </reference>
        </references>
      </pivotArea>
    </format>
    <format dxfId="576">
      <pivotArea outline="0" fieldPosition="0">
        <references count="1">
          <reference field="4294967294" count="1">
            <x v="2"/>
          </reference>
        </references>
      </pivotArea>
    </format>
    <format dxfId="575">
      <pivotArea outline="0" fieldPosition="0">
        <references count="1">
          <reference field="4294967294" count="1">
            <x v="3"/>
          </reference>
        </references>
      </pivotArea>
    </format>
    <format dxfId="574">
      <pivotArea outline="0" fieldPosition="0">
        <references count="1">
          <reference field="4294967294" count="1">
            <x v="4"/>
          </reference>
        </references>
      </pivotArea>
    </format>
    <format dxfId="573">
      <pivotArea outline="0" fieldPosition="0">
        <references count="1">
          <reference field="4294967294" count="1">
            <x v="5"/>
          </reference>
        </references>
      </pivotArea>
    </format>
    <format dxfId="572">
      <pivotArea outline="0" fieldPosition="0">
        <references count="1">
          <reference field="4294967294" count="1">
            <x v="6"/>
          </reference>
        </references>
      </pivotArea>
    </format>
    <format dxfId="571">
      <pivotArea field="2" type="button" dataOnly="0" labelOnly="1" outline="0" axis="axisRow" fieldPosition="0"/>
    </format>
    <format dxfId="5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9">
      <pivotArea field="2" type="button" dataOnly="0" labelOnly="1" outline="0" axis="axisRow" fieldPosition="0"/>
    </format>
    <format dxfId="5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7">
      <pivotArea field="2" type="button" dataOnly="0" labelOnly="1" outline="0" axis="axisRow" fieldPosition="0"/>
    </format>
    <format dxfId="56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3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20DFE9-89A0-48BD-949F-E80D1DF3E4CD}" name="pvt_S" cacheId="2172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925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39">
        <item x="24"/>
        <item x="19"/>
        <item x="15"/>
        <item x="36"/>
        <item x="38"/>
        <item x="37"/>
        <item x="26"/>
        <item x="17"/>
        <item x="22"/>
        <item x="25"/>
        <item x="11"/>
        <item x="33"/>
        <item x="20"/>
        <item x="16"/>
        <item x="14"/>
        <item x="23"/>
        <item x="0"/>
        <item x="1"/>
        <item x="5"/>
        <item x="6"/>
        <item x="9"/>
        <item x="8"/>
        <item x="4"/>
        <item x="3"/>
        <item x="7"/>
        <item x="2"/>
        <item x="13"/>
        <item x="30"/>
        <item x="18"/>
        <item x="28"/>
        <item x="35"/>
        <item x="10"/>
        <item x="32"/>
        <item x="31"/>
        <item x="34"/>
        <item x="27"/>
        <item x="12"/>
        <item x="29"/>
        <item x="21"/>
      </items>
    </pivotField>
    <pivotField axis="axisRow" showAll="0" insertBlankRow="1" defaultSubtota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</items>
    </pivotField>
    <pivotField showAll="0" defaultSubtotal="0">
      <items count="101">
        <item x="88"/>
        <item x="9"/>
        <item x="89"/>
        <item x="23"/>
        <item x="4"/>
        <item x="48"/>
        <item x="24"/>
        <item x="26"/>
        <item x="63"/>
        <item x="34"/>
        <item x="22"/>
        <item x="61"/>
        <item x="25"/>
        <item x="15"/>
        <item x="85"/>
        <item x="17"/>
        <item x="90"/>
        <item x="91"/>
        <item x="94"/>
        <item x="54"/>
        <item x="62"/>
        <item x="53"/>
        <item x="55"/>
        <item x="86"/>
        <item x="95"/>
        <item x="45"/>
        <item x="52"/>
        <item x="51"/>
        <item x="65"/>
        <item x="58"/>
        <item x="42"/>
        <item x="46"/>
        <item x="44"/>
        <item x="41"/>
        <item x="92"/>
        <item x="49"/>
        <item x="57"/>
        <item x="74"/>
        <item x="72"/>
        <item x="83"/>
        <item x="39"/>
        <item x="27"/>
        <item x="33"/>
        <item x="35"/>
        <item x="31"/>
        <item x="75"/>
        <item x="76"/>
        <item x="14"/>
        <item x="16"/>
        <item x="10"/>
        <item x="11"/>
        <item x="73"/>
        <item x="28"/>
        <item x="50"/>
        <item x="13"/>
        <item x="77"/>
        <item x="56"/>
        <item x="78"/>
        <item x="12"/>
        <item x="87"/>
        <item x="97"/>
        <item x="29"/>
        <item x="21"/>
        <item x="2"/>
        <item x="30"/>
        <item x="81"/>
        <item x="79"/>
        <item x="84"/>
        <item x="69"/>
        <item x="18"/>
        <item x="19"/>
        <item x="82"/>
        <item x="47"/>
        <item x="3"/>
        <item x="67"/>
        <item x="80"/>
        <item x="7"/>
        <item x="6"/>
        <item x="32"/>
        <item x="43"/>
        <item x="20"/>
        <item x="1"/>
        <item x="0"/>
        <item x="98"/>
        <item x="71"/>
        <item x="66"/>
        <item x="99"/>
        <item x="64"/>
        <item x="59"/>
        <item x="38"/>
        <item x="5"/>
        <item x="40"/>
        <item x="8"/>
        <item x="70"/>
        <item x="96"/>
        <item x="36"/>
        <item x="68"/>
        <item x="37"/>
        <item x="100"/>
        <item x="93"/>
        <item x="60"/>
      </items>
    </pivotField>
    <pivotField showAll="0" defaultSubtotal="0">
      <items count="101">
        <item x="80"/>
        <item x="92"/>
        <item x="58"/>
        <item x="10"/>
        <item x="64"/>
        <item x="98"/>
        <item x="100"/>
        <item x="25"/>
        <item x="94"/>
        <item x="57"/>
        <item x="91"/>
        <item x="69"/>
        <item x="95"/>
        <item x="45"/>
        <item x="67"/>
        <item x="26"/>
        <item x="62"/>
        <item x="6"/>
        <item x="13"/>
        <item x="70"/>
        <item x="88"/>
        <item x="50"/>
        <item x="52"/>
        <item x="16"/>
        <item x="55"/>
        <item x="75"/>
        <item x="38"/>
        <item x="71"/>
        <item x="17"/>
        <item x="82"/>
        <item x="28"/>
        <item x="90"/>
        <item x="32"/>
        <item x="5"/>
        <item x="49"/>
        <item x="44"/>
        <item x="41"/>
        <item x="84"/>
        <item x="51"/>
        <item x="46"/>
        <item x="48"/>
        <item x="23"/>
        <item x="39"/>
        <item x="93"/>
        <item x="99"/>
        <item x="79"/>
        <item x="63"/>
        <item x="27"/>
        <item x="40"/>
        <item x="96"/>
        <item x="73"/>
        <item x="11"/>
        <item x="37"/>
        <item x="97"/>
        <item x="78"/>
        <item x="59"/>
        <item x="14"/>
        <item x="7"/>
        <item x="61"/>
        <item x="68"/>
        <item x="54"/>
        <item x="47"/>
        <item x="83"/>
        <item x="3"/>
        <item x="20"/>
        <item x="53"/>
        <item x="74"/>
        <item x="76"/>
        <item x="35"/>
        <item x="60"/>
        <item x="12"/>
        <item x="66"/>
        <item x="2"/>
        <item x="24"/>
        <item x="30"/>
        <item x="87"/>
        <item x="33"/>
        <item x="15"/>
        <item x="85"/>
        <item x="22"/>
        <item x="18"/>
        <item x="9"/>
        <item x="56"/>
        <item x="77"/>
        <item x="72"/>
        <item x="43"/>
        <item x="34"/>
        <item x="0"/>
        <item x="81"/>
        <item x="29"/>
        <item x="21"/>
        <item x="31"/>
        <item x="89"/>
        <item x="65"/>
        <item x="4"/>
        <item x="42"/>
        <item x="1"/>
        <item x="19"/>
        <item x="8"/>
        <item x="36"/>
        <item x="86"/>
      </items>
    </pivotField>
    <pivotField axis="axisRow" showAll="0" defaultSubtotal="0">
      <items count="101">
        <item x="88"/>
        <item x="9"/>
        <item x="89"/>
        <item x="23"/>
        <item x="4"/>
        <item x="48"/>
        <item x="24"/>
        <item x="26"/>
        <item x="63"/>
        <item x="34"/>
        <item x="22"/>
        <item x="61"/>
        <item x="25"/>
        <item x="15"/>
        <item x="85"/>
        <item x="17"/>
        <item x="90"/>
        <item x="91"/>
        <item x="94"/>
        <item x="54"/>
        <item x="62"/>
        <item x="53"/>
        <item x="55"/>
        <item x="86"/>
        <item x="95"/>
        <item x="45"/>
        <item x="52"/>
        <item x="51"/>
        <item x="65"/>
        <item x="58"/>
        <item x="42"/>
        <item x="46"/>
        <item x="44"/>
        <item x="41"/>
        <item x="92"/>
        <item x="49"/>
        <item x="57"/>
        <item x="74"/>
        <item x="72"/>
        <item x="83"/>
        <item x="39"/>
        <item x="27"/>
        <item x="33"/>
        <item x="35"/>
        <item x="31"/>
        <item x="75"/>
        <item x="76"/>
        <item x="14"/>
        <item x="16"/>
        <item x="10"/>
        <item x="11"/>
        <item x="73"/>
        <item x="28"/>
        <item x="50"/>
        <item x="13"/>
        <item x="77"/>
        <item x="56"/>
        <item x="78"/>
        <item x="12"/>
        <item x="87"/>
        <item x="97"/>
        <item x="29"/>
        <item x="21"/>
        <item x="2"/>
        <item x="30"/>
        <item x="81"/>
        <item x="79"/>
        <item x="84"/>
        <item x="69"/>
        <item x="18"/>
        <item x="19"/>
        <item x="82"/>
        <item x="47"/>
        <item x="3"/>
        <item x="67"/>
        <item x="80"/>
        <item x="7"/>
        <item x="6"/>
        <item x="32"/>
        <item x="43"/>
        <item x="20"/>
        <item x="1"/>
        <item x="0"/>
        <item x="98"/>
        <item x="71"/>
        <item x="66"/>
        <item x="99"/>
        <item x="64"/>
        <item x="59"/>
        <item x="38"/>
        <item x="5"/>
        <item x="40"/>
        <item x="8"/>
        <item x="70"/>
        <item x="96"/>
        <item x="36"/>
        <item x="68"/>
        <item x="37"/>
        <item x="100"/>
        <item x="93"/>
        <item x="60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80">
        <item x="179"/>
        <item x="178"/>
        <item x="177"/>
        <item x="176"/>
        <item x="175"/>
        <item x="174"/>
        <item x="173"/>
        <item x="172"/>
        <item x="171"/>
        <item x="143"/>
        <item x="142"/>
        <item x="170"/>
        <item x="99"/>
        <item x="98"/>
        <item x="97"/>
        <item x="96"/>
        <item x="89"/>
        <item x="88"/>
        <item x="93"/>
        <item x="87"/>
        <item x="92"/>
        <item x="52"/>
        <item x="51"/>
        <item x="50"/>
        <item x="49"/>
        <item x="86"/>
        <item x="48"/>
        <item x="47"/>
        <item x="46"/>
        <item x="85"/>
        <item x="146"/>
        <item x="45"/>
        <item x="65"/>
        <item x="44"/>
        <item x="64"/>
        <item x="63"/>
        <item x="110"/>
        <item x="62"/>
        <item x="61"/>
        <item x="91"/>
        <item x="60"/>
        <item x="95"/>
        <item x="43"/>
        <item x="109"/>
        <item x="108"/>
        <item x="42"/>
        <item x="59"/>
        <item x="134"/>
        <item x="58"/>
        <item x="133"/>
        <item x="132"/>
        <item x="131"/>
        <item x="168"/>
        <item x="107"/>
        <item x="57"/>
        <item x="94"/>
        <item x="141"/>
        <item x="106"/>
        <item x="130"/>
        <item x="147"/>
        <item x="167"/>
        <item x="136"/>
        <item x="153"/>
        <item x="152"/>
        <item x="145"/>
        <item x="105"/>
        <item x="56"/>
        <item x="84"/>
        <item x="166"/>
        <item x="165"/>
        <item x="104"/>
        <item x="129"/>
        <item x="83"/>
        <item x="140"/>
        <item x="82"/>
        <item x="139"/>
        <item x="41"/>
        <item x="81"/>
        <item x="135"/>
        <item x="90"/>
        <item x="55"/>
        <item x="124"/>
        <item x="144"/>
        <item x="164"/>
        <item x="123"/>
        <item x="122"/>
        <item x="80"/>
        <item x="121"/>
        <item x="103"/>
        <item x="151"/>
        <item x="79"/>
        <item x="128"/>
        <item x="163"/>
        <item x="40"/>
        <item x="162"/>
        <item x="120"/>
        <item x="127"/>
        <item x="126"/>
        <item x="161"/>
        <item x="78"/>
        <item x="77"/>
        <item x="76"/>
        <item x="160"/>
        <item x="169"/>
        <item x="102"/>
        <item x="54"/>
        <item x="101"/>
        <item x="138"/>
        <item x="75"/>
        <item x="119"/>
        <item x="118"/>
        <item x="117"/>
        <item x="154"/>
        <item x="74"/>
        <item x="159"/>
        <item x="73"/>
        <item x="72"/>
        <item x="116"/>
        <item x="150"/>
        <item x="158"/>
        <item x="71"/>
        <item x="157"/>
        <item x="137"/>
        <item x="53"/>
        <item x="115"/>
        <item x="114"/>
        <item x="125"/>
        <item x="156"/>
        <item x="70"/>
        <item x="113"/>
        <item x="69"/>
        <item x="39"/>
        <item x="100"/>
        <item x="38"/>
        <item x="68"/>
        <item x="37"/>
        <item x="149"/>
        <item x="36"/>
        <item x="35"/>
        <item x="67"/>
        <item x="34"/>
        <item x="112"/>
        <item x="33"/>
        <item x="148"/>
        <item x="32"/>
        <item x="66"/>
        <item x="31"/>
        <item x="30"/>
        <item x="29"/>
        <item x="155"/>
        <item x="28"/>
        <item x="27"/>
        <item x="111"/>
        <item x="26"/>
        <item x="25"/>
        <item x="24"/>
        <item x="23"/>
        <item x="22"/>
        <item x="19"/>
        <item x="21"/>
        <item x="18"/>
        <item x="17"/>
        <item x="16"/>
        <item x="15"/>
        <item x="14"/>
        <item x="13"/>
        <item x="12"/>
        <item x="11"/>
        <item x="20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87">
        <item x="273"/>
        <item x="272"/>
        <item x="196"/>
        <item x="277"/>
        <item x="259"/>
        <item x="173"/>
        <item x="191"/>
        <item x="19"/>
        <item x="38"/>
        <item x="76"/>
        <item x="85"/>
        <item x="159"/>
        <item x="37"/>
        <item x="18"/>
        <item x="172"/>
        <item x="158"/>
        <item x="62"/>
        <item x="17"/>
        <item x="182"/>
        <item x="16"/>
        <item x="61"/>
        <item x="118"/>
        <item x="107"/>
        <item x="15"/>
        <item x="60"/>
        <item x="75"/>
        <item x="36"/>
        <item x="139"/>
        <item x="59"/>
        <item x="157"/>
        <item x="14"/>
        <item x="35"/>
        <item x="58"/>
        <item x="34"/>
        <item x="97"/>
        <item x="208"/>
        <item x="13"/>
        <item x="33"/>
        <item x="147"/>
        <item x="57"/>
        <item x="96"/>
        <item x="186"/>
        <item x="46"/>
        <item x="56"/>
        <item x="127"/>
        <item x="74"/>
        <item x="117"/>
        <item x="95"/>
        <item x="32"/>
        <item x="106"/>
        <item x="55"/>
        <item x="12"/>
        <item x="31"/>
        <item x="207"/>
        <item x="138"/>
        <item x="181"/>
        <item x="116"/>
        <item x="11"/>
        <item x="54"/>
        <item x="105"/>
        <item x="30"/>
        <item x="156"/>
        <item x="126"/>
        <item x="73"/>
        <item x="146"/>
        <item x="228"/>
        <item x="45"/>
        <item x="10"/>
        <item x="72"/>
        <item x="132"/>
        <item x="29"/>
        <item x="84"/>
        <item x="9"/>
        <item x="53"/>
        <item x="94"/>
        <item x="28"/>
        <item x="104"/>
        <item x="8"/>
        <item x="83"/>
        <item x="190"/>
        <item x="27"/>
        <item x="52"/>
        <item x="155"/>
        <item x="227"/>
        <item x="7"/>
        <item x="248"/>
        <item x="115"/>
        <item x="93"/>
        <item x="6"/>
        <item x="5"/>
        <item x="44"/>
        <item x="165"/>
        <item x="226"/>
        <item x="103"/>
        <item x="154"/>
        <item x="232"/>
        <item x="82"/>
        <item x="26"/>
        <item x="145"/>
        <item x="114"/>
        <item x="171"/>
        <item x="43"/>
        <item x="214"/>
        <item x="71"/>
        <item x="180"/>
        <item x="51"/>
        <item x="258"/>
        <item x="70"/>
        <item x="225"/>
        <item x="202"/>
        <item x="25"/>
        <item x="69"/>
        <item x="125"/>
        <item x="92"/>
        <item x="219"/>
        <item x="81"/>
        <item x="137"/>
        <item x="224"/>
        <item x="179"/>
        <item x="285"/>
        <item x="170"/>
        <item x="201"/>
        <item x="4"/>
        <item x="124"/>
        <item x="266"/>
        <item x="3"/>
        <item x="24"/>
        <item x="178"/>
        <item x="113"/>
        <item x="68"/>
        <item x="153"/>
        <item x="91"/>
        <item x="223"/>
        <item x="102"/>
        <item x="213"/>
        <item x="195"/>
        <item x="90"/>
        <item x="131"/>
        <item x="144"/>
        <item x="123"/>
        <item x="177"/>
        <item x="23"/>
        <item x="112"/>
        <item x="122"/>
        <item x="164"/>
        <item x="50"/>
        <item x="185"/>
        <item x="42"/>
        <item x="143"/>
        <item x="241"/>
        <item x="247"/>
        <item x="212"/>
        <item x="163"/>
        <item x="101"/>
        <item x="169"/>
        <item x="271"/>
        <item x="89"/>
        <item x="121"/>
        <item x="246"/>
        <item x="218"/>
        <item x="41"/>
        <item x="152"/>
        <item x="200"/>
        <item x="136"/>
        <item x="130"/>
        <item x="135"/>
        <item x="217"/>
        <item x="80"/>
        <item x="240"/>
        <item x="189"/>
        <item x="2"/>
        <item x="142"/>
        <item x="168"/>
        <item x="239"/>
        <item x="231"/>
        <item x="254"/>
        <item x="22"/>
        <item x="162"/>
        <item x="222"/>
        <item x="238"/>
        <item x="151"/>
        <item x="79"/>
        <item x="257"/>
        <item x="67"/>
        <item x="265"/>
        <item x="49"/>
        <item x="88"/>
        <item x="150"/>
        <item x="66"/>
        <item x="245"/>
        <item x="230"/>
        <item x="111"/>
        <item x="206"/>
        <item x="251"/>
        <item x="284"/>
        <item x="176"/>
        <item x="199"/>
        <item x="211"/>
        <item x="253"/>
        <item x="167"/>
        <item x="270"/>
        <item x="256"/>
        <item x="129"/>
        <item x="216"/>
        <item x="141"/>
        <item x="65"/>
        <item x="100"/>
        <item x="244"/>
        <item x="276"/>
        <item x="1"/>
        <item x="234"/>
        <item x="21"/>
        <item x="205"/>
        <item x="233"/>
        <item x="283"/>
        <item x="175"/>
        <item x="64"/>
        <item x="194"/>
        <item x="264"/>
        <item x="134"/>
        <item x="279"/>
        <item x="99"/>
        <item x="252"/>
        <item x="110"/>
        <item x="161"/>
        <item x="269"/>
        <item x="109"/>
        <item x="250"/>
        <item x="120"/>
        <item x="174"/>
        <item x="63"/>
        <item x="184"/>
        <item x="198"/>
        <item x="255"/>
        <item x="48"/>
        <item x="263"/>
        <item x="78"/>
        <item x="237"/>
        <item x="128"/>
        <item x="275"/>
        <item x="40"/>
        <item x="210"/>
        <item x="133"/>
        <item x="282"/>
        <item x="98"/>
        <item x="204"/>
        <item x="149"/>
        <item x="77"/>
        <item x="166"/>
        <item x="160"/>
        <item x="221"/>
        <item x="236"/>
        <item x="119"/>
        <item x="267"/>
        <item x="188"/>
        <item x="262"/>
        <item x="220"/>
        <item x="243"/>
        <item x="0"/>
        <item x="229"/>
        <item x="20"/>
        <item x="278"/>
        <item x="87"/>
        <item x="183"/>
        <item x="274"/>
        <item x="261"/>
        <item x="215"/>
        <item x="39"/>
        <item x="249"/>
        <item x="140"/>
        <item x="47"/>
        <item x="260"/>
        <item x="148"/>
        <item x="193"/>
        <item x="209"/>
        <item x="187"/>
        <item x="86"/>
        <item x="242"/>
        <item x="197"/>
        <item x="281"/>
        <item x="192"/>
        <item x="108"/>
        <item x="280"/>
        <item x="235"/>
        <item x="203"/>
        <item x="268"/>
        <item x="286"/>
      </items>
    </pivotField>
    <pivotField dataField="1" showAll="0" defaultSubtotal="0">
      <items count="156">
        <item x="86"/>
        <item x="79"/>
        <item x="59"/>
        <item x="71"/>
        <item x="62"/>
        <item x="45"/>
        <item x="51"/>
        <item x="43"/>
        <item x="47"/>
        <item x="63"/>
        <item x="57"/>
        <item x="91"/>
        <item x="83"/>
        <item x="60"/>
        <item x="84"/>
        <item x="35"/>
        <item x="41"/>
        <item x="76"/>
        <item x="50"/>
        <item x="48"/>
        <item x="44"/>
        <item x="39"/>
        <item x="74"/>
        <item x="89"/>
        <item x="49"/>
        <item x="85"/>
        <item x="58"/>
        <item x="46"/>
        <item x="40"/>
        <item x="90"/>
        <item x="42"/>
        <item x="54"/>
        <item x="102"/>
        <item x="100"/>
        <item x="82"/>
        <item x="61"/>
        <item x="114"/>
        <item x="135"/>
        <item x="32"/>
        <item x="122"/>
        <item x="78"/>
        <item x="93"/>
        <item x="121"/>
        <item x="88"/>
        <item x="99"/>
        <item x="116"/>
        <item x="125"/>
        <item x="129"/>
        <item x="98"/>
        <item x="115"/>
        <item x="132"/>
        <item x="56"/>
        <item x="120"/>
        <item x="77"/>
        <item x="92"/>
        <item x="109"/>
        <item x="130"/>
        <item x="128"/>
        <item x="55"/>
        <item x="97"/>
        <item x="151"/>
        <item x="33"/>
        <item x="142"/>
        <item x="152"/>
        <item x="119"/>
        <item x="141"/>
        <item x="124"/>
        <item x="81"/>
        <item x="73"/>
        <item x="150"/>
        <item x="65"/>
        <item x="36"/>
        <item x="80"/>
        <item x="106"/>
        <item x="101"/>
        <item x="131"/>
        <item x="96"/>
        <item x="38"/>
        <item x="27"/>
        <item x="31"/>
        <item x="112"/>
        <item x="155"/>
        <item x="145"/>
        <item x="75"/>
        <item x="118"/>
        <item x="140"/>
        <item x="87"/>
        <item x="37"/>
        <item x="143"/>
        <item x="72"/>
        <item x="148"/>
        <item x="144"/>
        <item x="113"/>
        <item x="138"/>
        <item x="149"/>
        <item x="111"/>
        <item x="134"/>
        <item x="53"/>
        <item x="154"/>
        <item x="95"/>
        <item x="110"/>
        <item x="127"/>
        <item x="70"/>
        <item x="123"/>
        <item x="107"/>
        <item x="147"/>
        <item x="105"/>
        <item x="139"/>
        <item x="133"/>
        <item x="34"/>
        <item x="108"/>
        <item x="30"/>
        <item x="126"/>
        <item x="69"/>
        <item x="52"/>
        <item x="25"/>
        <item x="67"/>
        <item x="117"/>
        <item x="137"/>
        <item x="66"/>
        <item x="153"/>
        <item x="28"/>
        <item x="68"/>
        <item x="94"/>
        <item x="29"/>
        <item x="21"/>
        <item x="9"/>
        <item x="136"/>
        <item x="64"/>
        <item x="104"/>
        <item x="13"/>
        <item x="17"/>
        <item x="146"/>
        <item x="103"/>
        <item x="26"/>
        <item x="15"/>
        <item x="24"/>
        <item x="23"/>
        <item x="22"/>
        <item x="11"/>
        <item x="18"/>
        <item x="16"/>
        <item x="14"/>
        <item x="12"/>
        <item x="20"/>
        <item x="10"/>
        <item x="4"/>
        <item x="19"/>
        <item x="5"/>
        <item x="7"/>
        <item x="8"/>
        <item x="6"/>
        <item x="2"/>
        <item x="3"/>
        <item x="1"/>
        <item x="0"/>
      </items>
    </pivotField>
    <pivotField dataField="1" showAll="0" defaultSubtotal="0">
      <items count="379">
        <item x="91"/>
        <item x="77"/>
        <item x="76"/>
        <item x="67"/>
        <item x="208"/>
        <item x="35"/>
        <item x="277"/>
        <item x="53"/>
        <item x="134"/>
        <item x="73"/>
        <item x="210"/>
        <item x="362"/>
        <item x="236"/>
        <item x="56"/>
        <item x="329"/>
        <item x="32"/>
        <item x="86"/>
        <item x="58"/>
        <item x="243"/>
        <item x="300"/>
        <item x="223"/>
        <item x="146"/>
        <item x="305"/>
        <item x="40"/>
        <item x="226"/>
        <item x="343"/>
        <item x="9"/>
        <item x="149"/>
        <item x="120"/>
        <item x="309"/>
        <item x="72"/>
        <item x="33"/>
        <item x="45"/>
        <item x="239"/>
        <item x="82"/>
        <item x="192"/>
        <item x="318"/>
        <item x="13"/>
        <item x="17"/>
        <item x="331"/>
        <item x="59"/>
        <item x="195"/>
        <item x="104"/>
        <item x="70"/>
        <item x="162"/>
        <item x="27"/>
        <item x="374"/>
        <item x="31"/>
        <item x="42"/>
        <item x="51"/>
        <item x="15"/>
        <item x="115"/>
        <item x="215"/>
        <item x="345"/>
        <item x="99"/>
        <item x="227"/>
        <item x="175"/>
        <item x="297"/>
        <item x="75"/>
        <item x="139"/>
        <item x="89"/>
        <item x="321"/>
        <item x="160"/>
        <item x="100"/>
        <item x="178"/>
        <item x="185"/>
        <item x="368"/>
        <item x="295"/>
        <item x="342"/>
        <item x="84"/>
        <item x="54"/>
        <item x="105"/>
        <item x="261"/>
        <item x="177"/>
        <item x="269"/>
        <item x="209"/>
        <item x="173"/>
        <item x="130"/>
        <item x="228"/>
        <item x="102"/>
        <item x="292"/>
        <item x="165"/>
        <item x="270"/>
        <item x="363"/>
        <item x="251"/>
        <item x="111"/>
        <item x="207"/>
        <item x="174"/>
        <item x="237"/>
        <item x="106"/>
        <item x="200"/>
        <item x="164"/>
        <item x="11"/>
        <item x="225"/>
        <item x="133"/>
        <item x="198"/>
        <item x="34"/>
        <item x="18"/>
        <item x="283"/>
        <item x="16"/>
        <item x="107"/>
        <item x="206"/>
        <item x="30"/>
        <item x="163"/>
        <item x="328"/>
        <item x="188"/>
        <item x="148"/>
        <item x="57"/>
        <item x="313"/>
        <item x="103"/>
        <item x="249"/>
        <item x="218"/>
        <item x="119"/>
        <item x="197"/>
        <item x="147"/>
        <item x="322"/>
        <item x="25"/>
        <item x="282"/>
        <item x="235"/>
        <item x="14"/>
        <item x="168"/>
        <item x="12"/>
        <item x="330"/>
        <item x="52"/>
        <item x="176"/>
        <item x="132"/>
        <item x="116"/>
        <item x="187"/>
        <item x="217"/>
        <item x="320"/>
        <item x="83"/>
        <item x="258"/>
        <item x="199"/>
        <item x="125"/>
        <item x="150"/>
        <item x="233"/>
        <item x="172"/>
        <item x="161"/>
        <item x="131"/>
        <item x="28"/>
        <item x="327"/>
        <item x="267"/>
        <item x="44"/>
        <item x="74"/>
        <item x="250"/>
        <item x="122"/>
        <item x="291"/>
        <item x="280"/>
        <item x="29"/>
        <item x="10"/>
        <item x="354"/>
        <item x="117"/>
        <item x="310"/>
        <item x="88"/>
        <item x="304"/>
        <item x="154"/>
        <item x="281"/>
        <item x="143"/>
        <item x="21"/>
        <item x="294"/>
        <item x="312"/>
        <item x="238"/>
        <item x="339"/>
        <item x="145"/>
        <item x="135"/>
        <item x="38"/>
        <item x="350"/>
        <item x="194"/>
        <item x="303"/>
        <item x="296"/>
        <item x="311"/>
        <item x="144"/>
        <item x="4"/>
        <item x="196"/>
        <item x="118"/>
        <item x="90"/>
        <item x="289"/>
        <item x="319"/>
        <item x="245"/>
        <item x="260"/>
        <item x="302"/>
        <item x="140"/>
        <item x="336"/>
        <item x="290"/>
        <item x="69"/>
        <item x="114"/>
        <item x="234"/>
        <item x="61"/>
        <item x="43"/>
        <item x="128"/>
        <item x="361"/>
        <item x="95"/>
        <item x="259"/>
        <item x="224"/>
        <item x="81"/>
        <item x="113"/>
        <item x="204"/>
        <item x="48"/>
        <item x="248"/>
        <item x="232"/>
        <item x="351"/>
        <item x="101"/>
        <item x="257"/>
        <item x="244"/>
        <item x="268"/>
        <item x="193"/>
        <item x="142"/>
        <item x="247"/>
        <item x="216"/>
        <item x="5"/>
        <item x="266"/>
        <item x="41"/>
        <item x="186"/>
        <item x="7"/>
        <item x="159"/>
        <item x="98"/>
        <item x="246"/>
        <item x="129"/>
        <item x="8"/>
        <item x="39"/>
        <item x="55"/>
        <item x="212"/>
        <item x="242"/>
        <item x="87"/>
        <item x="96"/>
        <item x="301"/>
        <item x="158"/>
        <item x="141"/>
        <item x="170"/>
        <item x="231"/>
        <item x="6"/>
        <item x="171"/>
        <item x="2"/>
        <item x="325"/>
        <item x="127"/>
        <item x="205"/>
        <item x="26"/>
        <item x="3"/>
        <item x="71"/>
        <item x="184"/>
        <item x="222"/>
        <item x="157"/>
        <item x="138"/>
        <item x="97"/>
        <item x="203"/>
        <item x="287"/>
        <item x="85"/>
        <item x="221"/>
        <item x="276"/>
        <item x="155"/>
        <item x="214"/>
        <item x="349"/>
        <item x="24"/>
        <item x="316"/>
        <item x="68"/>
        <item x="275"/>
        <item x="23"/>
        <item x="288"/>
        <item x="153"/>
        <item x="182"/>
        <item x="367"/>
        <item x="219"/>
        <item x="112"/>
        <item x="341"/>
        <item x="256"/>
        <item x="156"/>
        <item x="126"/>
        <item x="326"/>
        <item x="22"/>
        <item x="167"/>
        <item x="378"/>
        <item x="265"/>
        <item x="375"/>
        <item x="360"/>
        <item x="109"/>
        <item x="366"/>
        <item x="183"/>
        <item x="317"/>
        <item x="50"/>
        <item x="220"/>
        <item x="286"/>
        <item x="254"/>
        <item x="66"/>
        <item x="348"/>
        <item x="191"/>
        <item x="299"/>
        <item x="169"/>
        <item x="80"/>
        <item x="274"/>
        <item x="213"/>
        <item x="308"/>
        <item x="358"/>
        <item x="94"/>
        <item x="202"/>
        <item x="340"/>
        <item x="49"/>
        <item x="355"/>
        <item x="324"/>
        <item x="124"/>
        <item x="264"/>
        <item x="181"/>
        <item x="335"/>
        <item x="65"/>
        <item x="255"/>
        <item x="201"/>
        <item x="359"/>
        <item x="63"/>
        <item x="110"/>
        <item x="307"/>
        <item x="347"/>
        <item x="180"/>
        <item x="62"/>
        <item x="137"/>
        <item x="1"/>
        <item x="285"/>
        <item x="334"/>
        <item x="273"/>
        <item x="64"/>
        <item x="253"/>
        <item x="353"/>
        <item x="338"/>
        <item x="152"/>
        <item x="263"/>
        <item x="279"/>
        <item x="370"/>
        <item x="166"/>
        <item x="136"/>
        <item x="20"/>
        <item x="373"/>
        <item x="272"/>
        <item x="315"/>
        <item x="357"/>
        <item x="211"/>
        <item x="190"/>
        <item x="230"/>
        <item x="108"/>
        <item x="123"/>
        <item x="306"/>
        <item x="241"/>
        <item x="365"/>
        <item x="293"/>
        <item x="298"/>
        <item x="352"/>
        <item x="377"/>
        <item x="151"/>
        <item x="323"/>
        <item x="229"/>
        <item x="37"/>
        <item x="346"/>
        <item x="0"/>
        <item x="93"/>
        <item x="60"/>
        <item x="364"/>
        <item x="79"/>
        <item x="337"/>
        <item x="189"/>
        <item x="333"/>
        <item x="240"/>
        <item x="284"/>
        <item x="47"/>
        <item x="278"/>
        <item x="179"/>
        <item x="371"/>
        <item x="252"/>
        <item x="78"/>
        <item x="19"/>
        <item x="344"/>
        <item x="36"/>
        <item x="262"/>
        <item x="372"/>
        <item x="92"/>
        <item x="314"/>
        <item x="332"/>
        <item x="121"/>
        <item x="369"/>
        <item x="46"/>
        <item x="271"/>
        <item x="356"/>
        <item x="376"/>
      </items>
    </pivotField>
    <pivotField dataField="1" showAll="0" defaultSubtotal="0">
      <items count="108">
        <item x="48"/>
        <item x="53"/>
        <item x="41"/>
        <item x="40"/>
        <item x="62"/>
        <item x="50"/>
        <item x="80"/>
        <item x="51"/>
        <item x="55"/>
        <item x="46"/>
        <item x="81"/>
        <item x="57"/>
        <item x="54"/>
        <item x="79"/>
        <item x="66"/>
        <item x="43"/>
        <item x="52"/>
        <item x="49"/>
        <item x="44"/>
        <item x="101"/>
        <item x="73"/>
        <item x="60"/>
        <item x="45"/>
        <item x="47"/>
        <item x="65"/>
        <item x="42"/>
        <item x="72"/>
        <item x="59"/>
        <item x="67"/>
        <item x="21"/>
        <item x="64"/>
        <item x="82"/>
        <item x="28"/>
        <item x="86"/>
        <item x="63"/>
        <item x="100"/>
        <item x="85"/>
        <item x="74"/>
        <item x="96"/>
        <item x="58"/>
        <item x="99"/>
        <item x="61"/>
        <item x="97"/>
        <item x="26"/>
        <item x="84"/>
        <item x="107"/>
        <item x="91"/>
        <item x="103"/>
        <item x="68"/>
        <item x="71"/>
        <item x="56"/>
        <item x="104"/>
        <item x="89"/>
        <item x="78"/>
        <item x="75"/>
        <item x="94"/>
        <item x="95"/>
        <item x="87"/>
        <item x="105"/>
        <item x="106"/>
        <item x="70"/>
        <item x="25"/>
        <item x="93"/>
        <item x="98"/>
        <item x="39"/>
        <item x="1"/>
        <item x="102"/>
        <item x="6"/>
        <item x="8"/>
        <item x="90"/>
        <item x="77"/>
        <item x="23"/>
        <item x="76"/>
        <item x="83"/>
        <item x="92"/>
        <item x="24"/>
        <item x="31"/>
        <item x="88"/>
        <item x="36"/>
        <item x="20"/>
        <item x="30"/>
        <item x="32"/>
        <item x="38"/>
        <item x="7"/>
        <item x="33"/>
        <item x="69"/>
        <item x="19"/>
        <item x="27"/>
        <item x="35"/>
        <item x="5"/>
        <item x="34"/>
        <item x="37"/>
        <item x="14"/>
        <item x="29"/>
        <item x="16"/>
        <item x="3"/>
        <item x="10"/>
        <item x="0"/>
        <item x="12"/>
        <item x="22"/>
        <item x="18"/>
        <item x="15"/>
        <item x="17"/>
        <item x="11"/>
        <item x="4"/>
        <item x="13"/>
        <item x="2"/>
        <item x="9"/>
      </items>
    </pivotField>
    <pivotField dataField="1" showAll="0" defaultSubtotal="0">
      <items count="300">
        <item x="47"/>
        <item x="74"/>
        <item x="52"/>
        <item x="189"/>
        <item x="107"/>
        <item x="138"/>
        <item x="62"/>
        <item x="161"/>
        <item x="128"/>
        <item x="182"/>
        <item x="109"/>
        <item x="154"/>
        <item x="1"/>
        <item x="64"/>
        <item x="40"/>
        <item x="6"/>
        <item x="8"/>
        <item x="83"/>
        <item x="155"/>
        <item x="27"/>
        <item x="57"/>
        <item x="105"/>
        <item x="143"/>
        <item x="130"/>
        <item x="259"/>
        <item x="86"/>
        <item x="249"/>
        <item x="39"/>
        <item x="208"/>
        <item x="25"/>
        <item x="202"/>
        <item x="174"/>
        <item x="285"/>
        <item x="120"/>
        <item x="163"/>
        <item x="75"/>
        <item x="85"/>
        <item x="54"/>
        <item x="239"/>
        <item x="7"/>
        <item x="122"/>
        <item x="178"/>
        <item x="145"/>
        <item x="79"/>
        <item x="165"/>
        <item x="250"/>
        <item x="119"/>
        <item x="93"/>
        <item x="73"/>
        <item x="246"/>
        <item x="19"/>
        <item x="49"/>
        <item x="24"/>
        <item x="56"/>
        <item x="5"/>
        <item x="38"/>
        <item x="261"/>
        <item x="97"/>
        <item x="53"/>
        <item x="170"/>
        <item x="214"/>
        <item x="100"/>
        <item x="225"/>
        <item x="186"/>
        <item x="14"/>
        <item x="157"/>
        <item x="238"/>
        <item x="191"/>
        <item x="68"/>
        <item x="22"/>
        <item x="16"/>
        <item x="77"/>
        <item x="288"/>
        <item x="50"/>
        <item x="148"/>
        <item x="23"/>
        <item x="151"/>
        <item x="273"/>
        <item x="104"/>
        <item x="177"/>
        <item x="256"/>
        <item x="149"/>
        <item x="269"/>
        <item x="247"/>
        <item x="228"/>
        <item x="30"/>
        <item x="3"/>
        <item x="134"/>
        <item x="124"/>
        <item x="156"/>
        <item x="111"/>
        <item x="35"/>
        <item x="99"/>
        <item x="20"/>
        <item x="65"/>
        <item x="117"/>
        <item x="194"/>
        <item x="146"/>
        <item x="45"/>
        <item x="255"/>
        <item x="126"/>
        <item x="10"/>
        <item x="98"/>
        <item x="0"/>
        <item x="206"/>
        <item x="12"/>
        <item x="72"/>
        <item x="181"/>
        <item x="190"/>
        <item x="29"/>
        <item x="59"/>
        <item x="217"/>
        <item x="94"/>
        <item x="142"/>
        <item x="188"/>
        <item x="231"/>
        <item x="254"/>
        <item x="129"/>
        <item x="164"/>
        <item x="82"/>
        <item x="63"/>
        <item x="31"/>
        <item x="96"/>
        <item x="37"/>
        <item x="67"/>
        <item x="160"/>
        <item x="139"/>
        <item x="18"/>
        <item x="121"/>
        <item x="61"/>
        <item x="253"/>
        <item x="135"/>
        <item x="87"/>
        <item x="162"/>
        <item x="159"/>
        <item x="215"/>
        <item x="173"/>
        <item x="71"/>
        <item x="279"/>
        <item x="123"/>
        <item x="15"/>
        <item x="166"/>
        <item x="150"/>
        <item x="200"/>
        <item x="17"/>
        <item x="114"/>
        <item x="69"/>
        <item x="132"/>
        <item x="32"/>
        <item x="11"/>
        <item x="262"/>
        <item x="84"/>
        <item x="226"/>
        <item x="193"/>
        <item x="290"/>
        <item x="66"/>
        <item x="26"/>
        <item x="179"/>
        <item x="245"/>
        <item x="34"/>
        <item x="271"/>
        <item x="198"/>
        <item x="137"/>
        <item x="140"/>
        <item x="176"/>
        <item x="92"/>
        <item x="42"/>
        <item x="220"/>
        <item x="172"/>
        <item x="270"/>
        <item x="234"/>
        <item x="242"/>
        <item x="115"/>
        <item x="171"/>
        <item x="95"/>
        <item x="102"/>
        <item x="51"/>
        <item x="144"/>
        <item x="4"/>
        <item x="13"/>
        <item x="221"/>
        <item x="33"/>
        <item x="81"/>
        <item x="36"/>
        <item x="127"/>
        <item x="158"/>
        <item x="78"/>
        <item x="48"/>
        <item x="80"/>
        <item x="244"/>
        <item x="136"/>
        <item x="237"/>
        <item x="147"/>
        <item x="199"/>
        <item x="43"/>
        <item x="113"/>
        <item x="125"/>
        <item x="257"/>
        <item x="196"/>
        <item x="2"/>
        <item x="58"/>
        <item x="224"/>
        <item x="90"/>
        <item x="236"/>
        <item x="28"/>
        <item x="209"/>
        <item x="218"/>
        <item x="184"/>
        <item x="240"/>
        <item x="60"/>
        <item x="233"/>
        <item x="91"/>
        <item x="204"/>
        <item x="167"/>
        <item x="141"/>
        <item x="210"/>
        <item x="197"/>
        <item x="287"/>
        <item x="101"/>
        <item x="203"/>
        <item x="201"/>
        <item x="243"/>
        <item x="294"/>
        <item x="274"/>
        <item x="44"/>
        <item x="106"/>
        <item x="88"/>
        <item x="180"/>
        <item x="266"/>
        <item x="46"/>
        <item x="169"/>
        <item x="112"/>
        <item x="227"/>
        <item x="118"/>
        <item x="9"/>
        <item x="183"/>
        <item x="284"/>
        <item x="168"/>
        <item x="216"/>
        <item x="260"/>
        <item x="195"/>
        <item x="41"/>
        <item x="76"/>
        <item x="280"/>
        <item x="230"/>
        <item x="252"/>
        <item x="55"/>
        <item x="295"/>
        <item x="207"/>
        <item x="235"/>
        <item x="213"/>
        <item x="133"/>
        <item x="89"/>
        <item x="108"/>
        <item x="21"/>
        <item x="264"/>
        <item x="152"/>
        <item x="276"/>
        <item x="110"/>
        <item x="232"/>
        <item x="282"/>
        <item x="268"/>
        <item x="286"/>
        <item x="185"/>
        <item x="229"/>
        <item x="278"/>
        <item x="153"/>
        <item x="293"/>
        <item x="175"/>
        <item x="187"/>
        <item x="70"/>
        <item x="275"/>
        <item x="223"/>
        <item x="192"/>
        <item x="103"/>
        <item x="267"/>
        <item x="296"/>
        <item x="248"/>
        <item x="131"/>
        <item x="205"/>
        <item x="211"/>
        <item x="263"/>
        <item x="292"/>
        <item x="272"/>
        <item x="219"/>
        <item x="281"/>
        <item x="265"/>
        <item x="212"/>
        <item x="116"/>
        <item x="241"/>
        <item x="222"/>
        <item x="258"/>
        <item x="291"/>
        <item x="251"/>
        <item x="289"/>
        <item x="297"/>
        <item x="298"/>
        <item x="277"/>
        <item x="283"/>
        <item x="299"/>
      </items>
    </pivotField>
    <pivotField dataField="1" showAll="0" defaultSubtotal="0">
      <items count="6">
        <item x="0"/>
        <item x="1"/>
        <item x="2"/>
        <item x="4"/>
        <item x="3"/>
        <item x="5"/>
      </items>
    </pivotField>
  </pivotFields>
  <rowFields count="3">
    <field x="2"/>
    <field x="6"/>
    <field x="5"/>
  </rowFields>
  <rowItems count="924">
    <i>
      <x/>
    </i>
    <i r="1">
      <x/>
      <x v="82"/>
    </i>
    <i r="1">
      <x v="1"/>
      <x v="81"/>
    </i>
    <i r="1">
      <x v="2"/>
      <x v="63"/>
    </i>
    <i r="1">
      <x v="3"/>
      <x v="73"/>
    </i>
    <i r="1">
      <x v="4"/>
      <x v="4"/>
    </i>
    <i r="1">
      <x v="5"/>
      <x v="90"/>
    </i>
    <i r="1">
      <x v="6"/>
      <x v="77"/>
    </i>
    <i r="1">
      <x v="7"/>
      <x v="76"/>
    </i>
    <i r="1">
      <x v="8"/>
      <x v="92"/>
    </i>
    <i r="1">
      <x v="9"/>
      <x v="1"/>
    </i>
    <i r="1">
      <x v="10"/>
      <x v="49"/>
    </i>
    <i r="1">
      <x v="11"/>
      <x v="50"/>
    </i>
    <i r="1">
      <x v="12"/>
      <x v="58"/>
    </i>
    <i r="1">
      <x v="13"/>
      <x v="54"/>
    </i>
    <i r="1">
      <x v="14"/>
      <x v="47"/>
    </i>
    <i r="1">
      <x v="15"/>
      <x v="13"/>
    </i>
    <i r="1">
      <x v="16"/>
      <x v="48"/>
    </i>
    <i r="1">
      <x v="17"/>
      <x v="15"/>
    </i>
    <i r="1">
      <x v="18"/>
      <x v="69"/>
    </i>
    <i r="1">
      <x v="19"/>
      <x v="70"/>
    </i>
    <i t="blank">
      <x/>
    </i>
    <i>
      <x v="1"/>
    </i>
    <i r="1">
      <x/>
      <x v="82"/>
    </i>
    <i r="1">
      <x v="1"/>
      <x v="81"/>
    </i>
    <i r="1">
      <x v="2"/>
      <x v="63"/>
    </i>
    <i r="1">
      <x v="3"/>
      <x v="90"/>
    </i>
    <i r="1">
      <x v="4"/>
      <x v="73"/>
    </i>
    <i r="1">
      <x v="5"/>
      <x v="76"/>
    </i>
    <i r="1">
      <x v="6"/>
      <x v="92"/>
    </i>
    <i r="1">
      <x v="7"/>
      <x v="4"/>
    </i>
    <i r="1">
      <x v="8"/>
      <x v="77"/>
    </i>
    <i r="1">
      <x v="9"/>
      <x v="54"/>
    </i>
    <i r="1">
      <x v="10"/>
      <x v="58"/>
    </i>
    <i r="1">
      <x v="11"/>
      <x v="49"/>
    </i>
    <i r="1">
      <x v="12"/>
      <x v="50"/>
    </i>
    <i r="1">
      <x v="13"/>
      <x v="69"/>
    </i>
    <i r="1">
      <x v="14"/>
      <x v="1"/>
    </i>
    <i r="1">
      <x v="15"/>
      <x v="15"/>
    </i>
    <i r="1">
      <x v="16"/>
      <x v="80"/>
    </i>
    <i r="1">
      <x v="17"/>
      <x v="62"/>
    </i>
    <i r="1">
      <x v="18"/>
      <x v="13"/>
    </i>
    <i r="1">
      <x v="19"/>
      <x v="48"/>
    </i>
    <i t="blank">
      <x v="1"/>
    </i>
    <i>
      <x v="2"/>
    </i>
    <i r="1">
      <x/>
      <x v="82"/>
    </i>
    <i r="1">
      <x v="1"/>
      <x v="81"/>
    </i>
    <i r="1">
      <x v="2"/>
      <x v="50"/>
    </i>
    <i r="1">
      <x v="3"/>
      <x v="63"/>
    </i>
    <i r="1">
      <x v="4"/>
      <x v="4"/>
    </i>
    <i r="1">
      <x v="5"/>
      <x v="90"/>
    </i>
    <i r="1">
      <x v="6"/>
      <x v="15"/>
    </i>
    <i r="2">
      <x v="49"/>
    </i>
    <i r="1">
      <x v="8"/>
      <x v="1"/>
    </i>
    <i r="1">
      <x v="9"/>
      <x v="92"/>
    </i>
    <i r="1">
      <x v="10"/>
      <x v="10"/>
    </i>
    <i r="2">
      <x v="48"/>
    </i>
    <i r="1">
      <x v="12"/>
      <x v="3"/>
    </i>
    <i r="2">
      <x v="6"/>
    </i>
    <i r="2">
      <x v="77"/>
    </i>
    <i r="1">
      <x v="15"/>
      <x v="12"/>
    </i>
    <i r="2">
      <x v="73"/>
    </i>
    <i r="1">
      <x v="17"/>
      <x v="7"/>
    </i>
    <i r="2">
      <x v="54"/>
    </i>
    <i r="2">
      <x v="76"/>
    </i>
    <i t="blank">
      <x v="2"/>
    </i>
    <i>
      <x v="3"/>
    </i>
    <i r="1">
      <x/>
      <x v="82"/>
    </i>
    <i r="1">
      <x v="1"/>
      <x v="81"/>
    </i>
    <i r="1">
      <x v="2"/>
      <x v="63"/>
    </i>
    <i r="1">
      <x v="3"/>
      <x v="90"/>
    </i>
    <i r="1">
      <x v="4"/>
      <x v="92"/>
    </i>
    <i r="1">
      <x v="5"/>
      <x v="54"/>
    </i>
    <i r="1">
      <x v="6"/>
      <x v="50"/>
    </i>
    <i r="2">
      <x v="80"/>
    </i>
    <i r="1">
      <x v="8"/>
      <x v="41"/>
    </i>
    <i r="1">
      <x v="9"/>
      <x v="58"/>
    </i>
    <i r="2">
      <x v="76"/>
    </i>
    <i r="1">
      <x v="11"/>
      <x v="69"/>
    </i>
    <i r="2">
      <x v="73"/>
    </i>
    <i r="1">
      <x v="13"/>
      <x v="15"/>
    </i>
    <i r="1">
      <x v="14"/>
      <x v="52"/>
    </i>
    <i r="1">
      <x v="15"/>
      <x v="13"/>
    </i>
    <i r="1">
      <x v="16"/>
      <x v="12"/>
    </i>
    <i r="1">
      <x v="17"/>
      <x v="10"/>
    </i>
    <i r="1">
      <x v="18"/>
      <x v="3"/>
    </i>
    <i r="2">
      <x v="49"/>
    </i>
    <i r="2">
      <x v="61"/>
    </i>
    <i t="blank">
      <x v="3"/>
    </i>
    <i>
      <x v="4"/>
    </i>
    <i r="1">
      <x/>
      <x v="82"/>
    </i>
    <i r="1">
      <x v="1"/>
      <x v="63"/>
    </i>
    <i r="1">
      <x v="2"/>
      <x v="73"/>
    </i>
    <i r="1">
      <x v="3"/>
      <x v="76"/>
    </i>
    <i r="1">
      <x v="4"/>
      <x v="77"/>
    </i>
    <i r="1">
      <x v="5"/>
      <x v="81"/>
    </i>
    <i r="1">
      <x v="6"/>
      <x v="92"/>
    </i>
    <i r="1">
      <x v="7"/>
      <x v="62"/>
    </i>
    <i r="1">
      <x v="8"/>
      <x v="90"/>
    </i>
    <i r="1">
      <x v="9"/>
      <x v="58"/>
    </i>
    <i r="1">
      <x v="10"/>
      <x v="54"/>
    </i>
    <i r="1">
      <x v="11"/>
      <x v="64"/>
    </i>
    <i r="1">
      <x v="12"/>
      <x v="69"/>
    </i>
    <i r="1">
      <x v="13"/>
      <x v="61"/>
    </i>
    <i r="1">
      <x v="14"/>
      <x v="49"/>
    </i>
    <i r="1">
      <x v="15"/>
      <x v="44"/>
    </i>
    <i r="1">
      <x v="16"/>
      <x v="78"/>
    </i>
    <i r="1">
      <x v="17"/>
      <x v="41"/>
    </i>
    <i r="2">
      <x v="80"/>
    </i>
    <i r="1">
      <x v="19"/>
      <x v="42"/>
    </i>
    <i t="blank">
      <x v="4"/>
    </i>
    <i>
      <x v="5"/>
    </i>
    <i r="1">
      <x/>
      <x v="82"/>
    </i>
    <i r="1">
      <x v="1"/>
      <x v="81"/>
    </i>
    <i r="1">
      <x v="2"/>
      <x v="90"/>
    </i>
    <i r="1">
      <x v="3"/>
      <x v="4"/>
    </i>
    <i r="1">
      <x v="4"/>
      <x v="1"/>
    </i>
    <i r="1">
      <x v="5"/>
      <x v="13"/>
    </i>
    <i r="2">
      <x v="44"/>
    </i>
    <i r="1">
      <x v="7"/>
      <x v="50"/>
    </i>
    <i r="1">
      <x v="8"/>
      <x v="15"/>
    </i>
    <i r="1">
      <x v="9"/>
      <x v="92"/>
    </i>
    <i r="1">
      <x v="10"/>
      <x v="3"/>
    </i>
    <i r="2">
      <x v="47"/>
    </i>
    <i r="1">
      <x v="12"/>
      <x v="9"/>
    </i>
    <i r="1">
      <x v="13"/>
      <x v="63"/>
    </i>
    <i r="1">
      <x v="14"/>
      <x v="52"/>
    </i>
    <i r="2">
      <x v="73"/>
    </i>
    <i r="1">
      <x v="16"/>
      <x v="49"/>
    </i>
    <i r="2">
      <x v="58"/>
    </i>
    <i r="1">
      <x v="18"/>
      <x v="43"/>
    </i>
    <i r="1">
      <x v="19"/>
      <x v="95"/>
    </i>
    <i r="2">
      <x v="97"/>
    </i>
    <i t="blank">
      <x v="5"/>
    </i>
    <i>
      <x v="6"/>
    </i>
    <i r="1">
      <x/>
      <x v="82"/>
    </i>
    <i r="1">
      <x v="1"/>
      <x v="81"/>
    </i>
    <i r="1">
      <x v="2"/>
      <x v="90"/>
    </i>
    <i r="1">
      <x v="3"/>
      <x v="4"/>
    </i>
    <i r="2">
      <x v="49"/>
    </i>
    <i r="1">
      <x v="5"/>
      <x v="1"/>
    </i>
    <i r="1">
      <x v="6"/>
      <x v="92"/>
    </i>
    <i r="1">
      <x v="7"/>
      <x v="63"/>
    </i>
    <i r="2">
      <x v="77"/>
    </i>
    <i r="1">
      <x v="9"/>
      <x v="76"/>
    </i>
    <i r="1">
      <x v="10"/>
      <x v="54"/>
    </i>
    <i r="1">
      <x v="11"/>
      <x v="13"/>
    </i>
    <i r="2">
      <x v="73"/>
    </i>
    <i r="1">
      <x v="13"/>
      <x v="50"/>
    </i>
    <i r="2">
      <x v="89"/>
    </i>
    <i r="1">
      <x v="15"/>
      <x v="52"/>
    </i>
    <i r="1">
      <x v="16"/>
      <x v="69"/>
    </i>
    <i r="1">
      <x v="17"/>
      <x v="44"/>
    </i>
    <i r="2">
      <x v="47"/>
    </i>
    <i r="2">
      <x v="48"/>
    </i>
    <i r="2">
      <x v="80"/>
    </i>
    <i t="blank">
      <x v="6"/>
    </i>
    <i>
      <x v="7"/>
    </i>
    <i r="1">
      <x/>
      <x v="82"/>
    </i>
    <i r="1">
      <x v="1"/>
      <x v="4"/>
    </i>
    <i r="1">
      <x v="2"/>
      <x v="81"/>
    </i>
    <i r="1">
      <x v="3"/>
      <x v="50"/>
    </i>
    <i r="1">
      <x v="4"/>
      <x v="54"/>
    </i>
    <i r="2">
      <x v="90"/>
    </i>
    <i r="1">
      <x v="6"/>
      <x v="6"/>
    </i>
    <i r="1">
      <x v="7"/>
      <x v="58"/>
    </i>
    <i r="1">
      <x v="8"/>
      <x v="49"/>
    </i>
    <i r="2">
      <x v="97"/>
    </i>
    <i r="1">
      <x v="10"/>
      <x v="1"/>
    </i>
    <i r="1">
      <x v="11"/>
      <x v="9"/>
    </i>
    <i r="2">
      <x v="73"/>
    </i>
    <i r="1">
      <x v="13"/>
      <x v="48"/>
    </i>
    <i r="2">
      <x v="76"/>
    </i>
    <i r="2">
      <x v="92"/>
    </i>
    <i r="1">
      <x v="16"/>
      <x v="13"/>
    </i>
    <i r="1">
      <x v="17"/>
      <x v="15"/>
    </i>
    <i r="1">
      <x v="18"/>
      <x v="52"/>
    </i>
    <i r="1">
      <x v="19"/>
      <x v="40"/>
    </i>
    <i t="blank">
      <x v="7"/>
    </i>
    <i>
      <x v="8"/>
    </i>
    <i r="1">
      <x/>
      <x v="82"/>
    </i>
    <i r="1">
      <x v="1"/>
      <x v="63"/>
    </i>
    <i r="1">
      <x v="2"/>
      <x v="81"/>
    </i>
    <i r="1">
      <x v="3"/>
      <x v="90"/>
    </i>
    <i r="1">
      <x v="4"/>
      <x v="4"/>
    </i>
    <i r="1">
      <x v="5"/>
      <x v="92"/>
    </i>
    <i r="1">
      <x v="6"/>
      <x v="54"/>
    </i>
    <i r="1">
      <x v="7"/>
      <x v="76"/>
    </i>
    <i r="1">
      <x v="8"/>
      <x v="50"/>
    </i>
    <i r="2">
      <x v="73"/>
    </i>
    <i r="2">
      <x v="80"/>
    </i>
    <i r="2">
      <x v="91"/>
    </i>
    <i r="1">
      <x v="12"/>
      <x v="69"/>
    </i>
    <i r="1">
      <x v="13"/>
      <x v="49"/>
    </i>
    <i r="2">
      <x v="95"/>
    </i>
    <i r="1">
      <x v="15"/>
      <x v="58"/>
    </i>
    <i r="1">
      <x v="16"/>
      <x v="15"/>
    </i>
    <i r="2">
      <x v="52"/>
    </i>
    <i r="1">
      <x v="18"/>
      <x v="62"/>
    </i>
    <i r="1">
      <x v="19"/>
      <x v="78"/>
    </i>
    <i t="blank">
      <x v="8"/>
    </i>
    <i>
      <x v="9"/>
    </i>
    <i r="1">
      <x/>
      <x v="82"/>
    </i>
    <i r="1">
      <x v="1"/>
      <x v="81"/>
    </i>
    <i r="1">
      <x v="2"/>
      <x v="4"/>
    </i>
    <i r="1">
      <x v="3"/>
      <x v="1"/>
    </i>
    <i r="1">
      <x v="4"/>
      <x v="50"/>
    </i>
    <i r="1">
      <x v="5"/>
      <x v="73"/>
    </i>
    <i r="1">
      <x v="6"/>
      <x v="6"/>
    </i>
    <i r="1">
      <x v="7"/>
      <x v="90"/>
    </i>
    <i r="1">
      <x v="8"/>
      <x v="47"/>
    </i>
    <i r="2">
      <x v="76"/>
    </i>
    <i r="1">
      <x v="10"/>
      <x v="33"/>
    </i>
    <i r="1">
      <x v="11"/>
      <x v="52"/>
    </i>
    <i r="2">
      <x v="54"/>
    </i>
    <i r="2">
      <x v="58"/>
    </i>
    <i r="1">
      <x v="14"/>
      <x v="15"/>
    </i>
    <i r="1">
      <x v="15"/>
      <x v="49"/>
    </i>
    <i r="2">
      <x v="80"/>
    </i>
    <i r="1">
      <x v="17"/>
      <x v="13"/>
    </i>
    <i r="1">
      <x v="18"/>
      <x v="30"/>
    </i>
    <i r="2">
      <x v="79"/>
    </i>
    <i r="2">
      <x v="92"/>
    </i>
    <i t="blank">
      <x v="9"/>
    </i>
    <i>
      <x v="10"/>
    </i>
    <i r="1">
      <x/>
      <x v="82"/>
    </i>
    <i r="1">
      <x v="1"/>
      <x v="81"/>
    </i>
    <i r="1">
      <x v="2"/>
      <x v="63"/>
    </i>
    <i r="1">
      <x v="3"/>
      <x v="4"/>
    </i>
    <i r="1">
      <x v="4"/>
      <x v="73"/>
    </i>
    <i r="1">
      <x v="5"/>
      <x v="92"/>
    </i>
    <i r="1">
      <x v="6"/>
      <x v="50"/>
    </i>
    <i r="1">
      <x v="7"/>
      <x v="77"/>
    </i>
    <i r="2">
      <x v="90"/>
    </i>
    <i r="1">
      <x v="9"/>
      <x v="49"/>
    </i>
    <i r="1">
      <x v="10"/>
      <x v="76"/>
    </i>
    <i r="1">
      <x v="11"/>
      <x v="1"/>
    </i>
    <i r="1">
      <x v="12"/>
      <x v="13"/>
    </i>
    <i r="2">
      <x v="58"/>
    </i>
    <i r="1">
      <x v="14"/>
      <x v="69"/>
    </i>
    <i r="1">
      <x v="15"/>
      <x v="15"/>
    </i>
    <i r="2">
      <x v="48"/>
    </i>
    <i r="1">
      <x v="17"/>
      <x v="6"/>
    </i>
    <i r="1">
      <x v="18"/>
      <x v="3"/>
    </i>
    <i r="1">
      <x v="19"/>
      <x v="47"/>
    </i>
    <i t="blank">
      <x v="10"/>
    </i>
    <i>
      <x v="11"/>
    </i>
    <i r="1">
      <x/>
      <x v="82"/>
    </i>
    <i r="1">
      <x v="1"/>
      <x v="30"/>
    </i>
    <i r="1">
      <x v="2"/>
      <x v="43"/>
    </i>
    <i r="1">
      <x v="3"/>
      <x v="81"/>
    </i>
    <i r="1">
      <x v="4"/>
      <x v="63"/>
    </i>
    <i r="1">
      <x v="5"/>
      <x v="73"/>
    </i>
    <i r="1">
      <x v="6"/>
      <x v="77"/>
    </i>
    <i r="1">
      <x v="7"/>
      <x v="4"/>
    </i>
    <i r="1">
      <x v="8"/>
      <x v="32"/>
    </i>
    <i r="1">
      <x v="9"/>
      <x v="49"/>
    </i>
    <i r="1">
      <x v="10"/>
      <x v="33"/>
    </i>
    <i r="2">
      <x v="90"/>
    </i>
    <i r="1">
      <x v="12"/>
      <x v="13"/>
    </i>
    <i r="1">
      <x v="13"/>
      <x v="41"/>
    </i>
    <i r="2">
      <x v="58"/>
    </i>
    <i r="1">
      <x v="15"/>
      <x v="1"/>
    </i>
    <i r="1">
      <x v="16"/>
      <x v="47"/>
    </i>
    <i r="2">
      <x v="50"/>
    </i>
    <i r="1">
      <x v="18"/>
      <x v="25"/>
    </i>
    <i r="2">
      <x v="31"/>
    </i>
    <i t="blank">
      <x v="11"/>
    </i>
    <i>
      <x v="12"/>
    </i>
    <i r="1">
      <x/>
      <x v="82"/>
    </i>
    <i r="1">
      <x v="1"/>
      <x v="81"/>
    </i>
    <i r="1">
      <x v="2"/>
      <x v="77"/>
    </i>
    <i r="1">
      <x v="3"/>
      <x v="73"/>
    </i>
    <i r="1">
      <x v="4"/>
      <x v="76"/>
    </i>
    <i r="1">
      <x v="5"/>
      <x v="63"/>
    </i>
    <i r="1">
      <x v="6"/>
      <x v="90"/>
    </i>
    <i r="1">
      <x v="7"/>
      <x v="4"/>
    </i>
    <i r="1">
      <x v="8"/>
      <x v="13"/>
    </i>
    <i r="2">
      <x v="50"/>
    </i>
    <i r="1">
      <x v="10"/>
      <x v="1"/>
    </i>
    <i r="2">
      <x v="92"/>
    </i>
    <i r="1">
      <x v="12"/>
      <x v="58"/>
    </i>
    <i r="1">
      <x v="13"/>
      <x v="49"/>
    </i>
    <i r="1">
      <x v="14"/>
      <x v="54"/>
    </i>
    <i r="1">
      <x v="15"/>
      <x v="72"/>
    </i>
    <i r="1">
      <x v="16"/>
      <x v="47"/>
    </i>
    <i r="1">
      <x v="17"/>
      <x v="5"/>
    </i>
    <i r="2">
      <x v="15"/>
    </i>
    <i r="2">
      <x v="89"/>
    </i>
    <i t="blank">
      <x v="12"/>
    </i>
    <i>
      <x v="13"/>
    </i>
    <i r="1">
      <x/>
      <x v="82"/>
    </i>
    <i r="1">
      <x v="1"/>
      <x v="81"/>
    </i>
    <i r="1">
      <x v="2"/>
      <x v="63"/>
    </i>
    <i r="1">
      <x v="3"/>
      <x v="77"/>
    </i>
    <i r="1">
      <x v="4"/>
      <x v="4"/>
    </i>
    <i r="1">
      <x v="5"/>
      <x v="76"/>
    </i>
    <i r="1">
      <x v="6"/>
      <x v="92"/>
    </i>
    <i r="1">
      <x v="7"/>
      <x v="1"/>
    </i>
    <i r="2">
      <x v="90"/>
    </i>
    <i r="1">
      <x v="9"/>
      <x v="49"/>
    </i>
    <i r="1">
      <x v="10"/>
      <x v="54"/>
    </i>
    <i r="1">
      <x v="11"/>
      <x v="50"/>
    </i>
    <i r="2">
      <x v="73"/>
    </i>
    <i r="1">
      <x v="13"/>
      <x v="48"/>
    </i>
    <i r="1">
      <x v="14"/>
      <x v="58"/>
    </i>
    <i r="2">
      <x v="89"/>
    </i>
    <i r="1">
      <x v="16"/>
      <x v="47"/>
    </i>
    <i r="1">
      <x v="17"/>
      <x v="78"/>
    </i>
    <i r="1">
      <x v="18"/>
      <x v="62"/>
    </i>
    <i r="1">
      <x v="19"/>
      <x v="44"/>
    </i>
    <i t="blank">
      <x v="13"/>
    </i>
    <i>
      <x v="14"/>
    </i>
    <i r="1">
      <x/>
      <x v="82"/>
    </i>
    <i r="1">
      <x v="1"/>
      <x v="63"/>
    </i>
    <i r="1">
      <x v="2"/>
      <x v="81"/>
    </i>
    <i r="1">
      <x v="3"/>
      <x v="77"/>
    </i>
    <i r="1">
      <x v="4"/>
      <x v="4"/>
    </i>
    <i r="2">
      <x v="73"/>
    </i>
    <i r="1">
      <x v="6"/>
      <x v="76"/>
    </i>
    <i r="1">
      <x v="7"/>
      <x v="90"/>
    </i>
    <i r="1">
      <x v="8"/>
      <x v="92"/>
    </i>
    <i r="1">
      <x v="9"/>
      <x v="44"/>
    </i>
    <i r="2">
      <x v="49"/>
    </i>
    <i r="1">
      <x v="11"/>
      <x v="52"/>
    </i>
    <i r="2">
      <x v="58"/>
    </i>
    <i r="1">
      <x v="13"/>
      <x v="35"/>
    </i>
    <i r="2">
      <x v="47"/>
    </i>
    <i r="2">
      <x v="53"/>
    </i>
    <i r="1">
      <x v="16"/>
      <x v="1"/>
    </i>
    <i r="1">
      <x v="17"/>
      <x v="9"/>
    </i>
    <i r="2">
      <x v="62"/>
    </i>
    <i r="2">
      <x v="79"/>
    </i>
    <i t="blank">
      <x v="14"/>
    </i>
    <i>
      <x v="15"/>
    </i>
    <i r="1">
      <x/>
      <x v="82"/>
    </i>
    <i r="1">
      <x v="1"/>
      <x v="49"/>
    </i>
    <i r="1">
      <x v="2"/>
      <x v="81"/>
    </i>
    <i r="1">
      <x v="3"/>
      <x v="27"/>
    </i>
    <i r="1">
      <x v="4"/>
      <x v="77"/>
    </i>
    <i r="1">
      <x v="5"/>
      <x v="54"/>
    </i>
    <i r="2">
      <x v="90"/>
    </i>
    <i r="1">
      <x v="7"/>
      <x v="63"/>
    </i>
    <i r="1">
      <x v="8"/>
      <x v="73"/>
    </i>
    <i r="1">
      <x v="9"/>
      <x v="4"/>
    </i>
    <i r="2">
      <x v="47"/>
    </i>
    <i r="1">
      <x v="11"/>
      <x v="26"/>
    </i>
    <i r="2">
      <x v="48"/>
    </i>
    <i r="2">
      <x v="58"/>
    </i>
    <i r="1">
      <x v="14"/>
      <x v="76"/>
    </i>
    <i r="1">
      <x v="15"/>
      <x v="50"/>
    </i>
    <i r="1">
      <x v="16"/>
      <x v="9"/>
    </i>
    <i r="2">
      <x v="30"/>
    </i>
    <i r="2">
      <x v="31"/>
    </i>
    <i r="1">
      <x v="19"/>
      <x v="44"/>
    </i>
    <i r="2">
      <x v="69"/>
    </i>
    <i t="blank">
      <x v="15"/>
    </i>
    <i>
      <x v="16"/>
    </i>
    <i r="1">
      <x/>
      <x v="82"/>
    </i>
    <i r="1">
      <x v="1"/>
      <x v="81"/>
    </i>
    <i r="1">
      <x v="2"/>
      <x v="63"/>
    </i>
    <i r="1">
      <x v="3"/>
      <x v="21"/>
    </i>
    <i r="2">
      <x v="73"/>
    </i>
    <i r="1">
      <x v="5"/>
      <x v="76"/>
    </i>
    <i r="1">
      <x v="6"/>
      <x v="4"/>
    </i>
    <i r="1">
      <x v="7"/>
      <x v="92"/>
    </i>
    <i r="1">
      <x v="8"/>
      <x v="1"/>
    </i>
    <i r="1">
      <x v="9"/>
      <x v="77"/>
    </i>
    <i r="1">
      <x v="10"/>
      <x v="15"/>
    </i>
    <i r="1">
      <x v="11"/>
      <x v="49"/>
    </i>
    <i r="2">
      <x v="54"/>
    </i>
    <i r="1">
      <x v="13"/>
      <x v="13"/>
    </i>
    <i r="1">
      <x v="14"/>
      <x v="58"/>
    </i>
    <i r="1">
      <x v="15"/>
      <x v="6"/>
    </i>
    <i r="2">
      <x v="19"/>
    </i>
    <i r="2">
      <x v="69"/>
    </i>
    <i r="1">
      <x v="18"/>
      <x v="3"/>
    </i>
    <i r="2">
      <x v="90"/>
    </i>
    <i t="blank">
      <x v="16"/>
    </i>
    <i>
      <x v="17"/>
    </i>
    <i r="1">
      <x/>
      <x v="82"/>
    </i>
    <i r="1">
      <x v="1"/>
      <x v="81"/>
    </i>
    <i r="1">
      <x v="2"/>
      <x v="73"/>
    </i>
    <i r="1">
      <x v="3"/>
      <x v="4"/>
    </i>
    <i r="1">
      <x v="4"/>
      <x v="22"/>
    </i>
    <i r="1">
      <x v="5"/>
      <x v="49"/>
    </i>
    <i r="1">
      <x v="6"/>
      <x v="76"/>
    </i>
    <i r="2">
      <x v="92"/>
    </i>
    <i r="1">
      <x v="8"/>
      <x v="6"/>
    </i>
    <i r="2">
      <x v="47"/>
    </i>
    <i r="2">
      <x v="63"/>
    </i>
    <i r="1">
      <x v="11"/>
      <x v="1"/>
    </i>
    <i r="2">
      <x v="9"/>
    </i>
    <i r="2">
      <x v="48"/>
    </i>
    <i r="2">
      <x v="52"/>
    </i>
    <i r="2">
      <x v="58"/>
    </i>
    <i r="2">
      <x v="90"/>
    </i>
    <i r="1">
      <x v="17"/>
      <x v="89"/>
    </i>
    <i r="1">
      <x v="18"/>
      <x v="44"/>
    </i>
    <i r="2">
      <x v="54"/>
    </i>
    <i t="blank">
      <x v="17"/>
    </i>
    <i>
      <x v="18"/>
    </i>
    <i r="1">
      <x/>
      <x v="82"/>
    </i>
    <i r="1">
      <x v="1"/>
      <x v="81"/>
    </i>
    <i r="1">
      <x v="2"/>
      <x v="4"/>
    </i>
    <i r="1">
      <x v="3"/>
      <x v="49"/>
    </i>
    <i r="1">
      <x v="4"/>
      <x v="1"/>
    </i>
    <i r="1">
      <x v="5"/>
      <x v="47"/>
    </i>
    <i r="2">
      <x v="63"/>
    </i>
    <i r="1">
      <x v="7"/>
      <x v="77"/>
    </i>
    <i r="1">
      <x v="8"/>
      <x v="90"/>
    </i>
    <i r="1">
      <x v="9"/>
      <x v="76"/>
    </i>
    <i r="1">
      <x v="10"/>
      <x v="73"/>
    </i>
    <i r="1">
      <x v="11"/>
      <x v="50"/>
    </i>
    <i r="1">
      <x v="12"/>
      <x v="56"/>
    </i>
    <i r="2">
      <x v="58"/>
    </i>
    <i r="1">
      <x v="14"/>
      <x v="48"/>
    </i>
    <i r="1">
      <x v="15"/>
      <x v="6"/>
    </i>
    <i r="1">
      <x v="16"/>
      <x v="92"/>
    </i>
    <i r="1">
      <x v="17"/>
      <x v="54"/>
    </i>
    <i r="1">
      <x v="18"/>
      <x v="72"/>
    </i>
    <i r="1">
      <x v="19"/>
      <x v="70"/>
    </i>
    <i t="blank">
      <x v="18"/>
    </i>
    <i>
      <x v="19"/>
    </i>
    <i r="1">
      <x/>
      <x v="33"/>
    </i>
    <i r="1">
      <x v="1"/>
      <x v="32"/>
    </i>
    <i r="1">
      <x v="2"/>
      <x v="30"/>
    </i>
    <i r="1">
      <x v="3"/>
      <x v="82"/>
    </i>
    <i r="1">
      <x v="4"/>
      <x v="81"/>
    </i>
    <i r="1">
      <x v="5"/>
      <x v="36"/>
    </i>
    <i r="1">
      <x v="6"/>
      <x v="63"/>
    </i>
    <i r="1">
      <x v="7"/>
      <x v="73"/>
    </i>
    <i r="1">
      <x v="8"/>
      <x v="31"/>
    </i>
    <i r="2">
      <x v="76"/>
    </i>
    <i r="1">
      <x v="10"/>
      <x v="90"/>
    </i>
    <i r="1">
      <x v="11"/>
      <x v="43"/>
    </i>
    <i r="1">
      <x v="12"/>
      <x v="64"/>
    </i>
    <i r="2">
      <x v="92"/>
    </i>
    <i r="1">
      <x v="14"/>
      <x v="4"/>
    </i>
    <i r="1">
      <x v="15"/>
      <x v="54"/>
    </i>
    <i r="1">
      <x v="16"/>
      <x v="49"/>
    </i>
    <i r="1">
      <x v="17"/>
      <x v="13"/>
    </i>
    <i r="2">
      <x v="77"/>
    </i>
    <i r="1">
      <x v="19"/>
      <x v="29"/>
    </i>
    <i r="2">
      <x v="58"/>
    </i>
    <i t="blank">
      <x v="19"/>
    </i>
    <i>
      <x v="20"/>
    </i>
    <i r="1">
      <x/>
      <x v="82"/>
    </i>
    <i r="1">
      <x v="1"/>
      <x v="81"/>
    </i>
    <i r="1">
      <x v="2"/>
      <x v="77"/>
    </i>
    <i r="1">
      <x v="3"/>
      <x v="4"/>
    </i>
    <i r="1">
      <x v="4"/>
      <x v="63"/>
    </i>
    <i r="1">
      <x v="5"/>
      <x v="1"/>
    </i>
    <i r="1">
      <x v="6"/>
      <x v="58"/>
    </i>
    <i r="1">
      <x v="7"/>
      <x v="76"/>
    </i>
    <i r="1">
      <x v="8"/>
      <x v="90"/>
    </i>
    <i r="1">
      <x v="9"/>
      <x v="49"/>
    </i>
    <i r="2">
      <x v="88"/>
    </i>
    <i r="2">
      <x v="92"/>
    </i>
    <i r="1">
      <x v="12"/>
      <x v="47"/>
    </i>
    <i r="1">
      <x v="13"/>
      <x v="52"/>
    </i>
    <i r="1">
      <x v="14"/>
      <x v="69"/>
    </i>
    <i r="1">
      <x v="15"/>
      <x v="50"/>
    </i>
    <i r="1">
      <x v="16"/>
      <x v="6"/>
    </i>
    <i r="2">
      <x v="9"/>
    </i>
    <i r="2">
      <x v="13"/>
    </i>
    <i r="2">
      <x v="100"/>
    </i>
    <i t="blank">
      <x v="20"/>
    </i>
    <i>
      <x v="21"/>
    </i>
    <i r="1">
      <x/>
      <x v="70"/>
    </i>
    <i r="1">
      <x v="1"/>
      <x v="82"/>
    </i>
    <i r="1">
      <x v="2"/>
      <x v="81"/>
    </i>
    <i r="1">
      <x v="3"/>
      <x v="63"/>
    </i>
    <i r="1">
      <x v="4"/>
      <x v="1"/>
    </i>
    <i r="2">
      <x v="4"/>
    </i>
    <i r="1">
      <x v="6"/>
      <x v="73"/>
    </i>
    <i r="1">
      <x v="7"/>
      <x v="92"/>
    </i>
    <i r="1">
      <x v="8"/>
      <x v="72"/>
    </i>
    <i r="1">
      <x v="9"/>
      <x v="58"/>
    </i>
    <i r="1">
      <x v="10"/>
      <x v="47"/>
    </i>
    <i r="2">
      <x v="49"/>
    </i>
    <i r="1">
      <x v="12"/>
      <x v="15"/>
    </i>
    <i r="1">
      <x v="13"/>
      <x v="89"/>
    </i>
    <i r="1">
      <x v="14"/>
      <x v="11"/>
    </i>
    <i r="2">
      <x v="52"/>
    </i>
    <i r="1">
      <x v="16"/>
      <x v="48"/>
    </i>
    <i r="2">
      <x v="50"/>
    </i>
    <i r="2">
      <x v="90"/>
    </i>
    <i r="2">
      <x v="97"/>
    </i>
    <i t="blank">
      <x v="21"/>
    </i>
    <i>
      <x v="22"/>
    </i>
    <i r="1">
      <x/>
      <x v="82"/>
    </i>
    <i r="1">
      <x v="1"/>
      <x v="81"/>
    </i>
    <i r="1">
      <x v="2"/>
      <x v="4"/>
    </i>
    <i r="1">
      <x v="3"/>
      <x v="63"/>
    </i>
    <i r="1">
      <x v="4"/>
      <x v="22"/>
    </i>
    <i r="1">
      <x v="5"/>
      <x v="49"/>
    </i>
    <i r="1">
      <x v="6"/>
      <x v="58"/>
    </i>
    <i r="1">
      <x v="7"/>
      <x v="50"/>
    </i>
    <i r="1">
      <x v="8"/>
      <x v="54"/>
    </i>
    <i r="1">
      <x v="9"/>
      <x v="1"/>
    </i>
    <i r="2">
      <x v="76"/>
    </i>
    <i r="2">
      <x v="77"/>
    </i>
    <i r="1">
      <x v="12"/>
      <x v="47"/>
    </i>
    <i r="1">
      <x v="13"/>
      <x v="73"/>
    </i>
    <i r="2">
      <x v="90"/>
    </i>
    <i r="1">
      <x v="15"/>
      <x v="20"/>
    </i>
    <i r="1">
      <x v="16"/>
      <x v="48"/>
    </i>
    <i r="1">
      <x v="17"/>
      <x v="9"/>
    </i>
    <i r="2">
      <x v="52"/>
    </i>
    <i r="2">
      <x v="92"/>
    </i>
    <i t="blank">
      <x v="22"/>
    </i>
    <i>
      <x v="23"/>
    </i>
    <i r="1">
      <x/>
      <x v="82"/>
    </i>
    <i r="1">
      <x v="1"/>
      <x v="81"/>
    </i>
    <i r="1">
      <x v="2"/>
      <x v="4"/>
    </i>
    <i r="1">
      <x v="3"/>
      <x v="63"/>
    </i>
    <i r="1">
      <x v="4"/>
      <x v="77"/>
    </i>
    <i r="1">
      <x v="5"/>
      <x v="73"/>
    </i>
    <i r="1">
      <x v="6"/>
      <x v="92"/>
    </i>
    <i r="1">
      <x v="7"/>
      <x v="1"/>
    </i>
    <i r="1">
      <x v="8"/>
      <x v="50"/>
    </i>
    <i r="1">
      <x v="9"/>
      <x v="15"/>
    </i>
    <i r="1">
      <x v="10"/>
      <x v="49"/>
    </i>
    <i r="1">
      <x v="11"/>
      <x v="69"/>
    </i>
    <i r="1">
      <x v="12"/>
      <x v="90"/>
    </i>
    <i r="1">
      <x v="13"/>
      <x v="54"/>
    </i>
    <i r="1">
      <x v="14"/>
      <x v="47"/>
    </i>
    <i r="1">
      <x v="15"/>
      <x v="76"/>
    </i>
    <i r="1">
      <x v="16"/>
      <x v="58"/>
    </i>
    <i r="1">
      <x v="17"/>
      <x v="13"/>
    </i>
    <i r="1">
      <x v="18"/>
      <x v="48"/>
    </i>
    <i r="1">
      <x v="19"/>
      <x v="52"/>
    </i>
    <i t="blank">
      <x v="23"/>
    </i>
    <i>
      <x v="24"/>
    </i>
    <i r="1">
      <x/>
      <x v="81"/>
    </i>
    <i r="1">
      <x v="1"/>
      <x v="82"/>
    </i>
    <i r="1">
      <x v="2"/>
      <x v="4"/>
    </i>
    <i r="1">
      <x v="3"/>
      <x v="1"/>
    </i>
    <i r="1">
      <x v="4"/>
      <x v="12"/>
    </i>
    <i r="1">
      <x v="5"/>
      <x v="50"/>
    </i>
    <i r="1">
      <x v="6"/>
      <x v="48"/>
    </i>
    <i r="1">
      <x v="7"/>
      <x v="76"/>
    </i>
    <i r="1">
      <x v="8"/>
      <x v="58"/>
    </i>
    <i r="1">
      <x v="9"/>
      <x v="47"/>
    </i>
    <i r="2">
      <x v="73"/>
    </i>
    <i r="1">
      <x v="11"/>
      <x v="9"/>
    </i>
    <i r="1">
      <x v="12"/>
      <x v="13"/>
    </i>
    <i r="1">
      <x v="13"/>
      <x v="56"/>
    </i>
    <i r="1">
      <x v="14"/>
      <x v="6"/>
    </i>
    <i r="1">
      <x v="15"/>
      <x v="92"/>
    </i>
    <i r="1">
      <x v="16"/>
      <x v="3"/>
    </i>
    <i r="2">
      <x v="7"/>
    </i>
    <i r="2">
      <x v="54"/>
    </i>
    <i r="1">
      <x v="19"/>
      <x v="49"/>
    </i>
    <i r="2">
      <x v="90"/>
    </i>
    <i t="blank">
      <x v="24"/>
    </i>
    <i>
      <x v="25"/>
    </i>
    <i r="1">
      <x/>
      <x v="82"/>
    </i>
    <i r="1">
      <x v="1"/>
      <x v="63"/>
    </i>
    <i r="1">
      <x v="2"/>
      <x v="81"/>
    </i>
    <i r="1">
      <x v="3"/>
      <x v="58"/>
    </i>
    <i r="1">
      <x v="4"/>
      <x v="70"/>
    </i>
    <i r="1">
      <x v="5"/>
      <x v="76"/>
    </i>
    <i r="1">
      <x v="6"/>
      <x v="47"/>
    </i>
    <i r="1">
      <x v="7"/>
      <x v="1"/>
    </i>
    <i r="1">
      <x v="8"/>
      <x v="77"/>
    </i>
    <i r="1">
      <x v="9"/>
      <x v="73"/>
    </i>
    <i r="2">
      <x v="90"/>
    </i>
    <i r="1">
      <x v="11"/>
      <x v="49"/>
    </i>
    <i r="1">
      <x v="12"/>
      <x v="6"/>
    </i>
    <i r="1">
      <x v="13"/>
      <x v="72"/>
    </i>
    <i r="1">
      <x v="14"/>
      <x v="78"/>
    </i>
    <i r="1">
      <x v="15"/>
      <x v="92"/>
    </i>
    <i r="1">
      <x v="16"/>
      <x v="48"/>
    </i>
    <i r="1">
      <x v="17"/>
      <x v="4"/>
    </i>
    <i r="2">
      <x v="52"/>
    </i>
    <i r="2">
      <x v="56"/>
    </i>
    <i t="blank">
      <x v="25"/>
    </i>
    <i>
      <x v="26"/>
    </i>
    <i r="1">
      <x/>
      <x v="82"/>
    </i>
    <i r="1">
      <x v="1"/>
      <x v="81"/>
    </i>
    <i r="1">
      <x v="2"/>
      <x v="73"/>
    </i>
    <i r="1">
      <x v="3"/>
      <x v="1"/>
    </i>
    <i r="1">
      <x v="4"/>
      <x v="50"/>
    </i>
    <i r="1">
      <x v="5"/>
      <x v="4"/>
    </i>
    <i r="2">
      <x v="70"/>
    </i>
    <i r="1">
      <x v="7"/>
      <x v="92"/>
    </i>
    <i r="1">
      <x v="8"/>
      <x v="47"/>
    </i>
    <i r="1">
      <x v="9"/>
      <x v="77"/>
    </i>
    <i r="1">
      <x v="10"/>
      <x v="76"/>
    </i>
    <i r="1">
      <x v="11"/>
      <x v="9"/>
    </i>
    <i r="2">
      <x v="15"/>
    </i>
    <i r="2">
      <x v="58"/>
    </i>
    <i r="2">
      <x v="97"/>
    </i>
    <i r="1">
      <x v="15"/>
      <x v="63"/>
    </i>
    <i r="1">
      <x v="16"/>
      <x v="44"/>
    </i>
    <i r="2">
      <x v="52"/>
    </i>
    <i r="1">
      <x v="18"/>
      <x v="90"/>
    </i>
    <i r="1">
      <x v="19"/>
      <x v="48"/>
    </i>
    <i r="2">
      <x v="49"/>
    </i>
    <i t="blank">
      <x v="26"/>
    </i>
    <i>
      <x v="27"/>
    </i>
    <i r="1">
      <x/>
      <x v="63"/>
    </i>
    <i r="1">
      <x v="1"/>
      <x v="82"/>
    </i>
    <i r="1">
      <x v="2"/>
      <x v="70"/>
    </i>
    <i r="1">
      <x v="3"/>
      <x v="73"/>
    </i>
    <i r="1">
      <x v="4"/>
      <x v="81"/>
    </i>
    <i r="1">
      <x v="5"/>
      <x v="1"/>
    </i>
    <i r="1">
      <x v="6"/>
      <x v="4"/>
    </i>
    <i r="1">
      <x v="7"/>
      <x v="77"/>
    </i>
    <i r="1">
      <x v="8"/>
      <x v="47"/>
    </i>
    <i r="1">
      <x v="9"/>
      <x v="13"/>
    </i>
    <i r="2">
      <x v="50"/>
    </i>
    <i r="2">
      <x v="92"/>
    </i>
    <i r="2">
      <x v="97"/>
    </i>
    <i r="1">
      <x v="13"/>
      <x v="15"/>
    </i>
    <i r="2">
      <x v="69"/>
    </i>
    <i r="1">
      <x v="15"/>
      <x v="76"/>
    </i>
    <i r="1">
      <x v="16"/>
      <x v="6"/>
    </i>
    <i r="2">
      <x v="58"/>
    </i>
    <i r="1">
      <x v="18"/>
      <x v="90"/>
    </i>
    <i r="1">
      <x v="19"/>
      <x v="49"/>
    </i>
    <i t="blank">
      <x v="27"/>
    </i>
    <i>
      <x v="28"/>
    </i>
    <i r="1">
      <x/>
      <x v="82"/>
    </i>
    <i r="1">
      <x v="1"/>
      <x v="81"/>
    </i>
    <i r="1">
      <x v="2"/>
      <x v="4"/>
    </i>
    <i r="1">
      <x v="3"/>
      <x v="50"/>
    </i>
    <i r="1">
      <x v="4"/>
      <x v="73"/>
    </i>
    <i r="1">
      <x v="5"/>
      <x v="90"/>
    </i>
    <i r="1">
      <x v="6"/>
      <x v="48"/>
    </i>
    <i r="1">
      <x v="7"/>
      <x v="49"/>
    </i>
    <i r="2">
      <x v="77"/>
    </i>
    <i r="1">
      <x v="9"/>
      <x v="6"/>
    </i>
    <i r="2">
      <x v="13"/>
    </i>
    <i r="2">
      <x v="44"/>
    </i>
    <i r="2">
      <x v="63"/>
    </i>
    <i r="1">
      <x v="13"/>
      <x v="97"/>
    </i>
    <i r="1">
      <x v="14"/>
      <x v="1"/>
    </i>
    <i r="1">
      <x v="15"/>
      <x v="47"/>
    </i>
    <i r="1">
      <x v="16"/>
      <x v="76"/>
    </i>
    <i r="2">
      <x v="89"/>
    </i>
    <i r="1">
      <x v="18"/>
      <x v="3"/>
    </i>
    <i r="2">
      <x v="9"/>
    </i>
    <i r="2">
      <x v="54"/>
    </i>
    <i t="blank">
      <x v="28"/>
    </i>
    <i>
      <x v="29"/>
    </i>
    <i r="1">
      <x/>
      <x v="81"/>
    </i>
    <i r="1">
      <x v="1"/>
      <x v="4"/>
    </i>
    <i r="2">
      <x v="82"/>
    </i>
    <i r="1">
      <x v="3"/>
      <x v="50"/>
    </i>
    <i r="1">
      <x v="4"/>
      <x v="1"/>
    </i>
    <i r="1">
      <x v="5"/>
      <x v="7"/>
    </i>
    <i r="1">
      <x v="6"/>
      <x v="3"/>
    </i>
    <i r="2">
      <x v="13"/>
    </i>
    <i r="1">
      <x v="8"/>
      <x v="15"/>
    </i>
    <i r="2">
      <x v="49"/>
    </i>
    <i r="2">
      <x v="63"/>
    </i>
    <i r="2">
      <x v="72"/>
    </i>
    <i r="1">
      <x v="12"/>
      <x v="8"/>
    </i>
    <i r="2">
      <x v="87"/>
    </i>
    <i r="2">
      <x v="89"/>
    </i>
    <i r="1">
      <x v="15"/>
      <x v="6"/>
    </i>
    <i r="2">
      <x v="28"/>
    </i>
    <i r="2">
      <x v="56"/>
    </i>
    <i r="2">
      <x v="70"/>
    </i>
    <i r="2">
      <x v="73"/>
    </i>
    <i r="2">
      <x v="85"/>
    </i>
    <i r="2">
      <x v="90"/>
    </i>
    <i r="2">
      <x v="92"/>
    </i>
    <i r="2">
      <x v="97"/>
    </i>
    <i t="blank">
      <x v="29"/>
    </i>
    <i>
      <x v="30"/>
    </i>
    <i r="1">
      <x/>
      <x v="4"/>
    </i>
    <i r="2">
      <x v="82"/>
    </i>
    <i r="1">
      <x v="2"/>
      <x v="33"/>
    </i>
    <i r="2">
      <x v="81"/>
    </i>
    <i r="1">
      <x v="4"/>
      <x v="1"/>
    </i>
    <i r="2">
      <x v="48"/>
    </i>
    <i r="1">
      <x v="6"/>
      <x v="30"/>
    </i>
    <i r="2">
      <x v="76"/>
    </i>
    <i r="2">
      <x v="77"/>
    </i>
    <i r="2">
      <x v="79"/>
    </i>
    <i r="1">
      <x v="10"/>
      <x v="10"/>
    </i>
    <i r="2">
      <x v="31"/>
    </i>
    <i r="1">
      <x v="12"/>
      <x v="12"/>
    </i>
    <i r="2">
      <x v="13"/>
    </i>
    <i r="2">
      <x v="49"/>
    </i>
    <i r="2">
      <x v="70"/>
    </i>
    <i r="2">
      <x v="74"/>
    </i>
    <i r="2">
      <x v="90"/>
    </i>
    <i r="2">
      <x v="92"/>
    </i>
    <i r="2">
      <x v="96"/>
    </i>
    <i t="blank">
      <x v="30"/>
    </i>
    <i>
      <x v="31"/>
    </i>
    <i r="1">
      <x/>
      <x v="82"/>
    </i>
    <i r="1">
      <x v="1"/>
      <x v="81"/>
    </i>
    <i r="1">
      <x v="2"/>
      <x v="26"/>
    </i>
    <i r="2">
      <x v="90"/>
    </i>
    <i r="1">
      <x v="4"/>
      <x v="92"/>
    </i>
    <i r="1">
      <x v="5"/>
      <x v="4"/>
    </i>
    <i r="1">
      <x v="6"/>
      <x v="12"/>
    </i>
    <i r="2">
      <x v="73"/>
    </i>
    <i r="1">
      <x v="8"/>
      <x v="1"/>
    </i>
    <i r="2">
      <x v="27"/>
    </i>
    <i r="2">
      <x v="48"/>
    </i>
    <i r="1">
      <x v="11"/>
      <x v="15"/>
    </i>
    <i r="2">
      <x v="32"/>
    </i>
    <i r="2">
      <x v="56"/>
    </i>
    <i r="2">
      <x v="58"/>
    </i>
    <i r="2">
      <x v="95"/>
    </i>
    <i r="1">
      <x v="16"/>
      <x v="50"/>
    </i>
    <i r="2">
      <x v="80"/>
    </i>
    <i r="1">
      <x v="18"/>
      <x v="3"/>
    </i>
    <i r="2">
      <x v="10"/>
    </i>
    <i r="2">
      <x v="30"/>
    </i>
    <i r="2">
      <x v="44"/>
    </i>
    <i r="2">
      <x v="47"/>
    </i>
    <i r="2">
      <x v="63"/>
    </i>
    <i r="2">
      <x v="68"/>
    </i>
    <i r="2">
      <x v="72"/>
    </i>
    <i r="2">
      <x v="76"/>
    </i>
    <i r="2">
      <x v="89"/>
    </i>
    <i r="2">
      <x v="93"/>
    </i>
    <i t="blank">
      <x v="31"/>
    </i>
    <i>
      <x v="32"/>
    </i>
    <i r="1">
      <x/>
      <x v="81"/>
    </i>
    <i r="1">
      <x v="1"/>
      <x v="1"/>
    </i>
    <i r="1">
      <x v="2"/>
      <x v="82"/>
    </i>
    <i r="1">
      <x v="3"/>
      <x v="49"/>
    </i>
    <i r="1">
      <x v="4"/>
      <x v="47"/>
    </i>
    <i r="1">
      <x v="5"/>
      <x v="4"/>
    </i>
    <i r="1">
      <x v="6"/>
      <x v="73"/>
    </i>
    <i r="1">
      <x v="7"/>
      <x v="50"/>
    </i>
    <i r="1">
      <x v="8"/>
      <x v="13"/>
    </i>
    <i r="1">
      <x v="9"/>
      <x v="56"/>
    </i>
    <i r="2">
      <x v="70"/>
    </i>
    <i r="2">
      <x v="72"/>
    </i>
    <i r="1">
      <x v="12"/>
      <x v="5"/>
    </i>
    <i r="2">
      <x v="6"/>
    </i>
    <i r="2">
      <x v="9"/>
    </i>
    <i r="2">
      <x v="48"/>
    </i>
    <i r="2">
      <x v="52"/>
    </i>
    <i r="2">
      <x v="91"/>
    </i>
    <i r="2">
      <x v="92"/>
    </i>
    <i r="1">
      <x v="19"/>
      <x v="15"/>
    </i>
    <i r="2">
      <x v="54"/>
    </i>
    <i r="2">
      <x v="69"/>
    </i>
    <i r="2">
      <x v="77"/>
    </i>
    <i r="2">
      <x v="84"/>
    </i>
    <i r="2">
      <x v="100"/>
    </i>
    <i t="blank">
      <x v="32"/>
    </i>
    <i>
      <x v="33"/>
    </i>
    <i r="1">
      <x/>
      <x v="82"/>
    </i>
    <i r="1">
      <x v="1"/>
      <x v="81"/>
    </i>
    <i r="1">
      <x v="2"/>
      <x v="4"/>
    </i>
    <i r="2">
      <x v="6"/>
    </i>
    <i r="1">
      <x v="4"/>
      <x v="8"/>
    </i>
    <i r="2">
      <x v="38"/>
    </i>
    <i r="2">
      <x v="48"/>
    </i>
    <i r="2">
      <x v="49"/>
    </i>
    <i r="2">
      <x v="50"/>
    </i>
    <i r="2">
      <x v="51"/>
    </i>
    <i r="2">
      <x v="52"/>
    </i>
    <i r="2">
      <x v="58"/>
    </i>
    <i r="2">
      <x v="70"/>
    </i>
    <i r="2">
      <x v="72"/>
    </i>
    <i r="2">
      <x v="97"/>
    </i>
    <i r="1">
      <x v="15"/>
      <x v="13"/>
    </i>
    <i r="2">
      <x v="22"/>
    </i>
    <i r="2">
      <x v="33"/>
    </i>
    <i r="2">
      <x v="37"/>
    </i>
    <i r="2">
      <x v="44"/>
    </i>
    <i r="2">
      <x v="45"/>
    </i>
    <i r="2">
      <x v="46"/>
    </i>
    <i r="2">
      <x v="53"/>
    </i>
    <i r="2">
      <x v="55"/>
    </i>
    <i r="2">
      <x v="56"/>
    </i>
    <i r="2">
      <x v="57"/>
    </i>
    <i r="2">
      <x v="63"/>
    </i>
    <i r="2">
      <x v="66"/>
    </i>
    <i r="2">
      <x v="73"/>
    </i>
    <i r="2">
      <x v="75"/>
    </i>
    <i r="2">
      <x v="87"/>
    </i>
    <i r="2">
      <x v="88"/>
    </i>
    <i r="2">
      <x v="90"/>
    </i>
    <i r="2">
      <x v="92"/>
    </i>
    <i t="blank">
      <x v="33"/>
    </i>
    <i>
      <x v="34"/>
    </i>
    <i r="1">
      <x/>
      <x v="70"/>
    </i>
    <i r="1">
      <x v="1"/>
      <x v="63"/>
    </i>
    <i r="1">
      <x v="2"/>
      <x v="73"/>
    </i>
    <i r="1">
      <x v="3"/>
      <x v="82"/>
    </i>
    <i r="1">
      <x v="4"/>
      <x v="76"/>
    </i>
    <i r="1">
      <x v="5"/>
      <x v="47"/>
    </i>
    <i r="1">
      <x v="6"/>
      <x v="48"/>
    </i>
    <i r="1">
      <x v="7"/>
      <x v="69"/>
    </i>
    <i r="2">
      <x v="81"/>
    </i>
    <i r="1">
      <x v="9"/>
      <x v="65"/>
    </i>
    <i r="2">
      <x v="71"/>
    </i>
    <i r="2">
      <x v="72"/>
    </i>
    <i r="1">
      <x v="12"/>
      <x v="15"/>
    </i>
    <i r="1">
      <x v="13"/>
      <x v="13"/>
    </i>
    <i r="2">
      <x v="39"/>
    </i>
    <i r="2">
      <x v="58"/>
    </i>
    <i r="2">
      <x v="77"/>
    </i>
    <i r="2">
      <x v="90"/>
    </i>
    <i r="2">
      <x v="92"/>
    </i>
    <i r="1">
      <x v="19"/>
      <x v="3"/>
    </i>
    <i r="2">
      <x v="43"/>
    </i>
    <i r="2">
      <x v="54"/>
    </i>
    <i r="2">
      <x v="67"/>
    </i>
    <i r="2">
      <x v="75"/>
    </i>
    <i t="blank">
      <x v="34"/>
    </i>
    <i>
      <x v="35"/>
    </i>
    <i r="1">
      <x/>
      <x v="82"/>
    </i>
    <i r="1">
      <x v="1"/>
      <x v="81"/>
    </i>
    <i r="1">
      <x v="2"/>
      <x v="1"/>
    </i>
    <i r="1">
      <x v="3"/>
      <x v="49"/>
    </i>
    <i r="1">
      <x v="4"/>
      <x v="47"/>
    </i>
    <i r="1">
      <x v="5"/>
      <x v="4"/>
    </i>
    <i r="1">
      <x v="6"/>
      <x v="72"/>
    </i>
    <i r="1">
      <x v="7"/>
      <x v="70"/>
    </i>
    <i r="2">
      <x v="73"/>
    </i>
    <i r="2">
      <x v="76"/>
    </i>
    <i r="1">
      <x v="10"/>
      <x v="9"/>
    </i>
    <i r="2">
      <x v="69"/>
    </i>
    <i r="1">
      <x v="12"/>
      <x v="3"/>
    </i>
    <i r="2">
      <x v="5"/>
    </i>
    <i r="2">
      <x v="15"/>
    </i>
    <i r="2">
      <x v="54"/>
    </i>
    <i r="2">
      <x v="97"/>
    </i>
    <i r="1">
      <x v="17"/>
      <x v="13"/>
    </i>
    <i r="2">
      <x v="14"/>
    </i>
    <i r="2">
      <x v="23"/>
    </i>
    <i r="2">
      <x v="38"/>
    </i>
    <i r="2">
      <x v="50"/>
    </i>
    <i r="2">
      <x v="52"/>
    </i>
    <i r="2">
      <x v="53"/>
    </i>
    <i r="2">
      <x v="56"/>
    </i>
    <i r="2">
      <x v="57"/>
    </i>
    <i r="2">
      <x v="58"/>
    </i>
    <i r="2">
      <x v="59"/>
    </i>
    <i r="2">
      <x v="66"/>
    </i>
    <i r="2">
      <x v="75"/>
    </i>
    <i r="2">
      <x v="92"/>
    </i>
    <i t="blank">
      <x v="35"/>
    </i>
    <i>
      <x v="36"/>
    </i>
    <i r="1">
      <x/>
      <x v="82"/>
    </i>
    <i r="1">
      <x v="1"/>
      <x v="1"/>
    </i>
    <i r="2">
      <x v="13"/>
    </i>
    <i r="2">
      <x v="70"/>
    </i>
    <i r="1">
      <x v="4"/>
      <x v="4"/>
    </i>
    <i r="1">
      <x v="5"/>
      <x v="15"/>
    </i>
    <i r="2">
      <x v="31"/>
    </i>
    <i r="2">
      <x v="47"/>
    </i>
    <i r="2">
      <x v="50"/>
    </i>
    <i r="1">
      <x v="9"/>
      <x/>
    </i>
    <i r="2">
      <x v="10"/>
    </i>
    <i r="2">
      <x v="58"/>
    </i>
    <i r="2">
      <x v="89"/>
    </i>
    <i r="1">
      <x v="13"/>
      <x v="2"/>
    </i>
    <i r="2">
      <x v="16"/>
    </i>
    <i r="2">
      <x v="17"/>
    </i>
    <i r="2">
      <x v="34"/>
    </i>
    <i r="2">
      <x v="43"/>
    </i>
    <i r="2">
      <x v="49"/>
    </i>
    <i r="2">
      <x v="55"/>
    </i>
    <i r="2">
      <x v="81"/>
    </i>
    <i r="2">
      <x v="90"/>
    </i>
    <i r="2">
      <x v="92"/>
    </i>
    <i r="2">
      <x v="97"/>
    </i>
    <i r="2">
      <x v="99"/>
    </i>
    <i t="blank">
      <x v="36"/>
    </i>
    <i>
      <x v="37"/>
    </i>
    <i r="1">
      <x/>
      <x v="4"/>
    </i>
    <i r="1">
      <x v="1"/>
      <x v="82"/>
    </i>
    <i r="1">
      <x v="2"/>
      <x v="47"/>
    </i>
    <i r="1">
      <x v="3"/>
      <x v="81"/>
    </i>
    <i r="1">
      <x v="4"/>
      <x v="70"/>
    </i>
    <i r="1">
      <x v="5"/>
      <x v="1"/>
    </i>
    <i r="2">
      <x v="56"/>
    </i>
    <i r="1">
      <x v="7"/>
      <x v="15"/>
    </i>
    <i r="2">
      <x v="27"/>
    </i>
    <i r="1">
      <x v="9"/>
      <x v="49"/>
    </i>
    <i r="2">
      <x v="50"/>
    </i>
    <i r="2">
      <x v="73"/>
    </i>
    <i r="1">
      <x v="12"/>
      <x v="10"/>
    </i>
    <i r="2">
      <x v="48"/>
    </i>
    <i r="2">
      <x v="55"/>
    </i>
    <i r="1">
      <x v="15"/>
      <x v="3"/>
    </i>
    <i r="2">
      <x v="5"/>
    </i>
    <i r="2">
      <x v="18"/>
    </i>
    <i r="2">
      <x v="24"/>
    </i>
    <i r="2">
      <x v="58"/>
    </i>
    <i r="2">
      <x v="62"/>
    </i>
    <i r="2">
      <x v="78"/>
    </i>
    <i r="2">
      <x v="88"/>
    </i>
    <i r="2">
      <x v="92"/>
    </i>
    <i r="2">
      <x v="94"/>
    </i>
    <i r="2">
      <x v="95"/>
    </i>
    <i r="2">
      <x v="97"/>
    </i>
    <i t="blank">
      <x v="37"/>
    </i>
    <i>
      <x v="38"/>
    </i>
    <i r="1">
      <x/>
      <x v="70"/>
    </i>
    <i r="1">
      <x v="1"/>
      <x v="72"/>
    </i>
    <i r="1">
      <x v="2"/>
      <x v="49"/>
    </i>
    <i r="1">
      <x v="3"/>
      <x v="6"/>
    </i>
    <i r="2">
      <x v="47"/>
    </i>
    <i r="2">
      <x v="48"/>
    </i>
    <i r="2">
      <x v="76"/>
    </i>
    <i r="1">
      <x v="7"/>
      <x v="1"/>
    </i>
    <i r="2">
      <x v="8"/>
    </i>
    <i r="2">
      <x v="60"/>
    </i>
    <i r="2">
      <x v="73"/>
    </i>
    <i r="2">
      <x v="80"/>
    </i>
    <i r="2">
      <x v="81"/>
    </i>
    <i r="2">
      <x v="83"/>
    </i>
    <i r="2">
      <x v="86"/>
    </i>
    <i r="2">
      <x v="88"/>
    </i>
    <i r="2">
      <x v="94"/>
    </i>
    <i r="2">
      <x v="98"/>
    </i>
    <i t="blank">
      <x v="38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562">
      <pivotArea field="2" type="button" dataOnly="0" labelOnly="1" outline="0" axis="axisRow" fieldPosition="0"/>
    </format>
    <format dxfId="561">
      <pivotArea outline="0" fieldPosition="0">
        <references count="1">
          <reference field="4294967294" count="1">
            <x v="0"/>
          </reference>
        </references>
      </pivotArea>
    </format>
    <format dxfId="560">
      <pivotArea outline="0" fieldPosition="0">
        <references count="1">
          <reference field="4294967294" count="1">
            <x v="1"/>
          </reference>
        </references>
      </pivotArea>
    </format>
    <format dxfId="559">
      <pivotArea outline="0" fieldPosition="0">
        <references count="1">
          <reference field="4294967294" count="1">
            <x v="2"/>
          </reference>
        </references>
      </pivotArea>
    </format>
    <format dxfId="558">
      <pivotArea outline="0" fieldPosition="0">
        <references count="1">
          <reference field="4294967294" count="1">
            <x v="3"/>
          </reference>
        </references>
      </pivotArea>
    </format>
    <format dxfId="557">
      <pivotArea outline="0" fieldPosition="0">
        <references count="1">
          <reference field="4294967294" count="1">
            <x v="4"/>
          </reference>
        </references>
      </pivotArea>
    </format>
    <format dxfId="556">
      <pivotArea outline="0" fieldPosition="0">
        <references count="1">
          <reference field="4294967294" count="1">
            <x v="5"/>
          </reference>
        </references>
      </pivotArea>
    </format>
    <format dxfId="555">
      <pivotArea outline="0" fieldPosition="0">
        <references count="1">
          <reference field="4294967294" count="1">
            <x v="6"/>
          </reference>
        </references>
      </pivotArea>
    </format>
    <format dxfId="554">
      <pivotArea field="2" type="button" dataOnly="0" labelOnly="1" outline="0" axis="axisRow" fieldPosition="0"/>
    </format>
    <format dxfId="5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52">
      <pivotArea field="2" type="button" dataOnly="0" labelOnly="1" outline="0" axis="axisRow" fieldPosition="0"/>
    </format>
    <format dxfId="5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50">
      <pivotArea field="2" type="button" dataOnly="0" labelOnly="1" outline="0" axis="axisRow" fieldPosition="0"/>
    </format>
    <format dxfId="54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4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4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46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E617C5-60CB-4EAE-ADAF-418CD7492B5A}" name="LTBL_15000" displayName="LTBL_15000" ref="B4:I20" totalsRowCount="1">
  <autoFilter ref="B4:I19" xr:uid="{EFE617C5-60CB-4EAE-ADAF-418CD7492B5A}"/>
  <tableColumns count="8">
    <tableColumn id="9" xr3:uid="{89B5029D-E31B-40AC-99DD-D5BFF2DE74FD}" name="産業大分類" totalsRowLabel="合計" totalsRowDxfId="545"/>
    <tableColumn id="10" xr3:uid="{17A96273-D885-4C6C-B094-AE0B2B9D7CD4}" name="総数／事業所数" totalsRowFunction="custom" totalsRowDxfId="544" dataCellStyle="桁区切り" totalsRowCellStyle="桁区切り">
      <totalsRowFormula>SUM(LTBL_15000[総数／事業所数])</totalsRowFormula>
    </tableColumn>
    <tableColumn id="11" xr3:uid="{3B3F5553-0539-4A2D-A694-FC7E617F631E}" name="総数／構成比" dataDxfId="543"/>
    <tableColumn id="12" xr3:uid="{7B980C8E-D8D5-4F7E-A0EB-B437497C7D27}" name="個人／事業所数" totalsRowFunction="sum" totalsRowDxfId="542" dataCellStyle="桁区切り" totalsRowCellStyle="桁区切り"/>
    <tableColumn id="13" xr3:uid="{ABAD6C7B-7C56-44FB-83AD-346C575B05C2}" name="個人／構成比" dataDxfId="541"/>
    <tableColumn id="14" xr3:uid="{74BDBB0F-7F14-4AF3-99F0-EF4CD786D91B}" name="法人／事業所数" totalsRowFunction="sum" totalsRowDxfId="540" dataCellStyle="桁区切り" totalsRowCellStyle="桁区切り"/>
    <tableColumn id="15" xr3:uid="{4F9FA31A-5367-46FA-9D39-ABDB1DF5C39D}" name="法人／構成比" dataDxfId="539"/>
    <tableColumn id="16" xr3:uid="{832FE3BA-F745-469F-AAB3-6BEFC2A68392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F9951D8-447E-485F-A4BF-EC326191E341}" name="LTBL_15102" displayName="LTBL_15102" ref="B4:I20" totalsRowCount="1">
  <autoFilter ref="B4:I19" xr:uid="{5F9951D8-447E-485F-A4BF-EC326191E341}"/>
  <tableColumns count="8">
    <tableColumn id="9" xr3:uid="{E3D69465-CE39-4259-ADCC-6F10A1155764}" name="産業大分類" totalsRowLabel="合計" totalsRowDxfId="503"/>
    <tableColumn id="10" xr3:uid="{F37AFD06-C1A0-48E3-BA4C-D4E6C2DE047A}" name="総数／事業所数" totalsRowFunction="custom" totalsRowDxfId="502" dataCellStyle="桁区切り" totalsRowCellStyle="桁区切り">
      <totalsRowFormula>SUM(LTBL_15102[総数／事業所数])</totalsRowFormula>
    </tableColumn>
    <tableColumn id="11" xr3:uid="{EC0C3DC9-81B6-4E3C-966A-DC13706584EA}" name="総数／構成比" dataDxfId="501"/>
    <tableColumn id="12" xr3:uid="{ABDF6160-2421-47E3-B411-B1435D29B81C}" name="個人／事業所数" totalsRowFunction="sum" totalsRowDxfId="500" dataCellStyle="桁区切り" totalsRowCellStyle="桁区切り"/>
    <tableColumn id="13" xr3:uid="{5D093222-161A-4B3D-BDF2-6B8A369F3B7E}" name="個人／構成比" dataDxfId="499"/>
    <tableColumn id="14" xr3:uid="{3CE61C6B-2ABF-49FE-B4AB-D89931AB1B3A}" name="法人／事業所数" totalsRowFunction="sum" totalsRowDxfId="498" dataCellStyle="桁区切り" totalsRowCellStyle="桁区切り"/>
    <tableColumn id="15" xr3:uid="{68F6D4F3-B932-4EE7-92C7-244092DFDF22}" name="法人／構成比" dataDxfId="497"/>
    <tableColumn id="16" xr3:uid="{362F45F1-A18F-405B-89E8-59779FD83966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A1046A51-0340-48F7-9396-708CCC67691D}" name="LTBL_15405" displayName="LTBL_15405" ref="B4:I20" totalsRowCount="1">
  <autoFilter ref="B4:I19" xr:uid="{A1046A51-0340-48F7-9396-708CCC67691D}"/>
  <tableColumns count="8">
    <tableColumn id="9" xr3:uid="{A5049519-D2B3-48D2-81BD-F3729465B432}" name="産業大分類" totalsRowLabel="合計" totalsRowDxfId="83"/>
    <tableColumn id="10" xr3:uid="{E5C7CA28-845D-49A0-91BA-8DE70ACCBB64}" name="総数／事業所数" totalsRowFunction="custom" totalsRowDxfId="82" dataCellStyle="桁区切り" totalsRowCellStyle="桁区切り">
      <totalsRowFormula>SUM(LTBL_15405[総数／事業所数])</totalsRowFormula>
    </tableColumn>
    <tableColumn id="11" xr3:uid="{30F70F97-0D4F-4719-98C8-18F1420E1172}" name="総数／構成比" dataDxfId="81"/>
    <tableColumn id="12" xr3:uid="{62AB996E-06F6-4E90-8E13-4272EF50A686}" name="個人／事業所数" totalsRowFunction="sum" totalsRowDxfId="80" dataCellStyle="桁区切り" totalsRowCellStyle="桁区切り"/>
    <tableColumn id="13" xr3:uid="{E19A9E6E-771F-4724-BDA3-B9471624B7A3}" name="個人／構成比" dataDxfId="79"/>
    <tableColumn id="14" xr3:uid="{07694C14-1C5D-4AC5-AC7C-487D6EF9B72F}" name="法人／事業所数" totalsRowFunction="sum" totalsRowDxfId="78" dataCellStyle="桁区切り" totalsRowCellStyle="桁区切り"/>
    <tableColumn id="15" xr3:uid="{48EE2775-C934-45F7-85DD-4E22E0053F05}" name="法人／構成比" dataDxfId="77"/>
    <tableColumn id="16" xr3:uid="{CBA5528A-4976-4036-88AC-0DF4A1E7A9D8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C0A55313-449A-41C2-A0B9-BDB09ACE4D9E}" name="M_TABLE_15405" displayName="M_TABLE_15405" ref="B23:I46" totalsRowShown="0">
  <autoFilter ref="B23:I46" xr:uid="{C0A55313-449A-41C2-A0B9-BDB09ACE4D9E}"/>
  <tableColumns count="8">
    <tableColumn id="9" xr3:uid="{F8CA330A-5B67-47BD-8418-C73E2A7B0121}" name="産業中分類上位２０"/>
    <tableColumn id="10" xr3:uid="{215E573A-E6BC-4A5E-A548-E657C1777E66}" name="総数／事業所数" dataCellStyle="桁区切り"/>
    <tableColumn id="11" xr3:uid="{4DFED95F-F05A-4D53-AAED-EF38DD1578B3}" name="総数／構成比" dataDxfId="75"/>
    <tableColumn id="12" xr3:uid="{5A28D0B6-46FF-4D83-A68D-C8F7D0305FEB}" name="個人／事業所数" dataCellStyle="桁区切り"/>
    <tableColumn id="13" xr3:uid="{005346B0-6128-4812-98D2-E70353FF3CE7}" name="個人／構成比" dataDxfId="74"/>
    <tableColumn id="14" xr3:uid="{A897F5FB-891E-4F72-82CD-05881D1B8DD9}" name="法人／事業所数" dataCellStyle="桁区切り"/>
    <tableColumn id="15" xr3:uid="{D362F880-16DA-4650-9F90-9F9DBA58724F}" name="法人／構成比" dataDxfId="73"/>
    <tableColumn id="16" xr3:uid="{3272A3C4-3D92-4391-BCD1-C05901CD390B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71AF5BD7-2DA3-4CC3-B57A-234A4BF5F324}" name="S_TABLE_15405" displayName="S_TABLE_15405" ref="B49:I83" totalsRowShown="0">
  <autoFilter ref="B49:I83" xr:uid="{71AF5BD7-2DA3-4CC3-B57A-234A4BF5F324}"/>
  <tableColumns count="8">
    <tableColumn id="9" xr3:uid="{DF4A20EB-32CC-4B7F-830D-37E4CC596912}" name="産業小分類上位２０"/>
    <tableColumn id="10" xr3:uid="{B5ADF810-9BA3-4DC6-AA14-EC92486BC3EC}" name="総数／事業所数" dataCellStyle="桁区切り"/>
    <tableColumn id="11" xr3:uid="{175115D0-355D-4849-A916-83F5DECEE318}" name="総数／構成比" dataDxfId="72"/>
    <tableColumn id="12" xr3:uid="{FBB4E176-4E6F-4A76-90F4-E4E2F46B699B}" name="個人／事業所数" dataCellStyle="桁区切り"/>
    <tableColumn id="13" xr3:uid="{12E27862-3617-43C8-B648-79C1B3C99E45}" name="個人／構成比" dataDxfId="71"/>
    <tableColumn id="14" xr3:uid="{963237BB-9B3D-403A-AD82-3CF63F5ABA16}" name="法人／事業所数" dataCellStyle="桁区切り"/>
    <tableColumn id="15" xr3:uid="{34EDCC86-8E2B-401B-A5B0-680F0E399159}" name="法人／構成比" dataDxfId="70"/>
    <tableColumn id="16" xr3:uid="{86074486-BD9C-4F5C-B287-0BC228013D36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CFD4E0-9D6C-45FF-95E0-C0D6E187645A}" name="LTBL_15461" displayName="LTBL_15461" ref="B4:I20" totalsRowCount="1">
  <autoFilter ref="B4:I19" xr:uid="{00CFD4E0-9D6C-45FF-95E0-C0D6E187645A}"/>
  <tableColumns count="8">
    <tableColumn id="9" xr3:uid="{AE3C0A47-89AB-4B10-B7E3-21782A6C32E3}" name="産業大分類" totalsRowLabel="合計" totalsRowDxfId="69"/>
    <tableColumn id="10" xr3:uid="{73472688-7605-4499-8A6A-9D8699B01C38}" name="総数／事業所数" totalsRowFunction="custom" totalsRowDxfId="68" dataCellStyle="桁区切り" totalsRowCellStyle="桁区切り">
      <totalsRowFormula>SUM(LTBL_15461[総数／事業所数])</totalsRowFormula>
    </tableColumn>
    <tableColumn id="11" xr3:uid="{F45C5058-A012-4943-A980-907A933057BB}" name="総数／構成比" dataDxfId="67"/>
    <tableColumn id="12" xr3:uid="{000E962F-B0A8-4C70-B349-1B8346725ED4}" name="個人／事業所数" totalsRowFunction="sum" totalsRowDxfId="66" dataCellStyle="桁区切り" totalsRowCellStyle="桁区切り"/>
    <tableColumn id="13" xr3:uid="{303F5311-C263-4EEA-A17F-9461C8F5A51A}" name="個人／構成比" dataDxfId="65"/>
    <tableColumn id="14" xr3:uid="{EFB78C9A-B35B-4A6D-A25F-07EB68D87F32}" name="法人／事業所数" totalsRowFunction="sum" totalsRowDxfId="64" dataCellStyle="桁区切り" totalsRowCellStyle="桁区切り"/>
    <tableColumn id="15" xr3:uid="{05C50671-24DB-4C46-AAF0-7F00B1C96AB5}" name="法人／構成比" dataDxfId="63"/>
    <tableColumn id="16" xr3:uid="{89CEB341-7527-4067-A282-581B49C1A5FF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6E966FED-09B2-4076-B832-34817C2EB80E}" name="M_TABLE_15461" displayName="M_TABLE_15461" ref="B23:I43" totalsRowShown="0">
  <autoFilter ref="B23:I43" xr:uid="{6E966FED-09B2-4076-B832-34817C2EB80E}"/>
  <tableColumns count="8">
    <tableColumn id="9" xr3:uid="{5EF58DCC-DC0B-4D87-8534-19952199EF2E}" name="産業中分類上位２０"/>
    <tableColumn id="10" xr3:uid="{C434F464-4453-4975-BE08-2F1E309958EB}" name="総数／事業所数" dataCellStyle="桁区切り"/>
    <tableColumn id="11" xr3:uid="{7840AB95-58C7-4886-9728-8B0034F7BADA}" name="総数／構成比" dataDxfId="61"/>
    <tableColumn id="12" xr3:uid="{0D943A38-43C0-44EA-8D5E-4EB7EE7C2CDB}" name="個人／事業所数" dataCellStyle="桁区切り"/>
    <tableColumn id="13" xr3:uid="{A15E42CB-7351-4D96-9E95-291A8976DBC9}" name="個人／構成比" dataDxfId="60"/>
    <tableColumn id="14" xr3:uid="{C59D90C3-AB6E-43EC-B0A7-33DBBF5FE64D}" name="法人／事業所数" dataCellStyle="桁区切り"/>
    <tableColumn id="15" xr3:uid="{159A3A13-620C-41A8-BA9C-B4B4A4CB3481}" name="法人／構成比" dataDxfId="59"/>
    <tableColumn id="16" xr3:uid="{FA12873B-A3EE-4CD9-AE6A-CDD5ABB810D3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FDF2AF9C-72CB-4A72-89DC-DC8CC44B99F5}" name="S_TABLE_15461" displayName="S_TABLE_15461" ref="B46:I70" totalsRowShown="0">
  <autoFilter ref="B46:I70" xr:uid="{FDF2AF9C-72CB-4A72-89DC-DC8CC44B99F5}"/>
  <tableColumns count="8">
    <tableColumn id="9" xr3:uid="{0058CCA9-B328-41E7-A950-4081347E5840}" name="産業小分類上位２０"/>
    <tableColumn id="10" xr3:uid="{71895B98-C714-46CC-AF69-F0ECE14475E1}" name="総数／事業所数" dataCellStyle="桁区切り"/>
    <tableColumn id="11" xr3:uid="{BA6EEAE8-64A1-4B08-A543-8B64AAFAC79C}" name="総数／構成比" dataDxfId="58"/>
    <tableColumn id="12" xr3:uid="{8D0F7451-EEB9-4E0A-8EF2-0169CFC85B2C}" name="個人／事業所数" dataCellStyle="桁区切り"/>
    <tableColumn id="13" xr3:uid="{E8359450-56EE-4115-9E30-EEE01AA54402}" name="個人／構成比" dataDxfId="57"/>
    <tableColumn id="14" xr3:uid="{AB00454A-FB2B-421A-B820-21D457F851D6}" name="法人／事業所数" dataCellStyle="桁区切り"/>
    <tableColumn id="15" xr3:uid="{CC0D1AF0-FFD8-4065-8E1F-E95A51F0C603}" name="法人／構成比" dataDxfId="56"/>
    <tableColumn id="16" xr3:uid="{CB29C185-9A46-4E84-B976-01A8FD76B944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C0105B3D-2933-48E8-95FB-11EEEFEBE1B8}" name="LTBL_15482" displayName="LTBL_15482" ref="B4:I20" totalsRowCount="1">
  <autoFilter ref="B4:I19" xr:uid="{C0105B3D-2933-48E8-95FB-11EEEFEBE1B8}"/>
  <tableColumns count="8">
    <tableColumn id="9" xr3:uid="{31CDA82F-BC3A-4557-8549-CB1FDFEE8E4B}" name="産業大分類" totalsRowLabel="合計" totalsRowDxfId="55"/>
    <tableColumn id="10" xr3:uid="{7EEE395E-2924-4A6E-B6C5-19D88F6ABD69}" name="総数／事業所数" totalsRowFunction="custom" totalsRowDxfId="54" dataCellStyle="桁区切り" totalsRowCellStyle="桁区切り">
      <totalsRowFormula>SUM(LTBL_15482[総数／事業所数])</totalsRowFormula>
    </tableColumn>
    <tableColumn id="11" xr3:uid="{9A87C125-5B22-4017-861B-414455E8EBCF}" name="総数／構成比" dataDxfId="53"/>
    <tableColumn id="12" xr3:uid="{089E7B1D-2E88-4776-99F9-2D2AB4AC7EA7}" name="個人／事業所数" totalsRowFunction="sum" totalsRowDxfId="52" dataCellStyle="桁区切り" totalsRowCellStyle="桁区切り"/>
    <tableColumn id="13" xr3:uid="{B911FA31-182D-425F-B90C-48958614DFCF}" name="個人／構成比" dataDxfId="51"/>
    <tableColumn id="14" xr3:uid="{F02DE54C-193D-4B53-861B-6C31CCC0CA08}" name="法人／事業所数" totalsRowFunction="sum" totalsRowDxfId="50" dataCellStyle="桁区切り" totalsRowCellStyle="桁区切り"/>
    <tableColumn id="15" xr3:uid="{74178DB6-18D1-4C63-90CB-056A6B141106}" name="法人／構成比" dataDxfId="49"/>
    <tableColumn id="16" xr3:uid="{9E22B081-2BC1-41FA-A0BA-BC79115AE95C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8DF9495D-3621-4DF3-BC8D-5121C141F804}" name="M_TABLE_15482" displayName="M_TABLE_15482" ref="B23:I45" totalsRowShown="0">
  <autoFilter ref="B23:I45" xr:uid="{8DF9495D-3621-4DF3-BC8D-5121C141F804}"/>
  <tableColumns count="8">
    <tableColumn id="9" xr3:uid="{F03C5821-7DD6-4146-9EDD-B7AADF2FAC67}" name="産業中分類上位２０"/>
    <tableColumn id="10" xr3:uid="{6C8ACD45-18E5-45A6-8859-D524FE59FBA1}" name="総数／事業所数" dataCellStyle="桁区切り"/>
    <tableColumn id="11" xr3:uid="{4006CE26-CC55-44BB-8C22-C5F0A4E744B6}" name="総数／構成比" dataDxfId="47"/>
    <tableColumn id="12" xr3:uid="{1E90A19F-4B79-40BA-B91A-63E679B15663}" name="個人／事業所数" dataCellStyle="桁区切り"/>
    <tableColumn id="13" xr3:uid="{1D6B5ADF-0093-40A1-8E70-04CB35EC6DFA}" name="個人／構成比" dataDxfId="46"/>
    <tableColumn id="14" xr3:uid="{A4ECE408-D793-4F48-B978-517B8F95A55C}" name="法人／事業所数" dataCellStyle="桁区切り"/>
    <tableColumn id="15" xr3:uid="{CD687157-33BD-4684-9585-DA4EC8348F88}" name="法人／構成比" dataDxfId="45"/>
    <tableColumn id="16" xr3:uid="{AAC7B0BB-84F6-4451-9247-9C63F50D6BB8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84C6D6EA-3ACD-4F75-8486-38757328B5B0}" name="S_TABLE_15482" displayName="S_TABLE_15482" ref="B48:I79" totalsRowShown="0">
  <autoFilter ref="B48:I79" xr:uid="{84C6D6EA-3ACD-4F75-8486-38757328B5B0}"/>
  <tableColumns count="8">
    <tableColumn id="9" xr3:uid="{9BD38BCB-1C1B-4F74-8AD1-A78401F4D345}" name="産業小分類上位２０"/>
    <tableColumn id="10" xr3:uid="{894CEF4C-FFEB-438D-980C-7A9BA47D9F32}" name="総数／事業所数" dataCellStyle="桁区切り"/>
    <tableColumn id="11" xr3:uid="{988B2710-E557-4F7D-8322-C02392811171}" name="総数／構成比" dataDxfId="44"/>
    <tableColumn id="12" xr3:uid="{118EEF86-70F7-4CE8-96DD-DDBCFA9F0F3C}" name="個人／事業所数" dataCellStyle="桁区切り"/>
    <tableColumn id="13" xr3:uid="{523BF2D8-9E7B-4EE9-9FE9-D837ABC7F4B9}" name="個人／構成比" dataDxfId="43"/>
    <tableColumn id="14" xr3:uid="{3CB8A765-1D03-4610-9E56-4B041E590F76}" name="法人／事業所数" dataCellStyle="桁区切り"/>
    <tableColumn id="15" xr3:uid="{D1A25308-6CF9-4F42-A43B-50BE00D3DC91}" name="法人／構成比" dataDxfId="42"/>
    <tableColumn id="16" xr3:uid="{6D1B1862-2288-45E1-848C-08563394ABB4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EB4E27F4-6C50-4A80-BC3D-187AC008B46D}" name="LTBL_15504" displayName="LTBL_15504" ref="B4:I20" totalsRowCount="1">
  <autoFilter ref="B4:I19" xr:uid="{EB4E27F4-6C50-4A80-BC3D-187AC008B46D}"/>
  <tableColumns count="8">
    <tableColumn id="9" xr3:uid="{7BFBF38C-E1C1-45DE-871F-7E0760B802CD}" name="産業大分類" totalsRowLabel="合計" totalsRowDxfId="41"/>
    <tableColumn id="10" xr3:uid="{D3689763-06EC-4B95-A74A-F70B2FE7555F}" name="総数／事業所数" totalsRowFunction="custom" totalsRowDxfId="40" dataCellStyle="桁区切り" totalsRowCellStyle="桁区切り">
      <totalsRowFormula>SUM(LTBL_15504[総数／事業所数])</totalsRowFormula>
    </tableColumn>
    <tableColumn id="11" xr3:uid="{BB24592A-DE57-446D-B9D8-F1BD40EE5F0D}" name="総数／構成比" dataDxfId="39"/>
    <tableColumn id="12" xr3:uid="{49AA153B-B481-46B3-B7BE-5787FC17D6BE}" name="個人／事業所数" totalsRowFunction="sum" totalsRowDxfId="38" dataCellStyle="桁区切り" totalsRowCellStyle="桁区切り"/>
    <tableColumn id="13" xr3:uid="{83506945-F8D8-4186-8DC9-47BD273E43AF}" name="個人／構成比" dataDxfId="37"/>
    <tableColumn id="14" xr3:uid="{1979F386-8AB2-47DD-AD89-A13142946ECB}" name="法人／事業所数" totalsRowFunction="sum" totalsRowDxfId="36" dataCellStyle="桁区切り" totalsRowCellStyle="桁区切り"/>
    <tableColumn id="15" xr3:uid="{EEBBAF7E-7550-4B8D-B0FE-5F0EFB8AA8A0}" name="法人／構成比" dataDxfId="35"/>
    <tableColumn id="16" xr3:uid="{B2B68A2E-39D2-4B88-8DA8-E396CD9A15D5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400384F-74F4-4E01-A1E9-1837A6A0F5B6}" name="M_TABLE_15102" displayName="M_TABLE_15102" ref="B23:I44" totalsRowShown="0">
  <autoFilter ref="B23:I44" xr:uid="{3400384F-74F4-4E01-A1E9-1837A6A0F5B6}"/>
  <tableColumns count="8">
    <tableColumn id="9" xr3:uid="{0D869B5B-8E8B-4EB2-818D-EF65A2996B1E}" name="産業中分類上位２０"/>
    <tableColumn id="10" xr3:uid="{A6C56417-9163-4501-B025-4BD2EAFF7584}" name="総数／事業所数" dataCellStyle="桁区切り"/>
    <tableColumn id="11" xr3:uid="{7A27DE96-5422-481D-BF09-CB2E9A4846FE}" name="総数／構成比" dataDxfId="495"/>
    <tableColumn id="12" xr3:uid="{D49D3D2F-17B3-4976-8840-01B40F4D7D72}" name="個人／事業所数" dataCellStyle="桁区切り"/>
    <tableColumn id="13" xr3:uid="{C03A13ED-44AA-485F-BB4A-1DF04AAD9B82}" name="個人／構成比" dataDxfId="494"/>
    <tableColumn id="14" xr3:uid="{087FA2A3-0824-405D-B5DD-F727A3E591AC}" name="法人／事業所数" dataCellStyle="桁区切り"/>
    <tableColumn id="15" xr3:uid="{CE3543FC-1554-4FDA-8445-E0F4D4FF46D1}" name="法人／構成比" dataDxfId="493"/>
    <tableColumn id="16" xr3:uid="{A4169B77-07F3-4564-B17A-3B985ABA4C31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BDFF2B88-1DEB-444C-ABCB-F0AAD83B4571}" name="M_TABLE_15504" displayName="M_TABLE_15504" ref="B23:I54" totalsRowShown="0">
  <autoFilter ref="B23:I54" xr:uid="{BDFF2B88-1DEB-444C-ABCB-F0AAD83B4571}"/>
  <tableColumns count="8">
    <tableColumn id="9" xr3:uid="{2E084538-613E-4A5D-BB9E-91B5F64D688F}" name="産業中分類上位２０"/>
    <tableColumn id="10" xr3:uid="{24BC4D2D-D03D-4E27-9C40-7EAB77E2A6EB}" name="総数／事業所数" dataCellStyle="桁区切り"/>
    <tableColumn id="11" xr3:uid="{45B7B5C4-E34E-4488-8963-8A2846981679}" name="総数／構成比" dataDxfId="33"/>
    <tableColumn id="12" xr3:uid="{341926A5-750B-46F5-A3DD-18CC20E3588E}" name="個人／事業所数" dataCellStyle="桁区切り"/>
    <tableColumn id="13" xr3:uid="{A39A0A4E-80A5-47BE-84B2-E4AE44AE573C}" name="個人／構成比" dataDxfId="32"/>
    <tableColumn id="14" xr3:uid="{A61BAD8F-8742-4A84-A50B-DEF41CAF9366}" name="法人／事業所数" dataCellStyle="桁区切り"/>
    <tableColumn id="15" xr3:uid="{3EFD073F-62B6-4DE8-8979-9951BE7E5D53}" name="法人／構成比" dataDxfId="31"/>
    <tableColumn id="16" xr3:uid="{D5F7FDBF-439A-4CCF-B1EC-4A0E09B006C2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2D83A8F6-1F77-439D-9F7A-A202432A8C65}" name="S_TABLE_15504" displayName="S_TABLE_15504" ref="B57:I82" totalsRowShown="0">
  <autoFilter ref="B57:I82" xr:uid="{2D83A8F6-1F77-439D-9F7A-A202432A8C65}"/>
  <tableColumns count="8">
    <tableColumn id="9" xr3:uid="{E4730AB7-F7AA-4275-9CE7-F8728859FBFF}" name="産業小分類上位２０"/>
    <tableColumn id="10" xr3:uid="{609F148D-4B8C-4E73-9410-00700A95F129}" name="総数／事業所数" dataCellStyle="桁区切り"/>
    <tableColumn id="11" xr3:uid="{B7D8FB5E-29B3-4540-959F-307C1334FE30}" name="総数／構成比" dataDxfId="30"/>
    <tableColumn id="12" xr3:uid="{47F98292-C53D-4849-A56C-D1D99A56746B}" name="個人／事業所数" dataCellStyle="桁区切り"/>
    <tableColumn id="13" xr3:uid="{5E4C09CA-1E09-4E57-8CCD-0DC7FEDEFA06}" name="個人／構成比" dataDxfId="29"/>
    <tableColumn id="14" xr3:uid="{7A62E1BD-32CC-4C90-B983-7EA9886262CE}" name="法人／事業所数" dataCellStyle="桁区切り"/>
    <tableColumn id="15" xr3:uid="{29127D0B-DC8E-444C-9612-84C169E8C765}" name="法人／構成比" dataDxfId="28"/>
    <tableColumn id="16" xr3:uid="{BEE583EF-B540-4218-8045-568C5D8E0149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37C2DADB-5AF6-498C-897C-B76F1939F798}" name="LTBL_15581" displayName="LTBL_15581" ref="B4:I20" totalsRowCount="1">
  <autoFilter ref="B4:I19" xr:uid="{37C2DADB-5AF6-498C-897C-B76F1939F798}"/>
  <tableColumns count="8">
    <tableColumn id="9" xr3:uid="{7CAE6713-8C95-4D53-9B56-C333E95EEC48}" name="産業大分類" totalsRowLabel="合計" totalsRowDxfId="27"/>
    <tableColumn id="10" xr3:uid="{777F547C-D57A-4FEE-9590-167BC4BFA23B}" name="総数／事業所数" totalsRowFunction="custom" totalsRowDxfId="26" dataCellStyle="桁区切り" totalsRowCellStyle="桁区切り">
      <totalsRowFormula>SUM(LTBL_15581[総数／事業所数])</totalsRowFormula>
    </tableColumn>
    <tableColumn id="11" xr3:uid="{5C88B1AE-812C-484C-948E-D11B9F638BAB}" name="総数／構成比" dataDxfId="25"/>
    <tableColumn id="12" xr3:uid="{016AD064-B44B-4A2C-9229-9869A5F6084F}" name="個人／事業所数" totalsRowFunction="sum" totalsRowDxfId="24" dataCellStyle="桁区切り" totalsRowCellStyle="桁区切り"/>
    <tableColumn id="13" xr3:uid="{498404F2-B455-4E40-9A6C-E4E52AF8A7D8}" name="個人／構成比" dataDxfId="23"/>
    <tableColumn id="14" xr3:uid="{888E9CD4-B69F-4A50-8CA4-F20E77D48905}" name="法人／事業所数" totalsRowFunction="sum" totalsRowDxfId="22" dataCellStyle="桁区切り" totalsRowCellStyle="桁区切り"/>
    <tableColumn id="15" xr3:uid="{C28EFFF6-9269-4C39-A4B0-53794F02161D}" name="法人／構成比" dataDxfId="21"/>
    <tableColumn id="16" xr3:uid="{51C1BB51-391A-4AE0-96B4-B52019D0299B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59A6EFD-A163-456E-890B-CE1C82DF787D}" name="M_TABLE_15581" displayName="M_TABLE_15581" ref="B23:I59" totalsRowShown="0">
  <autoFilter ref="B23:I59" xr:uid="{059A6EFD-A163-456E-890B-CE1C82DF787D}"/>
  <tableColumns count="8">
    <tableColumn id="9" xr3:uid="{827B8E20-9475-426F-AB9D-A04BC4EA4382}" name="産業中分類上位２０"/>
    <tableColumn id="10" xr3:uid="{33BC973D-E686-4BA6-814F-F3404DF7C836}" name="総数／事業所数" dataCellStyle="桁区切り"/>
    <tableColumn id="11" xr3:uid="{85B3BDCF-3D59-423F-B3B5-2AF1C88B7D4A}" name="総数／構成比" dataDxfId="19"/>
    <tableColumn id="12" xr3:uid="{EB697B36-E084-4A9A-8A84-95B3FC388DFC}" name="個人／事業所数" dataCellStyle="桁区切り"/>
    <tableColumn id="13" xr3:uid="{44EBFC32-2144-46E4-A2D7-8F759876E754}" name="個人／構成比" dataDxfId="18"/>
    <tableColumn id="14" xr3:uid="{7E4987B5-64A9-47DE-B2F4-D97DC6BCFE75}" name="法人／事業所数" dataCellStyle="桁区切り"/>
    <tableColumn id="15" xr3:uid="{C6D06A28-0489-47A0-B5D0-1762EF4827AF}" name="法人／構成比" dataDxfId="17"/>
    <tableColumn id="16" xr3:uid="{7F7E5932-232E-43D3-8C58-92A131D84DFC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3BD7AB06-6265-4C34-832F-808EC255EA7C}" name="S_TABLE_15581" displayName="S_TABLE_15581" ref="B62:I89" totalsRowShown="0">
  <autoFilter ref="B62:I89" xr:uid="{3BD7AB06-6265-4C34-832F-808EC255EA7C}"/>
  <tableColumns count="8">
    <tableColumn id="9" xr3:uid="{B64F58D3-2B3E-49A5-BBB4-EFDB0333CEF0}" name="産業小分類上位２０"/>
    <tableColumn id="10" xr3:uid="{92EA20D1-DF20-40F2-80DA-49699182150A}" name="総数／事業所数" dataCellStyle="桁区切り"/>
    <tableColumn id="11" xr3:uid="{F823B37D-A05E-4E93-BA70-3094062D2A9B}" name="総数／構成比" dataDxfId="16"/>
    <tableColumn id="12" xr3:uid="{8EAEAF72-1459-4E5E-806E-E3DABF23765E}" name="個人／事業所数" dataCellStyle="桁区切り"/>
    <tableColumn id="13" xr3:uid="{6BEFA835-BD5E-411D-8166-0D37FB30A119}" name="個人／構成比" dataDxfId="15"/>
    <tableColumn id="14" xr3:uid="{3C5DE1D7-419F-466E-953C-56BF1ADD19E9}" name="法人／事業所数" dataCellStyle="桁区切り"/>
    <tableColumn id="15" xr3:uid="{ABEB6E37-C120-4CA4-9865-21D412A3636B}" name="法人／構成比" dataDxfId="14"/>
    <tableColumn id="16" xr3:uid="{35F8A2F8-CF6F-4B3E-955C-C652D5132976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D938B4F1-6A14-4DC6-A6B7-1680160A676B}" name="LTBL_15586" displayName="LTBL_15586" ref="B4:I20" totalsRowCount="1">
  <autoFilter ref="B4:I19" xr:uid="{D938B4F1-6A14-4DC6-A6B7-1680160A676B}"/>
  <tableColumns count="8">
    <tableColumn id="9" xr3:uid="{AC242429-9674-4295-8E04-DAEBD79320D8}" name="産業大分類" totalsRowLabel="合計" totalsRowDxfId="13"/>
    <tableColumn id="10" xr3:uid="{A9EE75C8-CCBE-42DC-94DD-407E6F542566}" name="総数／事業所数" totalsRowFunction="custom" totalsRowDxfId="12" dataCellStyle="桁区切り" totalsRowCellStyle="桁区切り">
      <totalsRowFormula>SUM(LTBL_15586[総数／事業所数])</totalsRowFormula>
    </tableColumn>
    <tableColumn id="11" xr3:uid="{BE424A57-FD70-4110-81AD-AC77CF0BA3AA}" name="総数／構成比" dataDxfId="11"/>
    <tableColumn id="12" xr3:uid="{8489E765-8B67-4F8D-8449-6272826C6DAB}" name="個人／事業所数" totalsRowFunction="sum" totalsRowDxfId="10" dataCellStyle="桁区切り" totalsRowCellStyle="桁区切り"/>
    <tableColumn id="13" xr3:uid="{4D43B133-F957-4275-B3E7-0AEB3333AFD4}" name="個人／構成比" dataDxfId="9"/>
    <tableColumn id="14" xr3:uid="{29BEA82C-4BF1-401A-9583-E3920CE0B0FB}" name="法人／事業所数" totalsRowFunction="sum" totalsRowDxfId="8" dataCellStyle="桁区切り" totalsRowCellStyle="桁区切り"/>
    <tableColumn id="15" xr3:uid="{560DC3F7-80DF-47C1-A0A2-50619FD864D3}" name="法人／構成比" dataDxfId="7"/>
    <tableColumn id="16" xr3:uid="{06264C8E-B995-4A1D-9981-DB663E3C090B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668A8299-58C0-4D0E-9AFC-2866FEB321FA}" name="M_TABLE_15586" displayName="M_TABLE_15586" ref="B23:I34" totalsRowShown="0">
  <autoFilter ref="B23:I34" xr:uid="{668A8299-58C0-4D0E-9AFC-2866FEB321FA}"/>
  <tableColumns count="8">
    <tableColumn id="9" xr3:uid="{1052DB59-08C0-48D7-94E8-0CE3155B3B3A}" name="産業中分類上位２０"/>
    <tableColumn id="10" xr3:uid="{409CD183-3730-44CA-B10A-5BF06F0725D8}" name="総数／事業所数" dataCellStyle="桁区切り"/>
    <tableColumn id="11" xr3:uid="{BCB16E9B-4FB5-495F-8E50-61DF7D7A261C}" name="総数／構成比" dataDxfId="5"/>
    <tableColumn id="12" xr3:uid="{6BCB1680-DB3D-4C26-BF52-863090D2F8D8}" name="個人／事業所数" dataCellStyle="桁区切り"/>
    <tableColumn id="13" xr3:uid="{0B5B7F21-6FAA-4469-BF89-334B241C2FB0}" name="個人／構成比" dataDxfId="4"/>
    <tableColumn id="14" xr3:uid="{3EFAA61C-2ADE-436E-91FB-14C3CEA01B22}" name="法人／事業所数" dataCellStyle="桁区切り"/>
    <tableColumn id="15" xr3:uid="{BF7E2AD2-39CE-45F0-83B8-CD0C678DA5D4}" name="法人／構成比" dataDxfId="3"/>
    <tableColumn id="16" xr3:uid="{81AFC45B-73E7-421D-A24F-F5B06B81663C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C096344F-1993-4FE7-A867-DD83E07FF459}" name="S_TABLE_15586" displayName="S_TABLE_15586" ref="B37:I55" totalsRowShown="0">
  <autoFilter ref="B37:I55" xr:uid="{C096344F-1993-4FE7-A867-DD83E07FF459}"/>
  <tableColumns count="8">
    <tableColumn id="9" xr3:uid="{6B224B4F-5842-4E21-8262-0357C2DD4973}" name="産業小分類上位２０"/>
    <tableColumn id="10" xr3:uid="{3D520353-3D65-4145-85E4-35F0AD499418}" name="総数／事業所数" dataCellStyle="桁区切り"/>
    <tableColumn id="11" xr3:uid="{DEE429B6-AE9C-4A96-BB27-545279E96133}" name="総数／構成比" dataDxfId="2"/>
    <tableColumn id="12" xr3:uid="{2C055602-CEA7-4726-BFB1-9E9F00C3C6A9}" name="個人／事業所数" dataCellStyle="桁区切り"/>
    <tableColumn id="13" xr3:uid="{DEE88FCC-BC15-40F9-997E-1ABECD56C2E0}" name="個人／構成比" dataDxfId="1"/>
    <tableColumn id="14" xr3:uid="{AA574F5E-3D03-4D6F-8B3B-E5C3F0C5C1F1}" name="法人／事業所数" dataCellStyle="桁区切り"/>
    <tableColumn id="15" xr3:uid="{1CA8FCEA-1076-439B-9229-79307FFA714F}" name="法人／構成比" dataDxfId="0"/>
    <tableColumn id="16" xr3:uid="{5343ED76-C68A-4ABD-9B5D-68538B35F58A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4E3E59-FBA8-4C24-9EE9-793C551ADD2A}" name="S_TABLE_15102" displayName="S_TABLE_15102" ref="B47:I68" totalsRowShown="0">
  <autoFilter ref="B47:I68" xr:uid="{8B4E3E59-FBA8-4C24-9EE9-793C551ADD2A}"/>
  <tableColumns count="8">
    <tableColumn id="9" xr3:uid="{A1EBB9A0-E523-461C-B598-BD541F436C0B}" name="産業小分類上位２０"/>
    <tableColumn id="10" xr3:uid="{87B12DB1-8A44-429E-8F54-25FCB0AA0BC3}" name="総数／事業所数" dataCellStyle="桁区切り"/>
    <tableColumn id="11" xr3:uid="{12D50399-A94E-48EF-BC49-64463E74567E}" name="総数／構成比" dataDxfId="492"/>
    <tableColumn id="12" xr3:uid="{C856A349-7B13-4384-88EF-C80D9B0A1F7A}" name="個人／事業所数" dataCellStyle="桁区切り"/>
    <tableColumn id="13" xr3:uid="{679CC281-05E4-4C29-AFF7-DE5F2C03165E}" name="個人／構成比" dataDxfId="491"/>
    <tableColumn id="14" xr3:uid="{C7FF8151-F1A6-4005-B171-F57DF7E1A93F}" name="法人／事業所数" dataCellStyle="桁区切り"/>
    <tableColumn id="15" xr3:uid="{5956B048-A98F-4BAC-BC17-12D9589BB6AD}" name="法人／構成比" dataDxfId="490"/>
    <tableColumn id="16" xr3:uid="{D6224296-965E-4FF6-9793-4E0BA9668BF4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7040775-7B57-4C42-BEF8-AD18D10DA9B9}" name="LTBL_15103" displayName="LTBL_15103" ref="B4:I20" totalsRowCount="1">
  <autoFilter ref="B4:I19" xr:uid="{E7040775-7B57-4C42-BEF8-AD18D10DA9B9}"/>
  <tableColumns count="8">
    <tableColumn id="9" xr3:uid="{346CDAD0-CCA4-46DF-ADA5-EFFC3992C761}" name="産業大分類" totalsRowLabel="合計" totalsRowDxfId="489"/>
    <tableColumn id="10" xr3:uid="{62207385-AFB6-4E68-BE26-D49118C26D46}" name="総数／事業所数" totalsRowFunction="custom" totalsRowDxfId="488" dataCellStyle="桁区切り" totalsRowCellStyle="桁区切り">
      <totalsRowFormula>SUM(LTBL_15103[総数／事業所数])</totalsRowFormula>
    </tableColumn>
    <tableColumn id="11" xr3:uid="{FC01CBD2-A48F-48DF-A290-CC37BC89F0E6}" name="総数／構成比" dataDxfId="487"/>
    <tableColumn id="12" xr3:uid="{5EABC16A-9DFD-4ED8-BC2A-AD755B694135}" name="個人／事業所数" totalsRowFunction="sum" totalsRowDxfId="486" dataCellStyle="桁区切り" totalsRowCellStyle="桁区切り"/>
    <tableColumn id="13" xr3:uid="{9EFE8073-4AEE-4D9B-ADEE-0473781DD4E0}" name="個人／構成比" dataDxfId="485"/>
    <tableColumn id="14" xr3:uid="{9D34F3BA-2462-4921-8BBC-76050267958A}" name="法人／事業所数" totalsRowFunction="sum" totalsRowDxfId="484" dataCellStyle="桁区切り" totalsRowCellStyle="桁区切り"/>
    <tableColumn id="15" xr3:uid="{6F656C16-F492-45AE-92CC-54F42A5E49CD}" name="法人／構成比" dataDxfId="483"/>
    <tableColumn id="16" xr3:uid="{3D9902FD-E208-436E-BB26-ECAC9264F57A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DF156A0-D661-4EB6-B0D8-6515AE06D047}" name="M_TABLE_15103" displayName="M_TABLE_15103" ref="B23:I43" totalsRowShown="0">
  <autoFilter ref="B23:I43" xr:uid="{CDF156A0-D661-4EB6-B0D8-6515AE06D047}"/>
  <tableColumns count="8">
    <tableColumn id="9" xr3:uid="{8EB04A2E-A93A-4C4B-8E10-F4B32C4DA7CD}" name="産業中分類上位２０"/>
    <tableColumn id="10" xr3:uid="{C6EA14C7-4A04-4BC1-8437-D62DE69267A2}" name="総数／事業所数" dataCellStyle="桁区切り"/>
    <tableColumn id="11" xr3:uid="{02A1A4AB-FC5A-476A-A4CD-B79C3400B74B}" name="総数／構成比" dataDxfId="481"/>
    <tableColumn id="12" xr3:uid="{051D3F4C-AFB6-455F-90B2-603AC16DBD12}" name="個人／事業所数" dataCellStyle="桁区切り"/>
    <tableColumn id="13" xr3:uid="{91965835-6442-413D-8D0E-B73F8A62D7B4}" name="個人／構成比" dataDxfId="480"/>
    <tableColumn id="14" xr3:uid="{609B12E1-35E9-43E4-BC6A-FBBAE18D7F49}" name="法人／事業所数" dataCellStyle="桁区切り"/>
    <tableColumn id="15" xr3:uid="{327C862A-5E8D-40CA-88DB-C06A96FB5D49}" name="法人／構成比" dataDxfId="479"/>
    <tableColumn id="16" xr3:uid="{1CB4AE87-1121-47C5-9E2E-FB11913E2CDA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E253B4E-D53A-4C5E-AD4A-A2CC9659CDED}" name="S_TABLE_15103" displayName="S_TABLE_15103" ref="B46:I66" totalsRowShown="0">
  <autoFilter ref="B46:I66" xr:uid="{4E253B4E-D53A-4C5E-AD4A-A2CC9659CDED}"/>
  <tableColumns count="8">
    <tableColumn id="9" xr3:uid="{3C62F903-EBC9-4254-A910-0E7943277DB8}" name="産業小分類上位２０"/>
    <tableColumn id="10" xr3:uid="{CD6700D1-0D7F-4240-A969-199B78CEEA60}" name="総数／事業所数" dataCellStyle="桁区切り"/>
    <tableColumn id="11" xr3:uid="{3012592F-6915-47B4-9470-A8819769CFB6}" name="総数／構成比" dataDxfId="478"/>
    <tableColumn id="12" xr3:uid="{AC613E5C-3004-46DB-AB57-DCE878C59609}" name="個人／事業所数" dataCellStyle="桁区切り"/>
    <tableColumn id="13" xr3:uid="{CC124480-364A-4A8E-A7C2-9254C5F1A03F}" name="個人／構成比" dataDxfId="477"/>
    <tableColumn id="14" xr3:uid="{43914324-CE7D-44C0-808F-71BE39580649}" name="法人／事業所数" dataCellStyle="桁区切り"/>
    <tableColumn id="15" xr3:uid="{A3485000-8C17-4D2B-B7ED-76A3504E0D81}" name="法人／構成比" dataDxfId="476"/>
    <tableColumn id="16" xr3:uid="{C658448D-F90D-4F83-BD30-0E583EC3F0CE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59F1111-4961-468C-9251-742E4134135E}" name="LTBL_15104" displayName="LTBL_15104" ref="B4:I20" totalsRowCount="1">
  <autoFilter ref="B4:I19" xr:uid="{159F1111-4961-468C-9251-742E4134135E}"/>
  <tableColumns count="8">
    <tableColumn id="9" xr3:uid="{AB7CA2BC-48A8-40C0-AC4E-AF1AAFB9DBA0}" name="産業大分類" totalsRowLabel="合計" totalsRowDxfId="475"/>
    <tableColumn id="10" xr3:uid="{6CC51D38-68C4-4C99-B4A1-190581D694F8}" name="総数／事業所数" totalsRowFunction="custom" totalsRowDxfId="474" dataCellStyle="桁区切り" totalsRowCellStyle="桁区切り">
      <totalsRowFormula>SUM(LTBL_15104[総数／事業所数])</totalsRowFormula>
    </tableColumn>
    <tableColumn id="11" xr3:uid="{9A96C2AF-4B37-4956-A7FC-A45D77692133}" name="総数／構成比" dataDxfId="473"/>
    <tableColumn id="12" xr3:uid="{BB9F0DCE-8195-43EA-915E-F771EAEE7AEA}" name="個人／事業所数" totalsRowFunction="sum" totalsRowDxfId="472" dataCellStyle="桁区切り" totalsRowCellStyle="桁区切り"/>
    <tableColumn id="13" xr3:uid="{1E345F4E-63B8-4AC8-B852-A6F096C0C88F}" name="個人／構成比" dataDxfId="471"/>
    <tableColumn id="14" xr3:uid="{9415CD46-597F-4A0A-B0BF-0D1AA7385543}" name="法人／事業所数" totalsRowFunction="sum" totalsRowDxfId="470" dataCellStyle="桁区切り" totalsRowCellStyle="桁区切り"/>
    <tableColumn id="15" xr3:uid="{EF128ABC-6BA7-4D49-8414-8CF7563112E5}" name="法人／構成比" dataDxfId="469"/>
    <tableColumn id="16" xr3:uid="{FB3DF2E5-7318-4565-BD35-3F51FCC86653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BEAA890-E171-4FE6-935E-96FFE28F1211}" name="M_TABLE_15104" displayName="M_TABLE_15104" ref="B23:I43" totalsRowShown="0">
  <autoFilter ref="B23:I43" xr:uid="{FBEAA890-E171-4FE6-935E-96FFE28F1211}"/>
  <tableColumns count="8">
    <tableColumn id="9" xr3:uid="{395CE2DB-93E5-45DA-B91B-3CA5B682C066}" name="産業中分類上位２０"/>
    <tableColumn id="10" xr3:uid="{83CB81A9-89E7-4D44-A9E0-EA4D3D65489B}" name="総数／事業所数" dataCellStyle="桁区切り"/>
    <tableColumn id="11" xr3:uid="{F6E2C780-8D71-4D35-B023-82372401283F}" name="総数／構成比" dataDxfId="467"/>
    <tableColumn id="12" xr3:uid="{00643305-56FC-444A-9D8E-6DC3EC98D85A}" name="個人／事業所数" dataCellStyle="桁区切り"/>
    <tableColumn id="13" xr3:uid="{3F4EA4D9-4687-433F-BB71-9BE0D78C47CD}" name="個人／構成比" dataDxfId="466"/>
    <tableColumn id="14" xr3:uid="{DCEA395D-22F0-4446-972F-4B17C952D948}" name="法人／事業所数" dataCellStyle="桁区切り"/>
    <tableColumn id="15" xr3:uid="{E6D7468C-8D19-4380-9E3F-7D290BCA0DC8}" name="法人／構成比" dataDxfId="465"/>
    <tableColumn id="16" xr3:uid="{5B0F1855-E0C8-4479-A878-0E5E7E1178D3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66FAB9F-39D7-45D5-9EC6-A22695C669AB}" name="S_TABLE_15104" displayName="S_TABLE_15104" ref="B46:I67" totalsRowShown="0">
  <autoFilter ref="B46:I67" xr:uid="{B66FAB9F-39D7-45D5-9EC6-A22695C669AB}"/>
  <tableColumns count="8">
    <tableColumn id="9" xr3:uid="{02BBDFB7-46BA-434E-B820-861454FC077D}" name="産業小分類上位２０"/>
    <tableColumn id="10" xr3:uid="{D2EC35DE-924F-47AC-B517-F544A0E90A56}" name="総数／事業所数" dataCellStyle="桁区切り"/>
    <tableColumn id="11" xr3:uid="{15B8533A-7DF5-4D71-836B-EAB4427C68A9}" name="総数／構成比" dataDxfId="464"/>
    <tableColumn id="12" xr3:uid="{E9FD43CF-BE8C-4F33-A3C9-A0541D3D3EF3}" name="個人／事業所数" dataCellStyle="桁区切り"/>
    <tableColumn id="13" xr3:uid="{EFC1AD2D-1DEC-4416-B6FB-BBB7F208E56D}" name="個人／構成比" dataDxfId="463"/>
    <tableColumn id="14" xr3:uid="{DAC1889F-C741-4AB7-A91D-156D1B1A80A7}" name="法人／事業所数" dataCellStyle="桁区切り"/>
    <tableColumn id="15" xr3:uid="{5C2846ED-1962-4A53-BA29-2167D0E21C9D}" name="法人／構成比" dataDxfId="462"/>
    <tableColumn id="16" xr3:uid="{57A8FD0E-4522-4B34-8ECF-436A564A7BBF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5F9D08D-C590-4E5E-A018-CB0333787C12}" name="LTBL_15105" displayName="LTBL_15105" ref="B4:I20" totalsRowCount="1">
  <autoFilter ref="B4:I19" xr:uid="{B5F9D08D-C590-4E5E-A018-CB0333787C12}"/>
  <tableColumns count="8">
    <tableColumn id="9" xr3:uid="{643AF1F7-6811-4112-8680-959B56A355B8}" name="産業大分類" totalsRowLabel="合計" totalsRowDxfId="461"/>
    <tableColumn id="10" xr3:uid="{EB907E95-8A20-4EB4-9F87-6BD619AB10CB}" name="総数／事業所数" totalsRowFunction="custom" totalsRowDxfId="460" dataCellStyle="桁区切り" totalsRowCellStyle="桁区切り">
      <totalsRowFormula>SUM(LTBL_15105[総数／事業所数])</totalsRowFormula>
    </tableColumn>
    <tableColumn id="11" xr3:uid="{7EB1EC97-450F-4E36-B9A7-779BD45C2BB9}" name="総数／構成比" dataDxfId="459"/>
    <tableColumn id="12" xr3:uid="{CB445D54-3AE0-44EF-B216-DF42EDA1E54D}" name="個人／事業所数" totalsRowFunction="sum" totalsRowDxfId="458" dataCellStyle="桁区切り" totalsRowCellStyle="桁区切り"/>
    <tableColumn id="13" xr3:uid="{868655FA-6D98-4811-B543-673CD12B2874}" name="個人／構成比" dataDxfId="457"/>
    <tableColumn id="14" xr3:uid="{2F12255E-C00F-4A01-BD66-864B3FE93459}" name="法人／事業所数" totalsRowFunction="sum" totalsRowDxfId="456" dataCellStyle="桁区切り" totalsRowCellStyle="桁区切り"/>
    <tableColumn id="15" xr3:uid="{FE15AB9E-4AEC-495D-BC57-4821770F23A9}" name="法人／構成比" dataDxfId="455"/>
    <tableColumn id="16" xr3:uid="{EBCD0B5A-F615-4128-83E5-1D3566607C59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E6DBA9-A1F6-4622-8AF2-7C6ACF385664}" name="M_TABLE_15000" displayName="M_TABLE_15000" ref="B23:I43" totalsRowShown="0">
  <autoFilter ref="B23:I43" xr:uid="{3AE6DBA9-A1F6-4622-8AF2-7C6ACF385664}"/>
  <tableColumns count="8">
    <tableColumn id="9" xr3:uid="{AA25EA01-9AD7-4605-BD03-D06E53B467DC}" name="産業中分類上位２０"/>
    <tableColumn id="10" xr3:uid="{ED0D23E6-263A-4AB1-8967-10BE2F34A9DF}" name="総数／事業所数" dataCellStyle="桁区切り"/>
    <tableColumn id="11" xr3:uid="{5B1D9904-5255-4CF0-B29D-3555AFD81F5E}" name="総数／構成比" dataDxfId="537"/>
    <tableColumn id="12" xr3:uid="{EB46FAF0-3DCA-4ED1-A9E3-8B1AD2992739}" name="個人／事業所数" dataCellStyle="桁区切り"/>
    <tableColumn id="13" xr3:uid="{6F7E37D5-9707-4D07-96B9-CA525751BC81}" name="個人／構成比" dataDxfId="536"/>
    <tableColumn id="14" xr3:uid="{2148D116-DDB5-45D0-8F60-A6A8C2DE8730}" name="法人／事業所数" dataCellStyle="桁区切り"/>
    <tableColumn id="15" xr3:uid="{EA93DF01-3A65-4390-89A6-7448DF5A2FBD}" name="法人／構成比" dataDxfId="535"/>
    <tableColumn id="16" xr3:uid="{6CAB998D-61DF-476E-BAD7-B6C00997360B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D9FD8E2-A859-47A4-85FF-B945DB68F3ED}" name="M_TABLE_15105" displayName="M_TABLE_15105" ref="B23:I44" totalsRowShown="0">
  <autoFilter ref="B23:I44" xr:uid="{3D9FD8E2-A859-47A4-85FF-B945DB68F3ED}"/>
  <tableColumns count="8">
    <tableColumn id="9" xr3:uid="{A20D5396-0AF7-4AD4-B6AE-5CD9C23EFFC8}" name="産業中分類上位２０"/>
    <tableColumn id="10" xr3:uid="{1344CF8A-55D7-4332-BEB4-2E8BF542E5E1}" name="総数／事業所数" dataCellStyle="桁区切り"/>
    <tableColumn id="11" xr3:uid="{3C624FAB-DFAF-4D62-8635-F0C76999D12E}" name="総数／構成比" dataDxfId="453"/>
    <tableColumn id="12" xr3:uid="{96C475A5-E882-444D-87CC-63607D01C71E}" name="個人／事業所数" dataCellStyle="桁区切り"/>
    <tableColumn id="13" xr3:uid="{57FB6FC2-161A-4C69-BE26-A66B78226B66}" name="個人／構成比" dataDxfId="452"/>
    <tableColumn id="14" xr3:uid="{B64022A4-E535-451B-B862-0DEB187FAE67}" name="法人／事業所数" dataCellStyle="桁区切り"/>
    <tableColumn id="15" xr3:uid="{E7CDDF38-B082-49A5-97B7-05688FEE458A}" name="法人／構成比" dataDxfId="451"/>
    <tableColumn id="16" xr3:uid="{D853806B-C733-4CD3-8071-7F7BBE3CED62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F67D18E-3A01-4C00-B10E-2732DC49AF74}" name="S_TABLE_15105" displayName="S_TABLE_15105" ref="B47:I68" totalsRowShown="0">
  <autoFilter ref="B47:I68" xr:uid="{BF67D18E-3A01-4C00-B10E-2732DC49AF74}"/>
  <tableColumns count="8">
    <tableColumn id="9" xr3:uid="{B3D19501-78DB-4553-8DD7-E44BDB385B4E}" name="産業小分類上位２０"/>
    <tableColumn id="10" xr3:uid="{0226A033-2C5C-4443-B99F-FF14A70DA7EE}" name="総数／事業所数" dataCellStyle="桁区切り"/>
    <tableColumn id="11" xr3:uid="{EE23BD07-2F99-4FBA-BDDE-A1353330F2BD}" name="総数／構成比" dataDxfId="450"/>
    <tableColumn id="12" xr3:uid="{7F8F2EC8-F2FC-4936-A5A3-CB79223D3D1C}" name="個人／事業所数" dataCellStyle="桁区切り"/>
    <tableColumn id="13" xr3:uid="{CD2EA9A6-DED7-469E-A9FA-7BEAA1765568}" name="個人／構成比" dataDxfId="449"/>
    <tableColumn id="14" xr3:uid="{B66206D3-578E-42D8-A4CB-D237A52695A8}" name="法人／事業所数" dataCellStyle="桁区切り"/>
    <tableColumn id="15" xr3:uid="{01D7A1E3-C5B6-4305-923B-36707BDE931C}" name="法人／構成比" dataDxfId="448"/>
    <tableColumn id="16" xr3:uid="{03B0AA83-7FB3-4D51-9E11-CA9EB31B2B77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631FA95-A938-4CBA-AD56-2F93396DF917}" name="LTBL_15106" displayName="LTBL_15106" ref="B4:I20" totalsRowCount="1">
  <autoFilter ref="B4:I19" xr:uid="{9631FA95-A938-4CBA-AD56-2F93396DF917}"/>
  <tableColumns count="8">
    <tableColumn id="9" xr3:uid="{269A9EDA-0946-4A3F-A856-B3C9EEFE668A}" name="産業大分類" totalsRowLabel="合計" totalsRowDxfId="447"/>
    <tableColumn id="10" xr3:uid="{34460706-4832-4AE0-B6FE-45D13037F240}" name="総数／事業所数" totalsRowFunction="custom" totalsRowDxfId="446" dataCellStyle="桁区切り" totalsRowCellStyle="桁区切り">
      <totalsRowFormula>SUM(LTBL_15106[総数／事業所数])</totalsRowFormula>
    </tableColumn>
    <tableColumn id="11" xr3:uid="{7B293E0B-C99D-4756-94C7-4B80BC47D339}" name="総数／構成比" dataDxfId="445"/>
    <tableColumn id="12" xr3:uid="{C78F0ACF-1AD3-4BB1-B44B-2842761C6CE0}" name="個人／事業所数" totalsRowFunction="sum" totalsRowDxfId="444" dataCellStyle="桁区切り" totalsRowCellStyle="桁区切り"/>
    <tableColumn id="13" xr3:uid="{D3064D32-E562-403C-A521-E0A1D9BACC91}" name="個人／構成比" dataDxfId="443"/>
    <tableColumn id="14" xr3:uid="{AD4600DA-F8B8-4387-9357-E4A9E93279B3}" name="法人／事業所数" totalsRowFunction="sum" totalsRowDxfId="442" dataCellStyle="桁区切り" totalsRowCellStyle="桁区切り"/>
    <tableColumn id="15" xr3:uid="{373AA5C7-8BAF-4683-AA89-B3E5DC55450C}" name="法人／構成比" dataDxfId="441"/>
    <tableColumn id="16" xr3:uid="{98B76F4D-BAAF-4C72-9069-E53281E64C3D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65787F1-F6A1-4332-A445-F8D8C4417734}" name="M_TABLE_15106" displayName="M_TABLE_15106" ref="B23:I45" totalsRowShown="0">
  <autoFilter ref="B23:I45" xr:uid="{165787F1-F6A1-4332-A445-F8D8C4417734}"/>
  <tableColumns count="8">
    <tableColumn id="9" xr3:uid="{5B6956DC-35CE-4720-AE10-40CA17D11BA7}" name="産業中分類上位２０"/>
    <tableColumn id="10" xr3:uid="{0D0FD40E-CF5C-4207-A26F-1BA39F2F6152}" name="総数／事業所数" dataCellStyle="桁区切り"/>
    <tableColumn id="11" xr3:uid="{D1061DA8-525F-48D9-BD40-F0D5BFEE4280}" name="総数／構成比" dataDxfId="439"/>
    <tableColumn id="12" xr3:uid="{F7E40D0A-9C98-4B8E-9B28-95656D6FED81}" name="個人／事業所数" dataCellStyle="桁区切り"/>
    <tableColumn id="13" xr3:uid="{387C2B4C-0679-4E24-8C0A-79B55F3CA1D7}" name="個人／構成比" dataDxfId="438"/>
    <tableColumn id="14" xr3:uid="{767A35E7-BAB4-43BB-8BCB-A3BBBDD3FA79}" name="法人／事業所数" dataCellStyle="桁区切り"/>
    <tableColumn id="15" xr3:uid="{B4B6ED5B-4BF9-4A8D-ACB5-72276B0F2CEE}" name="法人／構成比" dataDxfId="437"/>
    <tableColumn id="16" xr3:uid="{848DBE3A-A262-46A1-87A6-31EBD2C246FB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5F2E5DA-598A-4E74-90DE-5FE766A58D04}" name="S_TABLE_15106" displayName="S_TABLE_15106" ref="B48:I68" totalsRowShown="0">
  <autoFilter ref="B48:I68" xr:uid="{E5F2E5DA-598A-4E74-90DE-5FE766A58D04}"/>
  <tableColumns count="8">
    <tableColumn id="9" xr3:uid="{6E806788-F239-4920-A9EC-6A5B60F0E5E7}" name="産業小分類上位２０"/>
    <tableColumn id="10" xr3:uid="{D482813E-ED25-430A-8438-4978455FB08E}" name="総数／事業所数" dataCellStyle="桁区切り"/>
    <tableColumn id="11" xr3:uid="{039748E2-730B-412E-BB13-DBB6158089F0}" name="総数／構成比" dataDxfId="436"/>
    <tableColumn id="12" xr3:uid="{31C50143-C53C-4938-9BA2-372C382483BC}" name="個人／事業所数" dataCellStyle="桁区切り"/>
    <tableColumn id="13" xr3:uid="{C1493E23-54B2-438D-A3AB-1E31BB819E01}" name="個人／構成比" dataDxfId="435"/>
    <tableColumn id="14" xr3:uid="{9B26C697-2647-4705-A836-BF4B7C04F6EA}" name="法人／事業所数" dataCellStyle="桁区切り"/>
    <tableColumn id="15" xr3:uid="{A8420A41-EAF2-4F1B-9979-0B4E1F682F43}" name="法人／構成比" dataDxfId="434"/>
    <tableColumn id="16" xr3:uid="{2E5C3E4E-6918-4DF6-8193-B6D9AAC4B842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E4DCF34-56EA-4FDE-8734-84133DDBE00E}" name="LTBL_15107" displayName="LTBL_15107" ref="B4:I20" totalsRowCount="1">
  <autoFilter ref="B4:I19" xr:uid="{FE4DCF34-56EA-4FDE-8734-84133DDBE00E}"/>
  <tableColumns count="8">
    <tableColumn id="9" xr3:uid="{319EDC33-1DCB-4073-9E3E-A38D407D4DB1}" name="産業大分類" totalsRowLabel="合計" totalsRowDxfId="433"/>
    <tableColumn id="10" xr3:uid="{DD4A7743-36E9-43C0-9947-679A428D83AF}" name="総数／事業所数" totalsRowFunction="custom" totalsRowDxfId="432" dataCellStyle="桁区切り" totalsRowCellStyle="桁区切り">
      <totalsRowFormula>SUM(LTBL_15107[総数／事業所数])</totalsRowFormula>
    </tableColumn>
    <tableColumn id="11" xr3:uid="{FEA3DD15-A74C-48EA-807F-95615286355C}" name="総数／構成比" dataDxfId="431"/>
    <tableColumn id="12" xr3:uid="{7D8F92BA-7FAE-4A38-99CB-523B5B25F894}" name="個人／事業所数" totalsRowFunction="sum" totalsRowDxfId="430" dataCellStyle="桁区切り" totalsRowCellStyle="桁区切り"/>
    <tableColumn id="13" xr3:uid="{452EE7B3-79F3-4B2E-8D7A-1C1462895A3D}" name="個人／構成比" dataDxfId="429"/>
    <tableColumn id="14" xr3:uid="{E7DFE411-9246-414E-873C-0B5FF8C9E77A}" name="法人／事業所数" totalsRowFunction="sum" totalsRowDxfId="428" dataCellStyle="桁区切り" totalsRowCellStyle="桁区切り"/>
    <tableColumn id="15" xr3:uid="{FBCCFE15-8600-4851-BF52-A601D06FB852}" name="法人／構成比" dataDxfId="427"/>
    <tableColumn id="16" xr3:uid="{71F1379A-41DA-4A00-AD4F-C139B86FE2D9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BA72585-5C76-4F01-9BEE-530A991F5BBB}" name="M_TABLE_15107" displayName="M_TABLE_15107" ref="B23:I43" totalsRowShown="0">
  <autoFilter ref="B23:I43" xr:uid="{CBA72585-5C76-4F01-9BEE-530A991F5BBB}"/>
  <tableColumns count="8">
    <tableColumn id="9" xr3:uid="{2C1E0EBF-9159-4BB8-94D9-99C29B71DD07}" name="産業中分類上位２０"/>
    <tableColumn id="10" xr3:uid="{AAD2DEAC-A3A7-47E9-9AF2-62E62E464F3D}" name="総数／事業所数" dataCellStyle="桁区切り"/>
    <tableColumn id="11" xr3:uid="{E5F679B6-0CCE-42A4-A8C7-659A5E76A7E2}" name="総数／構成比" dataDxfId="425"/>
    <tableColumn id="12" xr3:uid="{699C35C6-106A-49B0-A0CC-CC4EE13D4B95}" name="個人／事業所数" dataCellStyle="桁区切り"/>
    <tableColumn id="13" xr3:uid="{7EF903A6-45C1-4642-A31E-CA0C47EAB802}" name="個人／構成比" dataDxfId="424"/>
    <tableColumn id="14" xr3:uid="{95310096-227B-4BE7-BAA5-D6115EC8D0C3}" name="法人／事業所数" dataCellStyle="桁区切り"/>
    <tableColumn id="15" xr3:uid="{F73D4D2E-FEE6-4B9B-A6E4-050862414199}" name="法人／構成比" dataDxfId="423"/>
    <tableColumn id="16" xr3:uid="{2B5F49B9-A491-470A-8C2C-87FE041ED1C6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BF5E355-E927-4097-899D-7E51B687A7AD}" name="S_TABLE_15107" displayName="S_TABLE_15107" ref="B46:I66" totalsRowShown="0">
  <autoFilter ref="B46:I66" xr:uid="{7BF5E355-E927-4097-899D-7E51B687A7AD}"/>
  <tableColumns count="8">
    <tableColumn id="9" xr3:uid="{C4B046B9-2B0D-4027-B6E8-FFC393584862}" name="産業小分類上位２０"/>
    <tableColumn id="10" xr3:uid="{D858CF05-3F9A-4B2D-8D73-2FE2680F456A}" name="総数／事業所数" dataCellStyle="桁区切り"/>
    <tableColumn id="11" xr3:uid="{7C73DC25-C984-4FB4-B361-3343E60F48D2}" name="総数／構成比" dataDxfId="422"/>
    <tableColumn id="12" xr3:uid="{2D215D81-5417-4E8B-936B-3A87B5812FB6}" name="個人／事業所数" dataCellStyle="桁区切り"/>
    <tableColumn id="13" xr3:uid="{4B0B50EA-351D-4BB3-A058-8DEE658F939A}" name="個人／構成比" dataDxfId="421"/>
    <tableColumn id="14" xr3:uid="{0EB194B2-C1BC-4EEA-AE5B-4635602C0AC9}" name="法人／事業所数" dataCellStyle="桁区切り"/>
    <tableColumn id="15" xr3:uid="{A1C32DD9-303A-4856-82A4-5C23D9932AB4}" name="法人／構成比" dataDxfId="420"/>
    <tableColumn id="16" xr3:uid="{F29AD1F0-EDD8-41A5-897C-7EC337B08E9B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AF07BF8-FF7C-43D4-823E-ECAC8A3D864D}" name="LTBL_15108" displayName="LTBL_15108" ref="B4:I20" totalsRowCount="1">
  <autoFilter ref="B4:I19" xr:uid="{0AF07BF8-FF7C-43D4-823E-ECAC8A3D864D}"/>
  <tableColumns count="8">
    <tableColumn id="9" xr3:uid="{5854FD94-159E-44FA-AF8F-71026C78852C}" name="産業大分類" totalsRowLabel="合計" totalsRowDxfId="419"/>
    <tableColumn id="10" xr3:uid="{D755DBB3-AFA0-46CF-A4DC-41CDE3DCB105}" name="総数／事業所数" totalsRowFunction="custom" totalsRowDxfId="418" dataCellStyle="桁区切り" totalsRowCellStyle="桁区切り">
      <totalsRowFormula>SUM(LTBL_15108[総数／事業所数])</totalsRowFormula>
    </tableColumn>
    <tableColumn id="11" xr3:uid="{D0D31ECC-04E8-44D9-9362-EEA80469DDEE}" name="総数／構成比" dataDxfId="417"/>
    <tableColumn id="12" xr3:uid="{5CEF87A2-824F-4599-95E8-A0F8EA15622B}" name="個人／事業所数" totalsRowFunction="sum" totalsRowDxfId="416" dataCellStyle="桁区切り" totalsRowCellStyle="桁区切り"/>
    <tableColumn id="13" xr3:uid="{60320E32-284E-4BA8-A32A-4FC84FA4A9A8}" name="個人／構成比" dataDxfId="415"/>
    <tableColumn id="14" xr3:uid="{692CDF15-71B5-4275-A536-F9827B5FC4D1}" name="法人／事業所数" totalsRowFunction="sum" totalsRowDxfId="414" dataCellStyle="桁区切り" totalsRowCellStyle="桁区切り"/>
    <tableColumn id="15" xr3:uid="{C7C77896-2E13-4C5F-B131-672A621DACF5}" name="法人／構成比" dataDxfId="413"/>
    <tableColumn id="16" xr3:uid="{2DEDA8CD-7504-4941-898B-D17AE9F0DCCD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3F9D363-0DBE-42E5-811A-0C3B19D8C638}" name="M_TABLE_15108" displayName="M_TABLE_15108" ref="B23:I43" totalsRowShown="0">
  <autoFilter ref="B23:I43" xr:uid="{73F9D363-0DBE-42E5-811A-0C3B19D8C638}"/>
  <tableColumns count="8">
    <tableColumn id="9" xr3:uid="{FC733B03-35B4-441E-AD35-79725BDEDBCE}" name="産業中分類上位２０"/>
    <tableColumn id="10" xr3:uid="{AACB041B-8EFC-4037-833E-0AD52B5079DE}" name="総数／事業所数" dataCellStyle="桁区切り"/>
    <tableColumn id="11" xr3:uid="{DF02ABFB-2444-4E7B-823C-4CD191813EBB}" name="総数／構成比" dataDxfId="411"/>
    <tableColumn id="12" xr3:uid="{A5103D46-31D8-4283-97FF-30B61C1B054F}" name="個人／事業所数" dataCellStyle="桁区切り"/>
    <tableColumn id="13" xr3:uid="{365C4B2A-565F-4411-96E9-79DDAAD96185}" name="個人／構成比" dataDxfId="410"/>
    <tableColumn id="14" xr3:uid="{C84EBDAE-7E63-47E7-B8CE-3F2D615BBB29}" name="法人／事業所数" dataCellStyle="桁区切り"/>
    <tableColumn id="15" xr3:uid="{621DD22F-B283-4FF1-9020-C49BBE671990}" name="法人／構成比" dataDxfId="409"/>
    <tableColumn id="16" xr3:uid="{746969EA-EAD0-4CCE-9396-436F527EC9EE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380BF4-7530-467E-9028-B07CF91D8E8E}" name="S_TABLE_15000" displayName="S_TABLE_15000" ref="B46:I66" totalsRowShown="0">
  <autoFilter ref="B46:I66" xr:uid="{2B380BF4-7530-467E-9028-B07CF91D8E8E}"/>
  <tableColumns count="8">
    <tableColumn id="9" xr3:uid="{02634B16-3B1D-49F7-B73C-221EB7A0CBF7}" name="産業小分類上位２０"/>
    <tableColumn id="10" xr3:uid="{50B7188B-F800-4C05-BAA3-4632C5195C4E}" name="総数／事業所数" dataCellStyle="桁区切り"/>
    <tableColumn id="11" xr3:uid="{C9CF92C6-C5E2-4E13-B0DF-5CD31A2A5695}" name="総数／構成比" dataDxfId="534"/>
    <tableColumn id="12" xr3:uid="{2CAF741D-8165-4137-A14D-8CAD074D5E6E}" name="個人／事業所数" dataCellStyle="桁区切り"/>
    <tableColumn id="13" xr3:uid="{7D005814-4738-4A04-B1BA-CD4E91E4A6E4}" name="個人／構成比" dataDxfId="533"/>
    <tableColumn id="14" xr3:uid="{661D0A40-82E7-434C-941F-D8FB10CE567B}" name="法人／事業所数" dataCellStyle="桁区切り"/>
    <tableColumn id="15" xr3:uid="{599AF9DA-FB9F-45ED-B650-8C7E4FC89A21}" name="法人／構成比" dataDxfId="532"/>
    <tableColumn id="16" xr3:uid="{7C6967E7-9B41-49A3-BD45-1DC3150D8DD5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1F21084-78CA-4CD0-9007-1219845D5E21}" name="S_TABLE_15108" displayName="S_TABLE_15108" ref="B46:I67" totalsRowShown="0">
  <autoFilter ref="B46:I67" xr:uid="{11F21084-78CA-4CD0-9007-1219845D5E21}"/>
  <tableColumns count="8">
    <tableColumn id="9" xr3:uid="{AD51B5F4-3913-4407-9A55-0D3FCEB63A45}" name="産業小分類上位２０"/>
    <tableColumn id="10" xr3:uid="{1EEBF1E2-5112-4CC2-8BD2-CB624C29E659}" name="総数／事業所数" dataCellStyle="桁区切り"/>
    <tableColumn id="11" xr3:uid="{2725EB8C-7B06-45FA-A2DD-9615E9880E70}" name="総数／構成比" dataDxfId="408"/>
    <tableColumn id="12" xr3:uid="{1AEA5E26-1533-4969-ABFF-DB28BA6D9DC6}" name="個人／事業所数" dataCellStyle="桁区切り"/>
    <tableColumn id="13" xr3:uid="{1D4BED98-2D97-4B54-A6DA-D0D210A8579D}" name="個人／構成比" dataDxfId="407"/>
    <tableColumn id="14" xr3:uid="{6B88D2B9-4717-4D10-9540-01710AFACFB8}" name="法人／事業所数" dataCellStyle="桁区切り"/>
    <tableColumn id="15" xr3:uid="{878D59EF-3278-40E1-B602-37FBACA7E02C}" name="法人／構成比" dataDxfId="406"/>
    <tableColumn id="16" xr3:uid="{EDB041FE-9295-494A-95F8-A9D23E07F7B6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223E8CD8-B7EA-46FC-B46E-F2E68FAFA06B}" name="LTBL_15202" displayName="LTBL_15202" ref="B4:I20" totalsRowCount="1">
  <autoFilter ref="B4:I19" xr:uid="{223E8CD8-B7EA-46FC-B46E-F2E68FAFA06B}"/>
  <tableColumns count="8">
    <tableColumn id="9" xr3:uid="{56E8DCA5-26EE-4B23-B65A-2AE92067B120}" name="産業大分類" totalsRowLabel="合計" totalsRowDxfId="405"/>
    <tableColumn id="10" xr3:uid="{80CC1F6B-CEB9-4897-BD59-F0F375AF9EB8}" name="総数／事業所数" totalsRowFunction="custom" totalsRowDxfId="404" dataCellStyle="桁区切り" totalsRowCellStyle="桁区切り">
      <totalsRowFormula>SUM(LTBL_15202[総数／事業所数])</totalsRowFormula>
    </tableColumn>
    <tableColumn id="11" xr3:uid="{C9FA490C-421C-4F97-A785-C3CBC27829DB}" name="総数／構成比" dataDxfId="403"/>
    <tableColumn id="12" xr3:uid="{93664919-115A-40E1-9C5C-6C27EA652A6F}" name="個人／事業所数" totalsRowFunction="sum" totalsRowDxfId="402" dataCellStyle="桁区切り" totalsRowCellStyle="桁区切り"/>
    <tableColumn id="13" xr3:uid="{5D099CA6-486F-4AA1-9734-86523545C307}" name="個人／構成比" dataDxfId="401"/>
    <tableColumn id="14" xr3:uid="{8D5D154C-B2C7-4B2A-8BF6-608A4602B4CA}" name="法人／事業所数" totalsRowFunction="sum" totalsRowDxfId="400" dataCellStyle="桁区切り" totalsRowCellStyle="桁区切り"/>
    <tableColumn id="15" xr3:uid="{8451188C-31B6-4B93-A2F9-4304D0F7B487}" name="法人／構成比" dataDxfId="399"/>
    <tableColumn id="16" xr3:uid="{111C3029-FD40-46B4-B303-879CE54061BE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4071A29-08C9-4C22-95B3-6557F1E32954}" name="M_TABLE_15202" displayName="M_TABLE_15202" ref="B23:I43" totalsRowShown="0">
  <autoFilter ref="B23:I43" xr:uid="{D4071A29-08C9-4C22-95B3-6557F1E32954}"/>
  <tableColumns count="8">
    <tableColumn id="9" xr3:uid="{AA5C5ABE-A564-4D61-9CD1-2967461641E0}" name="産業中分類上位２０"/>
    <tableColumn id="10" xr3:uid="{8A994732-F743-4DBD-9F7D-89AC1C685964}" name="総数／事業所数" dataCellStyle="桁区切り"/>
    <tableColumn id="11" xr3:uid="{698AC26C-8017-4FDC-BC05-03500E58E3FC}" name="総数／構成比" dataDxfId="397"/>
    <tableColumn id="12" xr3:uid="{81B6E1BB-07F8-4A48-9395-07274A6C813F}" name="個人／事業所数" dataCellStyle="桁区切り"/>
    <tableColumn id="13" xr3:uid="{C406E589-35A4-4A5F-A21D-7EC69569860D}" name="個人／構成比" dataDxfId="396"/>
    <tableColumn id="14" xr3:uid="{7C6105B4-02AE-4E58-BA19-A2BBDBBC953B}" name="法人／事業所数" dataCellStyle="桁区切り"/>
    <tableColumn id="15" xr3:uid="{5282584D-2908-4CAC-AC6B-9E6F8FF35EDC}" name="法人／構成比" dataDxfId="395"/>
    <tableColumn id="16" xr3:uid="{9540D314-A948-467F-9D53-FC2C4C57B476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618DC78-913E-4C1D-85C4-ABB439BA2200}" name="S_TABLE_15202" displayName="S_TABLE_15202" ref="B46:I66" totalsRowShown="0">
  <autoFilter ref="B46:I66" xr:uid="{7618DC78-913E-4C1D-85C4-ABB439BA2200}"/>
  <tableColumns count="8">
    <tableColumn id="9" xr3:uid="{37D71082-4A74-42F9-9C8C-E5438456AD76}" name="産業小分類上位２０"/>
    <tableColumn id="10" xr3:uid="{08F70B94-E09D-451C-B4C3-E9303FD7BFDC}" name="総数／事業所数" dataCellStyle="桁区切り"/>
    <tableColumn id="11" xr3:uid="{E1B8E43D-EA36-4979-BAF6-BBBFE2EE8F6F}" name="総数／構成比" dataDxfId="394"/>
    <tableColumn id="12" xr3:uid="{8ED8C8C6-100E-4A30-8992-3EFA961C8F37}" name="個人／事業所数" dataCellStyle="桁区切り"/>
    <tableColumn id="13" xr3:uid="{2C95E363-39A4-40A0-B81B-C47576842E27}" name="個人／構成比" dataDxfId="393"/>
    <tableColumn id="14" xr3:uid="{159FEF57-3827-4302-A54B-51098E5C50C1}" name="法人／事業所数" dataCellStyle="桁区切り"/>
    <tableColumn id="15" xr3:uid="{95E41071-F2DE-4AD1-BF4F-5A8EFD1D9F16}" name="法人／構成比" dataDxfId="392"/>
    <tableColumn id="16" xr3:uid="{B8CA7867-3F08-49F6-B46B-886B3E38F561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87CB62-F91F-4E5A-A5BB-126DFE2E5EB7}" name="LTBL_15204" displayName="LTBL_15204" ref="B4:I20" totalsRowCount="1">
  <autoFilter ref="B4:I19" xr:uid="{0087CB62-F91F-4E5A-A5BB-126DFE2E5EB7}"/>
  <tableColumns count="8">
    <tableColumn id="9" xr3:uid="{7789419C-E127-448B-A258-32AC010BDFC1}" name="産業大分類" totalsRowLabel="合計" totalsRowDxfId="391"/>
    <tableColumn id="10" xr3:uid="{23176DB9-9C96-47CD-BDED-651F6773A2FA}" name="総数／事業所数" totalsRowFunction="custom" totalsRowDxfId="390" dataCellStyle="桁区切り" totalsRowCellStyle="桁区切り">
      <totalsRowFormula>SUM(LTBL_15204[総数／事業所数])</totalsRowFormula>
    </tableColumn>
    <tableColumn id="11" xr3:uid="{576AC633-81DB-43FA-A0F5-022E486E9771}" name="総数／構成比" dataDxfId="389"/>
    <tableColumn id="12" xr3:uid="{1FF00ED5-E6E3-41CB-B1D9-F09F769349F8}" name="個人／事業所数" totalsRowFunction="sum" totalsRowDxfId="388" dataCellStyle="桁区切り" totalsRowCellStyle="桁区切り"/>
    <tableColumn id="13" xr3:uid="{9F84D801-509E-4926-8E3F-6A7CA838BC31}" name="個人／構成比" dataDxfId="387"/>
    <tableColumn id="14" xr3:uid="{ADE5ABEA-8B5C-4932-A4B0-845727A84D56}" name="法人／事業所数" totalsRowFunction="sum" totalsRowDxfId="386" dataCellStyle="桁区切り" totalsRowCellStyle="桁区切り"/>
    <tableColumn id="15" xr3:uid="{F4B2A915-0300-45B5-B18A-4A8CAB637949}" name="法人／構成比" dataDxfId="385"/>
    <tableColumn id="16" xr3:uid="{A40193B4-0FF7-482E-BCC8-6331E6C4694A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D566211F-9510-4EA0-B4DC-F133835DF73D}" name="M_TABLE_15204" displayName="M_TABLE_15204" ref="B23:I43" totalsRowShown="0">
  <autoFilter ref="B23:I43" xr:uid="{D566211F-9510-4EA0-B4DC-F133835DF73D}"/>
  <tableColumns count="8">
    <tableColumn id="9" xr3:uid="{5AA48277-0636-4B52-9A5A-6D275AE68044}" name="産業中分類上位２０"/>
    <tableColumn id="10" xr3:uid="{AA1BA66D-0505-46CA-8E9B-DDD1A69DD9BB}" name="総数／事業所数" dataCellStyle="桁区切り"/>
    <tableColumn id="11" xr3:uid="{08FDB106-3758-4BE4-8477-1FFB01102B4C}" name="総数／構成比" dataDxfId="383"/>
    <tableColumn id="12" xr3:uid="{09D1422F-7482-499E-A2F7-A97D125301FF}" name="個人／事業所数" dataCellStyle="桁区切り"/>
    <tableColumn id="13" xr3:uid="{BDB1ECB8-302F-4ABF-B16B-F9FF61064457}" name="個人／構成比" dataDxfId="382"/>
    <tableColumn id="14" xr3:uid="{5AE1AABB-7DE3-4BD2-BD73-4D84C8E7300E}" name="法人／事業所数" dataCellStyle="桁区切り"/>
    <tableColumn id="15" xr3:uid="{FABB05D1-D0A8-4D64-9C18-F3CE7395F1AF}" name="法人／構成比" dataDxfId="381"/>
    <tableColumn id="16" xr3:uid="{FC1B143D-7A7E-4802-9BAB-A51A713E8DAE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CFA394C-27AF-4505-B53F-231A61424F6B}" name="S_TABLE_15204" displayName="S_TABLE_15204" ref="B46:I66" totalsRowShown="0">
  <autoFilter ref="B46:I66" xr:uid="{9CFA394C-27AF-4505-B53F-231A61424F6B}"/>
  <tableColumns count="8">
    <tableColumn id="9" xr3:uid="{8C4B0DEC-6320-4900-B77E-C9F35B96C1F4}" name="産業小分類上位２０"/>
    <tableColumn id="10" xr3:uid="{7A2027CE-9BA9-4E25-BF90-B8C5EC1850C1}" name="総数／事業所数" dataCellStyle="桁区切り"/>
    <tableColumn id="11" xr3:uid="{DFFCD8B0-04B4-4326-BE2C-952EF1A4DDDF}" name="総数／構成比" dataDxfId="380"/>
    <tableColumn id="12" xr3:uid="{53C4B904-DFCA-4917-B1DE-82D5405FB299}" name="個人／事業所数" dataCellStyle="桁区切り"/>
    <tableColumn id="13" xr3:uid="{E7F23767-CE81-4766-9FA3-592B601BFB26}" name="個人／構成比" dataDxfId="379"/>
    <tableColumn id="14" xr3:uid="{FC72A075-B0CE-4B20-A878-ABB665E05440}" name="法人／事業所数" dataCellStyle="桁区切り"/>
    <tableColumn id="15" xr3:uid="{014C7548-3A1F-47A7-8BAA-3BFABA4CAA38}" name="法人／構成比" dataDxfId="378"/>
    <tableColumn id="16" xr3:uid="{8EFD272A-64D0-4E82-946D-2814471EC1E2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A27A439-C71D-4A4B-AB46-CD67D03F46A3}" name="LTBL_15205" displayName="LTBL_15205" ref="B4:I20" totalsRowCount="1">
  <autoFilter ref="B4:I19" xr:uid="{3A27A439-C71D-4A4B-AB46-CD67D03F46A3}"/>
  <tableColumns count="8">
    <tableColumn id="9" xr3:uid="{FB540EE0-AE74-4131-AD93-D18A0E4C0FFD}" name="産業大分類" totalsRowLabel="合計" totalsRowDxfId="377"/>
    <tableColumn id="10" xr3:uid="{1FD89E7E-E538-4A98-ACEE-53DDD85463DE}" name="総数／事業所数" totalsRowFunction="custom" totalsRowDxfId="376" dataCellStyle="桁区切り" totalsRowCellStyle="桁区切り">
      <totalsRowFormula>SUM(LTBL_15205[総数／事業所数])</totalsRowFormula>
    </tableColumn>
    <tableColumn id="11" xr3:uid="{03BE5691-0843-4BBD-8A93-6BE70FB015FB}" name="総数／構成比" dataDxfId="375"/>
    <tableColumn id="12" xr3:uid="{C97C4A11-AC12-4206-B7D5-7051E0ED5F80}" name="個人／事業所数" totalsRowFunction="sum" totalsRowDxfId="374" dataCellStyle="桁区切り" totalsRowCellStyle="桁区切り"/>
    <tableColumn id="13" xr3:uid="{83BD264F-FE99-4DFA-8972-47665FD59902}" name="個人／構成比" dataDxfId="373"/>
    <tableColumn id="14" xr3:uid="{8B9C3DEF-B22A-4A67-815C-725DC97C4A7D}" name="法人／事業所数" totalsRowFunction="sum" totalsRowDxfId="372" dataCellStyle="桁区切り" totalsRowCellStyle="桁区切り"/>
    <tableColumn id="15" xr3:uid="{5CB1A2E3-6C94-4054-B684-3DC9DDA53293}" name="法人／構成比" dataDxfId="371"/>
    <tableColumn id="16" xr3:uid="{401771A8-CBC3-4445-AE1F-8B0F61536187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ACD9EA3-758B-4D2C-AA1D-45555044DAE2}" name="M_TABLE_15205" displayName="M_TABLE_15205" ref="B23:I44" totalsRowShown="0">
  <autoFilter ref="B23:I44" xr:uid="{8ACD9EA3-758B-4D2C-AA1D-45555044DAE2}"/>
  <tableColumns count="8">
    <tableColumn id="9" xr3:uid="{B62FE8F0-02AD-4C1A-AB3A-0E84AEC9498A}" name="産業中分類上位２０"/>
    <tableColumn id="10" xr3:uid="{8CDA4ED8-FA46-4B03-8E2D-E84E035A6987}" name="総数／事業所数" dataCellStyle="桁区切り"/>
    <tableColumn id="11" xr3:uid="{59BC0176-36F9-4DAD-8A98-03E36EDA794E}" name="総数／構成比" dataDxfId="369"/>
    <tableColumn id="12" xr3:uid="{D285DFD4-6896-4537-8647-F017FD7FC989}" name="個人／事業所数" dataCellStyle="桁区切り"/>
    <tableColumn id="13" xr3:uid="{CEF77C84-5FEB-4365-8E02-D77EE6BBAD01}" name="個人／構成比" dataDxfId="368"/>
    <tableColumn id="14" xr3:uid="{95CD3846-5F5A-45B5-9244-C272276A4F97}" name="法人／事業所数" dataCellStyle="桁区切り"/>
    <tableColumn id="15" xr3:uid="{BEF6E1F4-ED5E-431B-A160-93E740E0A86D}" name="法人／構成比" dataDxfId="367"/>
    <tableColumn id="16" xr3:uid="{AB526B21-1ACD-4421-AD48-04CAC865E0C7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A1D0DE7-49D1-4962-8CCF-01BD89E2D47B}" name="S_TABLE_15205" displayName="S_TABLE_15205" ref="B47:I67" totalsRowShown="0">
  <autoFilter ref="B47:I67" xr:uid="{6A1D0DE7-49D1-4962-8CCF-01BD89E2D47B}"/>
  <tableColumns count="8">
    <tableColumn id="9" xr3:uid="{80FE8988-2818-4791-8E0A-BE17FC73F98F}" name="産業小分類上位２０"/>
    <tableColumn id="10" xr3:uid="{AF23035F-5F42-44EA-A2AC-A4A93EB49BE0}" name="総数／事業所数" dataCellStyle="桁区切り"/>
    <tableColumn id="11" xr3:uid="{C215372E-5499-45ED-B7D9-6D62ACF13F0D}" name="総数／構成比" dataDxfId="366"/>
    <tableColumn id="12" xr3:uid="{991B4E2B-76C9-46EE-8E08-A7F9F91D6075}" name="個人／事業所数" dataCellStyle="桁区切り"/>
    <tableColumn id="13" xr3:uid="{322B5B68-98C9-4AC5-AA96-BA31698C7518}" name="個人／構成比" dataDxfId="365"/>
    <tableColumn id="14" xr3:uid="{56C65430-AC70-4772-985E-82E1EFDAF947}" name="法人／事業所数" dataCellStyle="桁区切り"/>
    <tableColumn id="15" xr3:uid="{8F492EEA-35EF-4615-819B-1135AC4A4943}" name="法人／構成比" dataDxfId="364"/>
    <tableColumn id="16" xr3:uid="{BD13C2FB-0319-4B3F-9F80-7F4A58C8A207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F77A3B-621F-4EF5-96D7-0942B5646EBE}" name="LTBL_15100" displayName="LTBL_15100" ref="B4:I20" totalsRowCount="1">
  <autoFilter ref="B4:I19" xr:uid="{52F77A3B-621F-4EF5-96D7-0942B5646EBE}"/>
  <tableColumns count="8">
    <tableColumn id="9" xr3:uid="{F4DCD55B-7BEE-42B8-9001-E77FD66DCD1F}" name="産業大分類" totalsRowLabel="合計" totalsRowDxfId="531"/>
    <tableColumn id="10" xr3:uid="{05801245-FFC0-4D55-B0B1-8C20D0B6CE86}" name="総数／事業所数" totalsRowFunction="custom" totalsRowDxfId="530" dataCellStyle="桁区切り" totalsRowCellStyle="桁区切り">
      <totalsRowFormula>SUM(LTBL_15100[総数／事業所数])</totalsRowFormula>
    </tableColumn>
    <tableColumn id="11" xr3:uid="{E473E770-6E18-45E7-B16A-F035A4D18EFA}" name="総数／構成比" dataDxfId="529"/>
    <tableColumn id="12" xr3:uid="{C2E99C99-B46F-4B8D-AF79-4E0CD9593A0C}" name="個人／事業所数" totalsRowFunction="sum" totalsRowDxfId="528" dataCellStyle="桁区切り" totalsRowCellStyle="桁区切り"/>
    <tableColumn id="13" xr3:uid="{63F01152-F23A-4715-A121-CD14F9D4159E}" name="個人／構成比" dataDxfId="527"/>
    <tableColumn id="14" xr3:uid="{2EF00CA0-AD66-4C25-B534-2BA7EDF224AF}" name="法人／事業所数" totalsRowFunction="sum" totalsRowDxfId="526" dataCellStyle="桁区切り" totalsRowCellStyle="桁区切り"/>
    <tableColumn id="15" xr3:uid="{85D47F5C-A19D-4139-94CB-8440B4D758D8}" name="法人／構成比" dataDxfId="525"/>
    <tableColumn id="16" xr3:uid="{D9BBB1D8-7A7D-4B59-86EA-74E8EE021039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1AA2416-E4A1-4D68-A3DE-261892DD33C9}" name="LTBL_15206" displayName="LTBL_15206" ref="B4:I20" totalsRowCount="1">
  <autoFilter ref="B4:I19" xr:uid="{A1AA2416-E4A1-4D68-A3DE-261892DD33C9}"/>
  <tableColumns count="8">
    <tableColumn id="9" xr3:uid="{400913AB-9731-4002-A95F-E05EDAFEF0EB}" name="産業大分類" totalsRowLabel="合計" totalsRowDxfId="363"/>
    <tableColumn id="10" xr3:uid="{EF7C0A2E-CDD8-4511-9CC9-9193091F416F}" name="総数／事業所数" totalsRowFunction="custom" totalsRowDxfId="362" dataCellStyle="桁区切り" totalsRowCellStyle="桁区切り">
      <totalsRowFormula>SUM(LTBL_15206[総数／事業所数])</totalsRowFormula>
    </tableColumn>
    <tableColumn id="11" xr3:uid="{E5121092-3F84-4F81-B5DE-422C9FD08D36}" name="総数／構成比" dataDxfId="361"/>
    <tableColumn id="12" xr3:uid="{BB50B0A4-9085-47FA-B6E2-6DBC151DC72C}" name="個人／事業所数" totalsRowFunction="sum" totalsRowDxfId="360" dataCellStyle="桁区切り" totalsRowCellStyle="桁区切り"/>
    <tableColumn id="13" xr3:uid="{CB9D79CA-95C8-4070-A123-F8148B3C6099}" name="個人／構成比" dataDxfId="359"/>
    <tableColumn id="14" xr3:uid="{CC3D24B6-D44C-4489-BF33-94E2B755C12B}" name="法人／事業所数" totalsRowFunction="sum" totalsRowDxfId="358" dataCellStyle="桁区切り" totalsRowCellStyle="桁区切り"/>
    <tableColumn id="15" xr3:uid="{BE4FC7BB-B1D7-48B5-83F8-291EB33714ED}" name="法人／構成比" dataDxfId="357"/>
    <tableColumn id="16" xr3:uid="{EEDD22D8-08F8-44BD-AAFE-A68C4F7ABD42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D02273A1-EFCE-4D2F-9236-F3A968B239A2}" name="M_TABLE_15206" displayName="M_TABLE_15206" ref="B23:I43" totalsRowShown="0">
  <autoFilter ref="B23:I43" xr:uid="{D02273A1-EFCE-4D2F-9236-F3A968B239A2}"/>
  <tableColumns count="8">
    <tableColumn id="9" xr3:uid="{BA47FCA9-4A74-4D66-9343-A0DFAE21D11C}" name="産業中分類上位２０"/>
    <tableColumn id="10" xr3:uid="{15205432-6763-4D61-9EE6-081759C81915}" name="総数／事業所数" dataCellStyle="桁区切り"/>
    <tableColumn id="11" xr3:uid="{FF206918-CC9F-4D0B-B416-5408722A8445}" name="総数／構成比" dataDxfId="355"/>
    <tableColumn id="12" xr3:uid="{F2595743-0FAE-4E46-BB59-A277AE96429E}" name="個人／事業所数" dataCellStyle="桁区切り"/>
    <tableColumn id="13" xr3:uid="{2D004878-53BF-42FF-87CF-8F67D24F2E2B}" name="個人／構成比" dataDxfId="354"/>
    <tableColumn id="14" xr3:uid="{E86948CE-9ED4-4F9B-9655-6E0795450190}" name="法人／事業所数" dataCellStyle="桁区切り"/>
    <tableColumn id="15" xr3:uid="{05A56D96-B2FE-4164-A55C-509AC285CB87}" name="法人／構成比" dataDxfId="353"/>
    <tableColumn id="16" xr3:uid="{8AF44885-E1A8-4779-9357-1F201761D991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24954DA-7D48-4E7B-A0C3-1DC596EFFCCA}" name="S_TABLE_15206" displayName="S_TABLE_15206" ref="B46:I66" totalsRowShown="0">
  <autoFilter ref="B46:I66" xr:uid="{224954DA-7D48-4E7B-A0C3-1DC596EFFCCA}"/>
  <tableColumns count="8">
    <tableColumn id="9" xr3:uid="{48DFABCB-E4F5-4F76-B14D-2F6176A995E2}" name="産業小分類上位２０"/>
    <tableColumn id="10" xr3:uid="{1376FFA4-C62A-45F7-9D31-CBABC72C446E}" name="総数／事業所数" dataCellStyle="桁区切り"/>
    <tableColumn id="11" xr3:uid="{97C42038-44ED-4FD2-998D-87C40CAE322A}" name="総数／構成比" dataDxfId="352"/>
    <tableColumn id="12" xr3:uid="{69190391-9B26-444D-B73D-75FE281697D3}" name="個人／事業所数" dataCellStyle="桁区切り"/>
    <tableColumn id="13" xr3:uid="{E395E8D4-45FF-480D-8CEA-69173A0A08C7}" name="個人／構成比" dataDxfId="351"/>
    <tableColumn id="14" xr3:uid="{8DFFB38B-E5AD-4750-9582-53E7A4B746B3}" name="法人／事業所数" dataCellStyle="桁区切り"/>
    <tableColumn id="15" xr3:uid="{9700CEBF-BDDD-4146-B36B-9BC44C5AE1AB}" name="法人／構成比" dataDxfId="350"/>
    <tableColumn id="16" xr3:uid="{CAEC387B-7E4E-4204-9716-8EACE5F106BF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6406BC9C-CBC7-4A5C-B165-A0F7B8992159}" name="LTBL_15208" displayName="LTBL_15208" ref="B4:I20" totalsRowCount="1">
  <autoFilter ref="B4:I19" xr:uid="{6406BC9C-CBC7-4A5C-B165-A0F7B8992159}"/>
  <tableColumns count="8">
    <tableColumn id="9" xr3:uid="{21200565-6F8B-4A78-8E9E-9711C5D3F920}" name="産業大分類" totalsRowLabel="合計" totalsRowDxfId="349"/>
    <tableColumn id="10" xr3:uid="{20408F86-9752-45C6-81BE-3FB832E63893}" name="総数／事業所数" totalsRowFunction="custom" totalsRowDxfId="348" dataCellStyle="桁区切り" totalsRowCellStyle="桁区切り">
      <totalsRowFormula>SUM(LTBL_15208[総数／事業所数])</totalsRowFormula>
    </tableColumn>
    <tableColumn id="11" xr3:uid="{03973302-EA38-480A-B44E-C87E52A68B11}" name="総数／構成比" dataDxfId="347"/>
    <tableColumn id="12" xr3:uid="{E36104BD-F8D5-4414-8A57-B193D40B2E8D}" name="個人／事業所数" totalsRowFunction="sum" totalsRowDxfId="346" dataCellStyle="桁区切り" totalsRowCellStyle="桁区切り"/>
    <tableColumn id="13" xr3:uid="{F0F26F7F-583C-45BD-B96F-8D2D059151E4}" name="個人／構成比" dataDxfId="345"/>
    <tableColumn id="14" xr3:uid="{A04F9D1B-0B60-4436-B98C-2B3A9876970F}" name="法人／事業所数" totalsRowFunction="sum" totalsRowDxfId="344" dataCellStyle="桁区切り" totalsRowCellStyle="桁区切り"/>
    <tableColumn id="15" xr3:uid="{48B07DEE-FC21-4EB9-967E-D12BA22A4A79}" name="法人／構成比" dataDxfId="343"/>
    <tableColumn id="16" xr3:uid="{D0E50A0F-1085-4E6E-AE20-4E9AF399D065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2280336-5341-48DC-8740-F914B7BD0464}" name="M_TABLE_15208" displayName="M_TABLE_15208" ref="B23:I43" totalsRowShown="0">
  <autoFilter ref="B23:I43" xr:uid="{42280336-5341-48DC-8740-F914B7BD0464}"/>
  <tableColumns count="8">
    <tableColumn id="9" xr3:uid="{E11EFBB6-5631-44F6-84B7-ED26FB4D21C1}" name="産業中分類上位２０"/>
    <tableColumn id="10" xr3:uid="{48C26725-FF3C-405C-A9E1-6A92409DA729}" name="総数／事業所数" dataCellStyle="桁区切り"/>
    <tableColumn id="11" xr3:uid="{1D876067-AB5C-4A9D-9F62-9D7B686772BC}" name="総数／構成比" dataDxfId="341"/>
    <tableColumn id="12" xr3:uid="{6D654A62-4CD4-4C79-B488-CEA5F005494E}" name="個人／事業所数" dataCellStyle="桁区切り"/>
    <tableColumn id="13" xr3:uid="{398E0A4D-F977-4B02-B82A-003AB05507F4}" name="個人／構成比" dataDxfId="340"/>
    <tableColumn id="14" xr3:uid="{D04E3CCF-16D3-479A-BB5C-19DD29801458}" name="法人／事業所数" dataCellStyle="桁区切り"/>
    <tableColumn id="15" xr3:uid="{19900ABD-ADBD-47D4-A7A5-2C559526A43B}" name="法人／構成比" dataDxfId="339"/>
    <tableColumn id="16" xr3:uid="{075892F0-39DD-408E-BC02-FA41839EDE44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FD6AED02-D54E-4B17-90F1-6F0F4F7B4257}" name="S_TABLE_15208" displayName="S_TABLE_15208" ref="B46:I66" totalsRowShown="0">
  <autoFilter ref="B46:I66" xr:uid="{FD6AED02-D54E-4B17-90F1-6F0F4F7B4257}"/>
  <tableColumns count="8">
    <tableColumn id="9" xr3:uid="{BC1B4C5C-0E4A-4C0B-ADC1-8FC180C65C98}" name="産業小分類上位２０"/>
    <tableColumn id="10" xr3:uid="{3CD13E8A-1359-4C32-8F03-1DE47C8D5B43}" name="総数／事業所数" dataCellStyle="桁区切り"/>
    <tableColumn id="11" xr3:uid="{674F2299-7AA6-42B6-AC49-051E62DF67C3}" name="総数／構成比" dataDxfId="338"/>
    <tableColumn id="12" xr3:uid="{9DB37B3A-44B6-4C64-B4B8-9D1959168F18}" name="個人／事業所数" dataCellStyle="桁区切り"/>
    <tableColumn id="13" xr3:uid="{7E61E022-D7E3-440E-AA2C-AA167278EADA}" name="個人／構成比" dataDxfId="337"/>
    <tableColumn id="14" xr3:uid="{861AB0B9-B116-4CC7-993E-7106894315EE}" name="法人／事業所数" dataCellStyle="桁区切り"/>
    <tableColumn id="15" xr3:uid="{74C08181-77EB-432D-9232-B47120302538}" name="法人／構成比" dataDxfId="336"/>
    <tableColumn id="16" xr3:uid="{83624A82-B209-4861-9A47-09208D0B50E1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4864C86D-37B3-488E-91F7-424A9D26BFBB}" name="LTBL_15209" displayName="LTBL_15209" ref="B4:I20" totalsRowCount="1">
  <autoFilter ref="B4:I19" xr:uid="{4864C86D-37B3-488E-91F7-424A9D26BFBB}"/>
  <tableColumns count="8">
    <tableColumn id="9" xr3:uid="{80E7BC94-082E-4813-A6D4-442498801852}" name="産業大分類" totalsRowLabel="合計" totalsRowDxfId="335"/>
    <tableColumn id="10" xr3:uid="{7DA74FA3-7F30-417A-B131-CE05AB73318B}" name="総数／事業所数" totalsRowFunction="custom" totalsRowDxfId="334" dataCellStyle="桁区切り" totalsRowCellStyle="桁区切り">
      <totalsRowFormula>SUM(LTBL_15209[総数／事業所数])</totalsRowFormula>
    </tableColumn>
    <tableColumn id="11" xr3:uid="{571D603A-9C16-494E-8E59-4D56C2BD366C}" name="総数／構成比" dataDxfId="333"/>
    <tableColumn id="12" xr3:uid="{832C9161-A2E8-4455-9F83-9897B59A4CCC}" name="個人／事業所数" totalsRowFunction="sum" totalsRowDxfId="332" dataCellStyle="桁区切り" totalsRowCellStyle="桁区切り"/>
    <tableColumn id="13" xr3:uid="{AC843E38-1F4C-403A-A4A0-873284B3DBDF}" name="個人／構成比" dataDxfId="331"/>
    <tableColumn id="14" xr3:uid="{C186955C-B801-43DC-AF1B-B293CEA76C66}" name="法人／事業所数" totalsRowFunction="sum" totalsRowDxfId="330" dataCellStyle="桁区切り" totalsRowCellStyle="桁区切り"/>
    <tableColumn id="15" xr3:uid="{663FB4A4-F69F-484A-8F57-3B8E38A67806}" name="法人／構成比" dataDxfId="329"/>
    <tableColumn id="16" xr3:uid="{4D3F03EE-074F-401A-859B-F2D7E53CB397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FE62386-D2C0-49B7-9389-D5F1280625F3}" name="M_TABLE_15209" displayName="M_TABLE_15209" ref="B23:I43" totalsRowShown="0">
  <autoFilter ref="B23:I43" xr:uid="{CFE62386-D2C0-49B7-9389-D5F1280625F3}"/>
  <tableColumns count="8">
    <tableColumn id="9" xr3:uid="{A1C1F316-4A2F-4C1F-B819-C4C1888BB51B}" name="産業中分類上位２０"/>
    <tableColumn id="10" xr3:uid="{12FAC4F5-FCA1-4831-9C7F-D707C9AB4993}" name="総数／事業所数" dataCellStyle="桁区切り"/>
    <tableColumn id="11" xr3:uid="{D7088701-FC53-43BD-8E2F-377FA9DBF773}" name="総数／構成比" dataDxfId="327"/>
    <tableColumn id="12" xr3:uid="{9CB83CD9-BDE7-4478-B5C8-B537C2E866F3}" name="個人／事業所数" dataCellStyle="桁区切り"/>
    <tableColumn id="13" xr3:uid="{65013204-31B0-42B1-81D8-0B8192EEF351}" name="個人／構成比" dataDxfId="326"/>
    <tableColumn id="14" xr3:uid="{74B5138D-6B49-49F0-84C6-72DF21184B71}" name="法人／事業所数" dataCellStyle="桁区切り"/>
    <tableColumn id="15" xr3:uid="{69C33160-719F-4BC0-AD2F-931685178C4B}" name="法人／構成比" dataDxfId="325"/>
    <tableColumn id="16" xr3:uid="{D22773E5-9051-42B2-A3EC-EB2F064CDF21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756BDC0C-1CA5-46CB-BBF4-63E3C5C4158A}" name="S_TABLE_15209" displayName="S_TABLE_15209" ref="B46:I67" totalsRowShown="0">
  <autoFilter ref="B46:I67" xr:uid="{756BDC0C-1CA5-46CB-BBF4-63E3C5C4158A}"/>
  <tableColumns count="8">
    <tableColumn id="9" xr3:uid="{04472F80-2D99-4FEF-8E79-DE815A1EECA4}" name="産業小分類上位２０"/>
    <tableColumn id="10" xr3:uid="{391FD947-64A3-4982-8227-586DB1030BDB}" name="総数／事業所数" dataCellStyle="桁区切り"/>
    <tableColumn id="11" xr3:uid="{FDD164C7-44C9-45B2-AA89-F3B588C7E7C8}" name="総数／構成比" dataDxfId="324"/>
    <tableColumn id="12" xr3:uid="{C4D3C01E-7AE8-4424-B246-F028ECB23CE7}" name="個人／事業所数" dataCellStyle="桁区切り"/>
    <tableColumn id="13" xr3:uid="{2B2D36F1-2529-40C2-92CA-8910CA4DE116}" name="個人／構成比" dataDxfId="323"/>
    <tableColumn id="14" xr3:uid="{9A7F7AED-81EE-4540-AC00-A465A8415EF5}" name="法人／事業所数" dataCellStyle="桁区切り"/>
    <tableColumn id="15" xr3:uid="{60073620-F3B2-4303-B525-98E907EDE153}" name="法人／構成比" dataDxfId="322"/>
    <tableColumn id="16" xr3:uid="{873B9061-E482-4ABB-B267-77F31F73BAB2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D7AB5A7-0B96-41BE-8DDC-8B817E8279AF}" name="LTBL_15210" displayName="LTBL_15210" ref="B4:I20" totalsRowCount="1">
  <autoFilter ref="B4:I19" xr:uid="{2D7AB5A7-0B96-41BE-8DDC-8B817E8279AF}"/>
  <tableColumns count="8">
    <tableColumn id="9" xr3:uid="{60F5A817-7DED-4855-B0F8-60692C284CF1}" name="産業大分類" totalsRowLabel="合計" totalsRowDxfId="321"/>
    <tableColumn id="10" xr3:uid="{AC6F32DD-C8D6-4EC4-BE6E-BE0B360B815D}" name="総数／事業所数" totalsRowFunction="custom" totalsRowDxfId="320" dataCellStyle="桁区切り" totalsRowCellStyle="桁区切り">
      <totalsRowFormula>SUM(LTBL_15210[総数／事業所数])</totalsRowFormula>
    </tableColumn>
    <tableColumn id="11" xr3:uid="{96C84296-1ED1-4715-B861-5EC49760F2A0}" name="総数／構成比" dataDxfId="319"/>
    <tableColumn id="12" xr3:uid="{C0069EF8-547C-4955-A882-20BD71B16B16}" name="個人／事業所数" totalsRowFunction="sum" totalsRowDxfId="318" dataCellStyle="桁区切り" totalsRowCellStyle="桁区切り"/>
    <tableColumn id="13" xr3:uid="{0874DAEE-A4D1-4B27-8D6C-D80C0F458F84}" name="個人／構成比" dataDxfId="317"/>
    <tableColumn id="14" xr3:uid="{0E86309C-4D7E-41E9-BAA9-B0FB54E13189}" name="法人／事業所数" totalsRowFunction="sum" totalsRowDxfId="316" dataCellStyle="桁区切り" totalsRowCellStyle="桁区切り"/>
    <tableColumn id="15" xr3:uid="{E34FA455-1C89-4F1B-823D-70BB8816E2FC}" name="法人／構成比" dataDxfId="315"/>
    <tableColumn id="16" xr3:uid="{1B165578-83FB-454D-B9A7-D8D99B50CB8C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77BC9B0-11EC-4876-A8EA-99C980E08BB6}" name="M_TABLE_15100" displayName="M_TABLE_15100" ref="B23:I43" totalsRowShown="0">
  <autoFilter ref="B23:I43" xr:uid="{277BC9B0-11EC-4876-A8EA-99C980E08BB6}"/>
  <tableColumns count="8">
    <tableColumn id="9" xr3:uid="{B817EB3D-15E0-409B-9AA8-5E258D59753E}" name="産業中分類上位２０"/>
    <tableColumn id="10" xr3:uid="{7B9D1262-8D03-4515-BC80-C879268204E4}" name="総数／事業所数" dataCellStyle="桁区切り"/>
    <tableColumn id="11" xr3:uid="{94EE0529-D738-41AB-89E7-85FCBF056FB4}" name="総数／構成比" dataDxfId="523"/>
    <tableColumn id="12" xr3:uid="{1AD976A8-1AE8-4CE0-A1BE-F2DD45EEE114}" name="個人／事業所数" dataCellStyle="桁区切り"/>
    <tableColumn id="13" xr3:uid="{42F371CC-EB25-4E46-8EB9-BA4A14D40469}" name="個人／構成比" dataDxfId="522"/>
    <tableColumn id="14" xr3:uid="{A7961A69-DA38-408A-8857-D10F36801FF3}" name="法人／事業所数" dataCellStyle="桁区切り"/>
    <tableColumn id="15" xr3:uid="{3EAFB7D9-8F17-438D-A135-1070AC3DF13B}" name="法人／構成比" dataDxfId="521"/>
    <tableColumn id="16" xr3:uid="{480BA3D0-9D04-49B1-B2EB-E67746999099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AA7CD56-6454-4301-83F9-61E45ED6A56D}" name="M_TABLE_15210" displayName="M_TABLE_15210" ref="B23:I43" totalsRowShown="0">
  <autoFilter ref="B23:I43" xr:uid="{0AA7CD56-6454-4301-83F9-61E45ED6A56D}"/>
  <tableColumns count="8">
    <tableColumn id="9" xr3:uid="{CF06647F-6199-4EB2-AD41-B7F890AC7895}" name="産業中分類上位２０"/>
    <tableColumn id="10" xr3:uid="{F0DCBA34-6BA5-4185-AFD0-E0BBD2E4BBC7}" name="総数／事業所数" dataCellStyle="桁区切り"/>
    <tableColumn id="11" xr3:uid="{0AC25F46-30F0-411B-80BA-BBA0B60204C6}" name="総数／構成比" dataDxfId="313"/>
    <tableColumn id="12" xr3:uid="{EF93DC52-A902-401C-A04D-E7F2F9DEE648}" name="個人／事業所数" dataCellStyle="桁区切り"/>
    <tableColumn id="13" xr3:uid="{CA812482-01B5-47FF-A8B7-7D6A83761221}" name="個人／構成比" dataDxfId="312"/>
    <tableColumn id="14" xr3:uid="{A9B3AEFA-23FE-40C7-814B-1E4A1B1B4988}" name="法人／事業所数" dataCellStyle="桁区切り"/>
    <tableColumn id="15" xr3:uid="{98F00D5E-8744-4B0B-BDFA-AC09E5D2F0FC}" name="法人／構成比" dataDxfId="311"/>
    <tableColumn id="16" xr3:uid="{0E50E81C-055F-4000-ABA2-033B903C23D9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6459B3A-231C-4CD5-A216-65739B01AB4A}" name="S_TABLE_15210" displayName="S_TABLE_15210" ref="B46:I66" totalsRowShown="0">
  <autoFilter ref="B46:I66" xr:uid="{56459B3A-231C-4CD5-A216-65739B01AB4A}"/>
  <tableColumns count="8">
    <tableColumn id="9" xr3:uid="{AB0E5E52-2CD4-45D6-9976-09A3A8F4C027}" name="産業小分類上位２０"/>
    <tableColumn id="10" xr3:uid="{58D09CF1-384C-4A8D-A14E-4DA6F83BD518}" name="総数／事業所数" dataCellStyle="桁区切り"/>
    <tableColumn id="11" xr3:uid="{A5351596-92E1-4F19-8829-0368B8856C6D}" name="総数／構成比" dataDxfId="310"/>
    <tableColumn id="12" xr3:uid="{50C2A4D4-DFE6-45E9-BF07-31EED540E945}" name="個人／事業所数" dataCellStyle="桁区切り"/>
    <tableColumn id="13" xr3:uid="{CDF2D481-8AE7-470F-80E1-53324E818015}" name="個人／構成比" dataDxfId="309"/>
    <tableColumn id="14" xr3:uid="{3DA4A800-EC95-4700-A39A-72E73FD52EEB}" name="法人／事業所数" dataCellStyle="桁区切り"/>
    <tableColumn id="15" xr3:uid="{B60D229B-E042-4BA4-AAB8-1B62F8B133CE}" name="法人／構成比" dataDxfId="308"/>
    <tableColumn id="16" xr3:uid="{8D9C902C-4A12-46E9-90E5-A0C110EFE5D1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3C8BB607-3C98-4CE6-B9FE-D15BC5C431C9}" name="LTBL_15211" displayName="LTBL_15211" ref="B4:I20" totalsRowCount="1">
  <autoFilter ref="B4:I19" xr:uid="{3C8BB607-3C98-4CE6-B9FE-D15BC5C431C9}"/>
  <tableColumns count="8">
    <tableColumn id="9" xr3:uid="{E144D561-DB09-407D-8ECE-D11AC998694F}" name="産業大分類" totalsRowLabel="合計" totalsRowDxfId="307"/>
    <tableColumn id="10" xr3:uid="{5AEC01D6-812F-4385-BBC6-FCFBAE22CDCC}" name="総数／事業所数" totalsRowFunction="custom" totalsRowDxfId="306" dataCellStyle="桁区切り" totalsRowCellStyle="桁区切り">
      <totalsRowFormula>SUM(LTBL_15211[総数／事業所数])</totalsRowFormula>
    </tableColumn>
    <tableColumn id="11" xr3:uid="{8991CECE-5B92-4228-BD6D-F992FD64CB28}" name="総数／構成比" dataDxfId="305"/>
    <tableColumn id="12" xr3:uid="{0128F457-0472-4D6A-8F76-DE5CA867FA2F}" name="個人／事業所数" totalsRowFunction="sum" totalsRowDxfId="304" dataCellStyle="桁区切り" totalsRowCellStyle="桁区切り"/>
    <tableColumn id="13" xr3:uid="{78B1BB58-C728-45BE-827D-60FFCD5B022A}" name="個人／構成比" dataDxfId="303"/>
    <tableColumn id="14" xr3:uid="{69A6A0D9-E8FA-4084-8291-74724A7E304D}" name="法人／事業所数" totalsRowFunction="sum" totalsRowDxfId="302" dataCellStyle="桁区切り" totalsRowCellStyle="桁区切り"/>
    <tableColumn id="15" xr3:uid="{092AD574-052B-40F5-839E-F87E84618150}" name="法人／構成比" dataDxfId="301"/>
    <tableColumn id="16" xr3:uid="{5AAC8442-E1CC-4FC4-A94C-54CA92577543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8334D6DE-0F4B-4C11-9D4C-BE9BC767C00A}" name="M_TABLE_15211" displayName="M_TABLE_15211" ref="B23:I43" totalsRowShown="0">
  <autoFilter ref="B23:I43" xr:uid="{8334D6DE-0F4B-4C11-9D4C-BE9BC767C00A}"/>
  <tableColumns count="8">
    <tableColumn id="9" xr3:uid="{BDFB2767-7B21-4551-9FCC-0FB6C8181CEC}" name="産業中分類上位２０"/>
    <tableColumn id="10" xr3:uid="{09E51B47-AF1C-4194-86FB-1D49BD834684}" name="総数／事業所数" dataCellStyle="桁区切り"/>
    <tableColumn id="11" xr3:uid="{93AA2170-7D53-4CD8-B2ED-B29EE2656BC9}" name="総数／構成比" dataDxfId="299"/>
    <tableColumn id="12" xr3:uid="{FD8002D0-622E-48A2-96A4-91A0F6694951}" name="個人／事業所数" dataCellStyle="桁区切り"/>
    <tableColumn id="13" xr3:uid="{68833E2D-DE4C-4C33-9F26-41CF795D07ED}" name="個人／構成比" dataDxfId="298"/>
    <tableColumn id="14" xr3:uid="{1DF4808F-9E3A-4D41-929A-732D79E61D60}" name="法人／事業所数" dataCellStyle="桁区切り"/>
    <tableColumn id="15" xr3:uid="{69A98F47-88DC-47F4-925A-BF813581021D}" name="法人／構成比" dataDxfId="297"/>
    <tableColumn id="16" xr3:uid="{F3D29CD7-E6BE-4923-848E-15CFC3E2549F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B7DA064-971B-4E2C-ABBE-26EB9F6C7264}" name="S_TABLE_15211" displayName="S_TABLE_15211" ref="B46:I66" totalsRowShown="0">
  <autoFilter ref="B46:I66" xr:uid="{4B7DA064-971B-4E2C-ABBE-26EB9F6C7264}"/>
  <tableColumns count="8">
    <tableColumn id="9" xr3:uid="{73B19497-7EC8-4C20-9822-220FD662F10D}" name="産業小分類上位２０"/>
    <tableColumn id="10" xr3:uid="{C455C2CF-923F-4D65-A662-B70D5397C3CA}" name="総数／事業所数" dataCellStyle="桁区切り"/>
    <tableColumn id="11" xr3:uid="{5A15B704-FDE8-4702-A6A7-0C535C6E9AE6}" name="総数／構成比" dataDxfId="296"/>
    <tableColumn id="12" xr3:uid="{B29F3E1B-F591-4D4A-A476-DC03126692CA}" name="個人／事業所数" dataCellStyle="桁区切り"/>
    <tableColumn id="13" xr3:uid="{16FB8E40-2DB6-4B93-94D1-219DC93EEC86}" name="個人／構成比" dataDxfId="295"/>
    <tableColumn id="14" xr3:uid="{F473AC68-4405-4E5D-A781-27769138D7DB}" name="法人／事業所数" dataCellStyle="桁区切り"/>
    <tableColumn id="15" xr3:uid="{D6C2605C-1612-4D9B-9435-5673280ACC83}" name="法人／構成比" dataDxfId="294"/>
    <tableColumn id="16" xr3:uid="{9B0F79C7-19F9-49B3-BBF6-1557483E232F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A1E1969-9D03-4872-9420-D37CE8944965}" name="LTBL_15212" displayName="LTBL_15212" ref="B4:I20" totalsRowCount="1">
  <autoFilter ref="B4:I19" xr:uid="{7A1E1969-9D03-4872-9420-D37CE8944965}"/>
  <tableColumns count="8">
    <tableColumn id="9" xr3:uid="{07F5A139-D00D-41BF-BCEA-6CB65A449736}" name="産業大分類" totalsRowLabel="合計" totalsRowDxfId="293"/>
    <tableColumn id="10" xr3:uid="{EA8240B9-5337-495F-9A6E-BB9043F78997}" name="総数／事業所数" totalsRowFunction="custom" totalsRowDxfId="292" dataCellStyle="桁区切り" totalsRowCellStyle="桁区切り">
      <totalsRowFormula>SUM(LTBL_15212[総数／事業所数])</totalsRowFormula>
    </tableColumn>
    <tableColumn id="11" xr3:uid="{29EB12DC-7034-4276-ABA9-D1A58082C102}" name="総数／構成比" dataDxfId="291"/>
    <tableColumn id="12" xr3:uid="{3E80C482-49B8-448B-A963-94A215019090}" name="個人／事業所数" totalsRowFunction="sum" totalsRowDxfId="290" dataCellStyle="桁区切り" totalsRowCellStyle="桁区切り"/>
    <tableColumn id="13" xr3:uid="{F4E4761E-EC16-471A-AC05-8F1FD4F20055}" name="個人／構成比" dataDxfId="289"/>
    <tableColumn id="14" xr3:uid="{1784299E-AC7B-4444-A82F-DFADB6492890}" name="法人／事業所数" totalsRowFunction="sum" totalsRowDxfId="288" dataCellStyle="桁区切り" totalsRowCellStyle="桁区切り"/>
    <tableColumn id="15" xr3:uid="{D109E744-586A-4243-8ED5-B8B61E534BD5}" name="法人／構成比" dataDxfId="287"/>
    <tableColumn id="16" xr3:uid="{FE656E2D-CF29-4BC3-BD3E-4B338EC03422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62D1E5D-228F-436E-9DB0-CB17136A6435}" name="M_TABLE_15212" displayName="M_TABLE_15212" ref="B23:I44" totalsRowShown="0">
  <autoFilter ref="B23:I44" xr:uid="{C62D1E5D-228F-436E-9DB0-CB17136A6435}"/>
  <tableColumns count="8">
    <tableColumn id="9" xr3:uid="{2BD1BE3D-D3F5-412F-B909-DD6E1E562D29}" name="産業中分類上位２０"/>
    <tableColumn id="10" xr3:uid="{DD78E58B-CD15-43B9-8ADF-63038CE1DCD8}" name="総数／事業所数" dataCellStyle="桁区切り"/>
    <tableColumn id="11" xr3:uid="{ABDA6CA2-4A9B-4F6B-A4B6-9F23A2F25C3F}" name="総数／構成比" dataDxfId="285"/>
    <tableColumn id="12" xr3:uid="{E0D96B1B-C603-41F9-B68F-A11DEEA95127}" name="個人／事業所数" dataCellStyle="桁区切り"/>
    <tableColumn id="13" xr3:uid="{F53383EC-0E91-4B64-9C18-34E1A28B215E}" name="個人／構成比" dataDxfId="284"/>
    <tableColumn id="14" xr3:uid="{739B31AC-EEAB-4A64-AF61-06017B2A93A4}" name="法人／事業所数" dataCellStyle="桁区切り"/>
    <tableColumn id="15" xr3:uid="{5396782C-16B2-43AB-BF94-AC8C6484F5F5}" name="法人／構成比" dataDxfId="283"/>
    <tableColumn id="16" xr3:uid="{9996C839-F9D8-4FD1-8BFB-7DDF18B00F19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2DACA39-1A7B-4149-A0F5-AD6F04601D85}" name="S_TABLE_15212" displayName="S_TABLE_15212" ref="B47:I67" totalsRowShown="0">
  <autoFilter ref="B47:I67" xr:uid="{D2DACA39-1A7B-4149-A0F5-AD6F04601D85}"/>
  <tableColumns count="8">
    <tableColumn id="9" xr3:uid="{18881192-197D-4D70-9738-9650CBC25F13}" name="産業小分類上位２０"/>
    <tableColumn id="10" xr3:uid="{02ED34A9-9987-498D-973F-43056151573D}" name="総数／事業所数" dataCellStyle="桁区切り"/>
    <tableColumn id="11" xr3:uid="{068B9016-0B28-4B8F-9ABB-96D2ECD8B7BF}" name="総数／構成比" dataDxfId="282"/>
    <tableColumn id="12" xr3:uid="{45218484-F5F0-43D6-A28A-B55703FC9866}" name="個人／事業所数" dataCellStyle="桁区切り"/>
    <tableColumn id="13" xr3:uid="{24D3D17B-C7BD-4055-BCA8-6795994FBFF1}" name="個人／構成比" dataDxfId="281"/>
    <tableColumn id="14" xr3:uid="{9C34A50A-BCA5-4F24-AF46-9A26E07D1705}" name="法人／事業所数" dataCellStyle="桁区切り"/>
    <tableColumn id="15" xr3:uid="{30EA781A-7FF5-4867-B1BE-697F3A18DD29}" name="法人／構成比" dataDxfId="280"/>
    <tableColumn id="16" xr3:uid="{9AF31A8A-0A75-4716-BDF0-598E7C6932C7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FCB8908-7DF9-478D-A5F3-DF29F889A762}" name="LTBL_15213" displayName="LTBL_15213" ref="B4:I20" totalsRowCount="1">
  <autoFilter ref="B4:I19" xr:uid="{AFCB8908-7DF9-478D-A5F3-DF29F889A762}"/>
  <tableColumns count="8">
    <tableColumn id="9" xr3:uid="{2F9F165D-44F8-41D6-AD7B-7E23F386F6C2}" name="産業大分類" totalsRowLabel="合計" totalsRowDxfId="279"/>
    <tableColumn id="10" xr3:uid="{AA4C7EA7-0F97-4C8F-ACAC-4644A9465A29}" name="総数／事業所数" totalsRowFunction="custom" totalsRowDxfId="278" dataCellStyle="桁区切り" totalsRowCellStyle="桁区切り">
      <totalsRowFormula>SUM(LTBL_15213[総数／事業所数])</totalsRowFormula>
    </tableColumn>
    <tableColumn id="11" xr3:uid="{5AD3F98F-EEF5-4F7B-9BE8-C49445F70314}" name="総数／構成比" dataDxfId="277"/>
    <tableColumn id="12" xr3:uid="{2D8171B3-1DE9-4750-AAE6-DDCBD5CCE04A}" name="個人／事業所数" totalsRowFunction="sum" totalsRowDxfId="276" dataCellStyle="桁区切り" totalsRowCellStyle="桁区切り"/>
    <tableColumn id="13" xr3:uid="{991D6FE4-9484-4F3A-9660-9F8121E4B66E}" name="個人／構成比" dataDxfId="275"/>
    <tableColumn id="14" xr3:uid="{A8BC8BDE-5038-498A-BD3F-88146337AD0A}" name="法人／事業所数" totalsRowFunction="sum" totalsRowDxfId="274" dataCellStyle="桁区切り" totalsRowCellStyle="桁区切り"/>
    <tableColumn id="15" xr3:uid="{9ACF3685-A35A-44BC-A877-074FC5367DA0}" name="法人／構成比" dataDxfId="273"/>
    <tableColumn id="16" xr3:uid="{66437182-7E9E-4FE2-9467-20091960B013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71924E8-C363-4208-B4EB-E61DCA9FD704}" name="M_TABLE_15213" displayName="M_TABLE_15213" ref="B23:I43" totalsRowShown="0">
  <autoFilter ref="B23:I43" xr:uid="{371924E8-C363-4208-B4EB-E61DCA9FD704}"/>
  <tableColumns count="8">
    <tableColumn id="9" xr3:uid="{24EEC41A-54FD-453F-B404-DD95C9EE97A5}" name="産業中分類上位２０"/>
    <tableColumn id="10" xr3:uid="{B53643A3-7EE8-44D0-B2B1-C31589F0F339}" name="総数／事業所数" dataCellStyle="桁区切り"/>
    <tableColumn id="11" xr3:uid="{DACE4AF8-F4C6-4A0F-9CF9-2F11418DB3C0}" name="総数／構成比" dataDxfId="271"/>
    <tableColumn id="12" xr3:uid="{7D9D6E26-D083-4AF1-856F-640AA9B85B4C}" name="個人／事業所数" dataCellStyle="桁区切り"/>
    <tableColumn id="13" xr3:uid="{79227807-DF20-4654-8F29-2F71928AD2F8}" name="個人／構成比" dataDxfId="270"/>
    <tableColumn id="14" xr3:uid="{21A01841-0A87-4AF1-AE53-DE16A2A4FD82}" name="法人／事業所数" dataCellStyle="桁区切り"/>
    <tableColumn id="15" xr3:uid="{34867216-B643-4996-83D1-E7AE1D54C973}" name="法人／構成比" dataDxfId="269"/>
    <tableColumn id="16" xr3:uid="{CD63CEA2-52E6-4E75-B0B2-45BD16B554E7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5E63AEE-4C0F-49F5-A856-7E4B24473DD9}" name="S_TABLE_15100" displayName="S_TABLE_15100" ref="B46:I66" totalsRowShown="0">
  <autoFilter ref="B46:I66" xr:uid="{B5E63AEE-4C0F-49F5-A856-7E4B24473DD9}"/>
  <tableColumns count="8">
    <tableColumn id="9" xr3:uid="{530CE98D-0D90-4FBE-9AF4-D4FF8203B14A}" name="産業小分類上位２０"/>
    <tableColumn id="10" xr3:uid="{0A6EFC7F-5A33-4084-A74D-DF0C6761B5B8}" name="総数／事業所数" dataCellStyle="桁区切り"/>
    <tableColumn id="11" xr3:uid="{C6465AFF-8D21-4125-A2F9-9309C3A7B4D3}" name="総数／構成比" dataDxfId="520"/>
    <tableColumn id="12" xr3:uid="{36902DDE-6645-4F53-AFDE-56069504BB9A}" name="個人／事業所数" dataCellStyle="桁区切り"/>
    <tableColumn id="13" xr3:uid="{D3791708-C261-48B3-9555-26E23A6DF97F}" name="個人／構成比" dataDxfId="519"/>
    <tableColumn id="14" xr3:uid="{43EEF19F-3442-4AC7-A330-446F39378FEB}" name="法人／事業所数" dataCellStyle="桁区切り"/>
    <tableColumn id="15" xr3:uid="{7E78DE0C-4AAE-4370-9F7A-2B989CDA174C}" name="法人／構成比" dataDxfId="518"/>
    <tableColumn id="16" xr3:uid="{D341AA34-9E34-4985-87F1-8574EE0E134E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778575E6-3663-43D8-B1F4-7A01DF96D350}" name="S_TABLE_15213" displayName="S_TABLE_15213" ref="B46:I67" totalsRowShown="0">
  <autoFilter ref="B46:I67" xr:uid="{778575E6-3663-43D8-B1F4-7A01DF96D350}"/>
  <tableColumns count="8">
    <tableColumn id="9" xr3:uid="{45A5F07D-9824-48DC-8DE5-A076E9F81B3E}" name="産業小分類上位２０"/>
    <tableColumn id="10" xr3:uid="{8877CDCB-1EB7-4FEA-B0CB-0E36FAE8C049}" name="総数／事業所数" dataCellStyle="桁区切り"/>
    <tableColumn id="11" xr3:uid="{45DEFBA5-2D91-439D-8BC9-6AC090BA3AD2}" name="総数／構成比" dataDxfId="268"/>
    <tableColumn id="12" xr3:uid="{768D2F1D-7CD0-4F82-814C-57E5404645F1}" name="個人／事業所数" dataCellStyle="桁区切り"/>
    <tableColumn id="13" xr3:uid="{8B1C2A3E-ECBA-4F56-9984-C093CCEAE5F8}" name="個人／構成比" dataDxfId="267"/>
    <tableColumn id="14" xr3:uid="{B2D3C69A-E977-402A-8C77-6438454A2142}" name="法人／事業所数" dataCellStyle="桁区切り"/>
    <tableColumn id="15" xr3:uid="{CFF58C69-15ED-4C6C-9C3E-EE5D6FAF48B3}" name="法人／構成比" dataDxfId="266"/>
    <tableColumn id="16" xr3:uid="{300D9AB2-54E2-4C9B-ABDF-1FD639A1886C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79DC5159-718B-4863-A9A2-F8AE8E5A96F6}" name="LTBL_15216" displayName="LTBL_15216" ref="B4:I20" totalsRowCount="1">
  <autoFilter ref="B4:I19" xr:uid="{79DC5159-718B-4863-A9A2-F8AE8E5A96F6}"/>
  <tableColumns count="8">
    <tableColumn id="9" xr3:uid="{3E46EAAF-F150-459E-A5C7-7B2621022F8F}" name="産業大分類" totalsRowLabel="合計" totalsRowDxfId="265"/>
    <tableColumn id="10" xr3:uid="{388A1574-A1FA-4440-A340-A2611DEA0111}" name="総数／事業所数" totalsRowFunction="custom" totalsRowDxfId="264" dataCellStyle="桁区切り" totalsRowCellStyle="桁区切り">
      <totalsRowFormula>SUM(LTBL_15216[総数／事業所数])</totalsRowFormula>
    </tableColumn>
    <tableColumn id="11" xr3:uid="{3B4A0D1D-FF3F-40DC-B1C0-892D6E322FAB}" name="総数／構成比" dataDxfId="263"/>
    <tableColumn id="12" xr3:uid="{A1EA89FA-2713-4C91-AD23-61932A66C2FF}" name="個人／事業所数" totalsRowFunction="sum" totalsRowDxfId="262" dataCellStyle="桁区切り" totalsRowCellStyle="桁区切り"/>
    <tableColumn id="13" xr3:uid="{FDF5A08C-CB43-45DD-A5CD-56B646EA40B1}" name="個人／構成比" dataDxfId="261"/>
    <tableColumn id="14" xr3:uid="{304388B7-2F6C-400A-8C69-CDAAF9B3DA32}" name="法人／事業所数" totalsRowFunction="sum" totalsRowDxfId="260" dataCellStyle="桁区切り" totalsRowCellStyle="桁区切り"/>
    <tableColumn id="15" xr3:uid="{D2FC820D-B18A-4B68-B302-D851E1781414}" name="法人／構成比" dataDxfId="259"/>
    <tableColumn id="16" xr3:uid="{70FBDF1B-1048-49C6-BAB0-42DB520C167A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3DC20BF-D5D1-46AA-A6BB-EB4A9C452DBB}" name="M_TABLE_15216" displayName="M_TABLE_15216" ref="B23:I45" totalsRowShown="0">
  <autoFilter ref="B23:I45" xr:uid="{C3DC20BF-D5D1-46AA-A6BB-EB4A9C452DBB}"/>
  <tableColumns count="8">
    <tableColumn id="9" xr3:uid="{60FADFA7-982E-4C33-9B1C-2B7AA7C6FB42}" name="産業中分類上位２０"/>
    <tableColumn id="10" xr3:uid="{8D5E19CD-B705-4EDA-97B7-CE4A24531969}" name="総数／事業所数" dataCellStyle="桁区切り"/>
    <tableColumn id="11" xr3:uid="{5C2572D0-3E52-4A5A-BC33-E1E3C2F95A2F}" name="総数／構成比" dataDxfId="257"/>
    <tableColumn id="12" xr3:uid="{37B96FA5-DDFE-4C0D-89E9-5B867E26CF2C}" name="個人／事業所数" dataCellStyle="桁区切り"/>
    <tableColumn id="13" xr3:uid="{8D72F587-BBF8-49E3-8758-21FB2CD7385A}" name="個人／構成比" dataDxfId="256"/>
    <tableColumn id="14" xr3:uid="{5A7F1F82-C180-4B4B-96EF-B41D258E54D5}" name="法人／事業所数" dataCellStyle="桁区切り"/>
    <tableColumn id="15" xr3:uid="{9E3B42F7-FE37-42B1-9F6B-25A9078A33C3}" name="法人／構成比" dataDxfId="255"/>
    <tableColumn id="16" xr3:uid="{764F6ADE-61CD-42A0-ACA4-4C29EEA03B86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30761A61-D71A-42AC-BC7C-D0717817DF03}" name="S_TABLE_15216" displayName="S_TABLE_15216" ref="B48:I68" totalsRowShown="0">
  <autoFilter ref="B48:I68" xr:uid="{30761A61-D71A-42AC-BC7C-D0717817DF03}"/>
  <tableColumns count="8">
    <tableColumn id="9" xr3:uid="{5B9DF6A3-B8C6-4F25-BE59-7348F981ADEB}" name="産業小分類上位２０"/>
    <tableColumn id="10" xr3:uid="{C52C715F-DD2A-4CE9-B684-4C349163EFD1}" name="総数／事業所数" dataCellStyle="桁区切り"/>
    <tableColumn id="11" xr3:uid="{C55C7F80-B609-48EA-8F54-1F97EB84B1C2}" name="総数／構成比" dataDxfId="254"/>
    <tableColumn id="12" xr3:uid="{3DAEB611-0919-41E7-AE63-FC4479E21C76}" name="個人／事業所数" dataCellStyle="桁区切り"/>
    <tableColumn id="13" xr3:uid="{FBCCA37B-1DBF-4D30-B299-D0B042A4DC66}" name="個人／構成比" dataDxfId="253"/>
    <tableColumn id="14" xr3:uid="{0BE0AB97-AC93-494A-8764-D33C13FCD2BF}" name="法人／事業所数" dataCellStyle="桁区切り"/>
    <tableColumn id="15" xr3:uid="{C782681E-D040-46A4-8EDB-41DD5616765E}" name="法人／構成比" dataDxfId="252"/>
    <tableColumn id="16" xr3:uid="{D0A58FD7-D9EB-4424-9E13-45028394BAC0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38E755A-F708-4BD2-B0D8-D6AEB18BD819}" name="LTBL_15217" displayName="LTBL_15217" ref="B4:I20" totalsRowCount="1">
  <autoFilter ref="B4:I19" xr:uid="{E38E755A-F708-4BD2-B0D8-D6AEB18BD819}"/>
  <tableColumns count="8">
    <tableColumn id="9" xr3:uid="{CEEAF7AF-EAE6-4A1B-AFF6-299DB9A11AFB}" name="産業大分類" totalsRowLabel="合計" totalsRowDxfId="251"/>
    <tableColumn id="10" xr3:uid="{26852882-257F-4F30-BD8D-2D0938C3E12C}" name="総数／事業所数" totalsRowFunction="custom" totalsRowDxfId="250" dataCellStyle="桁区切り" totalsRowCellStyle="桁区切り">
      <totalsRowFormula>SUM(LTBL_15217[総数／事業所数])</totalsRowFormula>
    </tableColumn>
    <tableColumn id="11" xr3:uid="{D20C60EB-E91F-43B3-9F60-6FE13FF120EB}" name="総数／構成比" dataDxfId="249"/>
    <tableColumn id="12" xr3:uid="{F35D2336-AC95-4FC4-8EE6-936295E7DDB2}" name="個人／事業所数" totalsRowFunction="sum" totalsRowDxfId="248" dataCellStyle="桁区切り" totalsRowCellStyle="桁区切り"/>
    <tableColumn id="13" xr3:uid="{31EBC722-CEF8-4725-9FAC-997CA03AB1B0}" name="個人／構成比" dataDxfId="247"/>
    <tableColumn id="14" xr3:uid="{CC2459DE-AEDD-4AB3-9E57-A23001F82557}" name="法人／事業所数" totalsRowFunction="sum" totalsRowDxfId="246" dataCellStyle="桁区切り" totalsRowCellStyle="桁区切り"/>
    <tableColumn id="15" xr3:uid="{5CF3313C-22FA-4721-BCC0-E10C723E2B53}" name="法人／構成比" dataDxfId="245"/>
    <tableColumn id="16" xr3:uid="{465D2BD9-1A18-488C-BFFC-BA6085FF61AC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98308623-B13F-4DBD-AAD5-69E6FC479C7F}" name="M_TABLE_15217" displayName="M_TABLE_15217" ref="B23:I44" totalsRowShown="0">
  <autoFilter ref="B23:I44" xr:uid="{98308623-B13F-4DBD-AAD5-69E6FC479C7F}"/>
  <tableColumns count="8">
    <tableColumn id="9" xr3:uid="{A7571EBD-1E65-4C04-937C-E9BCA89E16A8}" name="産業中分類上位２０"/>
    <tableColumn id="10" xr3:uid="{B345E2CB-F616-4526-92EF-EC7EA3256C89}" name="総数／事業所数" dataCellStyle="桁区切り"/>
    <tableColumn id="11" xr3:uid="{9134804C-68FB-4DF8-B5D0-73609A009879}" name="総数／構成比" dataDxfId="243"/>
    <tableColumn id="12" xr3:uid="{567692B8-596F-4721-B6F4-96050E463623}" name="個人／事業所数" dataCellStyle="桁区切り"/>
    <tableColumn id="13" xr3:uid="{E256DBE5-F207-45F4-9F0B-DAC24CDB6749}" name="個人／構成比" dataDxfId="242"/>
    <tableColumn id="14" xr3:uid="{99ACFCF0-C4C3-4932-991E-CA3BA173FA8B}" name="法人／事業所数" dataCellStyle="桁区切り"/>
    <tableColumn id="15" xr3:uid="{2DC60785-B996-4B70-A1FB-49F12FB17176}" name="法人／構成比" dataDxfId="241"/>
    <tableColumn id="16" xr3:uid="{4CF5F630-0070-49A4-8B86-A2A6E042109F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26A27226-E9C7-43D6-B1A4-9364A5CD9466}" name="S_TABLE_15217" displayName="S_TABLE_15217" ref="B47:I67" totalsRowShown="0">
  <autoFilter ref="B47:I67" xr:uid="{26A27226-E9C7-43D6-B1A4-9364A5CD9466}"/>
  <tableColumns count="8">
    <tableColumn id="9" xr3:uid="{E5843320-C6D3-4072-85DD-96179A82B41D}" name="産業小分類上位２０"/>
    <tableColumn id="10" xr3:uid="{D86A09C1-390E-42FD-A3BD-C1BC67916E5C}" name="総数／事業所数" dataCellStyle="桁区切り"/>
    <tableColumn id="11" xr3:uid="{E41CA452-D018-4759-87BA-C6B6C2D29697}" name="総数／構成比" dataDxfId="240"/>
    <tableColumn id="12" xr3:uid="{57E55735-F1E3-41D2-8B58-FBAF8F2E6BC9}" name="個人／事業所数" dataCellStyle="桁区切り"/>
    <tableColumn id="13" xr3:uid="{0611B02D-FD21-434E-BAC2-7528E400FB68}" name="個人／構成比" dataDxfId="239"/>
    <tableColumn id="14" xr3:uid="{A946C2C4-70BB-4868-8461-1EF9EF7CC8AA}" name="法人／事業所数" dataCellStyle="桁区切り"/>
    <tableColumn id="15" xr3:uid="{C171DDF3-B21D-4A5B-A2AD-B69E13BC4EC4}" name="法人／構成比" dataDxfId="238"/>
    <tableColumn id="16" xr3:uid="{15DF2DC4-04DF-4ED2-9E03-0A89DD16FC7A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264F0FD4-C3BC-468A-8E84-03CFF9735351}" name="LTBL_15218" displayName="LTBL_15218" ref="B4:I20" totalsRowCount="1">
  <autoFilter ref="B4:I19" xr:uid="{264F0FD4-C3BC-468A-8E84-03CFF9735351}"/>
  <tableColumns count="8">
    <tableColumn id="9" xr3:uid="{0ECDECD5-113F-4AA9-A750-CD01CC3B262B}" name="産業大分類" totalsRowLabel="合計" totalsRowDxfId="237"/>
    <tableColumn id="10" xr3:uid="{1DDF5167-9FFB-4C39-B28B-E01277C14545}" name="総数／事業所数" totalsRowFunction="custom" totalsRowDxfId="236" dataCellStyle="桁区切り" totalsRowCellStyle="桁区切り">
      <totalsRowFormula>SUM(LTBL_15218[総数／事業所数])</totalsRowFormula>
    </tableColumn>
    <tableColumn id="11" xr3:uid="{19F03489-4B01-4C3F-B549-A91B37DAD3CD}" name="総数／構成比" dataDxfId="235"/>
    <tableColumn id="12" xr3:uid="{2A80AC00-B9C6-4C79-88A7-5E0C584CAE33}" name="個人／事業所数" totalsRowFunction="sum" totalsRowDxfId="234" dataCellStyle="桁区切り" totalsRowCellStyle="桁区切り"/>
    <tableColumn id="13" xr3:uid="{D540F274-F858-4E0B-BFBD-E9AB2E45C913}" name="個人／構成比" dataDxfId="233"/>
    <tableColumn id="14" xr3:uid="{72758A09-DD42-4C8D-8880-E73708405C1C}" name="法人／事業所数" totalsRowFunction="sum" totalsRowDxfId="232" dataCellStyle="桁区切り" totalsRowCellStyle="桁区切り"/>
    <tableColumn id="15" xr3:uid="{46F6DB9A-B7BC-467E-B882-44E2A59E6CFB}" name="法人／構成比" dataDxfId="231"/>
    <tableColumn id="16" xr3:uid="{D5821409-D4EC-4DB2-86FF-435AE8F45E86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257B4020-78B4-4A0A-8A33-982A8D81718C}" name="M_TABLE_15218" displayName="M_TABLE_15218" ref="B23:I44" totalsRowShown="0">
  <autoFilter ref="B23:I44" xr:uid="{257B4020-78B4-4A0A-8A33-982A8D81718C}"/>
  <tableColumns count="8">
    <tableColumn id="9" xr3:uid="{1DFE671F-B22A-4A10-8155-D61F221B0FB0}" name="産業中分類上位２０"/>
    <tableColumn id="10" xr3:uid="{85B35C33-47DA-4C2A-A835-3DA9DC6175B5}" name="総数／事業所数" dataCellStyle="桁区切り"/>
    <tableColumn id="11" xr3:uid="{F16F9BAF-E094-4209-889F-89AFE67CA019}" name="総数／構成比" dataDxfId="229"/>
    <tableColumn id="12" xr3:uid="{B18AC795-1711-4BAA-8101-2DBC06160BE1}" name="個人／事業所数" dataCellStyle="桁区切り"/>
    <tableColumn id="13" xr3:uid="{D9E2198F-F399-4BAB-9A1F-EDF4B6B8400F}" name="個人／構成比" dataDxfId="228"/>
    <tableColumn id="14" xr3:uid="{CD1AD2C6-A7E4-47FA-9D65-BA20369BC3BD}" name="法人／事業所数" dataCellStyle="桁区切り"/>
    <tableColumn id="15" xr3:uid="{71C5C84D-BE3A-4DA3-9F86-5A34A2918CB3}" name="法人／構成比" dataDxfId="227"/>
    <tableColumn id="16" xr3:uid="{2305963E-3880-485A-A799-21405E363599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C3D0B88C-6227-4F69-AA55-379093847748}" name="S_TABLE_15218" displayName="S_TABLE_15218" ref="B47:I67" totalsRowShown="0">
  <autoFilter ref="B47:I67" xr:uid="{C3D0B88C-6227-4F69-AA55-379093847748}"/>
  <tableColumns count="8">
    <tableColumn id="9" xr3:uid="{A8F22F3B-0B4B-4ED5-A574-08DD35EC457B}" name="産業小分類上位２０"/>
    <tableColumn id="10" xr3:uid="{55C39F80-E277-48DC-9FDD-B4BC345F3662}" name="総数／事業所数" dataCellStyle="桁区切り"/>
    <tableColumn id="11" xr3:uid="{96F32B27-1401-4144-8148-081ABBBB6DE7}" name="総数／構成比" dataDxfId="226"/>
    <tableColumn id="12" xr3:uid="{02ED668B-A251-45B6-BB7C-620E44AD3798}" name="個人／事業所数" dataCellStyle="桁区切り"/>
    <tableColumn id="13" xr3:uid="{8FCFD99D-EE5E-4304-BB5A-E6B71E6072B0}" name="個人／構成比" dataDxfId="225"/>
    <tableColumn id="14" xr3:uid="{24E4C2DE-7211-4021-855C-956615A3F5FC}" name="法人／事業所数" dataCellStyle="桁区切り"/>
    <tableColumn id="15" xr3:uid="{4B43F700-F178-4B2F-AF15-476CE87596A2}" name="法人／構成比" dataDxfId="224"/>
    <tableColumn id="16" xr3:uid="{A1865736-021C-42F3-AEA1-C01D0E676717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91380D3-E5E8-4E8F-B5B7-1961E6D22AF1}" name="LTBL_15101" displayName="LTBL_15101" ref="B4:I20" totalsRowCount="1">
  <autoFilter ref="B4:I19" xr:uid="{991380D3-E5E8-4E8F-B5B7-1961E6D22AF1}"/>
  <tableColumns count="8">
    <tableColumn id="9" xr3:uid="{BD3ACC9A-4F02-4DA5-93E9-22735C4C4F4D}" name="産業大分類" totalsRowLabel="合計" totalsRowDxfId="517"/>
    <tableColumn id="10" xr3:uid="{D4E7F70E-778A-4397-9217-70DA4F1C147D}" name="総数／事業所数" totalsRowFunction="custom" totalsRowDxfId="516" dataCellStyle="桁区切り" totalsRowCellStyle="桁区切り">
      <totalsRowFormula>SUM(LTBL_15101[総数／事業所数])</totalsRowFormula>
    </tableColumn>
    <tableColumn id="11" xr3:uid="{B43377C7-AD4D-420B-8603-87775B33019A}" name="総数／構成比" dataDxfId="515"/>
    <tableColumn id="12" xr3:uid="{C7B81A6E-6671-48E1-A74C-6875AC14DF2E}" name="個人／事業所数" totalsRowFunction="sum" totalsRowDxfId="514" dataCellStyle="桁区切り" totalsRowCellStyle="桁区切り"/>
    <tableColumn id="13" xr3:uid="{93DD435B-BE87-4BAF-884F-A3510BAB36AF}" name="個人／構成比" dataDxfId="513"/>
    <tableColumn id="14" xr3:uid="{D549721D-C6C5-47F0-A47D-AEF095492AB7}" name="法人／事業所数" totalsRowFunction="sum" totalsRowDxfId="512" dataCellStyle="桁区切り" totalsRowCellStyle="桁区切り"/>
    <tableColumn id="15" xr3:uid="{3B6A0BF5-D892-4DDA-BA3B-830449E71DC3}" name="法人／構成比" dataDxfId="511"/>
    <tableColumn id="16" xr3:uid="{167C1F37-E085-40C5-BB5D-CAFE051648EB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2BE6AFA-7907-42E4-AC03-9394D07953C2}" name="LTBL_15222" displayName="LTBL_15222" ref="B4:I20" totalsRowCount="1">
  <autoFilter ref="B4:I19" xr:uid="{02BE6AFA-7907-42E4-AC03-9394D07953C2}"/>
  <tableColumns count="8">
    <tableColumn id="9" xr3:uid="{C728990D-A15E-479D-85D7-57C511CE27F6}" name="産業大分類" totalsRowLabel="合計" totalsRowDxfId="223"/>
    <tableColumn id="10" xr3:uid="{E0AF7EFA-3C6D-492F-A695-F8FD38EDE71B}" name="総数／事業所数" totalsRowFunction="custom" totalsRowDxfId="222" dataCellStyle="桁区切り" totalsRowCellStyle="桁区切り">
      <totalsRowFormula>SUM(LTBL_15222[総数／事業所数])</totalsRowFormula>
    </tableColumn>
    <tableColumn id="11" xr3:uid="{066F01E1-AB29-4F18-9F0B-54985EB57414}" name="総数／構成比" dataDxfId="221"/>
    <tableColumn id="12" xr3:uid="{C4199A23-3D90-4DBA-883A-6BF9DF3DA663}" name="個人／事業所数" totalsRowFunction="sum" totalsRowDxfId="220" dataCellStyle="桁区切り" totalsRowCellStyle="桁区切り"/>
    <tableColumn id="13" xr3:uid="{B2E2B507-E9EE-41B9-819A-A0054B354189}" name="個人／構成比" dataDxfId="219"/>
    <tableColumn id="14" xr3:uid="{52FBC170-2562-4C1A-ACD9-AB0FFF961326}" name="法人／事業所数" totalsRowFunction="sum" totalsRowDxfId="218" dataCellStyle="桁区切り" totalsRowCellStyle="桁区切り"/>
    <tableColumn id="15" xr3:uid="{F315C67E-D8B3-497E-8EE5-58BAD6C15F7A}" name="法人／構成比" dataDxfId="217"/>
    <tableColumn id="16" xr3:uid="{781FEEE3-9E1F-400F-9455-1AB53190113B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36EB2B78-2BAB-45CE-AF98-6B27BB0F560C}" name="M_TABLE_15222" displayName="M_TABLE_15222" ref="B23:I43" totalsRowShown="0">
  <autoFilter ref="B23:I43" xr:uid="{36EB2B78-2BAB-45CE-AF98-6B27BB0F560C}"/>
  <tableColumns count="8">
    <tableColumn id="9" xr3:uid="{7F484704-E8D2-4933-9F49-9D39ACC8D6DD}" name="産業中分類上位２０"/>
    <tableColumn id="10" xr3:uid="{6F198D1C-2782-4021-86F5-DE000648C6F0}" name="総数／事業所数" dataCellStyle="桁区切り"/>
    <tableColumn id="11" xr3:uid="{3FC5D901-37B7-4961-A50C-6A6131D14F91}" name="総数／構成比" dataDxfId="215"/>
    <tableColumn id="12" xr3:uid="{D4D53D0C-232C-4822-935A-528339B97340}" name="個人／事業所数" dataCellStyle="桁区切り"/>
    <tableColumn id="13" xr3:uid="{669E714A-2694-4A5D-A801-4153C981D671}" name="個人／構成比" dataDxfId="214"/>
    <tableColumn id="14" xr3:uid="{4BBCBC3F-FA92-40EA-9B5A-138B9588CD6E}" name="法人／事業所数" dataCellStyle="桁区切り"/>
    <tableColumn id="15" xr3:uid="{9566567A-C21A-4F2F-AB6B-5080DC0605DA}" name="法人／構成比" dataDxfId="213"/>
    <tableColumn id="16" xr3:uid="{F6DE7545-115D-435B-A8BE-7896B72004F2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19A456E5-E244-4D30-BCDA-39CCF54462DF}" name="S_TABLE_15222" displayName="S_TABLE_15222" ref="B46:I66" totalsRowShown="0">
  <autoFilter ref="B46:I66" xr:uid="{19A456E5-E244-4D30-BCDA-39CCF54462DF}"/>
  <tableColumns count="8">
    <tableColumn id="9" xr3:uid="{72EBE96B-17CD-4C77-8F1B-64F3DC3E987A}" name="産業小分類上位２０"/>
    <tableColumn id="10" xr3:uid="{B6356068-E442-489E-9FE8-470D1A1F67B7}" name="総数／事業所数" dataCellStyle="桁区切り"/>
    <tableColumn id="11" xr3:uid="{5E3580FB-538F-46BB-BA60-7914030AEC91}" name="総数／構成比" dataDxfId="212"/>
    <tableColumn id="12" xr3:uid="{274BDCEE-B4C3-4EDF-A9EE-9FF307C91427}" name="個人／事業所数" dataCellStyle="桁区切り"/>
    <tableColumn id="13" xr3:uid="{36491D14-3233-43BC-9BB3-838D235ABAF4}" name="個人／構成比" dataDxfId="211"/>
    <tableColumn id="14" xr3:uid="{CB09AC02-E93B-496E-9972-8248E2C9BA2A}" name="法人／事業所数" dataCellStyle="桁区切り"/>
    <tableColumn id="15" xr3:uid="{D8C89B68-9419-4BAC-9BD8-75DF0D981DAA}" name="法人／構成比" dataDxfId="210"/>
    <tableColumn id="16" xr3:uid="{93AFB305-4AB1-434E-A534-4A39572CD4A2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D5D2B7CA-06CD-44FB-98C7-F379C2BCBCE7}" name="LTBL_15223" displayName="LTBL_15223" ref="B4:I20" totalsRowCount="1">
  <autoFilter ref="B4:I19" xr:uid="{D5D2B7CA-06CD-44FB-98C7-F379C2BCBCE7}"/>
  <tableColumns count="8">
    <tableColumn id="9" xr3:uid="{BB85E3D5-5983-4D3C-AE3E-7A1023750006}" name="産業大分類" totalsRowLabel="合計" totalsRowDxfId="209"/>
    <tableColumn id="10" xr3:uid="{A8105F2F-A246-4AFD-84F6-3EE823742914}" name="総数／事業所数" totalsRowFunction="custom" totalsRowDxfId="208" dataCellStyle="桁区切り" totalsRowCellStyle="桁区切り">
      <totalsRowFormula>SUM(LTBL_15223[総数／事業所数])</totalsRowFormula>
    </tableColumn>
    <tableColumn id="11" xr3:uid="{972CBD4D-50C4-4EAA-8FCC-6A218A0C112F}" name="総数／構成比" dataDxfId="207"/>
    <tableColumn id="12" xr3:uid="{ABBFDFF0-D300-4032-A213-C338C5784265}" name="個人／事業所数" totalsRowFunction="sum" totalsRowDxfId="206" dataCellStyle="桁区切り" totalsRowCellStyle="桁区切り"/>
    <tableColumn id="13" xr3:uid="{D530DEB6-F89D-4917-8C31-24015E98778B}" name="個人／構成比" dataDxfId="205"/>
    <tableColumn id="14" xr3:uid="{0F246735-5A73-4F4A-8761-A0310EA24232}" name="法人／事業所数" totalsRowFunction="sum" totalsRowDxfId="204" dataCellStyle="桁区切り" totalsRowCellStyle="桁区切り"/>
    <tableColumn id="15" xr3:uid="{223B0E9B-DDAB-4078-AE06-0164F21ADD65}" name="法人／構成比" dataDxfId="203"/>
    <tableColumn id="16" xr3:uid="{A7B0BA41-BBD6-4556-97A3-A1EA89544878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8E67A0D-6474-488A-BAA7-B2F66069FDAE}" name="M_TABLE_15223" displayName="M_TABLE_15223" ref="B23:I43" totalsRowShown="0">
  <autoFilter ref="B23:I43" xr:uid="{08E67A0D-6474-488A-BAA7-B2F66069FDAE}"/>
  <tableColumns count="8">
    <tableColumn id="9" xr3:uid="{416375EF-DC67-448B-A764-322B81ACFCF4}" name="産業中分類上位２０"/>
    <tableColumn id="10" xr3:uid="{9604C4BA-0529-4310-B897-0104AD387045}" name="総数／事業所数" dataCellStyle="桁区切り"/>
    <tableColumn id="11" xr3:uid="{9ECF5E81-3023-4BF3-9D77-B1975BC50941}" name="総数／構成比" dataDxfId="201"/>
    <tableColumn id="12" xr3:uid="{378124CD-1327-4754-B2EB-01526FCFDEC8}" name="個人／事業所数" dataCellStyle="桁区切り"/>
    <tableColumn id="13" xr3:uid="{FAB9A2CA-DA1B-431B-85F1-CE5C9120CA63}" name="個人／構成比" dataDxfId="200"/>
    <tableColumn id="14" xr3:uid="{06AB99F5-4DA3-4844-9AF8-087BFA7504DA}" name="法人／事業所数" dataCellStyle="桁区切り"/>
    <tableColumn id="15" xr3:uid="{05A29154-0719-40A0-8C0F-CC8CA5B886A4}" name="法人／構成比" dataDxfId="199"/>
    <tableColumn id="16" xr3:uid="{83232905-B87A-43B6-A3C8-D66D38AF1487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132434C5-E49C-4226-AC99-5A163987AADD}" name="S_TABLE_15223" displayName="S_TABLE_15223" ref="B46:I67" totalsRowShown="0">
  <autoFilter ref="B46:I67" xr:uid="{132434C5-E49C-4226-AC99-5A163987AADD}"/>
  <tableColumns count="8">
    <tableColumn id="9" xr3:uid="{54E156A3-3F2F-46A9-9743-17DF9622CB49}" name="産業小分類上位２０"/>
    <tableColumn id="10" xr3:uid="{65D09C13-0E62-480A-924F-8E7AC1E8FEC4}" name="総数／事業所数" dataCellStyle="桁区切り"/>
    <tableColumn id="11" xr3:uid="{14805008-6A31-4DFA-B60E-361CAEC53600}" name="総数／構成比" dataDxfId="198"/>
    <tableColumn id="12" xr3:uid="{2932E99C-0F40-4AD7-8159-7460C470F955}" name="個人／事業所数" dataCellStyle="桁区切り"/>
    <tableColumn id="13" xr3:uid="{4EED1944-B3BC-4F73-982C-D7181BED56A0}" name="個人／構成比" dataDxfId="197"/>
    <tableColumn id="14" xr3:uid="{69D4624F-3B2A-45F9-B54A-463A9F637E02}" name="法人／事業所数" dataCellStyle="桁区切り"/>
    <tableColumn id="15" xr3:uid="{1AAEEEE6-EAD0-4735-9234-6569F49F434B}" name="法人／構成比" dataDxfId="196"/>
    <tableColumn id="16" xr3:uid="{088F7477-461E-4937-AEEC-8995D66B800E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20D6A0A3-B8C5-4F14-AB29-519C6F3088FB}" name="LTBL_15224" displayName="LTBL_15224" ref="B4:I20" totalsRowCount="1">
  <autoFilter ref="B4:I19" xr:uid="{20D6A0A3-B8C5-4F14-AB29-519C6F3088FB}"/>
  <tableColumns count="8">
    <tableColumn id="9" xr3:uid="{450A1BBF-8CEC-4ED3-B1BE-EFFF3E34B809}" name="産業大分類" totalsRowLabel="合計" totalsRowDxfId="195"/>
    <tableColumn id="10" xr3:uid="{B9755675-BF3C-4E2F-89A6-29234BE403BF}" name="総数／事業所数" totalsRowFunction="custom" totalsRowDxfId="194" dataCellStyle="桁区切り" totalsRowCellStyle="桁区切り">
      <totalsRowFormula>SUM(LTBL_15224[総数／事業所数])</totalsRowFormula>
    </tableColumn>
    <tableColumn id="11" xr3:uid="{33FB65E8-639D-4D9C-8CFA-E15856E51462}" name="総数／構成比" dataDxfId="193"/>
    <tableColumn id="12" xr3:uid="{A8D568ED-71E9-49B3-AD52-F99F65EA8E1F}" name="個人／事業所数" totalsRowFunction="sum" totalsRowDxfId="192" dataCellStyle="桁区切り" totalsRowCellStyle="桁区切り"/>
    <tableColumn id="13" xr3:uid="{FD8051F6-B371-40A1-BB2D-E7870576C687}" name="個人／構成比" dataDxfId="191"/>
    <tableColumn id="14" xr3:uid="{C0FF2854-A0EB-4FA8-92CB-5CEE125E1801}" name="法人／事業所数" totalsRowFunction="sum" totalsRowDxfId="190" dataCellStyle="桁区切り" totalsRowCellStyle="桁区切り"/>
    <tableColumn id="15" xr3:uid="{660142AF-6F5E-4F9A-A063-D4D77A96A39C}" name="法人／構成比" dataDxfId="189"/>
    <tableColumn id="16" xr3:uid="{8078D9F5-A533-446C-BECD-4BECB8F4EF2E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28BCCCBC-CE43-4469-872F-27EE1756076E}" name="M_TABLE_15224" displayName="M_TABLE_15224" ref="B23:I44" totalsRowShown="0">
  <autoFilter ref="B23:I44" xr:uid="{28BCCCBC-CE43-4469-872F-27EE1756076E}"/>
  <tableColumns count="8">
    <tableColumn id="9" xr3:uid="{3CEF4BF2-57B6-44A2-B4D1-F8CD5431E8E2}" name="産業中分類上位２０"/>
    <tableColumn id="10" xr3:uid="{9DAB2B0E-B367-497A-BF5D-ED9FF4EE72DF}" name="総数／事業所数" dataCellStyle="桁区切り"/>
    <tableColumn id="11" xr3:uid="{CDE25FD4-998E-48E8-ABAD-C79BC92D48CD}" name="総数／構成比" dataDxfId="187"/>
    <tableColumn id="12" xr3:uid="{A09B15D4-9F8F-4A28-B74F-ED1B0C4C75F5}" name="個人／事業所数" dataCellStyle="桁区切り"/>
    <tableColumn id="13" xr3:uid="{988CB300-7ED9-43DC-B4A9-0DCBDC7350DD}" name="個人／構成比" dataDxfId="186"/>
    <tableColumn id="14" xr3:uid="{F5853BC4-4869-451A-8379-5CBBFDE93C77}" name="法人／事業所数" dataCellStyle="桁区切り"/>
    <tableColumn id="15" xr3:uid="{E6726BCD-A3A3-47F6-B008-DE293E805961}" name="法人／構成比" dataDxfId="185"/>
    <tableColumn id="16" xr3:uid="{F400B345-D36A-4E94-8D89-795007304EF3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5E8B55BF-4FD8-4841-B862-3E91C8F1EAC6}" name="S_TABLE_15224" displayName="S_TABLE_15224" ref="B47:I67" totalsRowShown="0">
  <autoFilter ref="B47:I67" xr:uid="{5E8B55BF-4FD8-4841-B862-3E91C8F1EAC6}"/>
  <tableColumns count="8">
    <tableColumn id="9" xr3:uid="{38501CE2-4BFD-4C93-A3E0-F77214703A00}" name="産業小分類上位２０"/>
    <tableColumn id="10" xr3:uid="{9824101B-0BF2-4204-8801-57D7124C3F2F}" name="総数／事業所数" dataCellStyle="桁区切り"/>
    <tableColumn id="11" xr3:uid="{D259FDA8-6A90-471F-8B1B-CBC02257CEB4}" name="総数／構成比" dataDxfId="184"/>
    <tableColumn id="12" xr3:uid="{21A5E274-303F-4CB0-B238-A53D04BD9793}" name="個人／事業所数" dataCellStyle="桁区切り"/>
    <tableColumn id="13" xr3:uid="{66D4AAD0-C2EB-4A16-8512-D7CAC229F470}" name="個人／構成比" dataDxfId="183"/>
    <tableColumn id="14" xr3:uid="{733EDB74-36EF-4191-85E7-AED33408EC41}" name="法人／事業所数" dataCellStyle="桁区切り"/>
    <tableColumn id="15" xr3:uid="{29DEF8A9-71F1-419A-AE1C-155F76D4AF16}" name="法人／構成比" dataDxfId="182"/>
    <tableColumn id="16" xr3:uid="{6401660E-6E2A-4637-89EA-80A746C40664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E2B77A2E-B6E7-4D18-9544-CB4AB1B80CFF}" name="LTBL_15225" displayName="LTBL_15225" ref="B4:I20" totalsRowCount="1">
  <autoFilter ref="B4:I19" xr:uid="{E2B77A2E-B6E7-4D18-9544-CB4AB1B80CFF}"/>
  <tableColumns count="8">
    <tableColumn id="9" xr3:uid="{3ACE7065-6572-43DC-AB4D-B589B029C477}" name="産業大分類" totalsRowLabel="合計" totalsRowDxfId="181"/>
    <tableColumn id="10" xr3:uid="{5B8883C6-21A7-4AFE-9504-0D9E1DFD8D31}" name="総数／事業所数" totalsRowFunction="custom" totalsRowDxfId="180" dataCellStyle="桁区切り" totalsRowCellStyle="桁区切り">
      <totalsRowFormula>SUM(LTBL_15225[総数／事業所数])</totalsRowFormula>
    </tableColumn>
    <tableColumn id="11" xr3:uid="{D7D470D3-F4DA-48CF-AFB5-23BB54888108}" name="総数／構成比" dataDxfId="179"/>
    <tableColumn id="12" xr3:uid="{33D0C3DE-A61E-48FE-9A17-B14E42882C93}" name="個人／事業所数" totalsRowFunction="sum" totalsRowDxfId="178" dataCellStyle="桁区切り" totalsRowCellStyle="桁区切り"/>
    <tableColumn id="13" xr3:uid="{4ACD5E96-65B1-4DEA-AD52-014162E69663}" name="個人／構成比" dataDxfId="177"/>
    <tableColumn id="14" xr3:uid="{AAC3FCFA-D5D0-426C-8334-88E90FD3B986}" name="法人／事業所数" totalsRowFunction="sum" totalsRowDxfId="176" dataCellStyle="桁区切り" totalsRowCellStyle="桁区切り"/>
    <tableColumn id="15" xr3:uid="{6C10E7E8-2BDF-430C-A54D-28981BB331D2}" name="法人／構成比" dataDxfId="175"/>
    <tableColumn id="16" xr3:uid="{4F1AE376-D64D-45FF-A1B5-DA13639BCE90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A3E7494-7E57-4EDE-996F-131A0D1A8502}" name="M_TABLE_15101" displayName="M_TABLE_15101" ref="B23:I44" totalsRowShown="0">
  <autoFilter ref="B23:I44" xr:uid="{9A3E7494-7E57-4EDE-996F-131A0D1A8502}"/>
  <tableColumns count="8">
    <tableColumn id="9" xr3:uid="{1B1D8A5F-A21A-4D71-BCC1-C9FC20C9186F}" name="産業中分類上位２０"/>
    <tableColumn id="10" xr3:uid="{D8DE5782-97E7-4D7E-84AD-53165E7EDC31}" name="総数／事業所数" dataCellStyle="桁区切り"/>
    <tableColumn id="11" xr3:uid="{10593689-D6F5-473E-95B0-17374BE997E3}" name="総数／構成比" dataDxfId="509"/>
    <tableColumn id="12" xr3:uid="{269D58C4-D479-4F1B-A4A8-7341FA4F1727}" name="個人／事業所数" dataCellStyle="桁区切り"/>
    <tableColumn id="13" xr3:uid="{93C5FF10-7BBF-4C5F-9136-46653F5FEA4F}" name="個人／構成比" dataDxfId="508"/>
    <tableColumn id="14" xr3:uid="{16FDBB3F-B601-43DC-A383-63747D2AAC24}" name="法人／事業所数" dataCellStyle="桁区切り"/>
    <tableColumn id="15" xr3:uid="{A5604FF4-1F10-4EDE-9802-21DA6182D5AA}" name="法人／構成比" dataDxfId="507"/>
    <tableColumn id="16" xr3:uid="{25B913FB-A3DC-43AA-8BDB-74786685E0B6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A1326545-9E91-4F87-B244-2A3B0856EA85}" name="M_TABLE_15225" displayName="M_TABLE_15225" ref="B23:I43" totalsRowShown="0">
  <autoFilter ref="B23:I43" xr:uid="{A1326545-9E91-4F87-B244-2A3B0856EA85}"/>
  <tableColumns count="8">
    <tableColumn id="9" xr3:uid="{99048BB7-02CE-4D4D-A594-59CB7A9515FB}" name="産業中分類上位２０"/>
    <tableColumn id="10" xr3:uid="{AFB2F2AE-4F09-4554-A3E1-DDD5F578A806}" name="総数／事業所数" dataCellStyle="桁区切り"/>
    <tableColumn id="11" xr3:uid="{1BE1F31B-E9A0-4B1E-9AB5-6CE48E46E3C6}" name="総数／構成比" dataDxfId="173"/>
    <tableColumn id="12" xr3:uid="{967B2C89-951E-44A8-9651-A9AB0E600498}" name="個人／事業所数" dataCellStyle="桁区切り"/>
    <tableColumn id="13" xr3:uid="{8EBC06E5-99E4-4638-8067-C997CD3A9F79}" name="個人／構成比" dataDxfId="172"/>
    <tableColumn id="14" xr3:uid="{797F4303-9E15-4E47-BA87-E358ECBA1ECE}" name="法人／事業所数" dataCellStyle="桁区切り"/>
    <tableColumn id="15" xr3:uid="{B5F92D99-2B42-4A42-83A3-F4F600839043}" name="法人／構成比" dataDxfId="171"/>
    <tableColumn id="16" xr3:uid="{E2ED8BB4-9874-47D5-AE73-BE15E0FC205F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D348E1DD-0B44-4172-9AF6-52D31B9EC228}" name="S_TABLE_15225" displayName="S_TABLE_15225" ref="B46:I67" totalsRowShown="0">
  <autoFilter ref="B46:I67" xr:uid="{D348E1DD-0B44-4172-9AF6-52D31B9EC228}"/>
  <tableColumns count="8">
    <tableColumn id="9" xr3:uid="{8F3DFB22-4BAB-4C37-B56A-A93F54722608}" name="産業小分類上位２０"/>
    <tableColumn id="10" xr3:uid="{1B139345-9290-419E-8718-89DF3911F879}" name="総数／事業所数" dataCellStyle="桁区切り"/>
    <tableColumn id="11" xr3:uid="{41170AFE-2307-49B2-83E7-CDECFF20A03D}" name="総数／構成比" dataDxfId="170"/>
    <tableColumn id="12" xr3:uid="{6BCDF569-06EF-42BA-A99F-4599CF27E0B6}" name="個人／事業所数" dataCellStyle="桁区切り"/>
    <tableColumn id="13" xr3:uid="{B3E77A15-9F85-4BB0-B63C-C5062CA4E625}" name="個人／構成比" dataDxfId="169"/>
    <tableColumn id="14" xr3:uid="{5B84E8A3-141B-4E74-8C53-3A6AE2EDF0D0}" name="法人／事業所数" dataCellStyle="桁区切り"/>
    <tableColumn id="15" xr3:uid="{BA67E530-5CDF-4601-B786-F2CF7F48E913}" name="法人／構成比" dataDxfId="168"/>
    <tableColumn id="16" xr3:uid="{7391A776-8C75-4E3E-998A-822DBDA2C401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1AC3F023-218A-4991-BF07-EE7C887F2FB3}" name="LTBL_15226" displayName="LTBL_15226" ref="B4:I20" totalsRowCount="1">
  <autoFilter ref="B4:I19" xr:uid="{1AC3F023-218A-4991-BF07-EE7C887F2FB3}"/>
  <tableColumns count="8">
    <tableColumn id="9" xr3:uid="{54475DCB-A42C-49FC-9CD2-6186EDA0E511}" name="産業大分類" totalsRowLabel="合計" totalsRowDxfId="167"/>
    <tableColumn id="10" xr3:uid="{C866547F-ECF4-410B-BF08-25A939BF553C}" name="総数／事業所数" totalsRowFunction="custom" totalsRowDxfId="166" dataCellStyle="桁区切り" totalsRowCellStyle="桁区切り">
      <totalsRowFormula>SUM(LTBL_15226[総数／事業所数])</totalsRowFormula>
    </tableColumn>
    <tableColumn id="11" xr3:uid="{6D3985A1-2064-4002-BBB4-8932BFE4E56D}" name="総数／構成比" dataDxfId="165"/>
    <tableColumn id="12" xr3:uid="{69DAECFC-4011-4400-AEAF-0479ADF6CCC1}" name="個人／事業所数" totalsRowFunction="sum" totalsRowDxfId="164" dataCellStyle="桁区切り" totalsRowCellStyle="桁区切り"/>
    <tableColumn id="13" xr3:uid="{5FC130DA-5695-459B-A175-0A7ADD4448FC}" name="個人／構成比" dataDxfId="163"/>
    <tableColumn id="14" xr3:uid="{009334D8-927D-429C-A5D3-37E8AD6B5849}" name="法人／事業所数" totalsRowFunction="sum" totalsRowDxfId="162" dataCellStyle="桁区切り" totalsRowCellStyle="桁区切り"/>
    <tableColumn id="15" xr3:uid="{B5C2EA93-9F89-4710-A151-63EBF28DF589}" name="法人／構成比" dataDxfId="161"/>
    <tableColumn id="16" xr3:uid="{E4A3AAF8-CA0C-4E79-9F1C-90953BCAAF43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D696E396-27AC-4BA3-8483-23B0A16DE762}" name="M_TABLE_15226" displayName="M_TABLE_15226" ref="B23:I43" totalsRowShown="0">
  <autoFilter ref="B23:I43" xr:uid="{D696E396-27AC-4BA3-8483-23B0A16DE762}"/>
  <tableColumns count="8">
    <tableColumn id="9" xr3:uid="{5CFD5AF2-B8B7-4196-9581-421D1BDECC0E}" name="産業中分類上位２０"/>
    <tableColumn id="10" xr3:uid="{8AD4D13D-7B44-4077-86B1-34310E0FA6D8}" name="総数／事業所数" dataCellStyle="桁区切り"/>
    <tableColumn id="11" xr3:uid="{8E224BF8-2E7E-4F40-8F3F-01E92CBC3D44}" name="総数／構成比" dataDxfId="159"/>
    <tableColumn id="12" xr3:uid="{BB593EF1-05B0-4660-9B11-DB73553749F3}" name="個人／事業所数" dataCellStyle="桁区切り"/>
    <tableColumn id="13" xr3:uid="{BB27152D-406C-4E35-BC55-94499C9FF6C3}" name="個人／構成比" dataDxfId="158"/>
    <tableColumn id="14" xr3:uid="{A621EA6D-AFEA-4087-8D49-ACD0B70D9953}" name="法人／事業所数" dataCellStyle="桁区切り"/>
    <tableColumn id="15" xr3:uid="{C7156B8E-A5B9-497D-B9B5-AF9B7D236DA4}" name="法人／構成比" dataDxfId="157"/>
    <tableColumn id="16" xr3:uid="{FFD4C9BE-0971-48B2-BAA5-148D409394C7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8EA76A3D-5686-4AB1-9285-90ED484D2D97}" name="S_TABLE_15226" displayName="S_TABLE_15226" ref="B46:I66" totalsRowShown="0">
  <autoFilter ref="B46:I66" xr:uid="{8EA76A3D-5686-4AB1-9285-90ED484D2D97}"/>
  <tableColumns count="8">
    <tableColumn id="9" xr3:uid="{6DF30B00-A792-48B5-84FD-54D3675D80B6}" name="産業小分類上位２０"/>
    <tableColumn id="10" xr3:uid="{0D0CE77F-A98F-46A7-99C9-9168484629EC}" name="総数／事業所数" dataCellStyle="桁区切り"/>
    <tableColumn id="11" xr3:uid="{BFE06441-C051-4303-9B2A-74D64D07A6EC}" name="総数／構成比" dataDxfId="156"/>
    <tableColumn id="12" xr3:uid="{3596F5C0-0337-4A88-9EB5-AFD6714FD928}" name="個人／事業所数" dataCellStyle="桁区切り"/>
    <tableColumn id="13" xr3:uid="{575AC349-6902-461C-8E86-1B1C00064056}" name="個人／構成比" dataDxfId="155"/>
    <tableColumn id="14" xr3:uid="{A78B1BF0-C4C9-4636-80DC-E64FB1DD9555}" name="法人／事業所数" dataCellStyle="桁区切り"/>
    <tableColumn id="15" xr3:uid="{724DA6E0-EEE2-4875-BE9F-13860D356012}" name="法人／構成比" dataDxfId="154"/>
    <tableColumn id="16" xr3:uid="{97BB5424-86AD-49F4-BFC9-AE058B700DDB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85F4433-62AD-4856-8BBD-42A6E6FA6A38}" name="LTBL_15227" displayName="LTBL_15227" ref="B4:I20" totalsRowCount="1">
  <autoFilter ref="B4:I19" xr:uid="{085F4433-62AD-4856-8BBD-42A6E6FA6A38}"/>
  <tableColumns count="8">
    <tableColumn id="9" xr3:uid="{7E21C7FF-02C2-4E28-9013-1D6BCEDDB734}" name="産業大分類" totalsRowLabel="合計" totalsRowDxfId="153"/>
    <tableColumn id="10" xr3:uid="{F1DC820D-8634-41D2-B00F-AE91D8F773E2}" name="総数／事業所数" totalsRowFunction="custom" totalsRowDxfId="152" dataCellStyle="桁区切り" totalsRowCellStyle="桁区切り">
      <totalsRowFormula>SUM(LTBL_15227[総数／事業所数])</totalsRowFormula>
    </tableColumn>
    <tableColumn id="11" xr3:uid="{DD11CEF7-1B47-49BB-B3B5-5A7CD30C980A}" name="総数／構成比" dataDxfId="151"/>
    <tableColumn id="12" xr3:uid="{AC71F1E1-5583-4E2C-A3FF-ED7651C7853A}" name="個人／事業所数" totalsRowFunction="sum" totalsRowDxfId="150" dataCellStyle="桁区切り" totalsRowCellStyle="桁区切り"/>
    <tableColumn id="13" xr3:uid="{6C2486A3-697E-4CA1-832E-F3DA5E8A0352}" name="個人／構成比" dataDxfId="149"/>
    <tableColumn id="14" xr3:uid="{21C6DCB8-46E5-4E69-832F-966A2DAAAEBD}" name="法人／事業所数" totalsRowFunction="sum" totalsRowDxfId="148" dataCellStyle="桁区切り" totalsRowCellStyle="桁区切り"/>
    <tableColumn id="15" xr3:uid="{05912FA6-2FAA-4A51-A14F-F2635AB27F11}" name="法人／構成比" dataDxfId="147"/>
    <tableColumn id="16" xr3:uid="{EDAE71EC-AE32-4353-BA91-8B9C63F5CD26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BE75FE8D-1ED8-48CD-B3F4-003F5DC79516}" name="M_TABLE_15227" displayName="M_TABLE_15227" ref="B23:I47" totalsRowShown="0">
  <autoFilter ref="B23:I47" xr:uid="{BE75FE8D-1ED8-48CD-B3F4-003F5DC79516}"/>
  <tableColumns count="8">
    <tableColumn id="9" xr3:uid="{C1C3F997-8A62-4E4B-ABE8-F468771E4083}" name="産業中分類上位２０"/>
    <tableColumn id="10" xr3:uid="{6B340B79-0C58-4444-86C4-6C37745FA712}" name="総数／事業所数" dataCellStyle="桁区切り"/>
    <tableColumn id="11" xr3:uid="{918AA122-AB9A-4B34-A866-89DABB88EFDE}" name="総数／構成比" dataDxfId="145"/>
    <tableColumn id="12" xr3:uid="{EE463C96-3F7C-4311-9444-85ADBD0BD5B5}" name="個人／事業所数" dataCellStyle="桁区切り"/>
    <tableColumn id="13" xr3:uid="{5E3D2007-59A7-4FD0-AAC3-04542078182B}" name="個人／構成比" dataDxfId="144"/>
    <tableColumn id="14" xr3:uid="{6D7BDB50-FEAF-4BEA-81BC-289BEEDB4716}" name="法人／事業所数" dataCellStyle="桁区切り"/>
    <tableColumn id="15" xr3:uid="{E6F819E4-BA62-4618-85A7-E412F8ACE944}" name="法人／構成比" dataDxfId="143"/>
    <tableColumn id="16" xr3:uid="{35A85A1F-BF82-439C-933D-8E62C8B2A260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4AFB395A-9B47-43DC-9764-CAF9E6A2D533}" name="S_TABLE_15227" displayName="S_TABLE_15227" ref="B50:I71" totalsRowShown="0">
  <autoFilter ref="B50:I71" xr:uid="{4AFB395A-9B47-43DC-9764-CAF9E6A2D533}"/>
  <tableColumns count="8">
    <tableColumn id="9" xr3:uid="{20C65742-598C-4055-AFB6-FDB6E1C724E1}" name="産業小分類上位２０"/>
    <tableColumn id="10" xr3:uid="{FEA32903-D02F-40B4-8552-C684B69C6630}" name="総数／事業所数" dataCellStyle="桁区切り"/>
    <tableColumn id="11" xr3:uid="{997B7983-ADAC-4E8D-9679-B2D253A32AA2}" name="総数／構成比" dataDxfId="142"/>
    <tableColumn id="12" xr3:uid="{CB428D31-70F9-4C6B-8100-6327A954DA58}" name="個人／事業所数" dataCellStyle="桁区切り"/>
    <tableColumn id="13" xr3:uid="{A0C3BEF4-D668-461B-A663-663B971060FD}" name="個人／構成比" dataDxfId="141"/>
    <tableColumn id="14" xr3:uid="{96E472E4-59ED-4414-8669-5CC4FDCE38CF}" name="法人／事業所数" dataCellStyle="桁区切り"/>
    <tableColumn id="15" xr3:uid="{D4F22550-5918-44E3-A0E3-8B994798CB8B}" name="法人／構成比" dataDxfId="140"/>
    <tableColumn id="16" xr3:uid="{491E53DA-DFBD-4CA5-9F20-6DE0B6D25D30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1846E657-3317-46BA-9C33-7D804FA79076}" name="LTBL_15307" displayName="LTBL_15307" ref="B4:I20" totalsRowCount="1">
  <autoFilter ref="B4:I19" xr:uid="{1846E657-3317-46BA-9C33-7D804FA79076}"/>
  <tableColumns count="8">
    <tableColumn id="9" xr3:uid="{9718D3F7-AC20-4CA3-83BE-ED269EAD4FDA}" name="産業大分類" totalsRowLabel="合計" totalsRowDxfId="139"/>
    <tableColumn id="10" xr3:uid="{A051CC08-880F-4FA3-A106-BE3E4FD414EA}" name="総数／事業所数" totalsRowFunction="custom" totalsRowDxfId="138" dataCellStyle="桁区切り" totalsRowCellStyle="桁区切り">
      <totalsRowFormula>SUM(LTBL_15307[総数／事業所数])</totalsRowFormula>
    </tableColumn>
    <tableColumn id="11" xr3:uid="{C19CA5E7-936A-4929-922C-43B439392C2D}" name="総数／構成比" dataDxfId="137"/>
    <tableColumn id="12" xr3:uid="{28AE09EC-7F77-4A5A-B9F1-2F7A1BC0FC51}" name="個人／事業所数" totalsRowFunction="sum" totalsRowDxfId="136" dataCellStyle="桁区切り" totalsRowCellStyle="桁区切り"/>
    <tableColumn id="13" xr3:uid="{9B4456F7-141D-4D29-A174-93B8B73C9D60}" name="個人／構成比" dataDxfId="135"/>
    <tableColumn id="14" xr3:uid="{267B05FB-B283-4BAC-B3E2-8655A6D494F2}" name="法人／事業所数" totalsRowFunction="sum" totalsRowDxfId="134" dataCellStyle="桁区切り" totalsRowCellStyle="桁区切り"/>
    <tableColumn id="15" xr3:uid="{A9DF51AF-30CA-4099-896F-20B064C27B7E}" name="法人／構成比" dataDxfId="133"/>
    <tableColumn id="16" xr3:uid="{FBAC357B-876D-4C27-9F20-39851662934C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1B5448E3-1286-42CD-972A-4ABEE6EB432C}" name="M_TABLE_15307" displayName="M_TABLE_15307" ref="B23:I46" totalsRowShown="0">
  <autoFilter ref="B23:I46" xr:uid="{1B5448E3-1286-42CD-972A-4ABEE6EB432C}"/>
  <tableColumns count="8">
    <tableColumn id="9" xr3:uid="{C8717728-AF38-42D9-A6F5-D73EEE3FBCA8}" name="産業中分類上位２０"/>
    <tableColumn id="10" xr3:uid="{E0492346-68B2-4360-A674-561E68B4AFF2}" name="総数／事業所数" dataCellStyle="桁区切り"/>
    <tableColumn id="11" xr3:uid="{36F02662-0BE8-4E23-9ED6-0BA555B6C43F}" name="総数／構成比" dataDxfId="131"/>
    <tableColumn id="12" xr3:uid="{699E5F96-4BBD-4D80-80E2-CD0F58955D12}" name="個人／事業所数" dataCellStyle="桁区切り"/>
    <tableColumn id="13" xr3:uid="{1A67416C-5270-4ED8-B467-A4F730BD5E6A}" name="個人／構成比" dataDxfId="130"/>
    <tableColumn id="14" xr3:uid="{5439E495-312D-4213-B204-DAD8ADEC811F}" name="法人／事業所数" dataCellStyle="桁区切り"/>
    <tableColumn id="15" xr3:uid="{560D5BCF-94CB-47C8-8093-87D26C514EED}" name="法人／構成比" dataDxfId="129"/>
    <tableColumn id="16" xr3:uid="{4042A199-23F6-4494-9CDE-184B80F76F1D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3464D7A-800D-47C1-8E67-2333DA62ACB3}" name="S_TABLE_15101" displayName="S_TABLE_15101" ref="B47:I67" totalsRowShown="0">
  <autoFilter ref="B47:I67" xr:uid="{63464D7A-800D-47C1-8E67-2333DA62ACB3}"/>
  <tableColumns count="8">
    <tableColumn id="9" xr3:uid="{96CF51BD-F193-4C7A-A079-5CF580547858}" name="産業小分類上位２０"/>
    <tableColumn id="10" xr3:uid="{EB23D24E-C956-4DD1-9E04-C6D6952DFB59}" name="総数／事業所数" dataCellStyle="桁区切り"/>
    <tableColumn id="11" xr3:uid="{EFB0F1B8-4DAA-4DDD-833C-76C4CF9FBB8C}" name="総数／構成比" dataDxfId="506"/>
    <tableColumn id="12" xr3:uid="{C900FE0A-CBF6-4863-AD04-0434D37005C0}" name="個人／事業所数" dataCellStyle="桁区切り"/>
    <tableColumn id="13" xr3:uid="{1248CE5B-5D87-40D7-9BE4-DDE2788EA644}" name="個人／構成比" dataDxfId="505"/>
    <tableColumn id="14" xr3:uid="{3FE1DDFA-9EE5-4824-B5BA-34C74F320303}" name="法人／事業所数" dataCellStyle="桁区切り"/>
    <tableColumn id="15" xr3:uid="{6A017D94-C11B-4AE3-8758-FB32A56FF868}" name="法人／構成比" dataDxfId="504"/>
    <tableColumn id="16" xr3:uid="{9F18765B-08DD-46B4-8674-A405A3CD065E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688D1C84-C0D7-4EE9-9772-4B9280F0EEA4}" name="S_TABLE_15307" displayName="S_TABLE_15307" ref="B49:I73" totalsRowShown="0">
  <autoFilter ref="B49:I73" xr:uid="{688D1C84-C0D7-4EE9-9772-4B9280F0EEA4}"/>
  <tableColumns count="8">
    <tableColumn id="9" xr3:uid="{45BC207F-CC68-478A-9476-735539AB629A}" name="産業小分類上位２０"/>
    <tableColumn id="10" xr3:uid="{A057C4F7-AE94-44FD-B579-8FAD12C3F55F}" name="総数／事業所数" dataCellStyle="桁区切り"/>
    <tableColumn id="11" xr3:uid="{2DF4521B-7495-4FCE-AA39-327E76AC53A7}" name="総数／構成比" dataDxfId="128"/>
    <tableColumn id="12" xr3:uid="{2D70196D-03E6-4483-A465-C411C90B5F67}" name="個人／事業所数" dataCellStyle="桁区切り"/>
    <tableColumn id="13" xr3:uid="{AB0809F2-B265-4805-9E38-BE890A1DF0D6}" name="個人／構成比" dataDxfId="127"/>
    <tableColumn id="14" xr3:uid="{C8691A41-00CB-476C-8415-E13C6395F821}" name="法人／事業所数" dataCellStyle="桁区切り"/>
    <tableColumn id="15" xr3:uid="{458A6CB1-E036-4421-BC3E-2180346A9FA3}" name="法人／構成比" dataDxfId="126"/>
    <tableColumn id="16" xr3:uid="{5758FD8F-AE58-45C1-8098-EB64E0773472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88061C21-21AD-4DD0-83C7-F01A46A2208A}" name="LTBL_15342" displayName="LTBL_15342" ref="B4:I20" totalsRowCount="1">
  <autoFilter ref="B4:I19" xr:uid="{88061C21-21AD-4DD0-83C7-F01A46A2208A}"/>
  <tableColumns count="8">
    <tableColumn id="9" xr3:uid="{CECAD5FA-5833-40BE-85CF-0905F3F9772F}" name="産業大分類" totalsRowLabel="合計" totalsRowDxfId="125"/>
    <tableColumn id="10" xr3:uid="{48A32ADF-2044-4261-8ACA-8133961CDAF6}" name="総数／事業所数" totalsRowFunction="custom" totalsRowDxfId="124" dataCellStyle="桁区切り" totalsRowCellStyle="桁区切り">
      <totalsRowFormula>SUM(LTBL_15342[総数／事業所数])</totalsRowFormula>
    </tableColumn>
    <tableColumn id="11" xr3:uid="{183FEA2C-AF8F-4086-A6D2-2CF2D79EFCB8}" name="総数／構成比" dataDxfId="123"/>
    <tableColumn id="12" xr3:uid="{326D3BB5-381B-4238-AFFB-3E151F43716B}" name="個人／事業所数" totalsRowFunction="sum" totalsRowDxfId="122" dataCellStyle="桁区切り" totalsRowCellStyle="桁区切り"/>
    <tableColumn id="13" xr3:uid="{CCB4A02D-FC21-4763-8AD1-71D851053801}" name="個人／構成比" dataDxfId="121"/>
    <tableColumn id="14" xr3:uid="{3F616E81-4BBF-401B-BE23-E72AB4F5D9E1}" name="法人／事業所数" totalsRowFunction="sum" totalsRowDxfId="120" dataCellStyle="桁区切り" totalsRowCellStyle="桁区切り"/>
    <tableColumn id="15" xr3:uid="{1B44BD0D-05BC-4663-B737-378768A8B57B}" name="法人／構成比" dataDxfId="119"/>
    <tableColumn id="16" xr3:uid="{489CECF3-3B43-46F2-A8D0-B6C882FE57D4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DFA7ACC9-0461-4A7E-AEFB-F3F0852F5A82}" name="M_TABLE_15342" displayName="M_TABLE_15342" ref="B23:I46" totalsRowShown="0">
  <autoFilter ref="B23:I46" xr:uid="{DFA7ACC9-0461-4A7E-AEFB-F3F0852F5A82}"/>
  <tableColumns count="8">
    <tableColumn id="9" xr3:uid="{61BDF336-DBEF-406A-8019-99D7732F82DB}" name="産業中分類上位２０"/>
    <tableColumn id="10" xr3:uid="{8EEC77A1-5CF5-45F5-AB81-6906D4DE21FF}" name="総数／事業所数" dataCellStyle="桁区切り"/>
    <tableColumn id="11" xr3:uid="{761C68A0-33DA-4EE0-A84E-922F285D8769}" name="総数／構成比" dataDxfId="117"/>
    <tableColumn id="12" xr3:uid="{B17325EE-3619-492B-8032-F83295A237CB}" name="個人／事業所数" dataCellStyle="桁区切り"/>
    <tableColumn id="13" xr3:uid="{4269FEB7-56B9-40C2-9E10-1CA2452E1E27}" name="個人／構成比" dataDxfId="116"/>
    <tableColumn id="14" xr3:uid="{242D9153-22A7-49E7-AB97-5239CC9CF600}" name="法人／事業所数" dataCellStyle="桁区切り"/>
    <tableColumn id="15" xr3:uid="{ABA29E92-A55D-4DBB-A4FF-E2443E300B1E}" name="法人／構成比" dataDxfId="115"/>
    <tableColumn id="16" xr3:uid="{DB0C56B5-5F63-4DC3-A59B-AC98676DC15A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7BB4EB77-2772-407D-943A-A119034D50B8}" name="S_TABLE_15342" displayName="S_TABLE_15342" ref="B49:I69" totalsRowShown="0">
  <autoFilter ref="B49:I69" xr:uid="{7BB4EB77-2772-407D-943A-A119034D50B8}"/>
  <tableColumns count="8">
    <tableColumn id="9" xr3:uid="{50937F6D-551A-469B-8B16-06C45E1A8FC4}" name="産業小分類上位２０"/>
    <tableColumn id="10" xr3:uid="{4371478A-F510-405C-95FF-BD6D062148A4}" name="総数／事業所数" dataCellStyle="桁区切り"/>
    <tableColumn id="11" xr3:uid="{8DE01F34-1741-4E6B-8B22-2C716240941A}" name="総数／構成比" dataDxfId="114"/>
    <tableColumn id="12" xr3:uid="{3605911E-D968-4807-B19C-559B68F08C7E}" name="個人／事業所数" dataCellStyle="桁区切り"/>
    <tableColumn id="13" xr3:uid="{C5B85745-2DCC-43A6-B78D-10353B754961}" name="個人／構成比" dataDxfId="113"/>
    <tableColumn id="14" xr3:uid="{F030D8D9-0C77-400B-840D-5ABC2655FD35}" name="法人／事業所数" dataCellStyle="桁区切り"/>
    <tableColumn id="15" xr3:uid="{F09DEFD9-68ED-4E0B-84EB-840E44B4F500}" name="法人／構成比" dataDxfId="112"/>
    <tableColumn id="16" xr3:uid="{FF7CF6C5-74BA-4268-AD10-6A7A9D9BE2AB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22036BC5-7A3A-4F00-B32F-6E1CCAE4E92A}" name="LTBL_15361" displayName="LTBL_15361" ref="B4:I20" totalsRowCount="1">
  <autoFilter ref="B4:I19" xr:uid="{22036BC5-7A3A-4F00-B32F-6E1CCAE4E92A}"/>
  <tableColumns count="8">
    <tableColumn id="9" xr3:uid="{18E8EDB2-0BCD-442B-AEF5-71CF7C585211}" name="産業大分類" totalsRowLabel="合計" totalsRowDxfId="111"/>
    <tableColumn id="10" xr3:uid="{58EF2A33-DE5E-406B-A1F4-9573F4FE5C7F}" name="総数／事業所数" totalsRowFunction="custom" totalsRowDxfId="110" dataCellStyle="桁区切り" totalsRowCellStyle="桁区切り">
      <totalsRowFormula>SUM(LTBL_15361[総数／事業所数])</totalsRowFormula>
    </tableColumn>
    <tableColumn id="11" xr3:uid="{BC5C07E4-9DDF-42CE-96E2-1FA781910228}" name="総数／構成比" dataDxfId="109"/>
    <tableColumn id="12" xr3:uid="{9A0C1990-2763-43D6-8C80-3CDE5ED0A154}" name="個人／事業所数" totalsRowFunction="sum" totalsRowDxfId="108" dataCellStyle="桁区切り" totalsRowCellStyle="桁区切り"/>
    <tableColumn id="13" xr3:uid="{7587FC1F-F5D4-42B5-B939-4F29BFDBE8C9}" name="個人／構成比" dataDxfId="107"/>
    <tableColumn id="14" xr3:uid="{1E01BF32-EBF2-4584-AF7B-7760BC2A4B0A}" name="法人／事業所数" totalsRowFunction="sum" totalsRowDxfId="106" dataCellStyle="桁区切り" totalsRowCellStyle="桁区切り"/>
    <tableColumn id="15" xr3:uid="{4DBC8170-88DB-4F40-BF87-7A06C7331C5A}" name="法人／構成比" dataDxfId="105"/>
    <tableColumn id="16" xr3:uid="{73CB69A0-2DDF-4B34-B2A3-1F877FE9380E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741E57F4-D168-49F9-BC79-F4422342B266}" name="M_TABLE_15361" displayName="M_TABLE_15361" ref="B23:I46" totalsRowShown="0">
  <autoFilter ref="B23:I46" xr:uid="{741E57F4-D168-49F9-BC79-F4422342B266}"/>
  <tableColumns count="8">
    <tableColumn id="9" xr3:uid="{430224B3-2BA5-4324-8DFC-6987A2FC64CF}" name="産業中分類上位２０"/>
    <tableColumn id="10" xr3:uid="{178229C0-7173-4DCA-BE0C-242D943489A1}" name="総数／事業所数" dataCellStyle="桁区切り"/>
    <tableColumn id="11" xr3:uid="{C45DE2AB-EBDB-4B66-91D0-91F9BF920B10}" name="総数／構成比" dataDxfId="103"/>
    <tableColumn id="12" xr3:uid="{A5D37537-73C6-416B-BEB6-9E61BF7F906D}" name="個人／事業所数" dataCellStyle="桁区切り"/>
    <tableColumn id="13" xr3:uid="{79D7895C-35F3-40C1-96C5-E20C5B70F133}" name="個人／構成比" dataDxfId="102"/>
    <tableColumn id="14" xr3:uid="{A82AA79F-7158-43C8-808A-D8376809614B}" name="法人／事業所数" dataCellStyle="桁区切り"/>
    <tableColumn id="15" xr3:uid="{33CFB786-A7ED-49AA-A658-9DC81CD00E07}" name="法人／構成比" dataDxfId="101"/>
    <tableColumn id="16" xr3:uid="{AA895B04-E6CB-4A7F-AB61-13CC341AFEF6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72B18D26-7B86-4A02-8905-D11D28FB23ED}" name="S_TABLE_15361" displayName="S_TABLE_15361" ref="B49:I78" totalsRowShown="0">
  <autoFilter ref="B49:I78" xr:uid="{72B18D26-7B86-4A02-8905-D11D28FB23ED}"/>
  <tableColumns count="8">
    <tableColumn id="9" xr3:uid="{33610D2E-1A6F-4C9D-94E0-11CB7C14E9AC}" name="産業小分類上位２０"/>
    <tableColumn id="10" xr3:uid="{C42178FF-F909-48AF-AF1E-E7B43BBDDEC7}" name="総数／事業所数" dataCellStyle="桁区切り"/>
    <tableColumn id="11" xr3:uid="{80C362E5-7244-4FE3-8709-BE44E34856AF}" name="総数／構成比" dataDxfId="100"/>
    <tableColumn id="12" xr3:uid="{32E48C75-9446-4D2D-8112-6DFA0B39D964}" name="個人／事業所数" dataCellStyle="桁区切り"/>
    <tableColumn id="13" xr3:uid="{7FBDC929-2823-430C-9911-0FA686600F39}" name="個人／構成比" dataDxfId="99"/>
    <tableColumn id="14" xr3:uid="{64725DEB-53C9-408F-8129-5EE2B55C3326}" name="法人／事業所数" dataCellStyle="桁区切り"/>
    <tableColumn id="15" xr3:uid="{93570D4D-BEDB-4DF4-A6A3-6602A6DE460F}" name="法人／構成比" dataDxfId="98"/>
    <tableColumn id="16" xr3:uid="{DFC8B1F4-DDAB-403D-A55D-DB667DC9B6F1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5D13F8A0-D653-4427-B722-77F7F47AFD92}" name="LTBL_15385" displayName="LTBL_15385" ref="B4:I20" totalsRowCount="1">
  <autoFilter ref="B4:I19" xr:uid="{5D13F8A0-D653-4427-B722-77F7F47AFD92}"/>
  <tableColumns count="8">
    <tableColumn id="9" xr3:uid="{B055D67A-6C38-4030-8F51-3BFC28717380}" name="産業大分類" totalsRowLabel="合計" totalsRowDxfId="97"/>
    <tableColumn id="10" xr3:uid="{1DDBA9D0-CA4D-4ECC-B4C1-393BC68EA42F}" name="総数／事業所数" totalsRowFunction="custom" totalsRowDxfId="96" dataCellStyle="桁区切り" totalsRowCellStyle="桁区切り">
      <totalsRowFormula>SUM(LTBL_15385[総数／事業所数])</totalsRowFormula>
    </tableColumn>
    <tableColumn id="11" xr3:uid="{0F48A4E2-D27A-48D4-8F67-A176B9B717C6}" name="総数／構成比" dataDxfId="95"/>
    <tableColumn id="12" xr3:uid="{F7821D74-7715-42CD-ABC3-332EC55CF53B}" name="個人／事業所数" totalsRowFunction="sum" totalsRowDxfId="94" dataCellStyle="桁区切り" totalsRowCellStyle="桁区切り"/>
    <tableColumn id="13" xr3:uid="{D4CC6B9A-45D2-442B-9D99-386E494332E5}" name="個人／構成比" dataDxfId="93"/>
    <tableColumn id="14" xr3:uid="{60977080-DB76-4D7B-89F1-1FE9240A8075}" name="法人／事業所数" totalsRowFunction="sum" totalsRowDxfId="92" dataCellStyle="桁区切り" totalsRowCellStyle="桁区切り"/>
    <tableColumn id="15" xr3:uid="{8973D428-C1CF-4383-9B8E-0C2CC4BFECB0}" name="法人／構成比" dataDxfId="91"/>
    <tableColumn id="16" xr3:uid="{892D5323-DD7A-4DB9-B332-BBC3D1E89159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9EAFB02B-5FC1-4BD2-ACE5-0C6C31FC9E43}" name="M_TABLE_15385" displayName="M_TABLE_15385" ref="B23:I48" totalsRowShown="0">
  <autoFilter ref="B23:I48" xr:uid="{9EAFB02B-5FC1-4BD2-ACE5-0C6C31FC9E43}"/>
  <tableColumns count="8">
    <tableColumn id="9" xr3:uid="{294A55BC-F2BE-45A2-AA61-D8F52B331743}" name="産業中分類上位２０"/>
    <tableColumn id="10" xr3:uid="{1AC20CD0-0520-40FA-9FF5-CDAEB892AAE6}" name="総数／事業所数" dataCellStyle="桁区切り"/>
    <tableColumn id="11" xr3:uid="{563331D7-B04A-42C6-8DBF-E11DD8F6DD04}" name="総数／構成比" dataDxfId="89"/>
    <tableColumn id="12" xr3:uid="{00B25B1D-AB2F-4CA8-BDBD-54479B57D850}" name="個人／事業所数" dataCellStyle="桁区切り"/>
    <tableColumn id="13" xr3:uid="{08EE7B1C-C5C4-44ED-AF88-FE1331B13132}" name="個人／構成比" dataDxfId="88"/>
    <tableColumn id="14" xr3:uid="{0364BB3A-5F7F-4EB4-B9BD-075911CD79A9}" name="法人／事業所数" dataCellStyle="桁区切り"/>
    <tableColumn id="15" xr3:uid="{E67B4006-D854-45B4-A1F7-D5750C347D6A}" name="法人／構成比" dataDxfId="87"/>
    <tableColumn id="16" xr3:uid="{EF465FF6-528C-495D-8B22-DEB8B6D3ECF1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7F4FA9AB-5554-4985-A98D-6CBBC49E0927}" name="S_TABLE_15385" displayName="S_TABLE_15385" ref="B51:I76" totalsRowShown="0">
  <autoFilter ref="B51:I76" xr:uid="{7F4FA9AB-5554-4985-A98D-6CBBC49E0927}"/>
  <tableColumns count="8">
    <tableColumn id="9" xr3:uid="{87791BB1-CADE-44E3-A45A-E20D17B2AC24}" name="産業小分類上位２０"/>
    <tableColumn id="10" xr3:uid="{2F24F2D4-FC94-4ACF-9FAE-C248DB2CF9EA}" name="総数／事業所数" dataCellStyle="桁区切り"/>
    <tableColumn id="11" xr3:uid="{E51A5C75-DEF8-49C5-9975-5C5E8E9BEC39}" name="総数／構成比" dataDxfId="86"/>
    <tableColumn id="12" xr3:uid="{47E8497D-0EC6-40EC-AA5E-71133A7655B9}" name="個人／事業所数" dataCellStyle="桁区切り"/>
    <tableColumn id="13" xr3:uid="{C49B2085-0891-4063-BAD9-A26CEDF52F31}" name="個人／構成比" dataDxfId="85"/>
    <tableColumn id="14" xr3:uid="{4967A10A-8779-4884-B1AC-C1CA9FCB544D}" name="法人／事業所数" dataCellStyle="桁区切り"/>
    <tableColumn id="15" xr3:uid="{C8653305-EAD9-43F6-9682-664E564CAA22}" name="法人／構成比" dataDxfId="84"/>
    <tableColumn id="16" xr3:uid="{D15D65C2-8F63-4002-B3FB-A909AC6E1168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DD70D-552C-40C2-BED9-55F2B9650326}">
  <dimension ref="A1:B43"/>
  <sheetViews>
    <sheetView tabSelected="1" workbookViewId="0"/>
  </sheetViews>
  <sheetFormatPr defaultRowHeight="13.2" x14ac:dyDescent="0.2"/>
  <sheetData>
    <row r="1" spans="1:2" x14ac:dyDescent="0.2">
      <c r="A1" t="s">
        <v>306</v>
      </c>
    </row>
    <row r="2" spans="1:2" x14ac:dyDescent="0.2">
      <c r="B2" s="13" t="s">
        <v>224</v>
      </c>
    </row>
    <row r="3" spans="1:2" x14ac:dyDescent="0.2">
      <c r="B3" s="13" t="s">
        <v>120</v>
      </c>
    </row>
    <row r="4" spans="1:2" x14ac:dyDescent="0.2">
      <c r="B4" s="13" t="s">
        <v>222</v>
      </c>
    </row>
    <row r="5" spans="1:2" x14ac:dyDescent="0.2">
      <c r="B5" s="13" t="s">
        <v>267</v>
      </c>
    </row>
    <row r="6" spans="1:2" x14ac:dyDescent="0.2">
      <c r="B6" s="13" t="s">
        <v>268</v>
      </c>
    </row>
    <row r="7" spans="1:2" x14ac:dyDescent="0.2">
      <c r="B7" s="13" t="s">
        <v>269</v>
      </c>
    </row>
    <row r="8" spans="1:2" x14ac:dyDescent="0.2">
      <c r="B8" s="13" t="s">
        <v>270</v>
      </c>
    </row>
    <row r="9" spans="1:2" x14ac:dyDescent="0.2">
      <c r="B9" s="13" t="s">
        <v>271</v>
      </c>
    </row>
    <row r="10" spans="1:2" x14ac:dyDescent="0.2">
      <c r="B10" s="13" t="s">
        <v>272</v>
      </c>
    </row>
    <row r="11" spans="1:2" x14ac:dyDescent="0.2">
      <c r="B11" s="13" t="s">
        <v>273</v>
      </c>
    </row>
    <row r="12" spans="1:2" x14ac:dyDescent="0.2">
      <c r="B12" s="13" t="s">
        <v>274</v>
      </c>
    </row>
    <row r="13" spans="1:2" x14ac:dyDescent="0.2">
      <c r="B13" s="13" t="s">
        <v>275</v>
      </c>
    </row>
    <row r="14" spans="1:2" x14ac:dyDescent="0.2">
      <c r="B14" s="13" t="s">
        <v>276</v>
      </c>
    </row>
    <row r="15" spans="1:2" x14ac:dyDescent="0.2">
      <c r="B15" s="13" t="s">
        <v>277</v>
      </c>
    </row>
    <row r="16" spans="1:2" x14ac:dyDescent="0.2">
      <c r="B16" s="13" t="s">
        <v>278</v>
      </c>
    </row>
    <row r="17" spans="2:2" x14ac:dyDescent="0.2">
      <c r="B17" s="13" t="s">
        <v>279</v>
      </c>
    </row>
    <row r="18" spans="2:2" x14ac:dyDescent="0.2">
      <c r="B18" s="13" t="s">
        <v>280</v>
      </c>
    </row>
    <row r="19" spans="2:2" x14ac:dyDescent="0.2">
      <c r="B19" s="13" t="s">
        <v>281</v>
      </c>
    </row>
    <row r="20" spans="2:2" x14ac:dyDescent="0.2">
      <c r="B20" s="13" t="s">
        <v>282</v>
      </c>
    </row>
    <row r="21" spans="2:2" x14ac:dyDescent="0.2">
      <c r="B21" s="13" t="s">
        <v>283</v>
      </c>
    </row>
    <row r="22" spans="2:2" x14ac:dyDescent="0.2">
      <c r="B22" s="13" t="s">
        <v>284</v>
      </c>
    </row>
    <row r="23" spans="2:2" x14ac:dyDescent="0.2">
      <c r="B23" s="13" t="s">
        <v>285</v>
      </c>
    </row>
    <row r="24" spans="2:2" x14ac:dyDescent="0.2">
      <c r="B24" s="13" t="s">
        <v>286</v>
      </c>
    </row>
    <row r="25" spans="2:2" x14ac:dyDescent="0.2">
      <c r="B25" s="13" t="s">
        <v>287</v>
      </c>
    </row>
    <row r="26" spans="2:2" x14ac:dyDescent="0.2">
      <c r="B26" s="13" t="s">
        <v>288</v>
      </c>
    </row>
    <row r="27" spans="2:2" x14ac:dyDescent="0.2">
      <c r="B27" s="13" t="s">
        <v>289</v>
      </c>
    </row>
    <row r="28" spans="2:2" x14ac:dyDescent="0.2">
      <c r="B28" s="13" t="s">
        <v>290</v>
      </c>
    </row>
    <row r="29" spans="2:2" x14ac:dyDescent="0.2">
      <c r="B29" s="13" t="s">
        <v>291</v>
      </c>
    </row>
    <row r="30" spans="2:2" x14ac:dyDescent="0.2">
      <c r="B30" s="13" t="s">
        <v>292</v>
      </c>
    </row>
    <row r="31" spans="2:2" x14ac:dyDescent="0.2">
      <c r="B31" s="13" t="s">
        <v>293</v>
      </c>
    </row>
    <row r="32" spans="2:2" x14ac:dyDescent="0.2">
      <c r="B32" s="13" t="s">
        <v>294</v>
      </c>
    </row>
    <row r="33" spans="2:2" x14ac:dyDescent="0.2">
      <c r="B33" s="13" t="s">
        <v>295</v>
      </c>
    </row>
    <row r="34" spans="2:2" x14ac:dyDescent="0.2">
      <c r="B34" s="13" t="s">
        <v>296</v>
      </c>
    </row>
    <row r="35" spans="2:2" x14ac:dyDescent="0.2">
      <c r="B35" s="13" t="s">
        <v>297</v>
      </c>
    </row>
    <row r="36" spans="2:2" x14ac:dyDescent="0.2">
      <c r="B36" s="13" t="s">
        <v>298</v>
      </c>
    </row>
    <row r="37" spans="2:2" x14ac:dyDescent="0.2">
      <c r="B37" s="13" t="s">
        <v>299</v>
      </c>
    </row>
    <row r="38" spans="2:2" x14ac:dyDescent="0.2">
      <c r="B38" s="13" t="s">
        <v>300</v>
      </c>
    </row>
    <row r="39" spans="2:2" x14ac:dyDescent="0.2">
      <c r="B39" s="13" t="s">
        <v>301</v>
      </c>
    </row>
    <row r="40" spans="2:2" x14ac:dyDescent="0.2">
      <c r="B40" s="13" t="s">
        <v>302</v>
      </c>
    </row>
    <row r="41" spans="2:2" x14ac:dyDescent="0.2">
      <c r="B41" s="13" t="s">
        <v>303</v>
      </c>
    </row>
    <row r="42" spans="2:2" x14ac:dyDescent="0.2">
      <c r="B42" s="13" t="s">
        <v>304</v>
      </c>
    </row>
    <row r="43" spans="2:2" x14ac:dyDescent="0.2">
      <c r="B43" s="13" t="s">
        <v>305</v>
      </c>
    </row>
  </sheetData>
  <phoneticPr fontId="1"/>
  <hyperlinks>
    <hyperlink ref="B2" location="'産業大分類'!a1" display="産業大分類" xr:uid="{47792DEB-3034-417D-AEBD-9E11BDB0E61E}"/>
    <hyperlink ref="B3" location="'産業中分類'!a1" display="産業中分類" xr:uid="{DB9581B5-B2C8-422B-82F0-5E08A241F63A}"/>
    <hyperlink ref="B4" location="'産業小分類'!a1" display="産業小分類" xr:uid="{238349ED-BFB7-4083-93D9-674F9F83BB14}"/>
    <hyperlink ref="B5" location="'新潟県'!a1" display="新潟県" xr:uid="{6C61F9D9-D3AC-4A70-AE91-7130EC8BB850}"/>
    <hyperlink ref="B6" location="'新潟市'!a1" display="新潟市" xr:uid="{45C4DAF7-50CA-4B85-A916-7A389EA12E5D}"/>
    <hyperlink ref="B7" location="'新潟市北区'!a1" display="新潟市北区" xr:uid="{4E31C020-CED5-47BE-B9AA-A36DB8FDE77F}"/>
    <hyperlink ref="B8" location="'新潟市東区'!a1" display="新潟市東区" xr:uid="{638A2BC7-3497-465D-BFE6-F97C15827C22}"/>
    <hyperlink ref="B9" location="'新潟市中央区'!a1" display="新潟市中央区" xr:uid="{1501FC0D-7A1B-4FDA-B302-2177DEFE13DA}"/>
    <hyperlink ref="B10" location="'新潟市江南区'!a1" display="新潟市江南区" xr:uid="{21D4DECE-0E58-4E68-AC62-50C0F47D984F}"/>
    <hyperlink ref="B11" location="'新潟市秋葉区'!a1" display="新潟市秋葉区" xr:uid="{9A86CBDC-E2A6-4627-863B-B4FF51110C64}"/>
    <hyperlink ref="B12" location="'新潟市南区'!a1" display="新潟市南区" xr:uid="{6DC5942B-07E4-43F8-8A1F-7396756E753A}"/>
    <hyperlink ref="B13" location="'新潟市西区'!a1" display="新潟市西区" xr:uid="{F35A51D3-6F49-4D5F-9600-F756C96F2CA5}"/>
    <hyperlink ref="B14" location="'新潟市西蒲区'!a1" display="新潟市西蒲区" xr:uid="{516DBF6B-1192-4FBB-966F-500CFDDC7EC0}"/>
    <hyperlink ref="B15" location="'長岡市'!a1" display="長岡市" xr:uid="{227AC403-C3EC-4186-96FA-4DAB58BBA10F}"/>
    <hyperlink ref="B16" location="'三条市'!a1" display="三条市" xr:uid="{BB11BD52-56D4-473C-96B7-1BB5AF06EB19}"/>
    <hyperlink ref="B17" location="'柏崎市'!a1" display="柏崎市" xr:uid="{48A9C683-F116-4E81-98B0-8125107C3BAB}"/>
    <hyperlink ref="B18" location="'新発田市'!a1" display="新発田市" xr:uid="{CB86B469-3B30-46DA-B50A-13C09124BD7E}"/>
    <hyperlink ref="B19" location="'小千谷市'!a1" display="小千谷市" xr:uid="{B4DB8301-FC09-4B7A-BB34-C9A8D04FBB5A}"/>
    <hyperlink ref="B20" location="'加茂市'!a1" display="加茂市" xr:uid="{24F9240B-6CD0-49C9-82B8-AD21E4107C41}"/>
    <hyperlink ref="B21" location="'十日町市'!a1" display="十日町市" xr:uid="{76DE4A18-790D-452A-B103-0584CCD4BC1F}"/>
    <hyperlink ref="B22" location="'見附市'!a1" display="見附市" xr:uid="{D1877891-C517-4FF4-A213-1D4AFB7BC47B}"/>
    <hyperlink ref="B23" location="'村上市'!a1" display="村上市" xr:uid="{E74CFA10-F550-4CBD-80B8-60B168974A8C}"/>
    <hyperlink ref="B24" location="'燕市'!a1" display="燕市" xr:uid="{52F74918-F1C6-4CE8-AAFA-F6A0201C7813}"/>
    <hyperlink ref="B25" location="'糸魚川市'!a1" display="糸魚川市" xr:uid="{6EED3CD1-06AF-47E1-93E4-0B36E0990714}"/>
    <hyperlink ref="B26" location="'妙高市'!a1" display="妙高市" xr:uid="{4FCA8E95-6740-4CAB-922A-83BB965BCC64}"/>
    <hyperlink ref="B27" location="'五泉市'!a1" display="五泉市" xr:uid="{00298556-F01D-4AFD-B1AB-D9F0F2B47B88}"/>
    <hyperlink ref="B28" location="'上越市'!a1" display="上越市" xr:uid="{D0AA9CB4-1CF7-464E-9C1B-88FAF42B5C30}"/>
    <hyperlink ref="B29" location="'阿賀野市'!a1" display="阿賀野市" xr:uid="{56865033-0E35-456F-A0F4-812F4BAE02C4}"/>
    <hyperlink ref="B30" location="'佐渡市'!a1" display="佐渡市" xr:uid="{15B31234-C456-4712-9FCC-7E3C40E3782E}"/>
    <hyperlink ref="B31" location="'魚沼市'!a1" display="魚沼市" xr:uid="{BC2CF2D1-FA2A-4E93-BAD6-F5D96981D7CD}"/>
    <hyperlink ref="B32" location="'南魚沼市'!a1" display="南魚沼市" xr:uid="{FE638C46-D399-4D16-985C-5AA1549B3491}"/>
    <hyperlink ref="B33" location="'胎内市'!a1" display="胎内市" xr:uid="{A523C2D1-19B4-413A-AA58-E38EE34C2BB8}"/>
    <hyperlink ref="B34" location="'北蒲原郡聖籠町'!a1" display="北蒲原郡聖籠町" xr:uid="{263C356C-2E59-4624-BEFC-FF3A75504314}"/>
    <hyperlink ref="B35" location="'西蒲原郡弥彦村'!a1" display="西蒲原郡弥彦村" xr:uid="{3AF28B7B-67EB-4EA9-8839-87FB1B95F83C}"/>
    <hyperlink ref="B36" location="'南蒲原郡田上町'!a1" display="南蒲原郡田上町" xr:uid="{6D266551-3F90-43D8-8B7A-1233CB666EFE}"/>
    <hyperlink ref="B37" location="'東蒲原郡阿賀町'!a1" display="東蒲原郡阿賀町" xr:uid="{87768405-1D0C-4B51-BC00-8CCC564FF24B}"/>
    <hyperlink ref="B38" location="'三島郡出雲崎町'!a1" display="三島郡出雲崎町" xr:uid="{81302DC7-9F4C-47FD-AC6C-5756F55A472C}"/>
    <hyperlink ref="B39" location="'南魚沼郡湯沢町'!a1" display="南魚沼郡湯沢町" xr:uid="{F0EDD6B0-7F27-4661-8B7C-DA7C6FAAADCF}"/>
    <hyperlink ref="B40" location="'中魚沼郡津南町'!a1" display="中魚沼郡津南町" xr:uid="{013AB406-2D77-41D4-B347-F8BACCCE15D6}"/>
    <hyperlink ref="B41" location="'刈羽郡刈羽村'!a1" display="刈羽郡刈羽村" xr:uid="{0B779324-CB4D-47DD-B467-AEA389F32DA7}"/>
    <hyperlink ref="B42" location="'岩船郡関川村'!a1" display="岩船郡関川村" xr:uid="{8DECB04A-E36A-42F6-A59A-76430834CEB0}"/>
    <hyperlink ref="B43" location="'岩船郡粟島浦村'!a1" display="岩船郡粟島浦村" xr:uid="{4F617799-AC31-4FB1-A169-E6C4F4A7E0C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F01F8-6E8D-491C-A8F7-C05D2B14797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233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292</v>
      </c>
      <c r="D6" s="8">
        <v>21.17</v>
      </c>
      <c r="E6" s="12">
        <v>99</v>
      </c>
      <c r="F6" s="8">
        <v>15.09</v>
      </c>
      <c r="G6" s="12">
        <v>193</v>
      </c>
      <c r="H6" s="8">
        <v>27.11</v>
      </c>
      <c r="I6" s="12">
        <v>0</v>
      </c>
    </row>
    <row r="7" spans="2:9" ht="15" customHeight="1" x14ac:dyDescent="0.2">
      <c r="B7" t="s">
        <v>41</v>
      </c>
      <c r="C7" s="12">
        <v>89</v>
      </c>
      <c r="D7" s="8">
        <v>6.45</v>
      </c>
      <c r="E7" s="12">
        <v>21</v>
      </c>
      <c r="F7" s="8">
        <v>3.2</v>
      </c>
      <c r="G7" s="12">
        <v>68</v>
      </c>
      <c r="H7" s="8">
        <v>9.5500000000000007</v>
      </c>
      <c r="I7" s="12">
        <v>0</v>
      </c>
    </row>
    <row r="8" spans="2:9" ht="15" customHeight="1" x14ac:dyDescent="0.2">
      <c r="B8" t="s">
        <v>42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0.14000000000000001</v>
      </c>
      <c r="I8" s="12">
        <v>0</v>
      </c>
    </row>
    <row r="9" spans="2:9" ht="15" customHeight="1" x14ac:dyDescent="0.2">
      <c r="B9" t="s">
        <v>43</v>
      </c>
      <c r="C9" s="12">
        <v>5</v>
      </c>
      <c r="D9" s="8">
        <v>0.36</v>
      </c>
      <c r="E9" s="12">
        <v>0</v>
      </c>
      <c r="F9" s="8">
        <v>0</v>
      </c>
      <c r="G9" s="12">
        <v>5</v>
      </c>
      <c r="H9" s="8">
        <v>0.7</v>
      </c>
      <c r="I9" s="12">
        <v>0</v>
      </c>
    </row>
    <row r="10" spans="2:9" ht="15" customHeight="1" x14ac:dyDescent="0.2">
      <c r="B10" t="s">
        <v>44</v>
      </c>
      <c r="C10" s="12">
        <v>17</v>
      </c>
      <c r="D10" s="8">
        <v>1.23</v>
      </c>
      <c r="E10" s="12">
        <v>9</v>
      </c>
      <c r="F10" s="8">
        <v>1.37</v>
      </c>
      <c r="G10" s="12">
        <v>8</v>
      </c>
      <c r="H10" s="8">
        <v>1.1200000000000001</v>
      </c>
      <c r="I10" s="12">
        <v>0</v>
      </c>
    </row>
    <row r="11" spans="2:9" ht="15" customHeight="1" x14ac:dyDescent="0.2">
      <c r="B11" t="s">
        <v>45</v>
      </c>
      <c r="C11" s="12">
        <v>371</v>
      </c>
      <c r="D11" s="8">
        <v>26.9</v>
      </c>
      <c r="E11" s="12">
        <v>163</v>
      </c>
      <c r="F11" s="8">
        <v>24.85</v>
      </c>
      <c r="G11" s="12">
        <v>207</v>
      </c>
      <c r="H11" s="8">
        <v>29.07</v>
      </c>
      <c r="I11" s="12">
        <v>1</v>
      </c>
    </row>
    <row r="12" spans="2:9" ht="15" customHeight="1" x14ac:dyDescent="0.2">
      <c r="B12" t="s">
        <v>46</v>
      </c>
      <c r="C12" s="12">
        <v>9</v>
      </c>
      <c r="D12" s="8">
        <v>0.65</v>
      </c>
      <c r="E12" s="12">
        <v>1</v>
      </c>
      <c r="F12" s="8">
        <v>0.15</v>
      </c>
      <c r="G12" s="12">
        <v>8</v>
      </c>
      <c r="H12" s="8">
        <v>1.1200000000000001</v>
      </c>
      <c r="I12" s="12">
        <v>0</v>
      </c>
    </row>
    <row r="13" spans="2:9" ht="15" customHeight="1" x14ac:dyDescent="0.2">
      <c r="B13" t="s">
        <v>47</v>
      </c>
      <c r="C13" s="12">
        <v>80</v>
      </c>
      <c r="D13" s="8">
        <v>5.8</v>
      </c>
      <c r="E13" s="12">
        <v>16</v>
      </c>
      <c r="F13" s="8">
        <v>2.44</v>
      </c>
      <c r="G13" s="12">
        <v>64</v>
      </c>
      <c r="H13" s="8">
        <v>8.99</v>
      </c>
      <c r="I13" s="12">
        <v>0</v>
      </c>
    </row>
    <row r="14" spans="2:9" ht="15" customHeight="1" x14ac:dyDescent="0.2">
      <c r="B14" t="s">
        <v>48</v>
      </c>
      <c r="C14" s="12">
        <v>51</v>
      </c>
      <c r="D14" s="8">
        <v>3.7</v>
      </c>
      <c r="E14" s="12">
        <v>28</v>
      </c>
      <c r="F14" s="8">
        <v>4.2699999999999996</v>
      </c>
      <c r="G14" s="12">
        <v>23</v>
      </c>
      <c r="H14" s="8">
        <v>3.23</v>
      </c>
      <c r="I14" s="12">
        <v>0</v>
      </c>
    </row>
    <row r="15" spans="2:9" ht="15" customHeight="1" x14ac:dyDescent="0.2">
      <c r="B15" t="s">
        <v>49</v>
      </c>
      <c r="C15" s="12">
        <v>92</v>
      </c>
      <c r="D15" s="8">
        <v>6.67</v>
      </c>
      <c r="E15" s="12">
        <v>65</v>
      </c>
      <c r="F15" s="8">
        <v>9.91</v>
      </c>
      <c r="G15" s="12">
        <v>26</v>
      </c>
      <c r="H15" s="8">
        <v>3.65</v>
      </c>
      <c r="I15" s="12">
        <v>0</v>
      </c>
    </row>
    <row r="16" spans="2:9" ht="15" customHeight="1" x14ac:dyDescent="0.2">
      <c r="B16" t="s">
        <v>50</v>
      </c>
      <c r="C16" s="12">
        <v>189</v>
      </c>
      <c r="D16" s="8">
        <v>13.71</v>
      </c>
      <c r="E16" s="12">
        <v>160</v>
      </c>
      <c r="F16" s="8">
        <v>24.39</v>
      </c>
      <c r="G16" s="12">
        <v>28</v>
      </c>
      <c r="H16" s="8">
        <v>3.93</v>
      </c>
      <c r="I16" s="12">
        <v>0</v>
      </c>
    </row>
    <row r="17" spans="2:9" ht="15" customHeight="1" x14ac:dyDescent="0.2">
      <c r="B17" t="s">
        <v>51</v>
      </c>
      <c r="C17" s="12">
        <v>69</v>
      </c>
      <c r="D17" s="8">
        <v>5</v>
      </c>
      <c r="E17" s="12">
        <v>48</v>
      </c>
      <c r="F17" s="8">
        <v>7.32</v>
      </c>
      <c r="G17" s="12">
        <v>19</v>
      </c>
      <c r="H17" s="8">
        <v>2.67</v>
      </c>
      <c r="I17" s="12">
        <v>0</v>
      </c>
    </row>
    <row r="18" spans="2:9" ht="15" customHeight="1" x14ac:dyDescent="0.2">
      <c r="B18" t="s">
        <v>52</v>
      </c>
      <c r="C18" s="12">
        <v>71</v>
      </c>
      <c r="D18" s="8">
        <v>5.15</v>
      </c>
      <c r="E18" s="12">
        <v>35</v>
      </c>
      <c r="F18" s="8">
        <v>5.34</v>
      </c>
      <c r="G18" s="12">
        <v>31</v>
      </c>
      <c r="H18" s="8">
        <v>4.3499999999999996</v>
      </c>
      <c r="I18" s="12">
        <v>4</v>
      </c>
    </row>
    <row r="19" spans="2:9" ht="15" customHeight="1" x14ac:dyDescent="0.2">
      <c r="B19" t="s">
        <v>53</v>
      </c>
      <c r="C19" s="12">
        <v>43</v>
      </c>
      <c r="D19" s="8">
        <v>3.12</v>
      </c>
      <c r="E19" s="12">
        <v>11</v>
      </c>
      <c r="F19" s="8">
        <v>1.68</v>
      </c>
      <c r="G19" s="12">
        <v>31</v>
      </c>
      <c r="H19" s="8">
        <v>4.3499999999999996</v>
      </c>
      <c r="I19" s="12">
        <v>0</v>
      </c>
    </row>
    <row r="20" spans="2:9" ht="15" customHeight="1" x14ac:dyDescent="0.2">
      <c r="B20" s="9" t="s">
        <v>225</v>
      </c>
      <c r="C20" s="12">
        <f>SUM(LTBL_15104[総数／事業所数])</f>
        <v>1379</v>
      </c>
      <c r="E20" s="12">
        <f>SUBTOTAL(109,LTBL_15104[個人／事業所数])</f>
        <v>656</v>
      </c>
      <c r="G20" s="12">
        <f>SUBTOTAL(109,LTBL_15104[法人／事業所数])</f>
        <v>712</v>
      </c>
      <c r="I20" s="12">
        <f>SUBTOTAL(109,LTBL_15104[法人以外の団体／事業所数])</f>
        <v>5</v>
      </c>
    </row>
    <row r="21" spans="2:9" ht="15" customHeight="1" x14ac:dyDescent="0.2">
      <c r="E21" s="11">
        <f>LTBL_15104[[#Totals],[個人／事業所数]]/LTBL_15104[[#Totals],[総数／事業所数]]</f>
        <v>0.47570703408266862</v>
      </c>
      <c r="G21" s="11">
        <f>LTBL_15104[[#Totals],[法人／事業所数]]/LTBL_15104[[#Totals],[総数／事業所数]]</f>
        <v>0.51631617113850614</v>
      </c>
      <c r="I21" s="11">
        <f>LTBL_15104[[#Totals],[法人以外の団体／事業所数]]/LTBL_15104[[#Totals],[総数／事業所数]]</f>
        <v>3.6258158085569255E-3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169</v>
      </c>
      <c r="D24" s="8">
        <v>12.26</v>
      </c>
      <c r="E24" s="12">
        <v>151</v>
      </c>
      <c r="F24" s="8">
        <v>23.02</v>
      </c>
      <c r="G24" s="12">
        <v>18</v>
      </c>
      <c r="H24" s="8">
        <v>2.5299999999999998</v>
      </c>
      <c r="I24" s="12">
        <v>0</v>
      </c>
    </row>
    <row r="25" spans="2:9" ht="15" customHeight="1" x14ac:dyDescent="0.2">
      <c r="B25" t="s">
        <v>62</v>
      </c>
      <c r="C25" s="12">
        <v>116</v>
      </c>
      <c r="D25" s="8">
        <v>8.41</v>
      </c>
      <c r="E25" s="12">
        <v>31</v>
      </c>
      <c r="F25" s="8">
        <v>4.7300000000000004</v>
      </c>
      <c r="G25" s="12">
        <v>85</v>
      </c>
      <c r="H25" s="8">
        <v>11.94</v>
      </c>
      <c r="I25" s="12">
        <v>0</v>
      </c>
    </row>
    <row r="26" spans="2:9" ht="15" customHeight="1" x14ac:dyDescent="0.2">
      <c r="B26" t="s">
        <v>63</v>
      </c>
      <c r="C26" s="12">
        <v>104</v>
      </c>
      <c r="D26" s="8">
        <v>7.54</v>
      </c>
      <c r="E26" s="12">
        <v>45</v>
      </c>
      <c r="F26" s="8">
        <v>6.86</v>
      </c>
      <c r="G26" s="12">
        <v>59</v>
      </c>
      <c r="H26" s="8">
        <v>8.2899999999999991</v>
      </c>
      <c r="I26" s="12">
        <v>0</v>
      </c>
    </row>
    <row r="27" spans="2:9" ht="15" customHeight="1" x14ac:dyDescent="0.2">
      <c r="B27" t="s">
        <v>72</v>
      </c>
      <c r="C27" s="12">
        <v>81</v>
      </c>
      <c r="D27" s="8">
        <v>5.87</v>
      </c>
      <c r="E27" s="12">
        <v>41</v>
      </c>
      <c r="F27" s="8">
        <v>6.25</v>
      </c>
      <c r="G27" s="12">
        <v>40</v>
      </c>
      <c r="H27" s="8">
        <v>5.62</v>
      </c>
      <c r="I27" s="12">
        <v>0</v>
      </c>
    </row>
    <row r="28" spans="2:9" ht="15" customHeight="1" x14ac:dyDescent="0.2">
      <c r="B28" t="s">
        <v>77</v>
      </c>
      <c r="C28" s="12">
        <v>78</v>
      </c>
      <c r="D28" s="8">
        <v>5.66</v>
      </c>
      <c r="E28" s="12">
        <v>61</v>
      </c>
      <c r="F28" s="8">
        <v>9.3000000000000007</v>
      </c>
      <c r="G28" s="12">
        <v>17</v>
      </c>
      <c r="H28" s="8">
        <v>2.39</v>
      </c>
      <c r="I28" s="12">
        <v>0</v>
      </c>
    </row>
    <row r="29" spans="2:9" ht="15" customHeight="1" x14ac:dyDescent="0.2">
      <c r="B29" t="s">
        <v>70</v>
      </c>
      <c r="C29" s="12">
        <v>75</v>
      </c>
      <c r="D29" s="8">
        <v>5.44</v>
      </c>
      <c r="E29" s="12">
        <v>53</v>
      </c>
      <c r="F29" s="8">
        <v>8.08</v>
      </c>
      <c r="G29" s="12">
        <v>22</v>
      </c>
      <c r="H29" s="8">
        <v>3.09</v>
      </c>
      <c r="I29" s="12">
        <v>0</v>
      </c>
    </row>
    <row r="30" spans="2:9" ht="15" customHeight="1" x14ac:dyDescent="0.2">
      <c r="B30" t="s">
        <v>64</v>
      </c>
      <c r="C30" s="12">
        <v>72</v>
      </c>
      <c r="D30" s="8">
        <v>5.22</v>
      </c>
      <c r="E30" s="12">
        <v>23</v>
      </c>
      <c r="F30" s="8">
        <v>3.51</v>
      </c>
      <c r="G30" s="12">
        <v>49</v>
      </c>
      <c r="H30" s="8">
        <v>6.88</v>
      </c>
      <c r="I30" s="12">
        <v>0</v>
      </c>
    </row>
    <row r="31" spans="2:9" ht="15" customHeight="1" x14ac:dyDescent="0.2">
      <c r="B31" t="s">
        <v>79</v>
      </c>
      <c r="C31" s="12">
        <v>69</v>
      </c>
      <c r="D31" s="8">
        <v>5</v>
      </c>
      <c r="E31" s="12">
        <v>48</v>
      </c>
      <c r="F31" s="8">
        <v>7.32</v>
      </c>
      <c r="G31" s="12">
        <v>19</v>
      </c>
      <c r="H31" s="8">
        <v>2.67</v>
      </c>
      <c r="I31" s="12">
        <v>0</v>
      </c>
    </row>
    <row r="32" spans="2:9" ht="15" customHeight="1" x14ac:dyDescent="0.2">
      <c r="B32" t="s">
        <v>69</v>
      </c>
      <c r="C32" s="12">
        <v>58</v>
      </c>
      <c r="D32" s="8">
        <v>4.21</v>
      </c>
      <c r="E32" s="12">
        <v>19</v>
      </c>
      <c r="F32" s="8">
        <v>2.9</v>
      </c>
      <c r="G32" s="12">
        <v>38</v>
      </c>
      <c r="H32" s="8">
        <v>5.34</v>
      </c>
      <c r="I32" s="12">
        <v>1</v>
      </c>
    </row>
    <row r="33" spans="2:9" ht="15" customHeight="1" x14ac:dyDescent="0.2">
      <c r="B33" t="s">
        <v>71</v>
      </c>
      <c r="C33" s="12">
        <v>58</v>
      </c>
      <c r="D33" s="8">
        <v>4.21</v>
      </c>
      <c r="E33" s="12">
        <v>29</v>
      </c>
      <c r="F33" s="8">
        <v>4.42</v>
      </c>
      <c r="G33" s="12">
        <v>29</v>
      </c>
      <c r="H33" s="8">
        <v>4.07</v>
      </c>
      <c r="I33" s="12">
        <v>0</v>
      </c>
    </row>
    <row r="34" spans="2:9" ht="15" customHeight="1" x14ac:dyDescent="0.2">
      <c r="B34" t="s">
        <v>73</v>
      </c>
      <c r="C34" s="12">
        <v>50</v>
      </c>
      <c r="D34" s="8">
        <v>3.63</v>
      </c>
      <c r="E34" s="12">
        <v>11</v>
      </c>
      <c r="F34" s="8">
        <v>1.68</v>
      </c>
      <c r="G34" s="12">
        <v>39</v>
      </c>
      <c r="H34" s="8">
        <v>5.48</v>
      </c>
      <c r="I34" s="12">
        <v>0</v>
      </c>
    </row>
    <row r="35" spans="2:9" ht="15" customHeight="1" x14ac:dyDescent="0.2">
      <c r="B35" t="s">
        <v>80</v>
      </c>
      <c r="C35" s="12">
        <v>42</v>
      </c>
      <c r="D35" s="8">
        <v>3.05</v>
      </c>
      <c r="E35" s="12">
        <v>35</v>
      </c>
      <c r="F35" s="8">
        <v>5.34</v>
      </c>
      <c r="G35" s="12">
        <v>7</v>
      </c>
      <c r="H35" s="8">
        <v>0.98</v>
      </c>
      <c r="I35" s="12">
        <v>0</v>
      </c>
    </row>
    <row r="36" spans="2:9" ht="15" customHeight="1" x14ac:dyDescent="0.2">
      <c r="B36" t="s">
        <v>81</v>
      </c>
      <c r="C36" s="12">
        <v>29</v>
      </c>
      <c r="D36" s="8">
        <v>2.1</v>
      </c>
      <c r="E36" s="12">
        <v>0</v>
      </c>
      <c r="F36" s="8">
        <v>0</v>
      </c>
      <c r="G36" s="12">
        <v>24</v>
      </c>
      <c r="H36" s="8">
        <v>3.37</v>
      </c>
      <c r="I36" s="12">
        <v>4</v>
      </c>
    </row>
    <row r="37" spans="2:9" ht="15" customHeight="1" x14ac:dyDescent="0.2">
      <c r="B37" t="s">
        <v>68</v>
      </c>
      <c r="C37" s="12">
        <v>26</v>
      </c>
      <c r="D37" s="8">
        <v>1.89</v>
      </c>
      <c r="E37" s="12">
        <v>6</v>
      </c>
      <c r="F37" s="8">
        <v>0.91</v>
      </c>
      <c r="G37" s="12">
        <v>20</v>
      </c>
      <c r="H37" s="8">
        <v>2.81</v>
      </c>
      <c r="I37" s="12">
        <v>0</v>
      </c>
    </row>
    <row r="38" spans="2:9" ht="15" customHeight="1" x14ac:dyDescent="0.2">
      <c r="B38" t="s">
        <v>74</v>
      </c>
      <c r="C38" s="12">
        <v>25</v>
      </c>
      <c r="D38" s="8">
        <v>1.81</v>
      </c>
      <c r="E38" s="12">
        <v>19</v>
      </c>
      <c r="F38" s="8">
        <v>2.9</v>
      </c>
      <c r="G38" s="12">
        <v>6</v>
      </c>
      <c r="H38" s="8">
        <v>0.84</v>
      </c>
      <c r="I38" s="12">
        <v>0</v>
      </c>
    </row>
    <row r="39" spans="2:9" ht="15" customHeight="1" x14ac:dyDescent="0.2">
      <c r="B39" t="s">
        <v>67</v>
      </c>
      <c r="C39" s="12">
        <v>23</v>
      </c>
      <c r="D39" s="8">
        <v>1.67</v>
      </c>
      <c r="E39" s="12">
        <v>3</v>
      </c>
      <c r="F39" s="8">
        <v>0.46</v>
      </c>
      <c r="G39" s="12">
        <v>20</v>
      </c>
      <c r="H39" s="8">
        <v>2.81</v>
      </c>
      <c r="I39" s="12">
        <v>0</v>
      </c>
    </row>
    <row r="40" spans="2:9" ht="15" customHeight="1" x14ac:dyDescent="0.2">
      <c r="B40" t="s">
        <v>75</v>
      </c>
      <c r="C40" s="12">
        <v>23</v>
      </c>
      <c r="D40" s="8">
        <v>1.67</v>
      </c>
      <c r="E40" s="12">
        <v>8</v>
      </c>
      <c r="F40" s="8">
        <v>1.22</v>
      </c>
      <c r="G40" s="12">
        <v>15</v>
      </c>
      <c r="H40" s="8">
        <v>2.11</v>
      </c>
      <c r="I40" s="12">
        <v>0</v>
      </c>
    </row>
    <row r="41" spans="2:9" ht="15" customHeight="1" x14ac:dyDescent="0.2">
      <c r="B41" t="s">
        <v>66</v>
      </c>
      <c r="C41" s="12">
        <v>21</v>
      </c>
      <c r="D41" s="8">
        <v>1.52</v>
      </c>
      <c r="E41" s="12">
        <v>4</v>
      </c>
      <c r="F41" s="8">
        <v>0.61</v>
      </c>
      <c r="G41" s="12">
        <v>17</v>
      </c>
      <c r="H41" s="8">
        <v>2.39</v>
      </c>
      <c r="I41" s="12">
        <v>0</v>
      </c>
    </row>
    <row r="42" spans="2:9" ht="15" customHeight="1" x14ac:dyDescent="0.2">
      <c r="B42" t="s">
        <v>85</v>
      </c>
      <c r="C42" s="12">
        <v>17</v>
      </c>
      <c r="D42" s="8">
        <v>1.23</v>
      </c>
      <c r="E42" s="12">
        <v>4</v>
      </c>
      <c r="F42" s="8">
        <v>0.61</v>
      </c>
      <c r="G42" s="12">
        <v>13</v>
      </c>
      <c r="H42" s="8">
        <v>1.83</v>
      </c>
      <c r="I42" s="12">
        <v>0</v>
      </c>
    </row>
    <row r="43" spans="2:9" ht="15" customHeight="1" x14ac:dyDescent="0.2">
      <c r="B43" t="s">
        <v>86</v>
      </c>
      <c r="C43" s="12">
        <v>17</v>
      </c>
      <c r="D43" s="8">
        <v>1.23</v>
      </c>
      <c r="E43" s="12">
        <v>8</v>
      </c>
      <c r="F43" s="8">
        <v>1.22</v>
      </c>
      <c r="G43" s="12">
        <v>9</v>
      </c>
      <c r="H43" s="8">
        <v>1.26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77</v>
      </c>
      <c r="D47" s="8">
        <v>5.58</v>
      </c>
      <c r="E47" s="12">
        <v>73</v>
      </c>
      <c r="F47" s="8">
        <v>11.13</v>
      </c>
      <c r="G47" s="12">
        <v>4</v>
      </c>
      <c r="H47" s="8">
        <v>0.56000000000000005</v>
      </c>
      <c r="I47" s="12">
        <v>0</v>
      </c>
    </row>
    <row r="48" spans="2:9" ht="15" customHeight="1" x14ac:dyDescent="0.2">
      <c r="B48" t="s">
        <v>137</v>
      </c>
      <c r="C48" s="12">
        <v>70</v>
      </c>
      <c r="D48" s="8">
        <v>5.08</v>
      </c>
      <c r="E48" s="12">
        <v>67</v>
      </c>
      <c r="F48" s="8">
        <v>10.210000000000001</v>
      </c>
      <c r="G48" s="12">
        <v>3</v>
      </c>
      <c r="H48" s="8">
        <v>0.42</v>
      </c>
      <c r="I48" s="12">
        <v>0</v>
      </c>
    </row>
    <row r="49" spans="2:9" ht="15" customHeight="1" x14ac:dyDescent="0.2">
      <c r="B49" t="s">
        <v>139</v>
      </c>
      <c r="C49" s="12">
        <v>47</v>
      </c>
      <c r="D49" s="8">
        <v>3.41</v>
      </c>
      <c r="E49" s="12">
        <v>34</v>
      </c>
      <c r="F49" s="8">
        <v>5.18</v>
      </c>
      <c r="G49" s="12">
        <v>13</v>
      </c>
      <c r="H49" s="8">
        <v>1.83</v>
      </c>
      <c r="I49" s="12">
        <v>0</v>
      </c>
    </row>
    <row r="50" spans="2:9" ht="15" customHeight="1" x14ac:dyDescent="0.2">
      <c r="B50" t="s">
        <v>122</v>
      </c>
      <c r="C50" s="12">
        <v>43</v>
      </c>
      <c r="D50" s="8">
        <v>3.12</v>
      </c>
      <c r="E50" s="12">
        <v>19</v>
      </c>
      <c r="F50" s="8">
        <v>2.9</v>
      </c>
      <c r="G50" s="12">
        <v>24</v>
      </c>
      <c r="H50" s="8">
        <v>3.37</v>
      </c>
      <c r="I50" s="12">
        <v>0</v>
      </c>
    </row>
    <row r="51" spans="2:9" ht="15" customHeight="1" x14ac:dyDescent="0.2">
      <c r="B51" t="s">
        <v>121</v>
      </c>
      <c r="C51" s="12">
        <v>34</v>
      </c>
      <c r="D51" s="8">
        <v>2.4700000000000002</v>
      </c>
      <c r="E51" s="12">
        <v>5</v>
      </c>
      <c r="F51" s="8">
        <v>0.76</v>
      </c>
      <c r="G51" s="12">
        <v>29</v>
      </c>
      <c r="H51" s="8">
        <v>4.07</v>
      </c>
      <c r="I51" s="12">
        <v>0</v>
      </c>
    </row>
    <row r="52" spans="2:9" ht="15" customHeight="1" x14ac:dyDescent="0.2">
      <c r="B52" t="s">
        <v>123</v>
      </c>
      <c r="C52" s="12">
        <v>33</v>
      </c>
      <c r="D52" s="8">
        <v>2.39</v>
      </c>
      <c r="E52" s="12">
        <v>13</v>
      </c>
      <c r="F52" s="8">
        <v>1.98</v>
      </c>
      <c r="G52" s="12">
        <v>20</v>
      </c>
      <c r="H52" s="8">
        <v>2.81</v>
      </c>
      <c r="I52" s="12">
        <v>0</v>
      </c>
    </row>
    <row r="53" spans="2:9" ht="15" customHeight="1" x14ac:dyDescent="0.2">
      <c r="B53" t="s">
        <v>152</v>
      </c>
      <c r="C53" s="12">
        <v>33</v>
      </c>
      <c r="D53" s="8">
        <v>2.39</v>
      </c>
      <c r="E53" s="12">
        <v>12</v>
      </c>
      <c r="F53" s="8">
        <v>1.83</v>
      </c>
      <c r="G53" s="12">
        <v>21</v>
      </c>
      <c r="H53" s="8">
        <v>2.95</v>
      </c>
      <c r="I53" s="12">
        <v>0</v>
      </c>
    </row>
    <row r="54" spans="2:9" ht="15" customHeight="1" x14ac:dyDescent="0.2">
      <c r="B54" t="s">
        <v>128</v>
      </c>
      <c r="C54" s="12">
        <v>30</v>
      </c>
      <c r="D54" s="8">
        <v>2.1800000000000002</v>
      </c>
      <c r="E54" s="12">
        <v>14</v>
      </c>
      <c r="F54" s="8">
        <v>2.13</v>
      </c>
      <c r="G54" s="12">
        <v>16</v>
      </c>
      <c r="H54" s="8">
        <v>2.25</v>
      </c>
      <c r="I54" s="12">
        <v>0</v>
      </c>
    </row>
    <row r="55" spans="2:9" ht="15" customHeight="1" x14ac:dyDescent="0.2">
      <c r="B55" t="s">
        <v>124</v>
      </c>
      <c r="C55" s="12">
        <v>29</v>
      </c>
      <c r="D55" s="8">
        <v>2.1</v>
      </c>
      <c r="E55" s="12">
        <v>8</v>
      </c>
      <c r="F55" s="8">
        <v>1.22</v>
      </c>
      <c r="G55" s="12">
        <v>21</v>
      </c>
      <c r="H55" s="8">
        <v>2.95</v>
      </c>
      <c r="I55" s="12">
        <v>0</v>
      </c>
    </row>
    <row r="56" spans="2:9" ht="15" customHeight="1" x14ac:dyDescent="0.2">
      <c r="B56" t="s">
        <v>140</v>
      </c>
      <c r="C56" s="12">
        <v>28</v>
      </c>
      <c r="D56" s="8">
        <v>2.0299999999999998</v>
      </c>
      <c r="E56" s="12">
        <v>25</v>
      </c>
      <c r="F56" s="8">
        <v>3.81</v>
      </c>
      <c r="G56" s="12">
        <v>3</v>
      </c>
      <c r="H56" s="8">
        <v>0.42</v>
      </c>
      <c r="I56" s="12">
        <v>0</v>
      </c>
    </row>
    <row r="57" spans="2:9" ht="15" customHeight="1" x14ac:dyDescent="0.2">
      <c r="B57" t="s">
        <v>143</v>
      </c>
      <c r="C57" s="12">
        <v>27</v>
      </c>
      <c r="D57" s="8">
        <v>1.96</v>
      </c>
      <c r="E57" s="12">
        <v>3</v>
      </c>
      <c r="F57" s="8">
        <v>0.46</v>
      </c>
      <c r="G57" s="12">
        <v>24</v>
      </c>
      <c r="H57" s="8">
        <v>3.37</v>
      </c>
      <c r="I57" s="12">
        <v>0</v>
      </c>
    </row>
    <row r="58" spans="2:9" ht="15" customHeight="1" x14ac:dyDescent="0.2">
      <c r="B58" t="s">
        <v>125</v>
      </c>
      <c r="C58" s="12">
        <v>27</v>
      </c>
      <c r="D58" s="8">
        <v>1.96</v>
      </c>
      <c r="E58" s="12">
        <v>22</v>
      </c>
      <c r="F58" s="8">
        <v>3.35</v>
      </c>
      <c r="G58" s="12">
        <v>5</v>
      </c>
      <c r="H58" s="8">
        <v>0.7</v>
      </c>
      <c r="I58" s="12">
        <v>0</v>
      </c>
    </row>
    <row r="59" spans="2:9" ht="15" customHeight="1" x14ac:dyDescent="0.2">
      <c r="B59" t="s">
        <v>155</v>
      </c>
      <c r="C59" s="12">
        <v>26</v>
      </c>
      <c r="D59" s="8">
        <v>1.89</v>
      </c>
      <c r="E59" s="12">
        <v>15</v>
      </c>
      <c r="F59" s="8">
        <v>2.29</v>
      </c>
      <c r="G59" s="12">
        <v>11</v>
      </c>
      <c r="H59" s="8">
        <v>1.54</v>
      </c>
      <c r="I59" s="12">
        <v>0</v>
      </c>
    </row>
    <row r="60" spans="2:9" ht="15" customHeight="1" x14ac:dyDescent="0.2">
      <c r="B60" t="s">
        <v>131</v>
      </c>
      <c r="C60" s="12">
        <v>24</v>
      </c>
      <c r="D60" s="8">
        <v>1.74</v>
      </c>
      <c r="E60" s="12">
        <v>7</v>
      </c>
      <c r="F60" s="8">
        <v>1.07</v>
      </c>
      <c r="G60" s="12">
        <v>17</v>
      </c>
      <c r="H60" s="8">
        <v>2.39</v>
      </c>
      <c r="I60" s="12">
        <v>0</v>
      </c>
    </row>
    <row r="61" spans="2:9" ht="15" customHeight="1" x14ac:dyDescent="0.2">
      <c r="B61" t="s">
        <v>149</v>
      </c>
      <c r="C61" s="12">
        <v>22</v>
      </c>
      <c r="D61" s="8">
        <v>1.6</v>
      </c>
      <c r="E61" s="12">
        <v>10</v>
      </c>
      <c r="F61" s="8">
        <v>1.52</v>
      </c>
      <c r="G61" s="12">
        <v>12</v>
      </c>
      <c r="H61" s="8">
        <v>1.69</v>
      </c>
      <c r="I61" s="12">
        <v>0</v>
      </c>
    </row>
    <row r="62" spans="2:9" ht="15" customHeight="1" x14ac:dyDescent="0.2">
      <c r="B62" t="s">
        <v>134</v>
      </c>
      <c r="C62" s="12">
        <v>22</v>
      </c>
      <c r="D62" s="8">
        <v>1.6</v>
      </c>
      <c r="E62" s="12">
        <v>17</v>
      </c>
      <c r="F62" s="8">
        <v>2.59</v>
      </c>
      <c r="G62" s="12">
        <v>5</v>
      </c>
      <c r="H62" s="8">
        <v>0.7</v>
      </c>
      <c r="I62" s="12">
        <v>0</v>
      </c>
    </row>
    <row r="63" spans="2:9" ht="15" customHeight="1" x14ac:dyDescent="0.2">
      <c r="B63" t="s">
        <v>127</v>
      </c>
      <c r="C63" s="12">
        <v>20</v>
      </c>
      <c r="D63" s="8">
        <v>1.45</v>
      </c>
      <c r="E63" s="12">
        <v>14</v>
      </c>
      <c r="F63" s="8">
        <v>2.13</v>
      </c>
      <c r="G63" s="12">
        <v>6</v>
      </c>
      <c r="H63" s="8">
        <v>0.84</v>
      </c>
      <c r="I63" s="12">
        <v>0</v>
      </c>
    </row>
    <row r="64" spans="2:9" ht="15" customHeight="1" x14ac:dyDescent="0.2">
      <c r="B64" t="s">
        <v>130</v>
      </c>
      <c r="C64" s="12">
        <v>20</v>
      </c>
      <c r="D64" s="8">
        <v>1.45</v>
      </c>
      <c r="E64" s="12">
        <v>10</v>
      </c>
      <c r="F64" s="8">
        <v>1.52</v>
      </c>
      <c r="G64" s="12">
        <v>10</v>
      </c>
      <c r="H64" s="8">
        <v>1.4</v>
      </c>
      <c r="I64" s="12">
        <v>0</v>
      </c>
    </row>
    <row r="65" spans="2:9" ht="15" customHeight="1" x14ac:dyDescent="0.2">
      <c r="B65" t="s">
        <v>156</v>
      </c>
      <c r="C65" s="12">
        <v>18</v>
      </c>
      <c r="D65" s="8">
        <v>1.31</v>
      </c>
      <c r="E65" s="12">
        <v>5</v>
      </c>
      <c r="F65" s="8">
        <v>0.76</v>
      </c>
      <c r="G65" s="12">
        <v>13</v>
      </c>
      <c r="H65" s="8">
        <v>1.83</v>
      </c>
      <c r="I65" s="12">
        <v>0</v>
      </c>
    </row>
    <row r="66" spans="2:9" ht="15" customHeight="1" x14ac:dyDescent="0.2">
      <c r="B66" t="s">
        <v>157</v>
      </c>
      <c r="C66" s="12">
        <v>17</v>
      </c>
      <c r="D66" s="8">
        <v>1.23</v>
      </c>
      <c r="E66" s="12">
        <v>0</v>
      </c>
      <c r="F66" s="8">
        <v>0</v>
      </c>
      <c r="G66" s="12">
        <v>13</v>
      </c>
      <c r="H66" s="8">
        <v>1.83</v>
      </c>
      <c r="I66" s="12">
        <v>4</v>
      </c>
    </row>
    <row r="67" spans="2:9" ht="15" customHeight="1" x14ac:dyDescent="0.2">
      <c r="B67" t="s">
        <v>158</v>
      </c>
      <c r="C67" s="12">
        <v>17</v>
      </c>
      <c r="D67" s="8">
        <v>1.23</v>
      </c>
      <c r="E67" s="12">
        <v>8</v>
      </c>
      <c r="F67" s="8">
        <v>1.22</v>
      </c>
      <c r="G67" s="12">
        <v>9</v>
      </c>
      <c r="H67" s="8">
        <v>1.26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A54F-649B-4D26-B63B-F679406F4EB2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234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0.18</v>
      </c>
      <c r="I5" s="12">
        <v>0</v>
      </c>
    </row>
    <row r="6" spans="2:9" ht="15" customHeight="1" x14ac:dyDescent="0.2">
      <c r="B6" t="s">
        <v>40</v>
      </c>
      <c r="C6" s="12">
        <v>208</v>
      </c>
      <c r="D6" s="8">
        <v>15.37</v>
      </c>
      <c r="E6" s="12">
        <v>88</v>
      </c>
      <c r="F6" s="8">
        <v>10.95</v>
      </c>
      <c r="G6" s="12">
        <v>120</v>
      </c>
      <c r="H6" s="8">
        <v>22.14</v>
      </c>
      <c r="I6" s="12">
        <v>0</v>
      </c>
    </row>
    <row r="7" spans="2:9" ht="15" customHeight="1" x14ac:dyDescent="0.2">
      <c r="B7" t="s">
        <v>41</v>
      </c>
      <c r="C7" s="12">
        <v>87</v>
      </c>
      <c r="D7" s="8">
        <v>6.43</v>
      </c>
      <c r="E7" s="12">
        <v>31</v>
      </c>
      <c r="F7" s="8">
        <v>3.86</v>
      </c>
      <c r="G7" s="12">
        <v>56</v>
      </c>
      <c r="H7" s="8">
        <v>10.33</v>
      </c>
      <c r="I7" s="12">
        <v>0</v>
      </c>
    </row>
    <row r="8" spans="2:9" ht="15" customHeight="1" x14ac:dyDescent="0.2">
      <c r="B8" t="s">
        <v>42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0.18</v>
      </c>
      <c r="I8" s="12">
        <v>0</v>
      </c>
    </row>
    <row r="9" spans="2:9" ht="15" customHeight="1" x14ac:dyDescent="0.2">
      <c r="B9" t="s">
        <v>43</v>
      </c>
      <c r="C9" s="12">
        <v>8</v>
      </c>
      <c r="D9" s="8">
        <v>0.59</v>
      </c>
      <c r="E9" s="12">
        <v>1</v>
      </c>
      <c r="F9" s="8">
        <v>0.12</v>
      </c>
      <c r="G9" s="12">
        <v>6</v>
      </c>
      <c r="H9" s="8">
        <v>1.1100000000000001</v>
      </c>
      <c r="I9" s="12">
        <v>1</v>
      </c>
    </row>
    <row r="10" spans="2:9" ht="15" customHeight="1" x14ac:dyDescent="0.2">
      <c r="B10" t="s">
        <v>44</v>
      </c>
      <c r="C10" s="12">
        <v>4</v>
      </c>
      <c r="D10" s="8">
        <v>0.3</v>
      </c>
      <c r="E10" s="12">
        <v>1</v>
      </c>
      <c r="F10" s="8">
        <v>0.12</v>
      </c>
      <c r="G10" s="12">
        <v>3</v>
      </c>
      <c r="H10" s="8">
        <v>0.55000000000000004</v>
      </c>
      <c r="I10" s="12">
        <v>0</v>
      </c>
    </row>
    <row r="11" spans="2:9" ht="15" customHeight="1" x14ac:dyDescent="0.2">
      <c r="B11" t="s">
        <v>45</v>
      </c>
      <c r="C11" s="12">
        <v>344</v>
      </c>
      <c r="D11" s="8">
        <v>25.42</v>
      </c>
      <c r="E11" s="12">
        <v>174</v>
      </c>
      <c r="F11" s="8">
        <v>21.64</v>
      </c>
      <c r="G11" s="12">
        <v>170</v>
      </c>
      <c r="H11" s="8">
        <v>31.37</v>
      </c>
      <c r="I11" s="12">
        <v>0</v>
      </c>
    </row>
    <row r="12" spans="2:9" ht="15" customHeight="1" x14ac:dyDescent="0.2">
      <c r="B12" t="s">
        <v>46</v>
      </c>
      <c r="C12" s="12">
        <v>5</v>
      </c>
      <c r="D12" s="8">
        <v>0.37</v>
      </c>
      <c r="E12" s="12">
        <v>0</v>
      </c>
      <c r="F12" s="8">
        <v>0</v>
      </c>
      <c r="G12" s="12">
        <v>5</v>
      </c>
      <c r="H12" s="8">
        <v>0.92</v>
      </c>
      <c r="I12" s="12">
        <v>0</v>
      </c>
    </row>
    <row r="13" spans="2:9" ht="15" customHeight="1" x14ac:dyDescent="0.2">
      <c r="B13" t="s">
        <v>47</v>
      </c>
      <c r="C13" s="12">
        <v>75</v>
      </c>
      <c r="D13" s="8">
        <v>5.54</v>
      </c>
      <c r="E13" s="12">
        <v>34</v>
      </c>
      <c r="F13" s="8">
        <v>4.2300000000000004</v>
      </c>
      <c r="G13" s="12">
        <v>41</v>
      </c>
      <c r="H13" s="8">
        <v>7.56</v>
      </c>
      <c r="I13" s="12">
        <v>0</v>
      </c>
    </row>
    <row r="14" spans="2:9" ht="15" customHeight="1" x14ac:dyDescent="0.2">
      <c r="B14" t="s">
        <v>48</v>
      </c>
      <c r="C14" s="12">
        <v>61</v>
      </c>
      <c r="D14" s="8">
        <v>4.51</v>
      </c>
      <c r="E14" s="12">
        <v>37</v>
      </c>
      <c r="F14" s="8">
        <v>4.5999999999999996</v>
      </c>
      <c r="G14" s="12">
        <v>24</v>
      </c>
      <c r="H14" s="8">
        <v>4.43</v>
      </c>
      <c r="I14" s="12">
        <v>0</v>
      </c>
    </row>
    <row r="15" spans="2:9" ht="15" customHeight="1" x14ac:dyDescent="0.2">
      <c r="B15" t="s">
        <v>49</v>
      </c>
      <c r="C15" s="12">
        <v>137</v>
      </c>
      <c r="D15" s="8">
        <v>10.130000000000001</v>
      </c>
      <c r="E15" s="12">
        <v>111</v>
      </c>
      <c r="F15" s="8">
        <v>13.81</v>
      </c>
      <c r="G15" s="12">
        <v>24</v>
      </c>
      <c r="H15" s="8">
        <v>4.43</v>
      </c>
      <c r="I15" s="12">
        <v>0</v>
      </c>
    </row>
    <row r="16" spans="2:9" ht="15" customHeight="1" x14ac:dyDescent="0.2">
      <c r="B16" t="s">
        <v>50</v>
      </c>
      <c r="C16" s="12">
        <v>234</v>
      </c>
      <c r="D16" s="8">
        <v>17.29</v>
      </c>
      <c r="E16" s="12">
        <v>202</v>
      </c>
      <c r="F16" s="8">
        <v>25.12</v>
      </c>
      <c r="G16" s="12">
        <v>31</v>
      </c>
      <c r="H16" s="8">
        <v>5.72</v>
      </c>
      <c r="I16" s="12">
        <v>0</v>
      </c>
    </row>
    <row r="17" spans="2:9" ht="15" customHeight="1" x14ac:dyDescent="0.2">
      <c r="B17" t="s">
        <v>51</v>
      </c>
      <c r="C17" s="12">
        <v>72</v>
      </c>
      <c r="D17" s="8">
        <v>5.32</v>
      </c>
      <c r="E17" s="12">
        <v>62</v>
      </c>
      <c r="F17" s="8">
        <v>7.71</v>
      </c>
      <c r="G17" s="12">
        <v>9</v>
      </c>
      <c r="H17" s="8">
        <v>1.66</v>
      </c>
      <c r="I17" s="12">
        <v>0</v>
      </c>
    </row>
    <row r="18" spans="2:9" ht="15" customHeight="1" x14ac:dyDescent="0.2">
      <c r="B18" t="s">
        <v>52</v>
      </c>
      <c r="C18" s="12">
        <v>76</v>
      </c>
      <c r="D18" s="8">
        <v>5.62</v>
      </c>
      <c r="E18" s="12">
        <v>46</v>
      </c>
      <c r="F18" s="8">
        <v>5.72</v>
      </c>
      <c r="G18" s="12">
        <v>30</v>
      </c>
      <c r="H18" s="8">
        <v>5.54</v>
      </c>
      <c r="I18" s="12">
        <v>0</v>
      </c>
    </row>
    <row r="19" spans="2:9" ht="15" customHeight="1" x14ac:dyDescent="0.2">
      <c r="B19" t="s">
        <v>53</v>
      </c>
      <c r="C19" s="12">
        <v>40</v>
      </c>
      <c r="D19" s="8">
        <v>2.96</v>
      </c>
      <c r="E19" s="12">
        <v>17</v>
      </c>
      <c r="F19" s="8">
        <v>2.11</v>
      </c>
      <c r="G19" s="12">
        <v>21</v>
      </c>
      <c r="H19" s="8">
        <v>3.87</v>
      </c>
      <c r="I19" s="12">
        <v>1</v>
      </c>
    </row>
    <row r="20" spans="2:9" ht="15" customHeight="1" x14ac:dyDescent="0.2">
      <c r="B20" s="9" t="s">
        <v>225</v>
      </c>
      <c r="C20" s="12">
        <f>SUM(LTBL_15105[総数／事業所数])</f>
        <v>1353</v>
      </c>
      <c r="E20" s="12">
        <f>SUBTOTAL(109,LTBL_15105[個人／事業所数])</f>
        <v>804</v>
      </c>
      <c r="G20" s="12">
        <f>SUBTOTAL(109,LTBL_15105[法人／事業所数])</f>
        <v>542</v>
      </c>
      <c r="I20" s="12">
        <f>SUBTOTAL(109,LTBL_15105[法人以外の団体／事業所数])</f>
        <v>2</v>
      </c>
    </row>
    <row r="21" spans="2:9" ht="15" customHeight="1" x14ac:dyDescent="0.2">
      <c r="E21" s="11">
        <f>LTBL_15105[[#Totals],[個人／事業所数]]/LTBL_15105[[#Totals],[総数／事業所数]]</f>
        <v>0.59423503325942351</v>
      </c>
      <c r="G21" s="11">
        <f>LTBL_15105[[#Totals],[法人／事業所数]]/LTBL_15105[[#Totals],[総数／事業所数]]</f>
        <v>0.40059127864005911</v>
      </c>
      <c r="I21" s="11">
        <f>LTBL_15105[[#Totals],[法人以外の団体／事業所数]]/LTBL_15105[[#Totals],[総数／事業所数]]</f>
        <v>1.4781966001478197E-3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211</v>
      </c>
      <c r="D24" s="8">
        <v>15.59</v>
      </c>
      <c r="E24" s="12">
        <v>193</v>
      </c>
      <c r="F24" s="8">
        <v>24</v>
      </c>
      <c r="G24" s="12">
        <v>18</v>
      </c>
      <c r="H24" s="8">
        <v>3.32</v>
      </c>
      <c r="I24" s="12">
        <v>0</v>
      </c>
    </row>
    <row r="25" spans="2:9" ht="15" customHeight="1" x14ac:dyDescent="0.2">
      <c r="B25" t="s">
        <v>77</v>
      </c>
      <c r="C25" s="12">
        <v>121</v>
      </c>
      <c r="D25" s="8">
        <v>8.94</v>
      </c>
      <c r="E25" s="12">
        <v>107</v>
      </c>
      <c r="F25" s="8">
        <v>13.31</v>
      </c>
      <c r="G25" s="12">
        <v>14</v>
      </c>
      <c r="H25" s="8">
        <v>2.58</v>
      </c>
      <c r="I25" s="12">
        <v>0</v>
      </c>
    </row>
    <row r="26" spans="2:9" ht="15" customHeight="1" x14ac:dyDescent="0.2">
      <c r="B26" t="s">
        <v>72</v>
      </c>
      <c r="C26" s="12">
        <v>102</v>
      </c>
      <c r="D26" s="8">
        <v>7.54</v>
      </c>
      <c r="E26" s="12">
        <v>48</v>
      </c>
      <c r="F26" s="8">
        <v>5.97</v>
      </c>
      <c r="G26" s="12">
        <v>54</v>
      </c>
      <c r="H26" s="8">
        <v>9.9600000000000009</v>
      </c>
      <c r="I26" s="12">
        <v>0</v>
      </c>
    </row>
    <row r="27" spans="2:9" ht="15" customHeight="1" x14ac:dyDescent="0.2">
      <c r="B27" t="s">
        <v>62</v>
      </c>
      <c r="C27" s="12">
        <v>100</v>
      </c>
      <c r="D27" s="8">
        <v>7.39</v>
      </c>
      <c r="E27" s="12">
        <v>34</v>
      </c>
      <c r="F27" s="8">
        <v>4.2300000000000004</v>
      </c>
      <c r="G27" s="12">
        <v>66</v>
      </c>
      <c r="H27" s="8">
        <v>12.18</v>
      </c>
      <c r="I27" s="12">
        <v>0</v>
      </c>
    </row>
    <row r="28" spans="2:9" ht="15" customHeight="1" x14ac:dyDescent="0.2">
      <c r="B28" t="s">
        <v>70</v>
      </c>
      <c r="C28" s="12">
        <v>89</v>
      </c>
      <c r="D28" s="8">
        <v>6.58</v>
      </c>
      <c r="E28" s="12">
        <v>59</v>
      </c>
      <c r="F28" s="8">
        <v>7.34</v>
      </c>
      <c r="G28" s="12">
        <v>30</v>
      </c>
      <c r="H28" s="8">
        <v>5.54</v>
      </c>
      <c r="I28" s="12">
        <v>0</v>
      </c>
    </row>
    <row r="29" spans="2:9" ht="15" customHeight="1" x14ac:dyDescent="0.2">
      <c r="B29" t="s">
        <v>79</v>
      </c>
      <c r="C29" s="12">
        <v>72</v>
      </c>
      <c r="D29" s="8">
        <v>5.32</v>
      </c>
      <c r="E29" s="12">
        <v>62</v>
      </c>
      <c r="F29" s="8">
        <v>7.71</v>
      </c>
      <c r="G29" s="12">
        <v>9</v>
      </c>
      <c r="H29" s="8">
        <v>1.66</v>
      </c>
      <c r="I29" s="12">
        <v>0</v>
      </c>
    </row>
    <row r="30" spans="2:9" ht="15" customHeight="1" x14ac:dyDescent="0.2">
      <c r="B30" t="s">
        <v>80</v>
      </c>
      <c r="C30" s="12">
        <v>57</v>
      </c>
      <c r="D30" s="8">
        <v>4.21</v>
      </c>
      <c r="E30" s="12">
        <v>46</v>
      </c>
      <c r="F30" s="8">
        <v>5.72</v>
      </c>
      <c r="G30" s="12">
        <v>11</v>
      </c>
      <c r="H30" s="8">
        <v>2.0299999999999998</v>
      </c>
      <c r="I30" s="12">
        <v>0</v>
      </c>
    </row>
    <row r="31" spans="2:9" ht="15" customHeight="1" x14ac:dyDescent="0.2">
      <c r="B31" t="s">
        <v>63</v>
      </c>
      <c r="C31" s="12">
        <v>54</v>
      </c>
      <c r="D31" s="8">
        <v>3.99</v>
      </c>
      <c r="E31" s="12">
        <v>36</v>
      </c>
      <c r="F31" s="8">
        <v>4.4800000000000004</v>
      </c>
      <c r="G31" s="12">
        <v>18</v>
      </c>
      <c r="H31" s="8">
        <v>3.32</v>
      </c>
      <c r="I31" s="12">
        <v>0</v>
      </c>
    </row>
    <row r="32" spans="2:9" ht="15" customHeight="1" x14ac:dyDescent="0.2">
      <c r="B32" t="s">
        <v>64</v>
      </c>
      <c r="C32" s="12">
        <v>54</v>
      </c>
      <c r="D32" s="8">
        <v>3.99</v>
      </c>
      <c r="E32" s="12">
        <v>18</v>
      </c>
      <c r="F32" s="8">
        <v>2.2400000000000002</v>
      </c>
      <c r="G32" s="12">
        <v>36</v>
      </c>
      <c r="H32" s="8">
        <v>6.64</v>
      </c>
      <c r="I32" s="12">
        <v>0</v>
      </c>
    </row>
    <row r="33" spans="2:9" ht="15" customHeight="1" x14ac:dyDescent="0.2">
      <c r="B33" t="s">
        <v>71</v>
      </c>
      <c r="C33" s="12">
        <v>53</v>
      </c>
      <c r="D33" s="8">
        <v>3.92</v>
      </c>
      <c r="E33" s="12">
        <v>34</v>
      </c>
      <c r="F33" s="8">
        <v>4.2300000000000004</v>
      </c>
      <c r="G33" s="12">
        <v>19</v>
      </c>
      <c r="H33" s="8">
        <v>3.51</v>
      </c>
      <c r="I33" s="12">
        <v>0</v>
      </c>
    </row>
    <row r="34" spans="2:9" ht="15" customHeight="1" x14ac:dyDescent="0.2">
      <c r="B34" t="s">
        <v>73</v>
      </c>
      <c r="C34" s="12">
        <v>46</v>
      </c>
      <c r="D34" s="8">
        <v>3.4</v>
      </c>
      <c r="E34" s="12">
        <v>32</v>
      </c>
      <c r="F34" s="8">
        <v>3.98</v>
      </c>
      <c r="G34" s="12">
        <v>14</v>
      </c>
      <c r="H34" s="8">
        <v>2.58</v>
      </c>
      <c r="I34" s="12">
        <v>0</v>
      </c>
    </row>
    <row r="35" spans="2:9" ht="15" customHeight="1" x14ac:dyDescent="0.2">
      <c r="B35" t="s">
        <v>69</v>
      </c>
      <c r="C35" s="12">
        <v>34</v>
      </c>
      <c r="D35" s="8">
        <v>2.5099999999999998</v>
      </c>
      <c r="E35" s="12">
        <v>17</v>
      </c>
      <c r="F35" s="8">
        <v>2.11</v>
      </c>
      <c r="G35" s="12">
        <v>17</v>
      </c>
      <c r="H35" s="8">
        <v>3.14</v>
      </c>
      <c r="I35" s="12">
        <v>0</v>
      </c>
    </row>
    <row r="36" spans="2:9" ht="15" customHeight="1" x14ac:dyDescent="0.2">
      <c r="B36" t="s">
        <v>75</v>
      </c>
      <c r="C36" s="12">
        <v>31</v>
      </c>
      <c r="D36" s="8">
        <v>2.29</v>
      </c>
      <c r="E36" s="12">
        <v>16</v>
      </c>
      <c r="F36" s="8">
        <v>1.99</v>
      </c>
      <c r="G36" s="12">
        <v>15</v>
      </c>
      <c r="H36" s="8">
        <v>2.77</v>
      </c>
      <c r="I36" s="12">
        <v>0</v>
      </c>
    </row>
    <row r="37" spans="2:9" ht="15" customHeight="1" x14ac:dyDescent="0.2">
      <c r="B37" t="s">
        <v>74</v>
      </c>
      <c r="C37" s="12">
        <v>27</v>
      </c>
      <c r="D37" s="8">
        <v>2</v>
      </c>
      <c r="E37" s="12">
        <v>21</v>
      </c>
      <c r="F37" s="8">
        <v>2.61</v>
      </c>
      <c r="G37" s="12">
        <v>6</v>
      </c>
      <c r="H37" s="8">
        <v>1.1100000000000001</v>
      </c>
      <c r="I37" s="12">
        <v>0</v>
      </c>
    </row>
    <row r="38" spans="2:9" ht="15" customHeight="1" x14ac:dyDescent="0.2">
      <c r="B38" t="s">
        <v>82</v>
      </c>
      <c r="C38" s="12">
        <v>22</v>
      </c>
      <c r="D38" s="8">
        <v>1.63</v>
      </c>
      <c r="E38" s="12">
        <v>0</v>
      </c>
      <c r="F38" s="8">
        <v>0</v>
      </c>
      <c r="G38" s="12">
        <v>22</v>
      </c>
      <c r="H38" s="8">
        <v>4.0599999999999996</v>
      </c>
      <c r="I38" s="12">
        <v>0</v>
      </c>
    </row>
    <row r="39" spans="2:9" ht="15" customHeight="1" x14ac:dyDescent="0.2">
      <c r="B39" t="s">
        <v>81</v>
      </c>
      <c r="C39" s="12">
        <v>19</v>
      </c>
      <c r="D39" s="8">
        <v>1.4</v>
      </c>
      <c r="E39" s="12">
        <v>0</v>
      </c>
      <c r="F39" s="8">
        <v>0</v>
      </c>
      <c r="G39" s="12">
        <v>19</v>
      </c>
      <c r="H39" s="8">
        <v>3.51</v>
      </c>
      <c r="I39" s="12">
        <v>0</v>
      </c>
    </row>
    <row r="40" spans="2:9" ht="15" customHeight="1" x14ac:dyDescent="0.2">
      <c r="B40" t="s">
        <v>68</v>
      </c>
      <c r="C40" s="12">
        <v>17</v>
      </c>
      <c r="D40" s="8">
        <v>1.26</v>
      </c>
      <c r="E40" s="12">
        <v>5</v>
      </c>
      <c r="F40" s="8">
        <v>0.62</v>
      </c>
      <c r="G40" s="12">
        <v>12</v>
      </c>
      <c r="H40" s="8">
        <v>2.21</v>
      </c>
      <c r="I40" s="12">
        <v>0</v>
      </c>
    </row>
    <row r="41" spans="2:9" ht="15" customHeight="1" x14ac:dyDescent="0.2">
      <c r="B41" t="s">
        <v>88</v>
      </c>
      <c r="C41" s="12">
        <v>16</v>
      </c>
      <c r="D41" s="8">
        <v>1.18</v>
      </c>
      <c r="E41" s="12">
        <v>7</v>
      </c>
      <c r="F41" s="8">
        <v>0.87</v>
      </c>
      <c r="G41" s="12">
        <v>9</v>
      </c>
      <c r="H41" s="8">
        <v>1.66</v>
      </c>
      <c r="I41" s="12">
        <v>0</v>
      </c>
    </row>
    <row r="42" spans="2:9" ht="15" customHeight="1" x14ac:dyDescent="0.2">
      <c r="B42" t="s">
        <v>85</v>
      </c>
      <c r="C42" s="12">
        <v>13</v>
      </c>
      <c r="D42" s="8">
        <v>0.96</v>
      </c>
      <c r="E42" s="12">
        <v>5</v>
      </c>
      <c r="F42" s="8">
        <v>0.62</v>
      </c>
      <c r="G42" s="12">
        <v>8</v>
      </c>
      <c r="H42" s="8">
        <v>1.48</v>
      </c>
      <c r="I42" s="12">
        <v>0</v>
      </c>
    </row>
    <row r="43" spans="2:9" ht="15" customHeight="1" x14ac:dyDescent="0.2">
      <c r="B43" t="s">
        <v>87</v>
      </c>
      <c r="C43" s="12">
        <v>13</v>
      </c>
      <c r="D43" s="8">
        <v>0.96</v>
      </c>
      <c r="E43" s="12">
        <v>3</v>
      </c>
      <c r="F43" s="8">
        <v>0.37</v>
      </c>
      <c r="G43" s="12">
        <v>8</v>
      </c>
      <c r="H43" s="8">
        <v>1.48</v>
      </c>
      <c r="I43" s="12">
        <v>0</v>
      </c>
    </row>
    <row r="44" spans="2:9" ht="15" customHeight="1" x14ac:dyDescent="0.2">
      <c r="B44" t="s">
        <v>84</v>
      </c>
      <c r="C44" s="12">
        <v>13</v>
      </c>
      <c r="D44" s="8">
        <v>0.96</v>
      </c>
      <c r="E44" s="12">
        <v>3</v>
      </c>
      <c r="F44" s="8">
        <v>0.37</v>
      </c>
      <c r="G44" s="12">
        <v>10</v>
      </c>
      <c r="H44" s="8">
        <v>1.85</v>
      </c>
      <c r="I44" s="12">
        <v>0</v>
      </c>
    </row>
    <row r="47" spans="2:9" ht="33" customHeight="1" x14ac:dyDescent="0.2">
      <c r="B47" t="s">
        <v>227</v>
      </c>
      <c r="C47" s="10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61</v>
      </c>
    </row>
    <row r="48" spans="2:9" ht="15" customHeight="1" x14ac:dyDescent="0.2">
      <c r="B48" t="s">
        <v>138</v>
      </c>
      <c r="C48" s="12">
        <v>101</v>
      </c>
      <c r="D48" s="8">
        <v>7.46</v>
      </c>
      <c r="E48" s="12">
        <v>97</v>
      </c>
      <c r="F48" s="8">
        <v>12.06</v>
      </c>
      <c r="G48" s="12">
        <v>4</v>
      </c>
      <c r="H48" s="8">
        <v>0.74</v>
      </c>
      <c r="I48" s="12">
        <v>0</v>
      </c>
    </row>
    <row r="49" spans="2:9" ht="15" customHeight="1" x14ac:dyDescent="0.2">
      <c r="B49" t="s">
        <v>137</v>
      </c>
      <c r="C49" s="12">
        <v>84</v>
      </c>
      <c r="D49" s="8">
        <v>6.21</v>
      </c>
      <c r="E49" s="12">
        <v>79</v>
      </c>
      <c r="F49" s="8">
        <v>9.83</v>
      </c>
      <c r="G49" s="12">
        <v>5</v>
      </c>
      <c r="H49" s="8">
        <v>0.92</v>
      </c>
      <c r="I49" s="12">
        <v>0</v>
      </c>
    </row>
    <row r="50" spans="2:9" ht="15" customHeight="1" x14ac:dyDescent="0.2">
      <c r="B50" t="s">
        <v>139</v>
      </c>
      <c r="C50" s="12">
        <v>47</v>
      </c>
      <c r="D50" s="8">
        <v>3.47</v>
      </c>
      <c r="E50" s="12">
        <v>43</v>
      </c>
      <c r="F50" s="8">
        <v>5.35</v>
      </c>
      <c r="G50" s="12">
        <v>4</v>
      </c>
      <c r="H50" s="8">
        <v>0.74</v>
      </c>
      <c r="I50" s="12">
        <v>0</v>
      </c>
    </row>
    <row r="51" spans="2:9" ht="15" customHeight="1" x14ac:dyDescent="0.2">
      <c r="B51" t="s">
        <v>122</v>
      </c>
      <c r="C51" s="12">
        <v>40</v>
      </c>
      <c r="D51" s="8">
        <v>2.96</v>
      </c>
      <c r="E51" s="12">
        <v>23</v>
      </c>
      <c r="F51" s="8">
        <v>2.86</v>
      </c>
      <c r="G51" s="12">
        <v>17</v>
      </c>
      <c r="H51" s="8">
        <v>3.14</v>
      </c>
      <c r="I51" s="12">
        <v>0</v>
      </c>
    </row>
    <row r="52" spans="2:9" ht="15" customHeight="1" x14ac:dyDescent="0.2">
      <c r="B52" t="s">
        <v>127</v>
      </c>
      <c r="C52" s="12">
        <v>40</v>
      </c>
      <c r="D52" s="8">
        <v>2.96</v>
      </c>
      <c r="E52" s="12">
        <v>27</v>
      </c>
      <c r="F52" s="8">
        <v>3.36</v>
      </c>
      <c r="G52" s="12">
        <v>13</v>
      </c>
      <c r="H52" s="8">
        <v>2.4</v>
      </c>
      <c r="I52" s="12">
        <v>0</v>
      </c>
    </row>
    <row r="53" spans="2:9" ht="15" customHeight="1" x14ac:dyDescent="0.2">
      <c r="B53" t="s">
        <v>121</v>
      </c>
      <c r="C53" s="12">
        <v>36</v>
      </c>
      <c r="D53" s="8">
        <v>2.66</v>
      </c>
      <c r="E53" s="12">
        <v>5</v>
      </c>
      <c r="F53" s="8">
        <v>0.62</v>
      </c>
      <c r="G53" s="12">
        <v>31</v>
      </c>
      <c r="H53" s="8">
        <v>5.72</v>
      </c>
      <c r="I53" s="12">
        <v>0</v>
      </c>
    </row>
    <row r="54" spans="2:9" ht="15" customHeight="1" x14ac:dyDescent="0.2">
      <c r="B54" t="s">
        <v>140</v>
      </c>
      <c r="C54" s="12">
        <v>35</v>
      </c>
      <c r="D54" s="8">
        <v>2.59</v>
      </c>
      <c r="E54" s="12">
        <v>29</v>
      </c>
      <c r="F54" s="8">
        <v>3.61</v>
      </c>
      <c r="G54" s="12">
        <v>6</v>
      </c>
      <c r="H54" s="8">
        <v>1.1100000000000001</v>
      </c>
      <c r="I54" s="12">
        <v>0</v>
      </c>
    </row>
    <row r="55" spans="2:9" ht="15" customHeight="1" x14ac:dyDescent="0.2">
      <c r="B55" t="s">
        <v>131</v>
      </c>
      <c r="C55" s="12">
        <v>32</v>
      </c>
      <c r="D55" s="8">
        <v>2.37</v>
      </c>
      <c r="E55" s="12">
        <v>23</v>
      </c>
      <c r="F55" s="8">
        <v>2.86</v>
      </c>
      <c r="G55" s="12">
        <v>9</v>
      </c>
      <c r="H55" s="8">
        <v>1.66</v>
      </c>
      <c r="I55" s="12">
        <v>0</v>
      </c>
    </row>
    <row r="56" spans="2:9" ht="15" customHeight="1" x14ac:dyDescent="0.2">
      <c r="B56" t="s">
        <v>136</v>
      </c>
      <c r="C56" s="12">
        <v>32</v>
      </c>
      <c r="D56" s="8">
        <v>2.37</v>
      </c>
      <c r="E56" s="12">
        <v>30</v>
      </c>
      <c r="F56" s="8">
        <v>3.73</v>
      </c>
      <c r="G56" s="12">
        <v>2</v>
      </c>
      <c r="H56" s="8">
        <v>0.37</v>
      </c>
      <c r="I56" s="12">
        <v>0</v>
      </c>
    </row>
    <row r="57" spans="2:9" ht="15" customHeight="1" x14ac:dyDescent="0.2">
      <c r="B57" t="s">
        <v>135</v>
      </c>
      <c r="C57" s="12">
        <v>28</v>
      </c>
      <c r="D57" s="8">
        <v>2.0699999999999998</v>
      </c>
      <c r="E57" s="12">
        <v>26</v>
      </c>
      <c r="F57" s="8">
        <v>3.23</v>
      </c>
      <c r="G57" s="12">
        <v>2</v>
      </c>
      <c r="H57" s="8">
        <v>0.37</v>
      </c>
      <c r="I57" s="12">
        <v>0</v>
      </c>
    </row>
    <row r="58" spans="2:9" ht="15" customHeight="1" x14ac:dyDescent="0.2">
      <c r="B58" t="s">
        <v>129</v>
      </c>
      <c r="C58" s="12">
        <v>26</v>
      </c>
      <c r="D58" s="8">
        <v>1.92</v>
      </c>
      <c r="E58" s="12">
        <v>8</v>
      </c>
      <c r="F58" s="8">
        <v>1</v>
      </c>
      <c r="G58" s="12">
        <v>18</v>
      </c>
      <c r="H58" s="8">
        <v>3.32</v>
      </c>
      <c r="I58" s="12">
        <v>0</v>
      </c>
    </row>
    <row r="59" spans="2:9" ht="15" customHeight="1" x14ac:dyDescent="0.2">
      <c r="B59" t="s">
        <v>123</v>
      </c>
      <c r="C59" s="12">
        <v>25</v>
      </c>
      <c r="D59" s="8">
        <v>1.85</v>
      </c>
      <c r="E59" s="12">
        <v>9</v>
      </c>
      <c r="F59" s="8">
        <v>1.1200000000000001</v>
      </c>
      <c r="G59" s="12">
        <v>16</v>
      </c>
      <c r="H59" s="8">
        <v>2.95</v>
      </c>
      <c r="I59" s="12">
        <v>0</v>
      </c>
    </row>
    <row r="60" spans="2:9" ht="15" customHeight="1" x14ac:dyDescent="0.2">
      <c r="B60" t="s">
        <v>134</v>
      </c>
      <c r="C60" s="12">
        <v>25</v>
      </c>
      <c r="D60" s="8">
        <v>1.85</v>
      </c>
      <c r="E60" s="12">
        <v>24</v>
      </c>
      <c r="F60" s="8">
        <v>2.99</v>
      </c>
      <c r="G60" s="12">
        <v>1</v>
      </c>
      <c r="H60" s="8">
        <v>0.18</v>
      </c>
      <c r="I60" s="12">
        <v>0</v>
      </c>
    </row>
    <row r="61" spans="2:9" ht="15" customHeight="1" x14ac:dyDescent="0.2">
      <c r="B61" t="s">
        <v>128</v>
      </c>
      <c r="C61" s="12">
        <v>22</v>
      </c>
      <c r="D61" s="8">
        <v>1.63</v>
      </c>
      <c r="E61" s="12">
        <v>11</v>
      </c>
      <c r="F61" s="8">
        <v>1.37</v>
      </c>
      <c r="G61" s="12">
        <v>11</v>
      </c>
      <c r="H61" s="8">
        <v>2.0299999999999998</v>
      </c>
      <c r="I61" s="12">
        <v>0</v>
      </c>
    </row>
    <row r="62" spans="2:9" ht="15" customHeight="1" x14ac:dyDescent="0.2">
      <c r="B62" t="s">
        <v>159</v>
      </c>
      <c r="C62" s="12">
        <v>22</v>
      </c>
      <c r="D62" s="8">
        <v>1.63</v>
      </c>
      <c r="E62" s="12">
        <v>18</v>
      </c>
      <c r="F62" s="8">
        <v>2.2400000000000002</v>
      </c>
      <c r="G62" s="12">
        <v>4</v>
      </c>
      <c r="H62" s="8">
        <v>0.74</v>
      </c>
      <c r="I62" s="12">
        <v>0</v>
      </c>
    </row>
    <row r="63" spans="2:9" ht="15" customHeight="1" x14ac:dyDescent="0.2">
      <c r="B63" t="s">
        <v>149</v>
      </c>
      <c r="C63" s="12">
        <v>21</v>
      </c>
      <c r="D63" s="8">
        <v>1.55</v>
      </c>
      <c r="E63" s="12">
        <v>14</v>
      </c>
      <c r="F63" s="8">
        <v>1.74</v>
      </c>
      <c r="G63" s="12">
        <v>7</v>
      </c>
      <c r="H63" s="8">
        <v>1.29</v>
      </c>
      <c r="I63" s="12">
        <v>0</v>
      </c>
    </row>
    <row r="64" spans="2:9" ht="15" customHeight="1" x14ac:dyDescent="0.2">
      <c r="B64" t="s">
        <v>132</v>
      </c>
      <c r="C64" s="12">
        <v>20</v>
      </c>
      <c r="D64" s="8">
        <v>1.48</v>
      </c>
      <c r="E64" s="12">
        <v>7</v>
      </c>
      <c r="F64" s="8">
        <v>0.87</v>
      </c>
      <c r="G64" s="12">
        <v>13</v>
      </c>
      <c r="H64" s="8">
        <v>2.4</v>
      </c>
      <c r="I64" s="12">
        <v>0</v>
      </c>
    </row>
    <row r="65" spans="2:9" ht="15" customHeight="1" x14ac:dyDescent="0.2">
      <c r="B65" t="s">
        <v>152</v>
      </c>
      <c r="C65" s="12">
        <v>19</v>
      </c>
      <c r="D65" s="8">
        <v>1.4</v>
      </c>
      <c r="E65" s="12">
        <v>10</v>
      </c>
      <c r="F65" s="8">
        <v>1.24</v>
      </c>
      <c r="G65" s="12">
        <v>9</v>
      </c>
      <c r="H65" s="8">
        <v>1.66</v>
      </c>
      <c r="I65" s="12">
        <v>0</v>
      </c>
    </row>
    <row r="66" spans="2:9" ht="15" customHeight="1" x14ac:dyDescent="0.2">
      <c r="B66" t="s">
        <v>125</v>
      </c>
      <c r="C66" s="12">
        <v>19</v>
      </c>
      <c r="D66" s="8">
        <v>1.4</v>
      </c>
      <c r="E66" s="12">
        <v>14</v>
      </c>
      <c r="F66" s="8">
        <v>1.74</v>
      </c>
      <c r="G66" s="12">
        <v>5</v>
      </c>
      <c r="H66" s="8">
        <v>0.92</v>
      </c>
      <c r="I66" s="12">
        <v>0</v>
      </c>
    </row>
    <row r="67" spans="2:9" ht="15" customHeight="1" x14ac:dyDescent="0.2">
      <c r="B67" t="s">
        <v>126</v>
      </c>
      <c r="C67" s="12">
        <v>19</v>
      </c>
      <c r="D67" s="8">
        <v>1.4</v>
      </c>
      <c r="E67" s="12">
        <v>12</v>
      </c>
      <c r="F67" s="8">
        <v>1.49</v>
      </c>
      <c r="G67" s="12">
        <v>7</v>
      </c>
      <c r="H67" s="8">
        <v>1.29</v>
      </c>
      <c r="I67" s="12">
        <v>0</v>
      </c>
    </row>
    <row r="68" spans="2:9" ht="15" customHeight="1" x14ac:dyDescent="0.2">
      <c r="B68" t="s">
        <v>142</v>
      </c>
      <c r="C68" s="12">
        <v>19</v>
      </c>
      <c r="D68" s="8">
        <v>1.4</v>
      </c>
      <c r="E68" s="12">
        <v>13</v>
      </c>
      <c r="F68" s="8">
        <v>1.62</v>
      </c>
      <c r="G68" s="12">
        <v>6</v>
      </c>
      <c r="H68" s="8">
        <v>1.1100000000000001</v>
      </c>
      <c r="I68" s="12">
        <v>0</v>
      </c>
    </row>
    <row r="70" spans="2:9" ht="15" customHeight="1" x14ac:dyDescent="0.2">
      <c r="B70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6DF3-EBDA-47BE-B327-C62A85E66880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235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205</v>
      </c>
      <c r="D6" s="8">
        <v>19.88</v>
      </c>
      <c r="E6" s="12">
        <v>127</v>
      </c>
      <c r="F6" s="8">
        <v>20.52</v>
      </c>
      <c r="G6" s="12">
        <v>78</v>
      </c>
      <c r="H6" s="8">
        <v>19.399999999999999</v>
      </c>
      <c r="I6" s="12">
        <v>0</v>
      </c>
    </row>
    <row r="7" spans="2:9" ht="15" customHeight="1" x14ac:dyDescent="0.2">
      <c r="B7" t="s">
        <v>41</v>
      </c>
      <c r="C7" s="12">
        <v>125</v>
      </c>
      <c r="D7" s="8">
        <v>12.12</v>
      </c>
      <c r="E7" s="12">
        <v>62</v>
      </c>
      <c r="F7" s="8">
        <v>10.02</v>
      </c>
      <c r="G7" s="12">
        <v>63</v>
      </c>
      <c r="H7" s="8">
        <v>15.67</v>
      </c>
      <c r="I7" s="12">
        <v>0</v>
      </c>
    </row>
    <row r="8" spans="2:9" ht="15" customHeight="1" x14ac:dyDescent="0.2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43</v>
      </c>
      <c r="C9" s="12">
        <v>4</v>
      </c>
      <c r="D9" s="8">
        <v>0.39</v>
      </c>
      <c r="E9" s="12">
        <v>1</v>
      </c>
      <c r="F9" s="8">
        <v>0.16</v>
      </c>
      <c r="G9" s="12">
        <v>3</v>
      </c>
      <c r="H9" s="8">
        <v>0.75</v>
      </c>
      <c r="I9" s="12">
        <v>0</v>
      </c>
    </row>
    <row r="10" spans="2:9" ht="15" customHeight="1" x14ac:dyDescent="0.2">
      <c r="B10" t="s">
        <v>44</v>
      </c>
      <c r="C10" s="12">
        <v>10</v>
      </c>
      <c r="D10" s="8">
        <v>0.97</v>
      </c>
      <c r="E10" s="12">
        <v>0</v>
      </c>
      <c r="F10" s="8">
        <v>0</v>
      </c>
      <c r="G10" s="12">
        <v>10</v>
      </c>
      <c r="H10" s="8">
        <v>2.4900000000000002</v>
      </c>
      <c r="I10" s="12">
        <v>0</v>
      </c>
    </row>
    <row r="11" spans="2:9" ht="15" customHeight="1" x14ac:dyDescent="0.2">
      <c r="B11" t="s">
        <v>45</v>
      </c>
      <c r="C11" s="12">
        <v>302</v>
      </c>
      <c r="D11" s="8">
        <v>29.29</v>
      </c>
      <c r="E11" s="12">
        <v>165</v>
      </c>
      <c r="F11" s="8">
        <v>26.66</v>
      </c>
      <c r="G11" s="12">
        <v>137</v>
      </c>
      <c r="H11" s="8">
        <v>34.08</v>
      </c>
      <c r="I11" s="12">
        <v>0</v>
      </c>
    </row>
    <row r="12" spans="2:9" ht="15" customHeight="1" x14ac:dyDescent="0.2">
      <c r="B12" t="s">
        <v>46</v>
      </c>
      <c r="C12" s="12">
        <v>5</v>
      </c>
      <c r="D12" s="8">
        <v>0.48</v>
      </c>
      <c r="E12" s="12">
        <v>2</v>
      </c>
      <c r="F12" s="8">
        <v>0.32</v>
      </c>
      <c r="G12" s="12">
        <v>3</v>
      </c>
      <c r="H12" s="8">
        <v>0.75</v>
      </c>
      <c r="I12" s="12">
        <v>0</v>
      </c>
    </row>
    <row r="13" spans="2:9" ht="15" customHeight="1" x14ac:dyDescent="0.2">
      <c r="B13" t="s">
        <v>47</v>
      </c>
      <c r="C13" s="12">
        <v>36</v>
      </c>
      <c r="D13" s="8">
        <v>3.49</v>
      </c>
      <c r="E13" s="12">
        <v>10</v>
      </c>
      <c r="F13" s="8">
        <v>1.62</v>
      </c>
      <c r="G13" s="12">
        <v>26</v>
      </c>
      <c r="H13" s="8">
        <v>6.47</v>
      </c>
      <c r="I13" s="12">
        <v>0</v>
      </c>
    </row>
    <row r="14" spans="2:9" ht="15" customHeight="1" x14ac:dyDescent="0.2">
      <c r="B14" t="s">
        <v>48</v>
      </c>
      <c r="C14" s="12">
        <v>26</v>
      </c>
      <c r="D14" s="8">
        <v>2.52</v>
      </c>
      <c r="E14" s="12">
        <v>14</v>
      </c>
      <c r="F14" s="8">
        <v>2.2599999999999998</v>
      </c>
      <c r="G14" s="12">
        <v>12</v>
      </c>
      <c r="H14" s="8">
        <v>2.99</v>
      </c>
      <c r="I14" s="12">
        <v>0</v>
      </c>
    </row>
    <row r="15" spans="2:9" ht="15" customHeight="1" x14ac:dyDescent="0.2">
      <c r="B15" t="s">
        <v>49</v>
      </c>
      <c r="C15" s="12">
        <v>83</v>
      </c>
      <c r="D15" s="8">
        <v>8.0500000000000007</v>
      </c>
      <c r="E15" s="12">
        <v>60</v>
      </c>
      <c r="F15" s="8">
        <v>9.69</v>
      </c>
      <c r="G15" s="12">
        <v>21</v>
      </c>
      <c r="H15" s="8">
        <v>5.22</v>
      </c>
      <c r="I15" s="12">
        <v>0</v>
      </c>
    </row>
    <row r="16" spans="2:9" ht="15" customHeight="1" x14ac:dyDescent="0.2">
      <c r="B16" t="s">
        <v>50</v>
      </c>
      <c r="C16" s="12">
        <v>119</v>
      </c>
      <c r="D16" s="8">
        <v>11.54</v>
      </c>
      <c r="E16" s="12">
        <v>104</v>
      </c>
      <c r="F16" s="8">
        <v>16.8</v>
      </c>
      <c r="G16" s="12">
        <v>15</v>
      </c>
      <c r="H16" s="8">
        <v>3.73</v>
      </c>
      <c r="I16" s="12">
        <v>0</v>
      </c>
    </row>
    <row r="17" spans="2:9" ht="15" customHeight="1" x14ac:dyDescent="0.2">
      <c r="B17" t="s">
        <v>51</v>
      </c>
      <c r="C17" s="12">
        <v>38</v>
      </c>
      <c r="D17" s="8">
        <v>3.69</v>
      </c>
      <c r="E17" s="12">
        <v>27</v>
      </c>
      <c r="F17" s="8">
        <v>4.3600000000000003</v>
      </c>
      <c r="G17" s="12">
        <v>8</v>
      </c>
      <c r="H17" s="8">
        <v>1.99</v>
      </c>
      <c r="I17" s="12">
        <v>0</v>
      </c>
    </row>
    <row r="18" spans="2:9" ht="15" customHeight="1" x14ac:dyDescent="0.2">
      <c r="B18" t="s">
        <v>52</v>
      </c>
      <c r="C18" s="12">
        <v>38</v>
      </c>
      <c r="D18" s="8">
        <v>3.69</v>
      </c>
      <c r="E18" s="12">
        <v>25</v>
      </c>
      <c r="F18" s="8">
        <v>4.04</v>
      </c>
      <c r="G18" s="12">
        <v>13</v>
      </c>
      <c r="H18" s="8">
        <v>3.23</v>
      </c>
      <c r="I18" s="12">
        <v>0</v>
      </c>
    </row>
    <row r="19" spans="2:9" ht="15" customHeight="1" x14ac:dyDescent="0.2">
      <c r="B19" t="s">
        <v>53</v>
      </c>
      <c r="C19" s="12">
        <v>40</v>
      </c>
      <c r="D19" s="8">
        <v>3.88</v>
      </c>
      <c r="E19" s="12">
        <v>22</v>
      </c>
      <c r="F19" s="8">
        <v>3.55</v>
      </c>
      <c r="G19" s="12">
        <v>13</v>
      </c>
      <c r="H19" s="8">
        <v>3.23</v>
      </c>
      <c r="I19" s="12">
        <v>5</v>
      </c>
    </row>
    <row r="20" spans="2:9" ht="15" customHeight="1" x14ac:dyDescent="0.2">
      <c r="B20" s="9" t="s">
        <v>225</v>
      </c>
      <c r="C20" s="12">
        <f>SUM(LTBL_15106[総数／事業所数])</f>
        <v>1031</v>
      </c>
      <c r="E20" s="12">
        <f>SUBTOTAL(109,LTBL_15106[個人／事業所数])</f>
        <v>619</v>
      </c>
      <c r="G20" s="12">
        <f>SUBTOTAL(109,LTBL_15106[法人／事業所数])</f>
        <v>402</v>
      </c>
      <c r="I20" s="12">
        <f>SUBTOTAL(109,LTBL_15106[法人以外の団体／事業所数])</f>
        <v>5</v>
      </c>
    </row>
    <row r="21" spans="2:9" ht="15" customHeight="1" x14ac:dyDescent="0.2">
      <c r="E21" s="11">
        <f>LTBL_15106[[#Totals],[個人／事業所数]]/LTBL_15106[[#Totals],[総数／事業所数]]</f>
        <v>0.60038797284190104</v>
      </c>
      <c r="G21" s="11">
        <f>LTBL_15106[[#Totals],[法人／事業所数]]/LTBL_15106[[#Totals],[総数／事業所数]]</f>
        <v>0.38991270611057227</v>
      </c>
      <c r="I21" s="11">
        <f>LTBL_15106[[#Totals],[法人以外の団体／事業所数]]/LTBL_15106[[#Totals],[総数／事業所数]]</f>
        <v>4.849660523763337E-3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108</v>
      </c>
      <c r="D24" s="8">
        <v>10.48</v>
      </c>
      <c r="E24" s="12">
        <v>101</v>
      </c>
      <c r="F24" s="8">
        <v>16.32</v>
      </c>
      <c r="G24" s="12">
        <v>7</v>
      </c>
      <c r="H24" s="8">
        <v>1.74</v>
      </c>
      <c r="I24" s="12">
        <v>0</v>
      </c>
    </row>
    <row r="25" spans="2:9" ht="15" customHeight="1" x14ac:dyDescent="0.2">
      <c r="B25" t="s">
        <v>72</v>
      </c>
      <c r="C25" s="12">
        <v>95</v>
      </c>
      <c r="D25" s="8">
        <v>9.2100000000000009</v>
      </c>
      <c r="E25" s="12">
        <v>51</v>
      </c>
      <c r="F25" s="8">
        <v>8.24</v>
      </c>
      <c r="G25" s="12">
        <v>44</v>
      </c>
      <c r="H25" s="8">
        <v>10.95</v>
      </c>
      <c r="I25" s="12">
        <v>0</v>
      </c>
    </row>
    <row r="26" spans="2:9" ht="15" customHeight="1" x14ac:dyDescent="0.2">
      <c r="B26" t="s">
        <v>63</v>
      </c>
      <c r="C26" s="12">
        <v>93</v>
      </c>
      <c r="D26" s="8">
        <v>9.02</v>
      </c>
      <c r="E26" s="12">
        <v>70</v>
      </c>
      <c r="F26" s="8">
        <v>11.31</v>
      </c>
      <c r="G26" s="12">
        <v>23</v>
      </c>
      <c r="H26" s="8">
        <v>5.72</v>
      </c>
      <c r="I26" s="12">
        <v>0</v>
      </c>
    </row>
    <row r="27" spans="2:9" ht="15" customHeight="1" x14ac:dyDescent="0.2">
      <c r="B27" t="s">
        <v>62</v>
      </c>
      <c r="C27" s="12">
        <v>76</v>
      </c>
      <c r="D27" s="8">
        <v>7.37</v>
      </c>
      <c r="E27" s="12">
        <v>41</v>
      </c>
      <c r="F27" s="8">
        <v>6.62</v>
      </c>
      <c r="G27" s="12">
        <v>35</v>
      </c>
      <c r="H27" s="8">
        <v>8.7100000000000009</v>
      </c>
      <c r="I27" s="12">
        <v>0</v>
      </c>
    </row>
    <row r="28" spans="2:9" ht="15" customHeight="1" x14ac:dyDescent="0.2">
      <c r="B28" t="s">
        <v>77</v>
      </c>
      <c r="C28" s="12">
        <v>70</v>
      </c>
      <c r="D28" s="8">
        <v>6.79</v>
      </c>
      <c r="E28" s="12">
        <v>58</v>
      </c>
      <c r="F28" s="8">
        <v>9.3699999999999992</v>
      </c>
      <c r="G28" s="12">
        <v>12</v>
      </c>
      <c r="H28" s="8">
        <v>2.99</v>
      </c>
      <c r="I28" s="12">
        <v>0</v>
      </c>
    </row>
    <row r="29" spans="2:9" ht="15" customHeight="1" x14ac:dyDescent="0.2">
      <c r="B29" t="s">
        <v>70</v>
      </c>
      <c r="C29" s="12">
        <v>63</v>
      </c>
      <c r="D29" s="8">
        <v>6.11</v>
      </c>
      <c r="E29" s="12">
        <v>50</v>
      </c>
      <c r="F29" s="8">
        <v>8.08</v>
      </c>
      <c r="G29" s="12">
        <v>13</v>
      </c>
      <c r="H29" s="8">
        <v>3.23</v>
      </c>
      <c r="I29" s="12">
        <v>0</v>
      </c>
    </row>
    <row r="30" spans="2:9" ht="15" customHeight="1" x14ac:dyDescent="0.2">
      <c r="B30" t="s">
        <v>71</v>
      </c>
      <c r="C30" s="12">
        <v>50</v>
      </c>
      <c r="D30" s="8">
        <v>4.8499999999999996</v>
      </c>
      <c r="E30" s="12">
        <v>33</v>
      </c>
      <c r="F30" s="8">
        <v>5.33</v>
      </c>
      <c r="G30" s="12">
        <v>17</v>
      </c>
      <c r="H30" s="8">
        <v>4.2300000000000004</v>
      </c>
      <c r="I30" s="12">
        <v>0</v>
      </c>
    </row>
    <row r="31" spans="2:9" ht="15" customHeight="1" x14ac:dyDescent="0.2">
      <c r="B31" t="s">
        <v>79</v>
      </c>
      <c r="C31" s="12">
        <v>38</v>
      </c>
      <c r="D31" s="8">
        <v>3.69</v>
      </c>
      <c r="E31" s="12">
        <v>27</v>
      </c>
      <c r="F31" s="8">
        <v>4.3600000000000003</v>
      </c>
      <c r="G31" s="12">
        <v>8</v>
      </c>
      <c r="H31" s="8">
        <v>1.99</v>
      </c>
      <c r="I31" s="12">
        <v>0</v>
      </c>
    </row>
    <row r="32" spans="2:9" ht="15" customHeight="1" x14ac:dyDescent="0.2">
      <c r="B32" t="s">
        <v>64</v>
      </c>
      <c r="C32" s="12">
        <v>36</v>
      </c>
      <c r="D32" s="8">
        <v>3.49</v>
      </c>
      <c r="E32" s="12">
        <v>16</v>
      </c>
      <c r="F32" s="8">
        <v>2.58</v>
      </c>
      <c r="G32" s="12">
        <v>20</v>
      </c>
      <c r="H32" s="8">
        <v>4.9800000000000004</v>
      </c>
      <c r="I32" s="12">
        <v>0</v>
      </c>
    </row>
    <row r="33" spans="2:9" ht="15" customHeight="1" x14ac:dyDescent="0.2">
      <c r="B33" t="s">
        <v>65</v>
      </c>
      <c r="C33" s="12">
        <v>36</v>
      </c>
      <c r="D33" s="8">
        <v>3.49</v>
      </c>
      <c r="E33" s="12">
        <v>20</v>
      </c>
      <c r="F33" s="8">
        <v>3.23</v>
      </c>
      <c r="G33" s="12">
        <v>16</v>
      </c>
      <c r="H33" s="8">
        <v>3.98</v>
      </c>
      <c r="I33" s="12">
        <v>0</v>
      </c>
    </row>
    <row r="34" spans="2:9" ht="15" customHeight="1" x14ac:dyDescent="0.2">
      <c r="B34" t="s">
        <v>69</v>
      </c>
      <c r="C34" s="12">
        <v>26</v>
      </c>
      <c r="D34" s="8">
        <v>2.52</v>
      </c>
      <c r="E34" s="12">
        <v>17</v>
      </c>
      <c r="F34" s="8">
        <v>2.75</v>
      </c>
      <c r="G34" s="12">
        <v>9</v>
      </c>
      <c r="H34" s="8">
        <v>2.2400000000000002</v>
      </c>
      <c r="I34" s="12">
        <v>0</v>
      </c>
    </row>
    <row r="35" spans="2:9" ht="15" customHeight="1" x14ac:dyDescent="0.2">
      <c r="B35" t="s">
        <v>73</v>
      </c>
      <c r="C35" s="12">
        <v>26</v>
      </c>
      <c r="D35" s="8">
        <v>2.52</v>
      </c>
      <c r="E35" s="12">
        <v>8</v>
      </c>
      <c r="F35" s="8">
        <v>1.29</v>
      </c>
      <c r="G35" s="12">
        <v>18</v>
      </c>
      <c r="H35" s="8">
        <v>4.4800000000000004</v>
      </c>
      <c r="I35" s="12">
        <v>0</v>
      </c>
    </row>
    <row r="36" spans="2:9" ht="15" customHeight="1" x14ac:dyDescent="0.2">
      <c r="B36" t="s">
        <v>80</v>
      </c>
      <c r="C36" s="12">
        <v>26</v>
      </c>
      <c r="D36" s="8">
        <v>2.52</v>
      </c>
      <c r="E36" s="12">
        <v>25</v>
      </c>
      <c r="F36" s="8">
        <v>4.04</v>
      </c>
      <c r="G36" s="12">
        <v>1</v>
      </c>
      <c r="H36" s="8">
        <v>0.25</v>
      </c>
      <c r="I36" s="12">
        <v>0</v>
      </c>
    </row>
    <row r="37" spans="2:9" ht="15" customHeight="1" x14ac:dyDescent="0.2">
      <c r="B37" t="s">
        <v>86</v>
      </c>
      <c r="C37" s="12">
        <v>22</v>
      </c>
      <c r="D37" s="8">
        <v>2.13</v>
      </c>
      <c r="E37" s="12">
        <v>17</v>
      </c>
      <c r="F37" s="8">
        <v>2.75</v>
      </c>
      <c r="G37" s="12">
        <v>5</v>
      </c>
      <c r="H37" s="8">
        <v>1.24</v>
      </c>
      <c r="I37" s="12">
        <v>0</v>
      </c>
    </row>
    <row r="38" spans="2:9" ht="15" customHeight="1" x14ac:dyDescent="0.2">
      <c r="B38" t="s">
        <v>66</v>
      </c>
      <c r="C38" s="12">
        <v>17</v>
      </c>
      <c r="D38" s="8">
        <v>1.65</v>
      </c>
      <c r="E38" s="12">
        <v>5</v>
      </c>
      <c r="F38" s="8">
        <v>0.81</v>
      </c>
      <c r="G38" s="12">
        <v>12</v>
      </c>
      <c r="H38" s="8">
        <v>2.99</v>
      </c>
      <c r="I38" s="12">
        <v>0</v>
      </c>
    </row>
    <row r="39" spans="2:9" ht="15" customHeight="1" x14ac:dyDescent="0.2">
      <c r="B39" t="s">
        <v>89</v>
      </c>
      <c r="C39" s="12">
        <v>16</v>
      </c>
      <c r="D39" s="8">
        <v>1.55</v>
      </c>
      <c r="E39" s="12">
        <v>8</v>
      </c>
      <c r="F39" s="8">
        <v>1.29</v>
      </c>
      <c r="G39" s="12">
        <v>8</v>
      </c>
      <c r="H39" s="8">
        <v>1.99</v>
      </c>
      <c r="I39" s="12">
        <v>0</v>
      </c>
    </row>
    <row r="40" spans="2:9" ht="15" customHeight="1" x14ac:dyDescent="0.2">
      <c r="B40" t="s">
        <v>67</v>
      </c>
      <c r="C40" s="12">
        <v>15</v>
      </c>
      <c r="D40" s="8">
        <v>1.45</v>
      </c>
      <c r="E40" s="12">
        <v>2</v>
      </c>
      <c r="F40" s="8">
        <v>0.32</v>
      </c>
      <c r="G40" s="12">
        <v>13</v>
      </c>
      <c r="H40" s="8">
        <v>3.23</v>
      </c>
      <c r="I40" s="12">
        <v>0</v>
      </c>
    </row>
    <row r="41" spans="2:9" ht="15" customHeight="1" x14ac:dyDescent="0.2">
      <c r="B41" t="s">
        <v>74</v>
      </c>
      <c r="C41" s="12">
        <v>14</v>
      </c>
      <c r="D41" s="8">
        <v>1.36</v>
      </c>
      <c r="E41" s="12">
        <v>9</v>
      </c>
      <c r="F41" s="8">
        <v>1.45</v>
      </c>
      <c r="G41" s="12">
        <v>5</v>
      </c>
      <c r="H41" s="8">
        <v>1.24</v>
      </c>
      <c r="I41" s="12">
        <v>0</v>
      </c>
    </row>
    <row r="42" spans="2:9" ht="15" customHeight="1" x14ac:dyDescent="0.2">
      <c r="B42" t="s">
        <v>90</v>
      </c>
      <c r="C42" s="12">
        <v>12</v>
      </c>
      <c r="D42" s="8">
        <v>1.1599999999999999</v>
      </c>
      <c r="E42" s="12">
        <v>8</v>
      </c>
      <c r="F42" s="8">
        <v>1.29</v>
      </c>
      <c r="G42" s="12">
        <v>4</v>
      </c>
      <c r="H42" s="8">
        <v>1</v>
      </c>
      <c r="I42" s="12">
        <v>0</v>
      </c>
    </row>
    <row r="43" spans="2:9" ht="15" customHeight="1" x14ac:dyDescent="0.2">
      <c r="B43" t="s">
        <v>85</v>
      </c>
      <c r="C43" s="12">
        <v>12</v>
      </c>
      <c r="D43" s="8">
        <v>1.1599999999999999</v>
      </c>
      <c r="E43" s="12">
        <v>2</v>
      </c>
      <c r="F43" s="8">
        <v>0.32</v>
      </c>
      <c r="G43" s="12">
        <v>10</v>
      </c>
      <c r="H43" s="8">
        <v>2.4900000000000002</v>
      </c>
      <c r="I43" s="12">
        <v>0</v>
      </c>
    </row>
    <row r="44" spans="2:9" ht="15" customHeight="1" x14ac:dyDescent="0.2">
      <c r="B44" t="s">
        <v>75</v>
      </c>
      <c r="C44" s="12">
        <v>12</v>
      </c>
      <c r="D44" s="8">
        <v>1.1599999999999999</v>
      </c>
      <c r="E44" s="12">
        <v>5</v>
      </c>
      <c r="F44" s="8">
        <v>0.81</v>
      </c>
      <c r="G44" s="12">
        <v>7</v>
      </c>
      <c r="H44" s="8">
        <v>1.74</v>
      </c>
      <c r="I44" s="12">
        <v>0</v>
      </c>
    </row>
    <row r="45" spans="2:9" ht="15" customHeight="1" x14ac:dyDescent="0.2">
      <c r="B45" t="s">
        <v>81</v>
      </c>
      <c r="C45" s="12">
        <v>12</v>
      </c>
      <c r="D45" s="8">
        <v>1.1599999999999999</v>
      </c>
      <c r="E45" s="12">
        <v>0</v>
      </c>
      <c r="F45" s="8">
        <v>0</v>
      </c>
      <c r="G45" s="12">
        <v>12</v>
      </c>
      <c r="H45" s="8">
        <v>2.99</v>
      </c>
      <c r="I45" s="12">
        <v>0</v>
      </c>
    </row>
    <row r="48" spans="2:9" ht="33" customHeight="1" x14ac:dyDescent="0.2">
      <c r="B48" t="s">
        <v>227</v>
      </c>
      <c r="C48" s="10" t="s">
        <v>55</v>
      </c>
      <c r="D48" s="10" t="s">
        <v>56</v>
      </c>
      <c r="E48" s="10" t="s">
        <v>57</v>
      </c>
      <c r="F48" s="10" t="s">
        <v>58</v>
      </c>
      <c r="G48" s="10" t="s">
        <v>59</v>
      </c>
      <c r="H48" s="10" t="s">
        <v>60</v>
      </c>
      <c r="I48" s="10" t="s">
        <v>61</v>
      </c>
    </row>
    <row r="49" spans="2:9" ht="15" customHeight="1" x14ac:dyDescent="0.2">
      <c r="B49" t="s">
        <v>138</v>
      </c>
      <c r="C49" s="12">
        <v>57</v>
      </c>
      <c r="D49" s="8">
        <v>5.53</v>
      </c>
      <c r="E49" s="12">
        <v>54</v>
      </c>
      <c r="F49" s="8">
        <v>8.7200000000000006</v>
      </c>
      <c r="G49" s="12">
        <v>3</v>
      </c>
      <c r="H49" s="8">
        <v>0.75</v>
      </c>
      <c r="I49" s="12">
        <v>0</v>
      </c>
    </row>
    <row r="50" spans="2:9" ht="15" customHeight="1" x14ac:dyDescent="0.2">
      <c r="B50" t="s">
        <v>122</v>
      </c>
      <c r="C50" s="12">
        <v>46</v>
      </c>
      <c r="D50" s="8">
        <v>4.46</v>
      </c>
      <c r="E50" s="12">
        <v>29</v>
      </c>
      <c r="F50" s="8">
        <v>4.68</v>
      </c>
      <c r="G50" s="12">
        <v>17</v>
      </c>
      <c r="H50" s="8">
        <v>4.2300000000000004</v>
      </c>
      <c r="I50" s="12">
        <v>0</v>
      </c>
    </row>
    <row r="51" spans="2:9" ht="15" customHeight="1" x14ac:dyDescent="0.2">
      <c r="B51" t="s">
        <v>137</v>
      </c>
      <c r="C51" s="12">
        <v>42</v>
      </c>
      <c r="D51" s="8">
        <v>4.07</v>
      </c>
      <c r="E51" s="12">
        <v>41</v>
      </c>
      <c r="F51" s="8">
        <v>6.62</v>
      </c>
      <c r="G51" s="12">
        <v>1</v>
      </c>
      <c r="H51" s="8">
        <v>0.25</v>
      </c>
      <c r="I51" s="12">
        <v>0</v>
      </c>
    </row>
    <row r="52" spans="2:9" ht="15" customHeight="1" x14ac:dyDescent="0.2">
      <c r="B52" t="s">
        <v>128</v>
      </c>
      <c r="C52" s="12">
        <v>30</v>
      </c>
      <c r="D52" s="8">
        <v>2.91</v>
      </c>
      <c r="E52" s="12">
        <v>20</v>
      </c>
      <c r="F52" s="8">
        <v>3.23</v>
      </c>
      <c r="G52" s="12">
        <v>10</v>
      </c>
      <c r="H52" s="8">
        <v>2.4900000000000002</v>
      </c>
      <c r="I52" s="12">
        <v>0</v>
      </c>
    </row>
    <row r="53" spans="2:9" ht="15" customHeight="1" x14ac:dyDescent="0.2">
      <c r="B53" t="s">
        <v>129</v>
      </c>
      <c r="C53" s="12">
        <v>27</v>
      </c>
      <c r="D53" s="8">
        <v>2.62</v>
      </c>
      <c r="E53" s="12">
        <v>9</v>
      </c>
      <c r="F53" s="8">
        <v>1.45</v>
      </c>
      <c r="G53" s="12">
        <v>18</v>
      </c>
      <c r="H53" s="8">
        <v>4.4800000000000004</v>
      </c>
      <c r="I53" s="12">
        <v>0</v>
      </c>
    </row>
    <row r="54" spans="2:9" ht="15" customHeight="1" x14ac:dyDescent="0.2">
      <c r="B54" t="s">
        <v>139</v>
      </c>
      <c r="C54" s="12">
        <v>27</v>
      </c>
      <c r="D54" s="8">
        <v>2.62</v>
      </c>
      <c r="E54" s="12">
        <v>22</v>
      </c>
      <c r="F54" s="8">
        <v>3.55</v>
      </c>
      <c r="G54" s="12">
        <v>5</v>
      </c>
      <c r="H54" s="8">
        <v>1.24</v>
      </c>
      <c r="I54" s="12">
        <v>0</v>
      </c>
    </row>
    <row r="55" spans="2:9" ht="15" customHeight="1" x14ac:dyDescent="0.2">
      <c r="B55" t="s">
        <v>144</v>
      </c>
      <c r="C55" s="12">
        <v>26</v>
      </c>
      <c r="D55" s="8">
        <v>2.52</v>
      </c>
      <c r="E55" s="12">
        <v>26</v>
      </c>
      <c r="F55" s="8">
        <v>4.2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130</v>
      </c>
      <c r="C56" s="12">
        <v>24</v>
      </c>
      <c r="D56" s="8">
        <v>2.33</v>
      </c>
      <c r="E56" s="12">
        <v>18</v>
      </c>
      <c r="F56" s="8">
        <v>2.91</v>
      </c>
      <c r="G56" s="12">
        <v>6</v>
      </c>
      <c r="H56" s="8">
        <v>1.49</v>
      </c>
      <c r="I56" s="12">
        <v>0</v>
      </c>
    </row>
    <row r="57" spans="2:9" ht="15" customHeight="1" x14ac:dyDescent="0.2">
      <c r="B57" t="s">
        <v>127</v>
      </c>
      <c r="C57" s="12">
        <v>22</v>
      </c>
      <c r="D57" s="8">
        <v>2.13</v>
      </c>
      <c r="E57" s="12">
        <v>17</v>
      </c>
      <c r="F57" s="8">
        <v>2.75</v>
      </c>
      <c r="G57" s="12">
        <v>5</v>
      </c>
      <c r="H57" s="8">
        <v>1.24</v>
      </c>
      <c r="I57" s="12">
        <v>0</v>
      </c>
    </row>
    <row r="58" spans="2:9" ht="15" customHeight="1" x14ac:dyDescent="0.2">
      <c r="B58" t="s">
        <v>158</v>
      </c>
      <c r="C58" s="12">
        <v>22</v>
      </c>
      <c r="D58" s="8">
        <v>2.13</v>
      </c>
      <c r="E58" s="12">
        <v>17</v>
      </c>
      <c r="F58" s="8">
        <v>2.75</v>
      </c>
      <c r="G58" s="12">
        <v>5</v>
      </c>
      <c r="H58" s="8">
        <v>1.24</v>
      </c>
      <c r="I58" s="12">
        <v>0</v>
      </c>
    </row>
    <row r="59" spans="2:9" ht="15" customHeight="1" x14ac:dyDescent="0.2">
      <c r="B59" t="s">
        <v>121</v>
      </c>
      <c r="C59" s="12">
        <v>20</v>
      </c>
      <c r="D59" s="8">
        <v>1.94</v>
      </c>
      <c r="E59" s="12">
        <v>6</v>
      </c>
      <c r="F59" s="8">
        <v>0.97</v>
      </c>
      <c r="G59" s="12">
        <v>14</v>
      </c>
      <c r="H59" s="8">
        <v>3.48</v>
      </c>
      <c r="I59" s="12">
        <v>0</v>
      </c>
    </row>
    <row r="60" spans="2:9" ht="15" customHeight="1" x14ac:dyDescent="0.2">
      <c r="B60" t="s">
        <v>155</v>
      </c>
      <c r="C60" s="12">
        <v>18</v>
      </c>
      <c r="D60" s="8">
        <v>1.75</v>
      </c>
      <c r="E60" s="12">
        <v>12</v>
      </c>
      <c r="F60" s="8">
        <v>1.94</v>
      </c>
      <c r="G60" s="12">
        <v>6</v>
      </c>
      <c r="H60" s="8">
        <v>1.49</v>
      </c>
      <c r="I60" s="12">
        <v>0</v>
      </c>
    </row>
    <row r="61" spans="2:9" ht="15" customHeight="1" x14ac:dyDescent="0.2">
      <c r="B61" t="s">
        <v>134</v>
      </c>
      <c r="C61" s="12">
        <v>18</v>
      </c>
      <c r="D61" s="8">
        <v>1.75</v>
      </c>
      <c r="E61" s="12">
        <v>14</v>
      </c>
      <c r="F61" s="8">
        <v>2.2599999999999998</v>
      </c>
      <c r="G61" s="12">
        <v>4</v>
      </c>
      <c r="H61" s="8">
        <v>1</v>
      </c>
      <c r="I61" s="12">
        <v>0</v>
      </c>
    </row>
    <row r="62" spans="2:9" ht="15" customHeight="1" x14ac:dyDescent="0.2">
      <c r="B62" t="s">
        <v>126</v>
      </c>
      <c r="C62" s="12">
        <v>17</v>
      </c>
      <c r="D62" s="8">
        <v>1.65</v>
      </c>
      <c r="E62" s="12">
        <v>14</v>
      </c>
      <c r="F62" s="8">
        <v>2.2599999999999998</v>
      </c>
      <c r="G62" s="12">
        <v>3</v>
      </c>
      <c r="H62" s="8">
        <v>0.75</v>
      </c>
      <c r="I62" s="12">
        <v>0</v>
      </c>
    </row>
    <row r="63" spans="2:9" ht="15" customHeight="1" x14ac:dyDescent="0.2">
      <c r="B63" t="s">
        <v>135</v>
      </c>
      <c r="C63" s="12">
        <v>17</v>
      </c>
      <c r="D63" s="8">
        <v>1.65</v>
      </c>
      <c r="E63" s="12">
        <v>16</v>
      </c>
      <c r="F63" s="8">
        <v>2.58</v>
      </c>
      <c r="G63" s="12">
        <v>1</v>
      </c>
      <c r="H63" s="8">
        <v>0.25</v>
      </c>
      <c r="I63" s="12">
        <v>0</v>
      </c>
    </row>
    <row r="64" spans="2:9" ht="15" customHeight="1" x14ac:dyDescent="0.2">
      <c r="B64" t="s">
        <v>140</v>
      </c>
      <c r="C64" s="12">
        <v>17</v>
      </c>
      <c r="D64" s="8">
        <v>1.65</v>
      </c>
      <c r="E64" s="12">
        <v>17</v>
      </c>
      <c r="F64" s="8">
        <v>2.75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123</v>
      </c>
      <c r="C65" s="12">
        <v>16</v>
      </c>
      <c r="D65" s="8">
        <v>1.55</v>
      </c>
      <c r="E65" s="12">
        <v>11</v>
      </c>
      <c r="F65" s="8">
        <v>1.78</v>
      </c>
      <c r="G65" s="12">
        <v>5</v>
      </c>
      <c r="H65" s="8">
        <v>1.24</v>
      </c>
      <c r="I65" s="12">
        <v>0</v>
      </c>
    </row>
    <row r="66" spans="2:9" ht="15" customHeight="1" x14ac:dyDescent="0.2">
      <c r="B66" t="s">
        <v>124</v>
      </c>
      <c r="C66" s="12">
        <v>15</v>
      </c>
      <c r="D66" s="8">
        <v>1.45</v>
      </c>
      <c r="E66" s="12">
        <v>4</v>
      </c>
      <c r="F66" s="8">
        <v>0.65</v>
      </c>
      <c r="G66" s="12">
        <v>11</v>
      </c>
      <c r="H66" s="8">
        <v>2.74</v>
      </c>
      <c r="I66" s="12">
        <v>0</v>
      </c>
    </row>
    <row r="67" spans="2:9" ht="15" customHeight="1" x14ac:dyDescent="0.2">
      <c r="B67" t="s">
        <v>149</v>
      </c>
      <c r="C67" s="12">
        <v>14</v>
      </c>
      <c r="D67" s="8">
        <v>1.36</v>
      </c>
      <c r="E67" s="12">
        <v>9</v>
      </c>
      <c r="F67" s="8">
        <v>1.45</v>
      </c>
      <c r="G67" s="12">
        <v>5</v>
      </c>
      <c r="H67" s="8">
        <v>1.24</v>
      </c>
      <c r="I67" s="12">
        <v>0</v>
      </c>
    </row>
    <row r="68" spans="2:9" ht="15" customHeight="1" x14ac:dyDescent="0.2">
      <c r="B68" t="s">
        <v>160</v>
      </c>
      <c r="C68" s="12">
        <v>13</v>
      </c>
      <c r="D68" s="8">
        <v>1.26</v>
      </c>
      <c r="E68" s="12">
        <v>5</v>
      </c>
      <c r="F68" s="8">
        <v>0.81</v>
      </c>
      <c r="G68" s="12">
        <v>8</v>
      </c>
      <c r="H68" s="8">
        <v>1.99</v>
      </c>
      <c r="I68" s="12">
        <v>0</v>
      </c>
    </row>
    <row r="70" spans="2:9" ht="15" customHeight="1" x14ac:dyDescent="0.2">
      <c r="B70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D5B92-DDEE-48FA-A238-0645C1F216A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236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405</v>
      </c>
      <c r="D6" s="8">
        <v>15.16</v>
      </c>
      <c r="E6" s="12">
        <v>143</v>
      </c>
      <c r="F6" s="8">
        <v>10.64</v>
      </c>
      <c r="G6" s="12">
        <v>262</v>
      </c>
      <c r="H6" s="8">
        <v>20</v>
      </c>
      <c r="I6" s="12">
        <v>0</v>
      </c>
    </row>
    <row r="7" spans="2:9" ht="15" customHeight="1" x14ac:dyDescent="0.2">
      <c r="B7" t="s">
        <v>41</v>
      </c>
      <c r="C7" s="12">
        <v>87</v>
      </c>
      <c r="D7" s="8">
        <v>3.26</v>
      </c>
      <c r="E7" s="12">
        <v>31</v>
      </c>
      <c r="F7" s="8">
        <v>2.31</v>
      </c>
      <c r="G7" s="12">
        <v>56</v>
      </c>
      <c r="H7" s="8">
        <v>4.2699999999999996</v>
      </c>
      <c r="I7" s="12">
        <v>0</v>
      </c>
    </row>
    <row r="8" spans="2:9" ht="15" customHeight="1" x14ac:dyDescent="0.2">
      <c r="B8" t="s">
        <v>42</v>
      </c>
      <c r="C8" s="12">
        <v>2</v>
      </c>
      <c r="D8" s="8">
        <v>7.0000000000000007E-2</v>
      </c>
      <c r="E8" s="12">
        <v>0</v>
      </c>
      <c r="F8" s="8">
        <v>0</v>
      </c>
      <c r="G8" s="12">
        <v>2</v>
      </c>
      <c r="H8" s="8">
        <v>0.15</v>
      </c>
      <c r="I8" s="12">
        <v>0</v>
      </c>
    </row>
    <row r="9" spans="2:9" ht="15" customHeight="1" x14ac:dyDescent="0.2">
      <c r="B9" t="s">
        <v>43</v>
      </c>
      <c r="C9" s="12">
        <v>18</v>
      </c>
      <c r="D9" s="8">
        <v>0.67</v>
      </c>
      <c r="E9" s="12">
        <v>2</v>
      </c>
      <c r="F9" s="8">
        <v>0.15</v>
      </c>
      <c r="G9" s="12">
        <v>16</v>
      </c>
      <c r="H9" s="8">
        <v>1.22</v>
      </c>
      <c r="I9" s="12">
        <v>0</v>
      </c>
    </row>
    <row r="10" spans="2:9" ht="15" customHeight="1" x14ac:dyDescent="0.2">
      <c r="B10" t="s">
        <v>44</v>
      </c>
      <c r="C10" s="12">
        <v>34</v>
      </c>
      <c r="D10" s="8">
        <v>1.27</v>
      </c>
      <c r="E10" s="12">
        <v>14</v>
      </c>
      <c r="F10" s="8">
        <v>1.04</v>
      </c>
      <c r="G10" s="12">
        <v>20</v>
      </c>
      <c r="H10" s="8">
        <v>1.53</v>
      </c>
      <c r="I10" s="12">
        <v>0</v>
      </c>
    </row>
    <row r="11" spans="2:9" ht="15" customHeight="1" x14ac:dyDescent="0.2">
      <c r="B11" t="s">
        <v>45</v>
      </c>
      <c r="C11" s="12">
        <v>624</v>
      </c>
      <c r="D11" s="8">
        <v>23.35</v>
      </c>
      <c r="E11" s="12">
        <v>260</v>
      </c>
      <c r="F11" s="8">
        <v>19.350000000000001</v>
      </c>
      <c r="G11" s="12">
        <v>364</v>
      </c>
      <c r="H11" s="8">
        <v>27.79</v>
      </c>
      <c r="I11" s="12">
        <v>0</v>
      </c>
    </row>
    <row r="12" spans="2:9" ht="15" customHeight="1" x14ac:dyDescent="0.2">
      <c r="B12" t="s">
        <v>46</v>
      </c>
      <c r="C12" s="12">
        <v>21</v>
      </c>
      <c r="D12" s="8">
        <v>0.79</v>
      </c>
      <c r="E12" s="12">
        <v>3</v>
      </c>
      <c r="F12" s="8">
        <v>0.22</v>
      </c>
      <c r="G12" s="12">
        <v>18</v>
      </c>
      <c r="H12" s="8">
        <v>1.37</v>
      </c>
      <c r="I12" s="12">
        <v>0</v>
      </c>
    </row>
    <row r="13" spans="2:9" ht="15" customHeight="1" x14ac:dyDescent="0.2">
      <c r="B13" t="s">
        <v>47</v>
      </c>
      <c r="C13" s="12">
        <v>252</v>
      </c>
      <c r="D13" s="8">
        <v>9.43</v>
      </c>
      <c r="E13" s="12">
        <v>46</v>
      </c>
      <c r="F13" s="8">
        <v>3.42</v>
      </c>
      <c r="G13" s="12">
        <v>206</v>
      </c>
      <c r="H13" s="8">
        <v>15.73</v>
      </c>
      <c r="I13" s="12">
        <v>0</v>
      </c>
    </row>
    <row r="14" spans="2:9" ht="15" customHeight="1" x14ac:dyDescent="0.2">
      <c r="B14" t="s">
        <v>48</v>
      </c>
      <c r="C14" s="12">
        <v>149</v>
      </c>
      <c r="D14" s="8">
        <v>5.58</v>
      </c>
      <c r="E14" s="12">
        <v>82</v>
      </c>
      <c r="F14" s="8">
        <v>6.1</v>
      </c>
      <c r="G14" s="12">
        <v>64</v>
      </c>
      <c r="H14" s="8">
        <v>4.8899999999999997</v>
      </c>
      <c r="I14" s="12">
        <v>0</v>
      </c>
    </row>
    <row r="15" spans="2:9" ht="15" customHeight="1" x14ac:dyDescent="0.2">
      <c r="B15" t="s">
        <v>49</v>
      </c>
      <c r="C15" s="12">
        <v>219</v>
      </c>
      <c r="D15" s="8">
        <v>8.1999999999999993</v>
      </c>
      <c r="E15" s="12">
        <v>169</v>
      </c>
      <c r="F15" s="8">
        <v>12.57</v>
      </c>
      <c r="G15" s="12">
        <v>49</v>
      </c>
      <c r="H15" s="8">
        <v>3.74</v>
      </c>
      <c r="I15" s="12">
        <v>0</v>
      </c>
    </row>
    <row r="16" spans="2:9" ht="15" customHeight="1" x14ac:dyDescent="0.2">
      <c r="B16" t="s">
        <v>50</v>
      </c>
      <c r="C16" s="12">
        <v>461</v>
      </c>
      <c r="D16" s="8">
        <v>17.25</v>
      </c>
      <c r="E16" s="12">
        <v>357</v>
      </c>
      <c r="F16" s="8">
        <v>26.56</v>
      </c>
      <c r="G16" s="12">
        <v>104</v>
      </c>
      <c r="H16" s="8">
        <v>7.94</v>
      </c>
      <c r="I16" s="12">
        <v>0</v>
      </c>
    </row>
    <row r="17" spans="2:9" ht="15" customHeight="1" x14ac:dyDescent="0.2">
      <c r="B17" t="s">
        <v>51</v>
      </c>
      <c r="C17" s="12">
        <v>139</v>
      </c>
      <c r="D17" s="8">
        <v>5.2</v>
      </c>
      <c r="E17" s="12">
        <v>102</v>
      </c>
      <c r="F17" s="8">
        <v>7.59</v>
      </c>
      <c r="G17" s="12">
        <v>35</v>
      </c>
      <c r="H17" s="8">
        <v>2.67</v>
      </c>
      <c r="I17" s="12">
        <v>0</v>
      </c>
    </row>
    <row r="18" spans="2:9" ht="15" customHeight="1" x14ac:dyDescent="0.2">
      <c r="B18" t="s">
        <v>52</v>
      </c>
      <c r="C18" s="12">
        <v>186</v>
      </c>
      <c r="D18" s="8">
        <v>6.96</v>
      </c>
      <c r="E18" s="12">
        <v>107</v>
      </c>
      <c r="F18" s="8">
        <v>7.96</v>
      </c>
      <c r="G18" s="12">
        <v>71</v>
      </c>
      <c r="H18" s="8">
        <v>5.42</v>
      </c>
      <c r="I18" s="12">
        <v>8</v>
      </c>
    </row>
    <row r="19" spans="2:9" ht="15" customHeight="1" x14ac:dyDescent="0.2">
      <c r="B19" t="s">
        <v>53</v>
      </c>
      <c r="C19" s="12">
        <v>75</v>
      </c>
      <c r="D19" s="8">
        <v>2.81</v>
      </c>
      <c r="E19" s="12">
        <v>28</v>
      </c>
      <c r="F19" s="8">
        <v>2.08</v>
      </c>
      <c r="G19" s="12">
        <v>43</v>
      </c>
      <c r="H19" s="8">
        <v>3.28</v>
      </c>
      <c r="I19" s="12">
        <v>2</v>
      </c>
    </row>
    <row r="20" spans="2:9" ht="15" customHeight="1" x14ac:dyDescent="0.2">
      <c r="B20" s="9" t="s">
        <v>225</v>
      </c>
      <c r="C20" s="12">
        <f>SUM(LTBL_15107[総数／事業所数])</f>
        <v>2672</v>
      </c>
      <c r="E20" s="12">
        <f>SUBTOTAL(109,LTBL_15107[個人／事業所数])</f>
        <v>1344</v>
      </c>
      <c r="G20" s="12">
        <f>SUBTOTAL(109,LTBL_15107[法人／事業所数])</f>
        <v>1310</v>
      </c>
      <c r="I20" s="12">
        <f>SUBTOTAL(109,LTBL_15107[法人以外の団体／事業所数])</f>
        <v>10</v>
      </c>
    </row>
    <row r="21" spans="2:9" ht="15" customHeight="1" x14ac:dyDescent="0.2">
      <c r="E21" s="11">
        <f>LTBL_15107[[#Totals],[個人／事業所数]]/LTBL_15107[[#Totals],[総数／事業所数]]</f>
        <v>0.50299401197604787</v>
      </c>
      <c r="G21" s="11">
        <f>LTBL_15107[[#Totals],[法人／事業所数]]/LTBL_15107[[#Totals],[総数／事業所数]]</f>
        <v>0.4902694610778443</v>
      </c>
      <c r="I21" s="11">
        <f>LTBL_15107[[#Totals],[法人以外の団体／事業所数]]/LTBL_15107[[#Totals],[総数／事業所数]]</f>
        <v>3.7425149700598802E-3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400</v>
      </c>
      <c r="D24" s="8">
        <v>14.97</v>
      </c>
      <c r="E24" s="12">
        <v>333</v>
      </c>
      <c r="F24" s="8">
        <v>24.78</v>
      </c>
      <c r="G24" s="12">
        <v>67</v>
      </c>
      <c r="H24" s="8">
        <v>5.1100000000000003</v>
      </c>
      <c r="I24" s="12">
        <v>0</v>
      </c>
    </row>
    <row r="25" spans="2:9" ht="15" customHeight="1" x14ac:dyDescent="0.2">
      <c r="B25" t="s">
        <v>73</v>
      </c>
      <c r="C25" s="12">
        <v>194</v>
      </c>
      <c r="D25" s="8">
        <v>7.26</v>
      </c>
      <c r="E25" s="12">
        <v>38</v>
      </c>
      <c r="F25" s="8">
        <v>2.83</v>
      </c>
      <c r="G25" s="12">
        <v>156</v>
      </c>
      <c r="H25" s="8">
        <v>11.91</v>
      </c>
      <c r="I25" s="12">
        <v>0</v>
      </c>
    </row>
    <row r="26" spans="2:9" ht="15" customHeight="1" x14ac:dyDescent="0.2">
      <c r="B26" t="s">
        <v>77</v>
      </c>
      <c r="C26" s="12">
        <v>186</v>
      </c>
      <c r="D26" s="8">
        <v>6.96</v>
      </c>
      <c r="E26" s="12">
        <v>158</v>
      </c>
      <c r="F26" s="8">
        <v>11.76</v>
      </c>
      <c r="G26" s="12">
        <v>28</v>
      </c>
      <c r="H26" s="8">
        <v>2.14</v>
      </c>
      <c r="I26" s="12">
        <v>0</v>
      </c>
    </row>
    <row r="27" spans="2:9" ht="15" customHeight="1" x14ac:dyDescent="0.2">
      <c r="B27" t="s">
        <v>62</v>
      </c>
      <c r="C27" s="12">
        <v>175</v>
      </c>
      <c r="D27" s="8">
        <v>6.55</v>
      </c>
      <c r="E27" s="12">
        <v>46</v>
      </c>
      <c r="F27" s="8">
        <v>3.42</v>
      </c>
      <c r="G27" s="12">
        <v>129</v>
      </c>
      <c r="H27" s="8">
        <v>9.85</v>
      </c>
      <c r="I27" s="12">
        <v>0</v>
      </c>
    </row>
    <row r="28" spans="2:9" ht="15" customHeight="1" x14ac:dyDescent="0.2">
      <c r="B28" t="s">
        <v>72</v>
      </c>
      <c r="C28" s="12">
        <v>173</v>
      </c>
      <c r="D28" s="8">
        <v>6.47</v>
      </c>
      <c r="E28" s="12">
        <v>77</v>
      </c>
      <c r="F28" s="8">
        <v>5.73</v>
      </c>
      <c r="G28" s="12">
        <v>96</v>
      </c>
      <c r="H28" s="8">
        <v>7.33</v>
      </c>
      <c r="I28" s="12">
        <v>0</v>
      </c>
    </row>
    <row r="29" spans="2:9" ht="15" customHeight="1" x14ac:dyDescent="0.2">
      <c r="B29" t="s">
        <v>79</v>
      </c>
      <c r="C29" s="12">
        <v>139</v>
      </c>
      <c r="D29" s="8">
        <v>5.2</v>
      </c>
      <c r="E29" s="12">
        <v>102</v>
      </c>
      <c r="F29" s="8">
        <v>7.59</v>
      </c>
      <c r="G29" s="12">
        <v>35</v>
      </c>
      <c r="H29" s="8">
        <v>2.67</v>
      </c>
      <c r="I29" s="12">
        <v>0</v>
      </c>
    </row>
    <row r="30" spans="2:9" ht="15" customHeight="1" x14ac:dyDescent="0.2">
      <c r="B30" t="s">
        <v>63</v>
      </c>
      <c r="C30" s="12">
        <v>133</v>
      </c>
      <c r="D30" s="8">
        <v>4.9800000000000004</v>
      </c>
      <c r="E30" s="12">
        <v>72</v>
      </c>
      <c r="F30" s="8">
        <v>5.36</v>
      </c>
      <c r="G30" s="12">
        <v>61</v>
      </c>
      <c r="H30" s="8">
        <v>4.66</v>
      </c>
      <c r="I30" s="12">
        <v>0</v>
      </c>
    </row>
    <row r="31" spans="2:9" ht="15" customHeight="1" x14ac:dyDescent="0.2">
      <c r="B31" t="s">
        <v>80</v>
      </c>
      <c r="C31" s="12">
        <v>124</v>
      </c>
      <c r="D31" s="8">
        <v>4.6399999999999997</v>
      </c>
      <c r="E31" s="12">
        <v>107</v>
      </c>
      <c r="F31" s="8">
        <v>7.96</v>
      </c>
      <c r="G31" s="12">
        <v>17</v>
      </c>
      <c r="H31" s="8">
        <v>1.3</v>
      </c>
      <c r="I31" s="12">
        <v>0</v>
      </c>
    </row>
    <row r="32" spans="2:9" ht="15" customHeight="1" x14ac:dyDescent="0.2">
      <c r="B32" t="s">
        <v>70</v>
      </c>
      <c r="C32" s="12">
        <v>116</v>
      </c>
      <c r="D32" s="8">
        <v>4.34</v>
      </c>
      <c r="E32" s="12">
        <v>70</v>
      </c>
      <c r="F32" s="8">
        <v>5.21</v>
      </c>
      <c r="G32" s="12">
        <v>46</v>
      </c>
      <c r="H32" s="8">
        <v>3.51</v>
      </c>
      <c r="I32" s="12">
        <v>0</v>
      </c>
    </row>
    <row r="33" spans="2:9" ht="15" customHeight="1" x14ac:dyDescent="0.2">
      <c r="B33" t="s">
        <v>64</v>
      </c>
      <c r="C33" s="12">
        <v>97</v>
      </c>
      <c r="D33" s="8">
        <v>3.63</v>
      </c>
      <c r="E33" s="12">
        <v>25</v>
      </c>
      <c r="F33" s="8">
        <v>1.86</v>
      </c>
      <c r="G33" s="12">
        <v>72</v>
      </c>
      <c r="H33" s="8">
        <v>5.5</v>
      </c>
      <c r="I33" s="12">
        <v>0</v>
      </c>
    </row>
    <row r="34" spans="2:9" ht="15" customHeight="1" x14ac:dyDescent="0.2">
      <c r="B34" t="s">
        <v>71</v>
      </c>
      <c r="C34" s="12">
        <v>95</v>
      </c>
      <c r="D34" s="8">
        <v>3.56</v>
      </c>
      <c r="E34" s="12">
        <v>52</v>
      </c>
      <c r="F34" s="8">
        <v>3.87</v>
      </c>
      <c r="G34" s="12">
        <v>43</v>
      </c>
      <c r="H34" s="8">
        <v>3.28</v>
      </c>
      <c r="I34" s="12">
        <v>0</v>
      </c>
    </row>
    <row r="35" spans="2:9" ht="15" customHeight="1" x14ac:dyDescent="0.2">
      <c r="B35" t="s">
        <v>74</v>
      </c>
      <c r="C35" s="12">
        <v>79</v>
      </c>
      <c r="D35" s="8">
        <v>2.96</v>
      </c>
      <c r="E35" s="12">
        <v>53</v>
      </c>
      <c r="F35" s="8">
        <v>3.94</v>
      </c>
      <c r="G35" s="12">
        <v>26</v>
      </c>
      <c r="H35" s="8">
        <v>1.98</v>
      </c>
      <c r="I35" s="12">
        <v>0</v>
      </c>
    </row>
    <row r="36" spans="2:9" ht="15" customHeight="1" x14ac:dyDescent="0.2">
      <c r="B36" t="s">
        <v>75</v>
      </c>
      <c r="C36" s="12">
        <v>67</v>
      </c>
      <c r="D36" s="8">
        <v>2.5099999999999998</v>
      </c>
      <c r="E36" s="12">
        <v>29</v>
      </c>
      <c r="F36" s="8">
        <v>2.16</v>
      </c>
      <c r="G36" s="12">
        <v>36</v>
      </c>
      <c r="H36" s="8">
        <v>2.75</v>
      </c>
      <c r="I36" s="12">
        <v>0</v>
      </c>
    </row>
    <row r="37" spans="2:9" ht="15" customHeight="1" x14ac:dyDescent="0.2">
      <c r="B37" t="s">
        <v>81</v>
      </c>
      <c r="C37" s="12">
        <v>62</v>
      </c>
      <c r="D37" s="8">
        <v>2.3199999999999998</v>
      </c>
      <c r="E37" s="12">
        <v>0</v>
      </c>
      <c r="F37" s="8">
        <v>0</v>
      </c>
      <c r="G37" s="12">
        <v>54</v>
      </c>
      <c r="H37" s="8">
        <v>4.12</v>
      </c>
      <c r="I37" s="12">
        <v>8</v>
      </c>
    </row>
    <row r="38" spans="2:9" ht="15" customHeight="1" x14ac:dyDescent="0.2">
      <c r="B38" t="s">
        <v>69</v>
      </c>
      <c r="C38" s="12">
        <v>58</v>
      </c>
      <c r="D38" s="8">
        <v>2.17</v>
      </c>
      <c r="E38" s="12">
        <v>25</v>
      </c>
      <c r="F38" s="8">
        <v>1.86</v>
      </c>
      <c r="G38" s="12">
        <v>33</v>
      </c>
      <c r="H38" s="8">
        <v>2.52</v>
      </c>
      <c r="I38" s="12">
        <v>0</v>
      </c>
    </row>
    <row r="39" spans="2:9" ht="15" customHeight="1" x14ac:dyDescent="0.2">
      <c r="B39" t="s">
        <v>67</v>
      </c>
      <c r="C39" s="12">
        <v>48</v>
      </c>
      <c r="D39" s="8">
        <v>1.8</v>
      </c>
      <c r="E39" s="12">
        <v>5</v>
      </c>
      <c r="F39" s="8">
        <v>0.37</v>
      </c>
      <c r="G39" s="12">
        <v>43</v>
      </c>
      <c r="H39" s="8">
        <v>3.28</v>
      </c>
      <c r="I39" s="12">
        <v>0</v>
      </c>
    </row>
    <row r="40" spans="2:9" ht="15" customHeight="1" x14ac:dyDescent="0.2">
      <c r="B40" t="s">
        <v>82</v>
      </c>
      <c r="C40" s="12">
        <v>44</v>
      </c>
      <c r="D40" s="8">
        <v>1.65</v>
      </c>
      <c r="E40" s="12">
        <v>5</v>
      </c>
      <c r="F40" s="8">
        <v>0.37</v>
      </c>
      <c r="G40" s="12">
        <v>39</v>
      </c>
      <c r="H40" s="8">
        <v>2.98</v>
      </c>
      <c r="I40" s="12">
        <v>0</v>
      </c>
    </row>
    <row r="41" spans="2:9" ht="15" customHeight="1" x14ac:dyDescent="0.2">
      <c r="B41" t="s">
        <v>88</v>
      </c>
      <c r="C41" s="12">
        <v>43</v>
      </c>
      <c r="D41" s="8">
        <v>1.61</v>
      </c>
      <c r="E41" s="12">
        <v>16</v>
      </c>
      <c r="F41" s="8">
        <v>1.19</v>
      </c>
      <c r="G41" s="12">
        <v>27</v>
      </c>
      <c r="H41" s="8">
        <v>2.06</v>
      </c>
      <c r="I41" s="12">
        <v>0</v>
      </c>
    </row>
    <row r="42" spans="2:9" ht="15" customHeight="1" x14ac:dyDescent="0.2">
      <c r="B42" t="s">
        <v>91</v>
      </c>
      <c r="C42" s="12">
        <v>41</v>
      </c>
      <c r="D42" s="8">
        <v>1.53</v>
      </c>
      <c r="E42" s="12">
        <v>9</v>
      </c>
      <c r="F42" s="8">
        <v>0.67</v>
      </c>
      <c r="G42" s="12">
        <v>32</v>
      </c>
      <c r="H42" s="8">
        <v>2.44</v>
      </c>
      <c r="I42" s="12">
        <v>0</v>
      </c>
    </row>
    <row r="43" spans="2:9" ht="15" customHeight="1" x14ac:dyDescent="0.2">
      <c r="B43" t="s">
        <v>68</v>
      </c>
      <c r="C43" s="12">
        <v>38</v>
      </c>
      <c r="D43" s="8">
        <v>1.42</v>
      </c>
      <c r="E43" s="12">
        <v>10</v>
      </c>
      <c r="F43" s="8">
        <v>0.74</v>
      </c>
      <c r="G43" s="12">
        <v>28</v>
      </c>
      <c r="H43" s="8">
        <v>2.14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219</v>
      </c>
      <c r="D47" s="8">
        <v>8.1999999999999993</v>
      </c>
      <c r="E47" s="12">
        <v>188</v>
      </c>
      <c r="F47" s="8">
        <v>13.99</v>
      </c>
      <c r="G47" s="12">
        <v>31</v>
      </c>
      <c r="H47" s="8">
        <v>2.37</v>
      </c>
      <c r="I47" s="12">
        <v>0</v>
      </c>
    </row>
    <row r="48" spans="2:9" ht="15" customHeight="1" x14ac:dyDescent="0.2">
      <c r="B48" t="s">
        <v>131</v>
      </c>
      <c r="C48" s="12">
        <v>124</v>
      </c>
      <c r="D48" s="8">
        <v>4.6399999999999997</v>
      </c>
      <c r="E48" s="12">
        <v>29</v>
      </c>
      <c r="F48" s="8">
        <v>2.16</v>
      </c>
      <c r="G48" s="12">
        <v>95</v>
      </c>
      <c r="H48" s="8">
        <v>7.25</v>
      </c>
      <c r="I48" s="12">
        <v>0</v>
      </c>
    </row>
    <row r="49" spans="2:9" ht="15" customHeight="1" x14ac:dyDescent="0.2">
      <c r="B49" t="s">
        <v>137</v>
      </c>
      <c r="C49" s="12">
        <v>122</v>
      </c>
      <c r="D49" s="8">
        <v>4.57</v>
      </c>
      <c r="E49" s="12">
        <v>118</v>
      </c>
      <c r="F49" s="8">
        <v>8.7799999999999994</v>
      </c>
      <c r="G49" s="12">
        <v>4</v>
      </c>
      <c r="H49" s="8">
        <v>0.31</v>
      </c>
      <c r="I49" s="12">
        <v>0</v>
      </c>
    </row>
    <row r="50" spans="2:9" ht="15" customHeight="1" x14ac:dyDescent="0.2">
      <c r="B50" t="s">
        <v>139</v>
      </c>
      <c r="C50" s="12">
        <v>95</v>
      </c>
      <c r="D50" s="8">
        <v>3.56</v>
      </c>
      <c r="E50" s="12">
        <v>78</v>
      </c>
      <c r="F50" s="8">
        <v>5.8</v>
      </c>
      <c r="G50" s="12">
        <v>17</v>
      </c>
      <c r="H50" s="8">
        <v>1.3</v>
      </c>
      <c r="I50" s="12">
        <v>0</v>
      </c>
    </row>
    <row r="51" spans="2:9" ht="15" customHeight="1" x14ac:dyDescent="0.2">
      <c r="B51" t="s">
        <v>122</v>
      </c>
      <c r="C51" s="12">
        <v>73</v>
      </c>
      <c r="D51" s="8">
        <v>2.73</v>
      </c>
      <c r="E51" s="12">
        <v>27</v>
      </c>
      <c r="F51" s="8">
        <v>2.0099999999999998</v>
      </c>
      <c r="G51" s="12">
        <v>46</v>
      </c>
      <c r="H51" s="8">
        <v>3.51</v>
      </c>
      <c r="I51" s="12">
        <v>0</v>
      </c>
    </row>
    <row r="52" spans="2:9" ht="15" customHeight="1" x14ac:dyDescent="0.2">
      <c r="B52" t="s">
        <v>140</v>
      </c>
      <c r="C52" s="12">
        <v>68</v>
      </c>
      <c r="D52" s="8">
        <v>2.54</v>
      </c>
      <c r="E52" s="12">
        <v>59</v>
      </c>
      <c r="F52" s="8">
        <v>4.3899999999999997</v>
      </c>
      <c r="G52" s="12">
        <v>9</v>
      </c>
      <c r="H52" s="8">
        <v>0.69</v>
      </c>
      <c r="I52" s="12">
        <v>0</v>
      </c>
    </row>
    <row r="53" spans="2:9" ht="15" customHeight="1" x14ac:dyDescent="0.2">
      <c r="B53" t="s">
        <v>129</v>
      </c>
      <c r="C53" s="12">
        <v>59</v>
      </c>
      <c r="D53" s="8">
        <v>2.21</v>
      </c>
      <c r="E53" s="12">
        <v>13</v>
      </c>
      <c r="F53" s="8">
        <v>0.97</v>
      </c>
      <c r="G53" s="12">
        <v>46</v>
      </c>
      <c r="H53" s="8">
        <v>3.51</v>
      </c>
      <c r="I53" s="12">
        <v>0</v>
      </c>
    </row>
    <row r="54" spans="2:9" ht="15" customHeight="1" x14ac:dyDescent="0.2">
      <c r="B54" t="s">
        <v>135</v>
      </c>
      <c r="C54" s="12">
        <v>55</v>
      </c>
      <c r="D54" s="8">
        <v>2.06</v>
      </c>
      <c r="E54" s="12">
        <v>48</v>
      </c>
      <c r="F54" s="8">
        <v>3.57</v>
      </c>
      <c r="G54" s="12">
        <v>7</v>
      </c>
      <c r="H54" s="8">
        <v>0.53</v>
      </c>
      <c r="I54" s="12">
        <v>0</v>
      </c>
    </row>
    <row r="55" spans="2:9" ht="15" customHeight="1" x14ac:dyDescent="0.2">
      <c r="B55" t="s">
        <v>128</v>
      </c>
      <c r="C55" s="12">
        <v>46</v>
      </c>
      <c r="D55" s="8">
        <v>1.72</v>
      </c>
      <c r="E55" s="12">
        <v>23</v>
      </c>
      <c r="F55" s="8">
        <v>1.71</v>
      </c>
      <c r="G55" s="12">
        <v>23</v>
      </c>
      <c r="H55" s="8">
        <v>1.76</v>
      </c>
      <c r="I55" s="12">
        <v>0</v>
      </c>
    </row>
    <row r="56" spans="2:9" ht="15" customHeight="1" x14ac:dyDescent="0.2">
      <c r="B56" t="s">
        <v>134</v>
      </c>
      <c r="C56" s="12">
        <v>46</v>
      </c>
      <c r="D56" s="8">
        <v>1.72</v>
      </c>
      <c r="E56" s="12">
        <v>38</v>
      </c>
      <c r="F56" s="8">
        <v>2.83</v>
      </c>
      <c r="G56" s="12">
        <v>8</v>
      </c>
      <c r="H56" s="8">
        <v>0.61</v>
      </c>
      <c r="I56" s="12">
        <v>0</v>
      </c>
    </row>
    <row r="57" spans="2:9" ht="15" customHeight="1" x14ac:dyDescent="0.2">
      <c r="B57" t="s">
        <v>142</v>
      </c>
      <c r="C57" s="12">
        <v>46</v>
      </c>
      <c r="D57" s="8">
        <v>1.72</v>
      </c>
      <c r="E57" s="12">
        <v>22</v>
      </c>
      <c r="F57" s="8">
        <v>1.64</v>
      </c>
      <c r="G57" s="12">
        <v>24</v>
      </c>
      <c r="H57" s="8">
        <v>1.83</v>
      </c>
      <c r="I57" s="12">
        <v>0</v>
      </c>
    </row>
    <row r="58" spans="2:9" ht="15" customHeight="1" x14ac:dyDescent="0.2">
      <c r="B58" t="s">
        <v>161</v>
      </c>
      <c r="C58" s="12">
        <v>46</v>
      </c>
      <c r="D58" s="8">
        <v>1.72</v>
      </c>
      <c r="E58" s="12">
        <v>44</v>
      </c>
      <c r="F58" s="8">
        <v>3.27</v>
      </c>
      <c r="G58" s="12">
        <v>2</v>
      </c>
      <c r="H58" s="8">
        <v>0.15</v>
      </c>
      <c r="I58" s="12">
        <v>0</v>
      </c>
    </row>
    <row r="59" spans="2:9" ht="15" customHeight="1" x14ac:dyDescent="0.2">
      <c r="B59" t="s">
        <v>132</v>
      </c>
      <c r="C59" s="12">
        <v>45</v>
      </c>
      <c r="D59" s="8">
        <v>1.68</v>
      </c>
      <c r="E59" s="12">
        <v>18</v>
      </c>
      <c r="F59" s="8">
        <v>1.34</v>
      </c>
      <c r="G59" s="12">
        <v>25</v>
      </c>
      <c r="H59" s="8">
        <v>1.91</v>
      </c>
      <c r="I59" s="12">
        <v>0</v>
      </c>
    </row>
    <row r="60" spans="2:9" ht="15" customHeight="1" x14ac:dyDescent="0.2">
      <c r="B60" t="s">
        <v>127</v>
      </c>
      <c r="C60" s="12">
        <v>44</v>
      </c>
      <c r="D60" s="8">
        <v>1.65</v>
      </c>
      <c r="E60" s="12">
        <v>28</v>
      </c>
      <c r="F60" s="8">
        <v>2.08</v>
      </c>
      <c r="G60" s="12">
        <v>16</v>
      </c>
      <c r="H60" s="8">
        <v>1.22</v>
      </c>
      <c r="I60" s="12">
        <v>0</v>
      </c>
    </row>
    <row r="61" spans="2:9" ht="15" customHeight="1" x14ac:dyDescent="0.2">
      <c r="B61" t="s">
        <v>157</v>
      </c>
      <c r="C61" s="12">
        <v>44</v>
      </c>
      <c r="D61" s="8">
        <v>1.65</v>
      </c>
      <c r="E61" s="12">
        <v>0</v>
      </c>
      <c r="F61" s="8">
        <v>0</v>
      </c>
      <c r="G61" s="12">
        <v>36</v>
      </c>
      <c r="H61" s="8">
        <v>2.75</v>
      </c>
      <c r="I61" s="12">
        <v>8</v>
      </c>
    </row>
    <row r="62" spans="2:9" ht="15" customHeight="1" x14ac:dyDescent="0.2">
      <c r="B62" t="s">
        <v>130</v>
      </c>
      <c r="C62" s="12">
        <v>43</v>
      </c>
      <c r="D62" s="8">
        <v>1.61</v>
      </c>
      <c r="E62" s="12">
        <v>26</v>
      </c>
      <c r="F62" s="8">
        <v>1.93</v>
      </c>
      <c r="G62" s="12">
        <v>17</v>
      </c>
      <c r="H62" s="8">
        <v>1.3</v>
      </c>
      <c r="I62" s="12">
        <v>0</v>
      </c>
    </row>
    <row r="63" spans="2:9" ht="15" customHeight="1" x14ac:dyDescent="0.2">
      <c r="B63" t="s">
        <v>124</v>
      </c>
      <c r="C63" s="12">
        <v>39</v>
      </c>
      <c r="D63" s="8">
        <v>1.46</v>
      </c>
      <c r="E63" s="12">
        <v>15</v>
      </c>
      <c r="F63" s="8">
        <v>1.1200000000000001</v>
      </c>
      <c r="G63" s="12">
        <v>24</v>
      </c>
      <c r="H63" s="8">
        <v>1.83</v>
      </c>
      <c r="I63" s="12">
        <v>0</v>
      </c>
    </row>
    <row r="64" spans="2:9" ht="15" customHeight="1" x14ac:dyDescent="0.2">
      <c r="B64" t="s">
        <v>149</v>
      </c>
      <c r="C64" s="12">
        <v>39</v>
      </c>
      <c r="D64" s="8">
        <v>1.46</v>
      </c>
      <c r="E64" s="12">
        <v>21</v>
      </c>
      <c r="F64" s="8">
        <v>1.56</v>
      </c>
      <c r="G64" s="12">
        <v>18</v>
      </c>
      <c r="H64" s="8">
        <v>1.37</v>
      </c>
      <c r="I64" s="12">
        <v>0</v>
      </c>
    </row>
    <row r="65" spans="2:9" ht="15" customHeight="1" x14ac:dyDescent="0.2">
      <c r="B65" t="s">
        <v>141</v>
      </c>
      <c r="C65" s="12">
        <v>37</v>
      </c>
      <c r="D65" s="8">
        <v>1.38</v>
      </c>
      <c r="E65" s="12">
        <v>4</v>
      </c>
      <c r="F65" s="8">
        <v>0.3</v>
      </c>
      <c r="G65" s="12">
        <v>33</v>
      </c>
      <c r="H65" s="8">
        <v>2.52</v>
      </c>
      <c r="I65" s="12">
        <v>0</v>
      </c>
    </row>
    <row r="66" spans="2:9" ht="15" customHeight="1" x14ac:dyDescent="0.2">
      <c r="B66" t="s">
        <v>154</v>
      </c>
      <c r="C66" s="12">
        <v>36</v>
      </c>
      <c r="D66" s="8">
        <v>1.35</v>
      </c>
      <c r="E66" s="12">
        <v>33</v>
      </c>
      <c r="F66" s="8">
        <v>2.46</v>
      </c>
      <c r="G66" s="12">
        <v>3</v>
      </c>
      <c r="H66" s="8">
        <v>0.23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9DC77-74B7-445A-9882-9D57B4BE70A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237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279</v>
      </c>
      <c r="D6" s="8">
        <v>19.25</v>
      </c>
      <c r="E6" s="12">
        <v>164</v>
      </c>
      <c r="F6" s="8">
        <v>17.43</v>
      </c>
      <c r="G6" s="12">
        <v>114</v>
      </c>
      <c r="H6" s="8">
        <v>23.03</v>
      </c>
      <c r="I6" s="12">
        <v>1</v>
      </c>
    </row>
    <row r="7" spans="2:9" ht="15" customHeight="1" x14ac:dyDescent="0.2">
      <c r="B7" t="s">
        <v>41</v>
      </c>
      <c r="C7" s="12">
        <v>200</v>
      </c>
      <c r="D7" s="8">
        <v>13.8</v>
      </c>
      <c r="E7" s="12">
        <v>119</v>
      </c>
      <c r="F7" s="8">
        <v>12.65</v>
      </c>
      <c r="G7" s="12">
        <v>81</v>
      </c>
      <c r="H7" s="8">
        <v>16.36</v>
      </c>
      <c r="I7" s="12">
        <v>0</v>
      </c>
    </row>
    <row r="8" spans="2:9" ht="15" customHeight="1" x14ac:dyDescent="0.2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43</v>
      </c>
      <c r="C9" s="12">
        <v>8</v>
      </c>
      <c r="D9" s="8">
        <v>0.55000000000000004</v>
      </c>
      <c r="E9" s="12">
        <v>1</v>
      </c>
      <c r="F9" s="8">
        <v>0.11</v>
      </c>
      <c r="G9" s="12">
        <v>7</v>
      </c>
      <c r="H9" s="8">
        <v>1.41</v>
      </c>
      <c r="I9" s="12">
        <v>0</v>
      </c>
    </row>
    <row r="10" spans="2:9" ht="15" customHeight="1" x14ac:dyDescent="0.2">
      <c r="B10" t="s">
        <v>44</v>
      </c>
      <c r="C10" s="12">
        <v>6</v>
      </c>
      <c r="D10" s="8">
        <v>0.41</v>
      </c>
      <c r="E10" s="12">
        <v>0</v>
      </c>
      <c r="F10" s="8">
        <v>0</v>
      </c>
      <c r="G10" s="12">
        <v>6</v>
      </c>
      <c r="H10" s="8">
        <v>1.21</v>
      </c>
      <c r="I10" s="12">
        <v>0</v>
      </c>
    </row>
    <row r="11" spans="2:9" ht="15" customHeight="1" x14ac:dyDescent="0.2">
      <c r="B11" t="s">
        <v>45</v>
      </c>
      <c r="C11" s="12">
        <v>379</v>
      </c>
      <c r="D11" s="8">
        <v>26.16</v>
      </c>
      <c r="E11" s="12">
        <v>245</v>
      </c>
      <c r="F11" s="8">
        <v>26.04</v>
      </c>
      <c r="G11" s="12">
        <v>134</v>
      </c>
      <c r="H11" s="8">
        <v>27.07</v>
      </c>
      <c r="I11" s="12">
        <v>0</v>
      </c>
    </row>
    <row r="12" spans="2:9" ht="15" customHeight="1" x14ac:dyDescent="0.2">
      <c r="B12" t="s">
        <v>46</v>
      </c>
      <c r="C12" s="12">
        <v>4</v>
      </c>
      <c r="D12" s="8">
        <v>0.28000000000000003</v>
      </c>
      <c r="E12" s="12">
        <v>0</v>
      </c>
      <c r="F12" s="8">
        <v>0</v>
      </c>
      <c r="G12" s="12">
        <v>4</v>
      </c>
      <c r="H12" s="8">
        <v>0.81</v>
      </c>
      <c r="I12" s="12">
        <v>0</v>
      </c>
    </row>
    <row r="13" spans="2:9" ht="15" customHeight="1" x14ac:dyDescent="0.2">
      <c r="B13" t="s">
        <v>47</v>
      </c>
      <c r="C13" s="12">
        <v>43</v>
      </c>
      <c r="D13" s="8">
        <v>2.97</v>
      </c>
      <c r="E13" s="12">
        <v>18</v>
      </c>
      <c r="F13" s="8">
        <v>1.91</v>
      </c>
      <c r="G13" s="12">
        <v>25</v>
      </c>
      <c r="H13" s="8">
        <v>5.05</v>
      </c>
      <c r="I13" s="12">
        <v>0</v>
      </c>
    </row>
    <row r="14" spans="2:9" ht="15" customHeight="1" x14ac:dyDescent="0.2">
      <c r="B14" t="s">
        <v>48</v>
      </c>
      <c r="C14" s="12">
        <v>53</v>
      </c>
      <c r="D14" s="8">
        <v>3.66</v>
      </c>
      <c r="E14" s="12">
        <v>36</v>
      </c>
      <c r="F14" s="8">
        <v>3.83</v>
      </c>
      <c r="G14" s="12">
        <v>17</v>
      </c>
      <c r="H14" s="8">
        <v>3.43</v>
      </c>
      <c r="I14" s="12">
        <v>0</v>
      </c>
    </row>
    <row r="15" spans="2:9" ht="15" customHeight="1" x14ac:dyDescent="0.2">
      <c r="B15" t="s">
        <v>49</v>
      </c>
      <c r="C15" s="12">
        <v>130</v>
      </c>
      <c r="D15" s="8">
        <v>8.9700000000000006</v>
      </c>
      <c r="E15" s="12">
        <v>105</v>
      </c>
      <c r="F15" s="8">
        <v>11.16</v>
      </c>
      <c r="G15" s="12">
        <v>22</v>
      </c>
      <c r="H15" s="8">
        <v>4.4400000000000004</v>
      </c>
      <c r="I15" s="12">
        <v>0</v>
      </c>
    </row>
    <row r="16" spans="2:9" ht="15" customHeight="1" x14ac:dyDescent="0.2">
      <c r="B16" t="s">
        <v>50</v>
      </c>
      <c r="C16" s="12">
        <v>197</v>
      </c>
      <c r="D16" s="8">
        <v>13.6</v>
      </c>
      <c r="E16" s="12">
        <v>166</v>
      </c>
      <c r="F16" s="8">
        <v>17.64</v>
      </c>
      <c r="G16" s="12">
        <v>30</v>
      </c>
      <c r="H16" s="8">
        <v>6.06</v>
      </c>
      <c r="I16" s="12">
        <v>0</v>
      </c>
    </row>
    <row r="17" spans="2:9" ht="15" customHeight="1" x14ac:dyDescent="0.2">
      <c r="B17" t="s">
        <v>51</v>
      </c>
      <c r="C17" s="12">
        <v>50</v>
      </c>
      <c r="D17" s="8">
        <v>3.45</v>
      </c>
      <c r="E17" s="12">
        <v>37</v>
      </c>
      <c r="F17" s="8">
        <v>3.93</v>
      </c>
      <c r="G17" s="12">
        <v>8</v>
      </c>
      <c r="H17" s="8">
        <v>1.62</v>
      </c>
      <c r="I17" s="12">
        <v>1</v>
      </c>
    </row>
    <row r="18" spans="2:9" ht="15" customHeight="1" x14ac:dyDescent="0.2">
      <c r="B18" t="s">
        <v>52</v>
      </c>
      <c r="C18" s="12">
        <v>58</v>
      </c>
      <c r="D18" s="8">
        <v>4</v>
      </c>
      <c r="E18" s="12">
        <v>30</v>
      </c>
      <c r="F18" s="8">
        <v>3.19</v>
      </c>
      <c r="G18" s="12">
        <v>27</v>
      </c>
      <c r="H18" s="8">
        <v>5.45</v>
      </c>
      <c r="I18" s="12">
        <v>0</v>
      </c>
    </row>
    <row r="19" spans="2:9" ht="15" customHeight="1" x14ac:dyDescent="0.2">
      <c r="B19" t="s">
        <v>53</v>
      </c>
      <c r="C19" s="12">
        <v>42</v>
      </c>
      <c r="D19" s="8">
        <v>2.9</v>
      </c>
      <c r="E19" s="12">
        <v>20</v>
      </c>
      <c r="F19" s="8">
        <v>2.13</v>
      </c>
      <c r="G19" s="12">
        <v>20</v>
      </c>
      <c r="H19" s="8">
        <v>4.04</v>
      </c>
      <c r="I19" s="12">
        <v>1</v>
      </c>
    </row>
    <row r="20" spans="2:9" ht="15" customHeight="1" x14ac:dyDescent="0.2">
      <c r="B20" s="9" t="s">
        <v>225</v>
      </c>
      <c r="C20" s="12">
        <f>SUM(LTBL_15108[総数／事業所数])</f>
        <v>1449</v>
      </c>
      <c r="E20" s="12">
        <f>SUBTOTAL(109,LTBL_15108[個人／事業所数])</f>
        <v>941</v>
      </c>
      <c r="G20" s="12">
        <f>SUBTOTAL(109,LTBL_15108[法人／事業所数])</f>
        <v>495</v>
      </c>
      <c r="I20" s="12">
        <f>SUBTOTAL(109,LTBL_15108[法人以外の団体／事業所数])</f>
        <v>3</v>
      </c>
    </row>
    <row r="21" spans="2:9" ht="15" customHeight="1" x14ac:dyDescent="0.2">
      <c r="E21" s="11">
        <f>LTBL_15108[[#Totals],[個人／事業所数]]/LTBL_15108[[#Totals],[総数／事業所数]]</f>
        <v>0.64941338854382336</v>
      </c>
      <c r="G21" s="11">
        <f>LTBL_15108[[#Totals],[法人／事業所数]]/LTBL_15108[[#Totals],[総数／事業所数]]</f>
        <v>0.34161490683229812</v>
      </c>
      <c r="I21" s="11">
        <f>LTBL_15108[[#Totals],[法人以外の団体／事業所数]]/LTBL_15108[[#Totals],[総数／事業所数]]</f>
        <v>2.070393374741201E-3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179</v>
      </c>
      <c r="D24" s="8">
        <v>12.35</v>
      </c>
      <c r="E24" s="12">
        <v>159</v>
      </c>
      <c r="F24" s="8">
        <v>16.899999999999999</v>
      </c>
      <c r="G24" s="12">
        <v>20</v>
      </c>
      <c r="H24" s="8">
        <v>4.04</v>
      </c>
      <c r="I24" s="12">
        <v>0</v>
      </c>
    </row>
    <row r="25" spans="2:9" ht="15" customHeight="1" x14ac:dyDescent="0.2">
      <c r="B25" t="s">
        <v>72</v>
      </c>
      <c r="C25" s="12">
        <v>123</v>
      </c>
      <c r="D25" s="8">
        <v>8.49</v>
      </c>
      <c r="E25" s="12">
        <v>77</v>
      </c>
      <c r="F25" s="8">
        <v>8.18</v>
      </c>
      <c r="G25" s="12">
        <v>46</v>
      </c>
      <c r="H25" s="8">
        <v>9.2899999999999991</v>
      </c>
      <c r="I25" s="12">
        <v>0</v>
      </c>
    </row>
    <row r="26" spans="2:9" ht="15" customHeight="1" x14ac:dyDescent="0.2">
      <c r="B26" t="s">
        <v>63</v>
      </c>
      <c r="C26" s="12">
        <v>116</v>
      </c>
      <c r="D26" s="8">
        <v>8.01</v>
      </c>
      <c r="E26" s="12">
        <v>86</v>
      </c>
      <c r="F26" s="8">
        <v>9.14</v>
      </c>
      <c r="G26" s="12">
        <v>29</v>
      </c>
      <c r="H26" s="8">
        <v>5.86</v>
      </c>
      <c r="I26" s="12">
        <v>1</v>
      </c>
    </row>
    <row r="27" spans="2:9" ht="15" customHeight="1" x14ac:dyDescent="0.2">
      <c r="B27" t="s">
        <v>62</v>
      </c>
      <c r="C27" s="12">
        <v>114</v>
      </c>
      <c r="D27" s="8">
        <v>7.87</v>
      </c>
      <c r="E27" s="12">
        <v>59</v>
      </c>
      <c r="F27" s="8">
        <v>6.27</v>
      </c>
      <c r="G27" s="12">
        <v>55</v>
      </c>
      <c r="H27" s="8">
        <v>11.11</v>
      </c>
      <c r="I27" s="12">
        <v>0</v>
      </c>
    </row>
    <row r="28" spans="2:9" ht="15" customHeight="1" x14ac:dyDescent="0.2">
      <c r="B28" t="s">
        <v>77</v>
      </c>
      <c r="C28" s="12">
        <v>105</v>
      </c>
      <c r="D28" s="8">
        <v>7.25</v>
      </c>
      <c r="E28" s="12">
        <v>95</v>
      </c>
      <c r="F28" s="8">
        <v>10.1</v>
      </c>
      <c r="G28" s="12">
        <v>10</v>
      </c>
      <c r="H28" s="8">
        <v>2.02</v>
      </c>
      <c r="I28" s="12">
        <v>0</v>
      </c>
    </row>
    <row r="29" spans="2:9" ht="15" customHeight="1" x14ac:dyDescent="0.2">
      <c r="B29" t="s">
        <v>65</v>
      </c>
      <c r="C29" s="12">
        <v>89</v>
      </c>
      <c r="D29" s="8">
        <v>6.14</v>
      </c>
      <c r="E29" s="12">
        <v>62</v>
      </c>
      <c r="F29" s="8">
        <v>6.59</v>
      </c>
      <c r="G29" s="12">
        <v>27</v>
      </c>
      <c r="H29" s="8">
        <v>5.45</v>
      </c>
      <c r="I29" s="12">
        <v>0</v>
      </c>
    </row>
    <row r="30" spans="2:9" ht="15" customHeight="1" x14ac:dyDescent="0.2">
      <c r="B30" t="s">
        <v>70</v>
      </c>
      <c r="C30" s="12">
        <v>88</v>
      </c>
      <c r="D30" s="8">
        <v>6.07</v>
      </c>
      <c r="E30" s="12">
        <v>70</v>
      </c>
      <c r="F30" s="8">
        <v>7.44</v>
      </c>
      <c r="G30" s="12">
        <v>18</v>
      </c>
      <c r="H30" s="8">
        <v>3.64</v>
      </c>
      <c r="I30" s="12">
        <v>0</v>
      </c>
    </row>
    <row r="31" spans="2:9" ht="15" customHeight="1" x14ac:dyDescent="0.2">
      <c r="B31" t="s">
        <v>71</v>
      </c>
      <c r="C31" s="12">
        <v>70</v>
      </c>
      <c r="D31" s="8">
        <v>4.83</v>
      </c>
      <c r="E31" s="12">
        <v>46</v>
      </c>
      <c r="F31" s="8">
        <v>4.8899999999999997</v>
      </c>
      <c r="G31" s="12">
        <v>24</v>
      </c>
      <c r="H31" s="8">
        <v>4.8499999999999996</v>
      </c>
      <c r="I31" s="12">
        <v>0</v>
      </c>
    </row>
    <row r="32" spans="2:9" ht="15" customHeight="1" x14ac:dyDescent="0.2">
      <c r="B32" t="s">
        <v>79</v>
      </c>
      <c r="C32" s="12">
        <v>50</v>
      </c>
      <c r="D32" s="8">
        <v>3.45</v>
      </c>
      <c r="E32" s="12">
        <v>37</v>
      </c>
      <c r="F32" s="8">
        <v>3.93</v>
      </c>
      <c r="G32" s="12">
        <v>8</v>
      </c>
      <c r="H32" s="8">
        <v>1.62</v>
      </c>
      <c r="I32" s="12">
        <v>1</v>
      </c>
    </row>
    <row r="33" spans="2:9" ht="15" customHeight="1" x14ac:dyDescent="0.2">
      <c r="B33" t="s">
        <v>64</v>
      </c>
      <c r="C33" s="12">
        <v>49</v>
      </c>
      <c r="D33" s="8">
        <v>3.38</v>
      </c>
      <c r="E33" s="12">
        <v>19</v>
      </c>
      <c r="F33" s="8">
        <v>2.02</v>
      </c>
      <c r="G33" s="12">
        <v>30</v>
      </c>
      <c r="H33" s="8">
        <v>6.06</v>
      </c>
      <c r="I33" s="12">
        <v>0</v>
      </c>
    </row>
    <row r="34" spans="2:9" ht="15" customHeight="1" x14ac:dyDescent="0.2">
      <c r="B34" t="s">
        <v>80</v>
      </c>
      <c r="C34" s="12">
        <v>34</v>
      </c>
      <c r="D34" s="8">
        <v>2.35</v>
      </c>
      <c r="E34" s="12">
        <v>30</v>
      </c>
      <c r="F34" s="8">
        <v>3.19</v>
      </c>
      <c r="G34" s="12">
        <v>4</v>
      </c>
      <c r="H34" s="8">
        <v>0.81</v>
      </c>
      <c r="I34" s="12">
        <v>0</v>
      </c>
    </row>
    <row r="35" spans="2:9" ht="15" customHeight="1" x14ac:dyDescent="0.2">
      <c r="B35" t="s">
        <v>73</v>
      </c>
      <c r="C35" s="12">
        <v>32</v>
      </c>
      <c r="D35" s="8">
        <v>2.21</v>
      </c>
      <c r="E35" s="12">
        <v>18</v>
      </c>
      <c r="F35" s="8">
        <v>1.91</v>
      </c>
      <c r="G35" s="12">
        <v>14</v>
      </c>
      <c r="H35" s="8">
        <v>2.83</v>
      </c>
      <c r="I35" s="12">
        <v>0</v>
      </c>
    </row>
    <row r="36" spans="2:9" ht="15" customHeight="1" x14ac:dyDescent="0.2">
      <c r="B36" t="s">
        <v>69</v>
      </c>
      <c r="C36" s="12">
        <v>28</v>
      </c>
      <c r="D36" s="8">
        <v>1.93</v>
      </c>
      <c r="E36" s="12">
        <v>20</v>
      </c>
      <c r="F36" s="8">
        <v>2.13</v>
      </c>
      <c r="G36" s="12">
        <v>8</v>
      </c>
      <c r="H36" s="8">
        <v>1.62</v>
      </c>
      <c r="I36" s="12">
        <v>0</v>
      </c>
    </row>
    <row r="37" spans="2:9" ht="15" customHeight="1" x14ac:dyDescent="0.2">
      <c r="B37" t="s">
        <v>75</v>
      </c>
      <c r="C37" s="12">
        <v>26</v>
      </c>
      <c r="D37" s="8">
        <v>1.79</v>
      </c>
      <c r="E37" s="12">
        <v>16</v>
      </c>
      <c r="F37" s="8">
        <v>1.7</v>
      </c>
      <c r="G37" s="12">
        <v>10</v>
      </c>
      <c r="H37" s="8">
        <v>2.02</v>
      </c>
      <c r="I37" s="12">
        <v>0</v>
      </c>
    </row>
    <row r="38" spans="2:9" ht="15" customHeight="1" x14ac:dyDescent="0.2">
      <c r="B38" t="s">
        <v>74</v>
      </c>
      <c r="C38" s="12">
        <v>25</v>
      </c>
      <c r="D38" s="8">
        <v>1.73</v>
      </c>
      <c r="E38" s="12">
        <v>19</v>
      </c>
      <c r="F38" s="8">
        <v>2.02</v>
      </c>
      <c r="G38" s="12">
        <v>6</v>
      </c>
      <c r="H38" s="8">
        <v>1.21</v>
      </c>
      <c r="I38" s="12">
        <v>0</v>
      </c>
    </row>
    <row r="39" spans="2:9" ht="15" customHeight="1" x14ac:dyDescent="0.2">
      <c r="B39" t="s">
        <v>81</v>
      </c>
      <c r="C39" s="12">
        <v>24</v>
      </c>
      <c r="D39" s="8">
        <v>1.66</v>
      </c>
      <c r="E39" s="12">
        <v>0</v>
      </c>
      <c r="F39" s="8">
        <v>0</v>
      </c>
      <c r="G39" s="12">
        <v>23</v>
      </c>
      <c r="H39" s="8">
        <v>4.6500000000000004</v>
      </c>
      <c r="I39" s="12">
        <v>0</v>
      </c>
    </row>
    <row r="40" spans="2:9" ht="15" customHeight="1" x14ac:dyDescent="0.2">
      <c r="B40" t="s">
        <v>87</v>
      </c>
      <c r="C40" s="12">
        <v>21</v>
      </c>
      <c r="D40" s="8">
        <v>1.45</v>
      </c>
      <c r="E40" s="12">
        <v>6</v>
      </c>
      <c r="F40" s="8">
        <v>0.64</v>
      </c>
      <c r="G40" s="12">
        <v>12</v>
      </c>
      <c r="H40" s="8">
        <v>2.42</v>
      </c>
      <c r="I40" s="12">
        <v>0</v>
      </c>
    </row>
    <row r="41" spans="2:9" ht="15" customHeight="1" x14ac:dyDescent="0.2">
      <c r="B41" t="s">
        <v>66</v>
      </c>
      <c r="C41" s="12">
        <v>19</v>
      </c>
      <c r="D41" s="8">
        <v>1.31</v>
      </c>
      <c r="E41" s="12">
        <v>9</v>
      </c>
      <c r="F41" s="8">
        <v>0.96</v>
      </c>
      <c r="G41" s="12">
        <v>10</v>
      </c>
      <c r="H41" s="8">
        <v>2.02</v>
      </c>
      <c r="I41" s="12">
        <v>0</v>
      </c>
    </row>
    <row r="42" spans="2:9" ht="15" customHeight="1" x14ac:dyDescent="0.2">
      <c r="B42" t="s">
        <v>68</v>
      </c>
      <c r="C42" s="12">
        <v>17</v>
      </c>
      <c r="D42" s="8">
        <v>1.17</v>
      </c>
      <c r="E42" s="12">
        <v>11</v>
      </c>
      <c r="F42" s="8">
        <v>1.17</v>
      </c>
      <c r="G42" s="12">
        <v>6</v>
      </c>
      <c r="H42" s="8">
        <v>1.21</v>
      </c>
      <c r="I42" s="12">
        <v>0</v>
      </c>
    </row>
    <row r="43" spans="2:9" ht="15" customHeight="1" x14ac:dyDescent="0.2">
      <c r="B43" t="s">
        <v>86</v>
      </c>
      <c r="C43" s="12">
        <v>17</v>
      </c>
      <c r="D43" s="8">
        <v>1.17</v>
      </c>
      <c r="E43" s="12">
        <v>13</v>
      </c>
      <c r="F43" s="8">
        <v>1.38</v>
      </c>
      <c r="G43" s="12">
        <v>4</v>
      </c>
      <c r="H43" s="8">
        <v>0.81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84</v>
      </c>
      <c r="D47" s="8">
        <v>5.8</v>
      </c>
      <c r="E47" s="12">
        <v>76</v>
      </c>
      <c r="F47" s="8">
        <v>8.08</v>
      </c>
      <c r="G47" s="12">
        <v>8</v>
      </c>
      <c r="H47" s="8">
        <v>1.62</v>
      </c>
      <c r="I47" s="12">
        <v>0</v>
      </c>
    </row>
    <row r="48" spans="2:9" ht="15" customHeight="1" x14ac:dyDescent="0.2">
      <c r="B48" t="s">
        <v>137</v>
      </c>
      <c r="C48" s="12">
        <v>69</v>
      </c>
      <c r="D48" s="8">
        <v>4.76</v>
      </c>
      <c r="E48" s="12">
        <v>67</v>
      </c>
      <c r="F48" s="8">
        <v>7.12</v>
      </c>
      <c r="G48" s="12">
        <v>2</v>
      </c>
      <c r="H48" s="8">
        <v>0.4</v>
      </c>
      <c r="I48" s="12">
        <v>0</v>
      </c>
    </row>
    <row r="49" spans="2:9" ht="15" customHeight="1" x14ac:dyDescent="0.2">
      <c r="B49" t="s">
        <v>122</v>
      </c>
      <c r="C49" s="12">
        <v>43</v>
      </c>
      <c r="D49" s="8">
        <v>2.97</v>
      </c>
      <c r="E49" s="12">
        <v>35</v>
      </c>
      <c r="F49" s="8">
        <v>3.72</v>
      </c>
      <c r="G49" s="12">
        <v>8</v>
      </c>
      <c r="H49" s="8">
        <v>1.62</v>
      </c>
      <c r="I49" s="12">
        <v>0</v>
      </c>
    </row>
    <row r="50" spans="2:9" ht="15" customHeight="1" x14ac:dyDescent="0.2">
      <c r="B50" t="s">
        <v>121</v>
      </c>
      <c r="C50" s="12">
        <v>40</v>
      </c>
      <c r="D50" s="8">
        <v>2.76</v>
      </c>
      <c r="E50" s="12">
        <v>10</v>
      </c>
      <c r="F50" s="8">
        <v>1.06</v>
      </c>
      <c r="G50" s="12">
        <v>30</v>
      </c>
      <c r="H50" s="8">
        <v>6.06</v>
      </c>
      <c r="I50" s="12">
        <v>0</v>
      </c>
    </row>
    <row r="51" spans="2:9" ht="15" customHeight="1" x14ac:dyDescent="0.2">
      <c r="B51" t="s">
        <v>128</v>
      </c>
      <c r="C51" s="12">
        <v>39</v>
      </c>
      <c r="D51" s="8">
        <v>2.69</v>
      </c>
      <c r="E51" s="12">
        <v>25</v>
      </c>
      <c r="F51" s="8">
        <v>2.66</v>
      </c>
      <c r="G51" s="12">
        <v>14</v>
      </c>
      <c r="H51" s="8">
        <v>2.83</v>
      </c>
      <c r="I51" s="12">
        <v>0</v>
      </c>
    </row>
    <row r="52" spans="2:9" ht="15" customHeight="1" x14ac:dyDescent="0.2">
      <c r="B52" t="s">
        <v>134</v>
      </c>
      <c r="C52" s="12">
        <v>36</v>
      </c>
      <c r="D52" s="8">
        <v>2.48</v>
      </c>
      <c r="E52" s="12">
        <v>32</v>
      </c>
      <c r="F52" s="8">
        <v>3.4</v>
      </c>
      <c r="G52" s="12">
        <v>4</v>
      </c>
      <c r="H52" s="8">
        <v>0.81</v>
      </c>
      <c r="I52" s="12">
        <v>0</v>
      </c>
    </row>
    <row r="53" spans="2:9" ht="15" customHeight="1" x14ac:dyDescent="0.2">
      <c r="B53" t="s">
        <v>144</v>
      </c>
      <c r="C53" s="12">
        <v>34</v>
      </c>
      <c r="D53" s="8">
        <v>2.35</v>
      </c>
      <c r="E53" s="12">
        <v>29</v>
      </c>
      <c r="F53" s="8">
        <v>3.08</v>
      </c>
      <c r="G53" s="12">
        <v>4</v>
      </c>
      <c r="H53" s="8">
        <v>0.81</v>
      </c>
      <c r="I53" s="12">
        <v>1</v>
      </c>
    </row>
    <row r="54" spans="2:9" ht="15" customHeight="1" x14ac:dyDescent="0.2">
      <c r="B54" t="s">
        <v>139</v>
      </c>
      <c r="C54" s="12">
        <v>32</v>
      </c>
      <c r="D54" s="8">
        <v>2.21</v>
      </c>
      <c r="E54" s="12">
        <v>29</v>
      </c>
      <c r="F54" s="8">
        <v>3.08</v>
      </c>
      <c r="G54" s="12">
        <v>3</v>
      </c>
      <c r="H54" s="8">
        <v>0.61</v>
      </c>
      <c r="I54" s="12">
        <v>0</v>
      </c>
    </row>
    <row r="55" spans="2:9" ht="15" customHeight="1" x14ac:dyDescent="0.2">
      <c r="B55" t="s">
        <v>125</v>
      </c>
      <c r="C55" s="12">
        <v>27</v>
      </c>
      <c r="D55" s="8">
        <v>1.86</v>
      </c>
      <c r="E55" s="12">
        <v>22</v>
      </c>
      <c r="F55" s="8">
        <v>2.34</v>
      </c>
      <c r="G55" s="12">
        <v>5</v>
      </c>
      <c r="H55" s="8">
        <v>1.01</v>
      </c>
      <c r="I55" s="12">
        <v>0</v>
      </c>
    </row>
    <row r="56" spans="2:9" ht="15" customHeight="1" x14ac:dyDescent="0.2">
      <c r="B56" t="s">
        <v>135</v>
      </c>
      <c r="C56" s="12">
        <v>27</v>
      </c>
      <c r="D56" s="8">
        <v>1.86</v>
      </c>
      <c r="E56" s="12">
        <v>24</v>
      </c>
      <c r="F56" s="8">
        <v>2.5499999999999998</v>
      </c>
      <c r="G56" s="12">
        <v>3</v>
      </c>
      <c r="H56" s="8">
        <v>0.61</v>
      </c>
      <c r="I56" s="12">
        <v>0</v>
      </c>
    </row>
    <row r="57" spans="2:9" ht="15" customHeight="1" x14ac:dyDescent="0.2">
      <c r="B57" t="s">
        <v>163</v>
      </c>
      <c r="C57" s="12">
        <v>26</v>
      </c>
      <c r="D57" s="8">
        <v>1.79</v>
      </c>
      <c r="E57" s="12">
        <v>23</v>
      </c>
      <c r="F57" s="8">
        <v>2.44</v>
      </c>
      <c r="G57" s="12">
        <v>3</v>
      </c>
      <c r="H57" s="8">
        <v>0.61</v>
      </c>
      <c r="I57" s="12">
        <v>0</v>
      </c>
    </row>
    <row r="58" spans="2:9" ht="15" customHeight="1" x14ac:dyDescent="0.2">
      <c r="B58" t="s">
        <v>149</v>
      </c>
      <c r="C58" s="12">
        <v>25</v>
      </c>
      <c r="D58" s="8">
        <v>1.73</v>
      </c>
      <c r="E58" s="12">
        <v>15</v>
      </c>
      <c r="F58" s="8">
        <v>1.59</v>
      </c>
      <c r="G58" s="12">
        <v>10</v>
      </c>
      <c r="H58" s="8">
        <v>2.02</v>
      </c>
      <c r="I58" s="12">
        <v>0</v>
      </c>
    </row>
    <row r="59" spans="2:9" ht="15" customHeight="1" x14ac:dyDescent="0.2">
      <c r="B59" t="s">
        <v>129</v>
      </c>
      <c r="C59" s="12">
        <v>25</v>
      </c>
      <c r="D59" s="8">
        <v>1.73</v>
      </c>
      <c r="E59" s="12">
        <v>5</v>
      </c>
      <c r="F59" s="8">
        <v>0.53</v>
      </c>
      <c r="G59" s="12">
        <v>20</v>
      </c>
      <c r="H59" s="8">
        <v>4.04</v>
      </c>
      <c r="I59" s="12">
        <v>0</v>
      </c>
    </row>
    <row r="60" spans="2:9" ht="15" customHeight="1" x14ac:dyDescent="0.2">
      <c r="B60" t="s">
        <v>130</v>
      </c>
      <c r="C60" s="12">
        <v>25</v>
      </c>
      <c r="D60" s="8">
        <v>1.73</v>
      </c>
      <c r="E60" s="12">
        <v>20</v>
      </c>
      <c r="F60" s="8">
        <v>2.13</v>
      </c>
      <c r="G60" s="12">
        <v>5</v>
      </c>
      <c r="H60" s="8">
        <v>1.01</v>
      </c>
      <c r="I60" s="12">
        <v>0</v>
      </c>
    </row>
    <row r="61" spans="2:9" ht="15" customHeight="1" x14ac:dyDescent="0.2">
      <c r="B61" t="s">
        <v>124</v>
      </c>
      <c r="C61" s="12">
        <v>24</v>
      </c>
      <c r="D61" s="8">
        <v>1.66</v>
      </c>
      <c r="E61" s="12">
        <v>10</v>
      </c>
      <c r="F61" s="8">
        <v>1.06</v>
      </c>
      <c r="G61" s="12">
        <v>14</v>
      </c>
      <c r="H61" s="8">
        <v>2.83</v>
      </c>
      <c r="I61" s="12">
        <v>0</v>
      </c>
    </row>
    <row r="62" spans="2:9" ht="15" customHeight="1" x14ac:dyDescent="0.2">
      <c r="B62" t="s">
        <v>127</v>
      </c>
      <c r="C62" s="12">
        <v>23</v>
      </c>
      <c r="D62" s="8">
        <v>1.59</v>
      </c>
      <c r="E62" s="12">
        <v>17</v>
      </c>
      <c r="F62" s="8">
        <v>1.81</v>
      </c>
      <c r="G62" s="12">
        <v>6</v>
      </c>
      <c r="H62" s="8">
        <v>1.21</v>
      </c>
      <c r="I62" s="12">
        <v>0</v>
      </c>
    </row>
    <row r="63" spans="2:9" ht="15" customHeight="1" x14ac:dyDescent="0.2">
      <c r="B63" t="s">
        <v>142</v>
      </c>
      <c r="C63" s="12">
        <v>23</v>
      </c>
      <c r="D63" s="8">
        <v>1.59</v>
      </c>
      <c r="E63" s="12">
        <v>14</v>
      </c>
      <c r="F63" s="8">
        <v>1.49</v>
      </c>
      <c r="G63" s="12">
        <v>9</v>
      </c>
      <c r="H63" s="8">
        <v>1.82</v>
      </c>
      <c r="I63" s="12">
        <v>0</v>
      </c>
    </row>
    <row r="64" spans="2:9" ht="15" customHeight="1" x14ac:dyDescent="0.2">
      <c r="B64" t="s">
        <v>123</v>
      </c>
      <c r="C64" s="12">
        <v>22</v>
      </c>
      <c r="D64" s="8">
        <v>1.52</v>
      </c>
      <c r="E64" s="12">
        <v>9</v>
      </c>
      <c r="F64" s="8">
        <v>0.96</v>
      </c>
      <c r="G64" s="12">
        <v>13</v>
      </c>
      <c r="H64" s="8">
        <v>2.63</v>
      </c>
      <c r="I64" s="12">
        <v>0</v>
      </c>
    </row>
    <row r="65" spans="2:9" ht="15" customHeight="1" x14ac:dyDescent="0.2">
      <c r="B65" t="s">
        <v>162</v>
      </c>
      <c r="C65" s="12">
        <v>20</v>
      </c>
      <c r="D65" s="8">
        <v>1.38</v>
      </c>
      <c r="E65" s="12">
        <v>16</v>
      </c>
      <c r="F65" s="8">
        <v>1.7</v>
      </c>
      <c r="G65" s="12">
        <v>4</v>
      </c>
      <c r="H65" s="8">
        <v>0.81</v>
      </c>
      <c r="I65" s="12">
        <v>0</v>
      </c>
    </row>
    <row r="66" spans="2:9" ht="15" customHeight="1" x14ac:dyDescent="0.2">
      <c r="B66" t="s">
        <v>164</v>
      </c>
      <c r="C66" s="12">
        <v>20</v>
      </c>
      <c r="D66" s="8">
        <v>1.38</v>
      </c>
      <c r="E66" s="12">
        <v>6</v>
      </c>
      <c r="F66" s="8">
        <v>0.64</v>
      </c>
      <c r="G66" s="12">
        <v>11</v>
      </c>
      <c r="H66" s="8">
        <v>2.2200000000000002</v>
      </c>
      <c r="I66" s="12">
        <v>0</v>
      </c>
    </row>
    <row r="67" spans="2:9" ht="15" customHeight="1" x14ac:dyDescent="0.2">
      <c r="B67" t="s">
        <v>140</v>
      </c>
      <c r="C67" s="12">
        <v>20</v>
      </c>
      <c r="D67" s="8">
        <v>1.38</v>
      </c>
      <c r="E67" s="12">
        <v>19</v>
      </c>
      <c r="F67" s="8">
        <v>2.02</v>
      </c>
      <c r="G67" s="12">
        <v>1</v>
      </c>
      <c r="H67" s="8">
        <v>0.2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F4ED-3DCA-4775-9721-AEA687427FD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238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6</v>
      </c>
      <c r="D5" s="8">
        <v>0.09</v>
      </c>
      <c r="E5" s="12">
        <v>0</v>
      </c>
      <c r="F5" s="8">
        <v>0</v>
      </c>
      <c r="G5" s="12">
        <v>6</v>
      </c>
      <c r="H5" s="8">
        <v>0.16</v>
      </c>
      <c r="I5" s="12">
        <v>0</v>
      </c>
    </row>
    <row r="6" spans="2:9" ht="15" customHeight="1" x14ac:dyDescent="0.2">
      <c r="B6" t="s">
        <v>40</v>
      </c>
      <c r="C6" s="12">
        <v>1197</v>
      </c>
      <c r="D6" s="8">
        <v>17.11</v>
      </c>
      <c r="E6" s="12">
        <v>375</v>
      </c>
      <c r="F6" s="8">
        <v>11.57</v>
      </c>
      <c r="G6" s="12">
        <v>821</v>
      </c>
      <c r="H6" s="8">
        <v>22.35</v>
      </c>
      <c r="I6" s="12">
        <v>1</v>
      </c>
    </row>
    <row r="7" spans="2:9" ht="15" customHeight="1" x14ac:dyDescent="0.2">
      <c r="B7" t="s">
        <v>41</v>
      </c>
      <c r="C7" s="12">
        <v>766</v>
      </c>
      <c r="D7" s="8">
        <v>10.95</v>
      </c>
      <c r="E7" s="12">
        <v>264</v>
      </c>
      <c r="F7" s="8">
        <v>8.15</v>
      </c>
      <c r="G7" s="12">
        <v>502</v>
      </c>
      <c r="H7" s="8">
        <v>13.67</v>
      </c>
      <c r="I7" s="12">
        <v>0</v>
      </c>
    </row>
    <row r="8" spans="2:9" ht="15" customHeight="1" x14ac:dyDescent="0.2">
      <c r="B8" t="s">
        <v>42</v>
      </c>
      <c r="C8" s="12">
        <v>7</v>
      </c>
      <c r="D8" s="8">
        <v>0.1</v>
      </c>
      <c r="E8" s="12">
        <v>0</v>
      </c>
      <c r="F8" s="8">
        <v>0</v>
      </c>
      <c r="G8" s="12">
        <v>6</v>
      </c>
      <c r="H8" s="8">
        <v>0.16</v>
      </c>
      <c r="I8" s="12">
        <v>1</v>
      </c>
    </row>
    <row r="9" spans="2:9" ht="15" customHeight="1" x14ac:dyDescent="0.2">
      <c r="B9" t="s">
        <v>43</v>
      </c>
      <c r="C9" s="12">
        <v>58</v>
      </c>
      <c r="D9" s="8">
        <v>0.83</v>
      </c>
      <c r="E9" s="12">
        <v>5</v>
      </c>
      <c r="F9" s="8">
        <v>0.15</v>
      </c>
      <c r="G9" s="12">
        <v>53</v>
      </c>
      <c r="H9" s="8">
        <v>1.44</v>
      </c>
      <c r="I9" s="12">
        <v>0</v>
      </c>
    </row>
    <row r="10" spans="2:9" ht="15" customHeight="1" x14ac:dyDescent="0.2">
      <c r="B10" t="s">
        <v>44</v>
      </c>
      <c r="C10" s="12">
        <v>44</v>
      </c>
      <c r="D10" s="8">
        <v>0.63</v>
      </c>
      <c r="E10" s="12">
        <v>7</v>
      </c>
      <c r="F10" s="8">
        <v>0.22</v>
      </c>
      <c r="G10" s="12">
        <v>35</v>
      </c>
      <c r="H10" s="8">
        <v>0.95</v>
      </c>
      <c r="I10" s="12">
        <v>2</v>
      </c>
    </row>
    <row r="11" spans="2:9" ht="15" customHeight="1" x14ac:dyDescent="0.2">
      <c r="B11" t="s">
        <v>45</v>
      </c>
      <c r="C11" s="12">
        <v>1679</v>
      </c>
      <c r="D11" s="8">
        <v>24</v>
      </c>
      <c r="E11" s="12">
        <v>687</v>
      </c>
      <c r="F11" s="8">
        <v>21.2</v>
      </c>
      <c r="G11" s="12">
        <v>991</v>
      </c>
      <c r="H11" s="8">
        <v>26.98</v>
      </c>
      <c r="I11" s="12">
        <v>1</v>
      </c>
    </row>
    <row r="12" spans="2:9" ht="15" customHeight="1" x14ac:dyDescent="0.2">
      <c r="B12" t="s">
        <v>46</v>
      </c>
      <c r="C12" s="12">
        <v>51</v>
      </c>
      <c r="D12" s="8">
        <v>0.73</v>
      </c>
      <c r="E12" s="12">
        <v>6</v>
      </c>
      <c r="F12" s="8">
        <v>0.19</v>
      </c>
      <c r="G12" s="12">
        <v>45</v>
      </c>
      <c r="H12" s="8">
        <v>1.23</v>
      </c>
      <c r="I12" s="12">
        <v>0</v>
      </c>
    </row>
    <row r="13" spans="2:9" ht="15" customHeight="1" x14ac:dyDescent="0.2">
      <c r="B13" t="s">
        <v>47</v>
      </c>
      <c r="C13" s="12">
        <v>468</v>
      </c>
      <c r="D13" s="8">
        <v>6.69</v>
      </c>
      <c r="E13" s="12">
        <v>169</v>
      </c>
      <c r="F13" s="8">
        <v>5.21</v>
      </c>
      <c r="G13" s="12">
        <v>297</v>
      </c>
      <c r="H13" s="8">
        <v>8.09</v>
      </c>
      <c r="I13" s="12">
        <v>1</v>
      </c>
    </row>
    <row r="14" spans="2:9" ht="15" customHeight="1" x14ac:dyDescent="0.2">
      <c r="B14" t="s">
        <v>48</v>
      </c>
      <c r="C14" s="12">
        <v>331</v>
      </c>
      <c r="D14" s="8">
        <v>4.7300000000000004</v>
      </c>
      <c r="E14" s="12">
        <v>173</v>
      </c>
      <c r="F14" s="8">
        <v>5.34</v>
      </c>
      <c r="G14" s="12">
        <v>152</v>
      </c>
      <c r="H14" s="8">
        <v>4.1399999999999997</v>
      </c>
      <c r="I14" s="12">
        <v>2</v>
      </c>
    </row>
    <row r="15" spans="2:9" ht="15" customHeight="1" x14ac:dyDescent="0.2">
      <c r="B15" t="s">
        <v>49</v>
      </c>
      <c r="C15" s="12">
        <v>730</v>
      </c>
      <c r="D15" s="8">
        <v>10.43</v>
      </c>
      <c r="E15" s="12">
        <v>505</v>
      </c>
      <c r="F15" s="8">
        <v>15.58</v>
      </c>
      <c r="G15" s="12">
        <v>219</v>
      </c>
      <c r="H15" s="8">
        <v>5.96</v>
      </c>
      <c r="I15" s="12">
        <v>0</v>
      </c>
    </row>
    <row r="16" spans="2:9" ht="15" customHeight="1" x14ac:dyDescent="0.2">
      <c r="B16" t="s">
        <v>50</v>
      </c>
      <c r="C16" s="12">
        <v>847</v>
      </c>
      <c r="D16" s="8">
        <v>12.11</v>
      </c>
      <c r="E16" s="12">
        <v>636</v>
      </c>
      <c r="F16" s="8">
        <v>19.62</v>
      </c>
      <c r="G16" s="12">
        <v>206</v>
      </c>
      <c r="H16" s="8">
        <v>5.61</v>
      </c>
      <c r="I16" s="12">
        <v>3</v>
      </c>
    </row>
    <row r="17" spans="2:9" ht="15" customHeight="1" x14ac:dyDescent="0.2">
      <c r="B17" t="s">
        <v>51</v>
      </c>
      <c r="C17" s="12">
        <v>222</v>
      </c>
      <c r="D17" s="8">
        <v>3.17</v>
      </c>
      <c r="E17" s="12">
        <v>154</v>
      </c>
      <c r="F17" s="8">
        <v>4.75</v>
      </c>
      <c r="G17" s="12">
        <v>58</v>
      </c>
      <c r="H17" s="8">
        <v>1.58</v>
      </c>
      <c r="I17" s="12">
        <v>1</v>
      </c>
    </row>
    <row r="18" spans="2:9" ht="15" customHeight="1" x14ac:dyDescent="0.2">
      <c r="B18" t="s">
        <v>52</v>
      </c>
      <c r="C18" s="12">
        <v>323</v>
      </c>
      <c r="D18" s="8">
        <v>4.62</v>
      </c>
      <c r="E18" s="12">
        <v>188</v>
      </c>
      <c r="F18" s="8">
        <v>5.8</v>
      </c>
      <c r="G18" s="12">
        <v>120</v>
      </c>
      <c r="H18" s="8">
        <v>3.27</v>
      </c>
      <c r="I18" s="12">
        <v>0</v>
      </c>
    </row>
    <row r="19" spans="2:9" ht="15" customHeight="1" x14ac:dyDescent="0.2">
      <c r="B19" t="s">
        <v>53</v>
      </c>
      <c r="C19" s="12">
        <v>268</v>
      </c>
      <c r="D19" s="8">
        <v>3.83</v>
      </c>
      <c r="E19" s="12">
        <v>72</v>
      </c>
      <c r="F19" s="8">
        <v>2.2200000000000002</v>
      </c>
      <c r="G19" s="12">
        <v>162</v>
      </c>
      <c r="H19" s="8">
        <v>4.41</v>
      </c>
      <c r="I19" s="12">
        <v>10</v>
      </c>
    </row>
    <row r="20" spans="2:9" ht="15" customHeight="1" x14ac:dyDescent="0.2">
      <c r="B20" s="9" t="s">
        <v>225</v>
      </c>
      <c r="C20" s="12">
        <f>SUM(LTBL_15202[総数／事業所数])</f>
        <v>6997</v>
      </c>
      <c r="E20" s="12">
        <f>SUBTOTAL(109,LTBL_15202[個人／事業所数])</f>
        <v>3241</v>
      </c>
      <c r="G20" s="12">
        <f>SUBTOTAL(109,LTBL_15202[法人／事業所数])</f>
        <v>3673</v>
      </c>
      <c r="I20" s="12">
        <f>SUBTOTAL(109,LTBL_15202[法人以外の団体／事業所数])</f>
        <v>22</v>
      </c>
    </row>
    <row r="21" spans="2:9" ht="15" customHeight="1" x14ac:dyDescent="0.2">
      <c r="E21" s="11">
        <f>LTBL_15202[[#Totals],[個人／事業所数]]/LTBL_15202[[#Totals],[総数／事業所数]]</f>
        <v>0.46319851364870657</v>
      </c>
      <c r="G21" s="11">
        <f>LTBL_15202[[#Totals],[法人／事業所数]]/LTBL_15202[[#Totals],[総数／事業所数]]</f>
        <v>0.52493925968272115</v>
      </c>
      <c r="I21" s="11">
        <f>LTBL_15202[[#Totals],[法人以外の団体／事業所数]]/LTBL_15202[[#Totals],[総数／事業所数]]</f>
        <v>3.1442046591396312E-3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746</v>
      </c>
      <c r="D24" s="8">
        <v>10.66</v>
      </c>
      <c r="E24" s="12">
        <v>606</v>
      </c>
      <c r="F24" s="8">
        <v>18.7</v>
      </c>
      <c r="G24" s="12">
        <v>140</v>
      </c>
      <c r="H24" s="8">
        <v>3.81</v>
      </c>
      <c r="I24" s="12">
        <v>0</v>
      </c>
    </row>
    <row r="25" spans="2:9" ht="15" customHeight="1" x14ac:dyDescent="0.2">
      <c r="B25" t="s">
        <v>77</v>
      </c>
      <c r="C25" s="12">
        <v>617</v>
      </c>
      <c r="D25" s="8">
        <v>8.82</v>
      </c>
      <c r="E25" s="12">
        <v>476</v>
      </c>
      <c r="F25" s="8">
        <v>14.69</v>
      </c>
      <c r="G25" s="12">
        <v>141</v>
      </c>
      <c r="H25" s="8">
        <v>3.84</v>
      </c>
      <c r="I25" s="12">
        <v>0</v>
      </c>
    </row>
    <row r="26" spans="2:9" ht="15" customHeight="1" x14ac:dyDescent="0.2">
      <c r="B26" t="s">
        <v>63</v>
      </c>
      <c r="C26" s="12">
        <v>487</v>
      </c>
      <c r="D26" s="8">
        <v>6.96</v>
      </c>
      <c r="E26" s="12">
        <v>187</v>
      </c>
      <c r="F26" s="8">
        <v>5.77</v>
      </c>
      <c r="G26" s="12">
        <v>299</v>
      </c>
      <c r="H26" s="8">
        <v>8.14</v>
      </c>
      <c r="I26" s="12">
        <v>1</v>
      </c>
    </row>
    <row r="27" spans="2:9" ht="15" customHeight="1" x14ac:dyDescent="0.2">
      <c r="B27" t="s">
        <v>62</v>
      </c>
      <c r="C27" s="12">
        <v>469</v>
      </c>
      <c r="D27" s="8">
        <v>6.7</v>
      </c>
      <c r="E27" s="12">
        <v>118</v>
      </c>
      <c r="F27" s="8">
        <v>3.64</v>
      </c>
      <c r="G27" s="12">
        <v>351</v>
      </c>
      <c r="H27" s="8">
        <v>9.56</v>
      </c>
      <c r="I27" s="12">
        <v>0</v>
      </c>
    </row>
    <row r="28" spans="2:9" ht="15" customHeight="1" x14ac:dyDescent="0.2">
      <c r="B28" t="s">
        <v>72</v>
      </c>
      <c r="C28" s="12">
        <v>438</v>
      </c>
      <c r="D28" s="8">
        <v>6.26</v>
      </c>
      <c r="E28" s="12">
        <v>214</v>
      </c>
      <c r="F28" s="8">
        <v>6.6</v>
      </c>
      <c r="G28" s="12">
        <v>224</v>
      </c>
      <c r="H28" s="8">
        <v>6.1</v>
      </c>
      <c r="I28" s="12">
        <v>0</v>
      </c>
    </row>
    <row r="29" spans="2:9" ht="15" customHeight="1" x14ac:dyDescent="0.2">
      <c r="B29" t="s">
        <v>70</v>
      </c>
      <c r="C29" s="12">
        <v>368</v>
      </c>
      <c r="D29" s="8">
        <v>5.26</v>
      </c>
      <c r="E29" s="12">
        <v>222</v>
      </c>
      <c r="F29" s="8">
        <v>6.85</v>
      </c>
      <c r="G29" s="12">
        <v>145</v>
      </c>
      <c r="H29" s="8">
        <v>3.95</v>
      </c>
      <c r="I29" s="12">
        <v>1</v>
      </c>
    </row>
    <row r="30" spans="2:9" ht="15" customHeight="1" x14ac:dyDescent="0.2">
      <c r="B30" t="s">
        <v>73</v>
      </c>
      <c r="C30" s="12">
        <v>358</v>
      </c>
      <c r="D30" s="8">
        <v>5.12</v>
      </c>
      <c r="E30" s="12">
        <v>158</v>
      </c>
      <c r="F30" s="8">
        <v>4.88</v>
      </c>
      <c r="G30" s="12">
        <v>198</v>
      </c>
      <c r="H30" s="8">
        <v>5.39</v>
      </c>
      <c r="I30" s="12">
        <v>1</v>
      </c>
    </row>
    <row r="31" spans="2:9" ht="15" customHeight="1" x14ac:dyDescent="0.2">
      <c r="B31" t="s">
        <v>71</v>
      </c>
      <c r="C31" s="12">
        <v>247</v>
      </c>
      <c r="D31" s="8">
        <v>3.53</v>
      </c>
      <c r="E31" s="12">
        <v>118</v>
      </c>
      <c r="F31" s="8">
        <v>3.64</v>
      </c>
      <c r="G31" s="12">
        <v>129</v>
      </c>
      <c r="H31" s="8">
        <v>3.51</v>
      </c>
      <c r="I31" s="12">
        <v>0</v>
      </c>
    </row>
    <row r="32" spans="2:9" ht="15" customHeight="1" x14ac:dyDescent="0.2">
      <c r="B32" t="s">
        <v>64</v>
      </c>
      <c r="C32" s="12">
        <v>241</v>
      </c>
      <c r="D32" s="8">
        <v>3.44</v>
      </c>
      <c r="E32" s="12">
        <v>70</v>
      </c>
      <c r="F32" s="8">
        <v>2.16</v>
      </c>
      <c r="G32" s="12">
        <v>171</v>
      </c>
      <c r="H32" s="8">
        <v>4.66</v>
      </c>
      <c r="I32" s="12">
        <v>0</v>
      </c>
    </row>
    <row r="33" spans="2:9" ht="15" customHeight="1" x14ac:dyDescent="0.2">
      <c r="B33" t="s">
        <v>79</v>
      </c>
      <c r="C33" s="12">
        <v>222</v>
      </c>
      <c r="D33" s="8">
        <v>3.17</v>
      </c>
      <c r="E33" s="12">
        <v>154</v>
      </c>
      <c r="F33" s="8">
        <v>4.75</v>
      </c>
      <c r="G33" s="12">
        <v>58</v>
      </c>
      <c r="H33" s="8">
        <v>1.58</v>
      </c>
      <c r="I33" s="12">
        <v>1</v>
      </c>
    </row>
    <row r="34" spans="2:9" ht="15" customHeight="1" x14ac:dyDescent="0.2">
      <c r="B34" t="s">
        <v>80</v>
      </c>
      <c r="C34" s="12">
        <v>220</v>
      </c>
      <c r="D34" s="8">
        <v>3.14</v>
      </c>
      <c r="E34" s="12">
        <v>188</v>
      </c>
      <c r="F34" s="8">
        <v>5.8</v>
      </c>
      <c r="G34" s="12">
        <v>31</v>
      </c>
      <c r="H34" s="8">
        <v>0.84</v>
      </c>
      <c r="I34" s="12">
        <v>0</v>
      </c>
    </row>
    <row r="35" spans="2:9" ht="15" customHeight="1" x14ac:dyDescent="0.2">
      <c r="B35" t="s">
        <v>69</v>
      </c>
      <c r="C35" s="12">
        <v>172</v>
      </c>
      <c r="D35" s="8">
        <v>2.46</v>
      </c>
      <c r="E35" s="12">
        <v>68</v>
      </c>
      <c r="F35" s="8">
        <v>2.1</v>
      </c>
      <c r="G35" s="12">
        <v>104</v>
      </c>
      <c r="H35" s="8">
        <v>2.83</v>
      </c>
      <c r="I35" s="12">
        <v>0</v>
      </c>
    </row>
    <row r="36" spans="2:9" ht="15" customHeight="1" x14ac:dyDescent="0.2">
      <c r="B36" t="s">
        <v>74</v>
      </c>
      <c r="C36" s="12">
        <v>168</v>
      </c>
      <c r="D36" s="8">
        <v>2.4</v>
      </c>
      <c r="E36" s="12">
        <v>115</v>
      </c>
      <c r="F36" s="8">
        <v>3.55</v>
      </c>
      <c r="G36" s="12">
        <v>51</v>
      </c>
      <c r="H36" s="8">
        <v>1.39</v>
      </c>
      <c r="I36" s="12">
        <v>2</v>
      </c>
    </row>
    <row r="37" spans="2:9" ht="15" customHeight="1" x14ac:dyDescent="0.2">
      <c r="B37" t="s">
        <v>75</v>
      </c>
      <c r="C37" s="12">
        <v>152</v>
      </c>
      <c r="D37" s="8">
        <v>2.17</v>
      </c>
      <c r="E37" s="12">
        <v>58</v>
      </c>
      <c r="F37" s="8">
        <v>1.79</v>
      </c>
      <c r="G37" s="12">
        <v>91</v>
      </c>
      <c r="H37" s="8">
        <v>2.48</v>
      </c>
      <c r="I37" s="12">
        <v>0</v>
      </c>
    </row>
    <row r="38" spans="2:9" ht="15" customHeight="1" x14ac:dyDescent="0.2">
      <c r="B38" t="s">
        <v>67</v>
      </c>
      <c r="C38" s="12">
        <v>136</v>
      </c>
      <c r="D38" s="8">
        <v>1.94</v>
      </c>
      <c r="E38" s="12">
        <v>9</v>
      </c>
      <c r="F38" s="8">
        <v>0.28000000000000003</v>
      </c>
      <c r="G38" s="12">
        <v>127</v>
      </c>
      <c r="H38" s="8">
        <v>3.46</v>
      </c>
      <c r="I38" s="12">
        <v>0</v>
      </c>
    </row>
    <row r="39" spans="2:9" ht="15" customHeight="1" x14ac:dyDescent="0.2">
      <c r="B39" t="s">
        <v>65</v>
      </c>
      <c r="C39" s="12">
        <v>128</v>
      </c>
      <c r="D39" s="8">
        <v>1.83</v>
      </c>
      <c r="E39" s="12">
        <v>49</v>
      </c>
      <c r="F39" s="8">
        <v>1.51</v>
      </c>
      <c r="G39" s="12">
        <v>79</v>
      </c>
      <c r="H39" s="8">
        <v>2.15</v>
      </c>
      <c r="I39" s="12">
        <v>0</v>
      </c>
    </row>
    <row r="40" spans="2:9" ht="15" customHeight="1" x14ac:dyDescent="0.2">
      <c r="B40" t="s">
        <v>83</v>
      </c>
      <c r="C40" s="12">
        <v>114</v>
      </c>
      <c r="D40" s="8">
        <v>1.63</v>
      </c>
      <c r="E40" s="12">
        <v>21</v>
      </c>
      <c r="F40" s="8">
        <v>0.65</v>
      </c>
      <c r="G40" s="12">
        <v>93</v>
      </c>
      <c r="H40" s="8">
        <v>2.5299999999999998</v>
      </c>
      <c r="I40" s="12">
        <v>0</v>
      </c>
    </row>
    <row r="41" spans="2:9" ht="15" customHeight="1" x14ac:dyDescent="0.2">
      <c r="B41" t="s">
        <v>92</v>
      </c>
      <c r="C41" s="12">
        <v>107</v>
      </c>
      <c r="D41" s="8">
        <v>1.53</v>
      </c>
      <c r="E41" s="12">
        <v>51</v>
      </c>
      <c r="F41" s="8">
        <v>1.57</v>
      </c>
      <c r="G41" s="12">
        <v>56</v>
      </c>
      <c r="H41" s="8">
        <v>1.52</v>
      </c>
      <c r="I41" s="12">
        <v>0</v>
      </c>
    </row>
    <row r="42" spans="2:9" ht="15" customHeight="1" x14ac:dyDescent="0.2">
      <c r="B42" t="s">
        <v>68</v>
      </c>
      <c r="C42" s="12">
        <v>106</v>
      </c>
      <c r="D42" s="8">
        <v>1.51</v>
      </c>
      <c r="E42" s="12">
        <v>18</v>
      </c>
      <c r="F42" s="8">
        <v>0.56000000000000005</v>
      </c>
      <c r="G42" s="12">
        <v>88</v>
      </c>
      <c r="H42" s="8">
        <v>2.4</v>
      </c>
      <c r="I42" s="12">
        <v>0</v>
      </c>
    </row>
    <row r="43" spans="2:9" ht="15" customHeight="1" x14ac:dyDescent="0.2">
      <c r="B43" t="s">
        <v>81</v>
      </c>
      <c r="C43" s="12">
        <v>103</v>
      </c>
      <c r="D43" s="8">
        <v>1.47</v>
      </c>
      <c r="E43" s="12">
        <v>0</v>
      </c>
      <c r="F43" s="8">
        <v>0</v>
      </c>
      <c r="G43" s="12">
        <v>89</v>
      </c>
      <c r="H43" s="8">
        <v>2.42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362</v>
      </c>
      <c r="D47" s="8">
        <v>5.17</v>
      </c>
      <c r="E47" s="12">
        <v>298</v>
      </c>
      <c r="F47" s="8">
        <v>9.19</v>
      </c>
      <c r="G47" s="12">
        <v>64</v>
      </c>
      <c r="H47" s="8">
        <v>1.74</v>
      </c>
      <c r="I47" s="12">
        <v>0</v>
      </c>
    </row>
    <row r="48" spans="2:9" ht="15" customHeight="1" x14ac:dyDescent="0.2">
      <c r="B48" t="s">
        <v>137</v>
      </c>
      <c r="C48" s="12">
        <v>269</v>
      </c>
      <c r="D48" s="8">
        <v>3.84</v>
      </c>
      <c r="E48" s="12">
        <v>256</v>
      </c>
      <c r="F48" s="8">
        <v>7.9</v>
      </c>
      <c r="G48" s="12">
        <v>13</v>
      </c>
      <c r="H48" s="8">
        <v>0.35</v>
      </c>
      <c r="I48" s="12">
        <v>0</v>
      </c>
    </row>
    <row r="49" spans="2:9" ht="15" customHeight="1" x14ac:dyDescent="0.2">
      <c r="B49" t="s">
        <v>131</v>
      </c>
      <c r="C49" s="12">
        <v>214</v>
      </c>
      <c r="D49" s="8">
        <v>3.06</v>
      </c>
      <c r="E49" s="12">
        <v>132</v>
      </c>
      <c r="F49" s="8">
        <v>4.07</v>
      </c>
      <c r="G49" s="12">
        <v>82</v>
      </c>
      <c r="H49" s="8">
        <v>2.23</v>
      </c>
      <c r="I49" s="12">
        <v>0</v>
      </c>
    </row>
    <row r="50" spans="2:9" ht="15" customHeight="1" x14ac:dyDescent="0.2">
      <c r="B50" t="s">
        <v>122</v>
      </c>
      <c r="C50" s="12">
        <v>187</v>
      </c>
      <c r="D50" s="8">
        <v>2.67</v>
      </c>
      <c r="E50" s="12">
        <v>75</v>
      </c>
      <c r="F50" s="8">
        <v>2.31</v>
      </c>
      <c r="G50" s="12">
        <v>112</v>
      </c>
      <c r="H50" s="8">
        <v>3.05</v>
      </c>
      <c r="I50" s="12">
        <v>0</v>
      </c>
    </row>
    <row r="51" spans="2:9" ht="15" customHeight="1" x14ac:dyDescent="0.2">
      <c r="B51" t="s">
        <v>134</v>
      </c>
      <c r="C51" s="12">
        <v>183</v>
      </c>
      <c r="D51" s="8">
        <v>2.62</v>
      </c>
      <c r="E51" s="12">
        <v>126</v>
      </c>
      <c r="F51" s="8">
        <v>3.89</v>
      </c>
      <c r="G51" s="12">
        <v>57</v>
      </c>
      <c r="H51" s="8">
        <v>1.55</v>
      </c>
      <c r="I51" s="12">
        <v>0</v>
      </c>
    </row>
    <row r="52" spans="2:9" ht="15" customHeight="1" x14ac:dyDescent="0.2">
      <c r="B52" t="s">
        <v>140</v>
      </c>
      <c r="C52" s="12">
        <v>156</v>
      </c>
      <c r="D52" s="8">
        <v>2.23</v>
      </c>
      <c r="E52" s="12">
        <v>142</v>
      </c>
      <c r="F52" s="8">
        <v>4.38</v>
      </c>
      <c r="G52" s="12">
        <v>14</v>
      </c>
      <c r="H52" s="8">
        <v>0.38</v>
      </c>
      <c r="I52" s="12">
        <v>0</v>
      </c>
    </row>
    <row r="53" spans="2:9" ht="15" customHeight="1" x14ac:dyDescent="0.2">
      <c r="B53" t="s">
        <v>128</v>
      </c>
      <c r="C53" s="12">
        <v>144</v>
      </c>
      <c r="D53" s="8">
        <v>2.06</v>
      </c>
      <c r="E53" s="12">
        <v>55</v>
      </c>
      <c r="F53" s="8">
        <v>1.7</v>
      </c>
      <c r="G53" s="12">
        <v>89</v>
      </c>
      <c r="H53" s="8">
        <v>2.42</v>
      </c>
      <c r="I53" s="12">
        <v>0</v>
      </c>
    </row>
    <row r="54" spans="2:9" ht="15" customHeight="1" x14ac:dyDescent="0.2">
      <c r="B54" t="s">
        <v>136</v>
      </c>
      <c r="C54" s="12">
        <v>133</v>
      </c>
      <c r="D54" s="8">
        <v>1.9</v>
      </c>
      <c r="E54" s="12">
        <v>119</v>
      </c>
      <c r="F54" s="8">
        <v>3.67</v>
      </c>
      <c r="G54" s="12">
        <v>14</v>
      </c>
      <c r="H54" s="8">
        <v>0.38</v>
      </c>
      <c r="I54" s="12">
        <v>0</v>
      </c>
    </row>
    <row r="55" spans="2:9" ht="15" customHeight="1" x14ac:dyDescent="0.2">
      <c r="B55" t="s">
        <v>139</v>
      </c>
      <c r="C55" s="12">
        <v>133</v>
      </c>
      <c r="D55" s="8">
        <v>1.9</v>
      </c>
      <c r="E55" s="12">
        <v>110</v>
      </c>
      <c r="F55" s="8">
        <v>3.39</v>
      </c>
      <c r="G55" s="12">
        <v>23</v>
      </c>
      <c r="H55" s="8">
        <v>0.63</v>
      </c>
      <c r="I55" s="12">
        <v>0</v>
      </c>
    </row>
    <row r="56" spans="2:9" ht="15" customHeight="1" x14ac:dyDescent="0.2">
      <c r="B56" t="s">
        <v>127</v>
      </c>
      <c r="C56" s="12">
        <v>132</v>
      </c>
      <c r="D56" s="8">
        <v>1.89</v>
      </c>
      <c r="E56" s="12">
        <v>83</v>
      </c>
      <c r="F56" s="8">
        <v>2.56</v>
      </c>
      <c r="G56" s="12">
        <v>49</v>
      </c>
      <c r="H56" s="8">
        <v>1.33</v>
      </c>
      <c r="I56" s="12">
        <v>0</v>
      </c>
    </row>
    <row r="57" spans="2:9" ht="15" customHeight="1" x14ac:dyDescent="0.2">
      <c r="B57" t="s">
        <v>135</v>
      </c>
      <c r="C57" s="12">
        <v>131</v>
      </c>
      <c r="D57" s="8">
        <v>1.87</v>
      </c>
      <c r="E57" s="12">
        <v>104</v>
      </c>
      <c r="F57" s="8">
        <v>3.21</v>
      </c>
      <c r="G57" s="12">
        <v>27</v>
      </c>
      <c r="H57" s="8">
        <v>0.74</v>
      </c>
      <c r="I57" s="12">
        <v>0</v>
      </c>
    </row>
    <row r="58" spans="2:9" ht="15" customHeight="1" x14ac:dyDescent="0.2">
      <c r="B58" t="s">
        <v>121</v>
      </c>
      <c r="C58" s="12">
        <v>113</v>
      </c>
      <c r="D58" s="8">
        <v>1.61</v>
      </c>
      <c r="E58" s="12">
        <v>15</v>
      </c>
      <c r="F58" s="8">
        <v>0.46</v>
      </c>
      <c r="G58" s="12">
        <v>98</v>
      </c>
      <c r="H58" s="8">
        <v>2.67</v>
      </c>
      <c r="I58" s="12">
        <v>0</v>
      </c>
    </row>
    <row r="59" spans="2:9" ht="15" customHeight="1" x14ac:dyDescent="0.2">
      <c r="B59" t="s">
        <v>123</v>
      </c>
      <c r="C59" s="12">
        <v>106</v>
      </c>
      <c r="D59" s="8">
        <v>1.51</v>
      </c>
      <c r="E59" s="12">
        <v>36</v>
      </c>
      <c r="F59" s="8">
        <v>1.1100000000000001</v>
      </c>
      <c r="G59" s="12">
        <v>70</v>
      </c>
      <c r="H59" s="8">
        <v>1.91</v>
      </c>
      <c r="I59" s="12">
        <v>0</v>
      </c>
    </row>
    <row r="60" spans="2:9" ht="15" customHeight="1" x14ac:dyDescent="0.2">
      <c r="B60" t="s">
        <v>130</v>
      </c>
      <c r="C60" s="12">
        <v>106</v>
      </c>
      <c r="D60" s="8">
        <v>1.51</v>
      </c>
      <c r="E60" s="12">
        <v>67</v>
      </c>
      <c r="F60" s="8">
        <v>2.0699999999999998</v>
      </c>
      <c r="G60" s="12">
        <v>39</v>
      </c>
      <c r="H60" s="8">
        <v>1.06</v>
      </c>
      <c r="I60" s="12">
        <v>0</v>
      </c>
    </row>
    <row r="61" spans="2:9" ht="15" customHeight="1" x14ac:dyDescent="0.2">
      <c r="B61" t="s">
        <v>132</v>
      </c>
      <c r="C61" s="12">
        <v>94</v>
      </c>
      <c r="D61" s="8">
        <v>1.34</v>
      </c>
      <c r="E61" s="12">
        <v>29</v>
      </c>
      <c r="F61" s="8">
        <v>0.89</v>
      </c>
      <c r="G61" s="12">
        <v>62</v>
      </c>
      <c r="H61" s="8">
        <v>1.69</v>
      </c>
      <c r="I61" s="12">
        <v>0</v>
      </c>
    </row>
    <row r="62" spans="2:9" ht="15" customHeight="1" x14ac:dyDescent="0.2">
      <c r="B62" t="s">
        <v>124</v>
      </c>
      <c r="C62" s="12">
        <v>92</v>
      </c>
      <c r="D62" s="8">
        <v>1.31</v>
      </c>
      <c r="E62" s="12">
        <v>29</v>
      </c>
      <c r="F62" s="8">
        <v>0.89</v>
      </c>
      <c r="G62" s="12">
        <v>63</v>
      </c>
      <c r="H62" s="8">
        <v>1.72</v>
      </c>
      <c r="I62" s="12">
        <v>0</v>
      </c>
    </row>
    <row r="63" spans="2:9" ht="15" customHeight="1" x14ac:dyDescent="0.2">
      <c r="B63" t="s">
        <v>126</v>
      </c>
      <c r="C63" s="12">
        <v>92</v>
      </c>
      <c r="D63" s="8">
        <v>1.31</v>
      </c>
      <c r="E63" s="12">
        <v>54</v>
      </c>
      <c r="F63" s="8">
        <v>1.67</v>
      </c>
      <c r="G63" s="12">
        <v>38</v>
      </c>
      <c r="H63" s="8">
        <v>1.03</v>
      </c>
      <c r="I63" s="12">
        <v>0</v>
      </c>
    </row>
    <row r="64" spans="2:9" ht="15" customHeight="1" x14ac:dyDescent="0.2">
      <c r="B64" t="s">
        <v>144</v>
      </c>
      <c r="C64" s="12">
        <v>91</v>
      </c>
      <c r="D64" s="8">
        <v>1.3</v>
      </c>
      <c r="E64" s="12">
        <v>49</v>
      </c>
      <c r="F64" s="8">
        <v>1.51</v>
      </c>
      <c r="G64" s="12">
        <v>42</v>
      </c>
      <c r="H64" s="8">
        <v>1.1399999999999999</v>
      </c>
      <c r="I64" s="12">
        <v>0</v>
      </c>
    </row>
    <row r="65" spans="2:9" ht="15" customHeight="1" x14ac:dyDescent="0.2">
      <c r="B65" t="s">
        <v>143</v>
      </c>
      <c r="C65" s="12">
        <v>86</v>
      </c>
      <c r="D65" s="8">
        <v>1.23</v>
      </c>
      <c r="E65" s="12">
        <v>14</v>
      </c>
      <c r="F65" s="8">
        <v>0.43</v>
      </c>
      <c r="G65" s="12">
        <v>72</v>
      </c>
      <c r="H65" s="8">
        <v>1.96</v>
      </c>
      <c r="I65" s="12">
        <v>0</v>
      </c>
    </row>
    <row r="66" spans="2:9" ht="15" customHeight="1" x14ac:dyDescent="0.2">
      <c r="B66" t="s">
        <v>125</v>
      </c>
      <c r="C66" s="12">
        <v>85</v>
      </c>
      <c r="D66" s="8">
        <v>1.21</v>
      </c>
      <c r="E66" s="12">
        <v>45</v>
      </c>
      <c r="F66" s="8">
        <v>1.39</v>
      </c>
      <c r="G66" s="12">
        <v>40</v>
      </c>
      <c r="H66" s="8">
        <v>1.0900000000000001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C8B1-68DD-406B-A5D1-A6AD80633FE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239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1</v>
      </c>
      <c r="D5" s="8">
        <v>0.03</v>
      </c>
      <c r="E5" s="12">
        <v>1</v>
      </c>
      <c r="F5" s="8">
        <v>0.05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421</v>
      </c>
      <c r="D6" s="8">
        <v>11.9</v>
      </c>
      <c r="E6" s="12">
        <v>219</v>
      </c>
      <c r="F6" s="8">
        <v>10.77</v>
      </c>
      <c r="G6" s="12">
        <v>202</v>
      </c>
      <c r="H6" s="8">
        <v>13.81</v>
      </c>
      <c r="I6" s="12">
        <v>0</v>
      </c>
    </row>
    <row r="7" spans="2:9" ht="15" customHeight="1" x14ac:dyDescent="0.2">
      <c r="B7" t="s">
        <v>41</v>
      </c>
      <c r="C7" s="12">
        <v>782</v>
      </c>
      <c r="D7" s="8">
        <v>22.11</v>
      </c>
      <c r="E7" s="12">
        <v>419</v>
      </c>
      <c r="F7" s="8">
        <v>20.6</v>
      </c>
      <c r="G7" s="12">
        <v>361</v>
      </c>
      <c r="H7" s="8">
        <v>24.68</v>
      </c>
      <c r="I7" s="12">
        <v>2</v>
      </c>
    </row>
    <row r="8" spans="2:9" ht="15" customHeight="1" x14ac:dyDescent="0.2">
      <c r="B8" t="s">
        <v>42</v>
      </c>
      <c r="C8" s="12">
        <v>3</v>
      </c>
      <c r="D8" s="8">
        <v>0.08</v>
      </c>
      <c r="E8" s="12">
        <v>0</v>
      </c>
      <c r="F8" s="8">
        <v>0</v>
      </c>
      <c r="G8" s="12">
        <v>2</v>
      </c>
      <c r="H8" s="8">
        <v>0.14000000000000001</v>
      </c>
      <c r="I8" s="12">
        <v>0</v>
      </c>
    </row>
    <row r="9" spans="2:9" ht="15" customHeight="1" x14ac:dyDescent="0.2">
      <c r="B9" t="s">
        <v>43</v>
      </c>
      <c r="C9" s="12">
        <v>22</v>
      </c>
      <c r="D9" s="8">
        <v>0.62</v>
      </c>
      <c r="E9" s="12">
        <v>2</v>
      </c>
      <c r="F9" s="8">
        <v>0.1</v>
      </c>
      <c r="G9" s="12">
        <v>20</v>
      </c>
      <c r="H9" s="8">
        <v>1.37</v>
      </c>
      <c r="I9" s="12">
        <v>0</v>
      </c>
    </row>
    <row r="10" spans="2:9" ht="15" customHeight="1" x14ac:dyDescent="0.2">
      <c r="B10" t="s">
        <v>44</v>
      </c>
      <c r="C10" s="12">
        <v>18</v>
      </c>
      <c r="D10" s="8">
        <v>0.51</v>
      </c>
      <c r="E10" s="12">
        <v>1</v>
      </c>
      <c r="F10" s="8">
        <v>0.05</v>
      </c>
      <c r="G10" s="12">
        <v>17</v>
      </c>
      <c r="H10" s="8">
        <v>1.1599999999999999</v>
      </c>
      <c r="I10" s="12">
        <v>0</v>
      </c>
    </row>
    <row r="11" spans="2:9" ht="15" customHeight="1" x14ac:dyDescent="0.2">
      <c r="B11" t="s">
        <v>45</v>
      </c>
      <c r="C11" s="12">
        <v>899</v>
      </c>
      <c r="D11" s="8">
        <v>25.42</v>
      </c>
      <c r="E11" s="12">
        <v>454</v>
      </c>
      <c r="F11" s="8">
        <v>22.32</v>
      </c>
      <c r="G11" s="12">
        <v>444</v>
      </c>
      <c r="H11" s="8">
        <v>30.35</v>
      </c>
      <c r="I11" s="12">
        <v>1</v>
      </c>
    </row>
    <row r="12" spans="2:9" ht="15" customHeight="1" x14ac:dyDescent="0.2">
      <c r="B12" t="s">
        <v>46</v>
      </c>
      <c r="C12" s="12">
        <v>25</v>
      </c>
      <c r="D12" s="8">
        <v>0.71</v>
      </c>
      <c r="E12" s="12">
        <v>4</v>
      </c>
      <c r="F12" s="8">
        <v>0.2</v>
      </c>
      <c r="G12" s="12">
        <v>20</v>
      </c>
      <c r="H12" s="8">
        <v>1.37</v>
      </c>
      <c r="I12" s="12">
        <v>0</v>
      </c>
    </row>
    <row r="13" spans="2:9" ht="15" customHeight="1" x14ac:dyDescent="0.2">
      <c r="B13" t="s">
        <v>47</v>
      </c>
      <c r="C13" s="12">
        <v>209</v>
      </c>
      <c r="D13" s="8">
        <v>5.91</v>
      </c>
      <c r="E13" s="12">
        <v>116</v>
      </c>
      <c r="F13" s="8">
        <v>5.7</v>
      </c>
      <c r="G13" s="12">
        <v>93</v>
      </c>
      <c r="H13" s="8">
        <v>6.36</v>
      </c>
      <c r="I13" s="12">
        <v>0</v>
      </c>
    </row>
    <row r="14" spans="2:9" ht="15" customHeight="1" x14ac:dyDescent="0.2">
      <c r="B14" t="s">
        <v>48</v>
      </c>
      <c r="C14" s="12">
        <v>116</v>
      </c>
      <c r="D14" s="8">
        <v>3.28</v>
      </c>
      <c r="E14" s="12">
        <v>68</v>
      </c>
      <c r="F14" s="8">
        <v>3.34</v>
      </c>
      <c r="G14" s="12">
        <v>45</v>
      </c>
      <c r="H14" s="8">
        <v>3.08</v>
      </c>
      <c r="I14" s="12">
        <v>0</v>
      </c>
    </row>
    <row r="15" spans="2:9" ht="15" customHeight="1" x14ac:dyDescent="0.2">
      <c r="B15" t="s">
        <v>49</v>
      </c>
      <c r="C15" s="12">
        <v>310</v>
      </c>
      <c r="D15" s="8">
        <v>8.76</v>
      </c>
      <c r="E15" s="12">
        <v>246</v>
      </c>
      <c r="F15" s="8">
        <v>12.09</v>
      </c>
      <c r="G15" s="12">
        <v>63</v>
      </c>
      <c r="H15" s="8">
        <v>4.3099999999999996</v>
      </c>
      <c r="I15" s="12">
        <v>1</v>
      </c>
    </row>
    <row r="16" spans="2:9" ht="15" customHeight="1" x14ac:dyDescent="0.2">
      <c r="B16" t="s">
        <v>50</v>
      </c>
      <c r="C16" s="12">
        <v>410</v>
      </c>
      <c r="D16" s="8">
        <v>11.59</v>
      </c>
      <c r="E16" s="12">
        <v>328</v>
      </c>
      <c r="F16" s="8">
        <v>16.13</v>
      </c>
      <c r="G16" s="12">
        <v>80</v>
      </c>
      <c r="H16" s="8">
        <v>5.47</v>
      </c>
      <c r="I16" s="12">
        <v>0</v>
      </c>
    </row>
    <row r="17" spans="2:9" ht="15" customHeight="1" x14ac:dyDescent="0.2">
      <c r="B17" t="s">
        <v>51</v>
      </c>
      <c r="C17" s="12">
        <v>106</v>
      </c>
      <c r="D17" s="8">
        <v>3</v>
      </c>
      <c r="E17" s="12">
        <v>69</v>
      </c>
      <c r="F17" s="8">
        <v>3.39</v>
      </c>
      <c r="G17" s="12">
        <v>26</v>
      </c>
      <c r="H17" s="8">
        <v>1.78</v>
      </c>
      <c r="I17" s="12">
        <v>0</v>
      </c>
    </row>
    <row r="18" spans="2:9" ht="15" customHeight="1" x14ac:dyDescent="0.2">
      <c r="B18" t="s">
        <v>52</v>
      </c>
      <c r="C18" s="12">
        <v>112</v>
      </c>
      <c r="D18" s="8">
        <v>3.17</v>
      </c>
      <c r="E18" s="12">
        <v>59</v>
      </c>
      <c r="F18" s="8">
        <v>2.9</v>
      </c>
      <c r="G18" s="12">
        <v>37</v>
      </c>
      <c r="H18" s="8">
        <v>2.5299999999999998</v>
      </c>
      <c r="I18" s="12">
        <v>0</v>
      </c>
    </row>
    <row r="19" spans="2:9" ht="15" customHeight="1" x14ac:dyDescent="0.2">
      <c r="B19" t="s">
        <v>53</v>
      </c>
      <c r="C19" s="12">
        <v>103</v>
      </c>
      <c r="D19" s="8">
        <v>2.91</v>
      </c>
      <c r="E19" s="12">
        <v>48</v>
      </c>
      <c r="F19" s="8">
        <v>2.36</v>
      </c>
      <c r="G19" s="12">
        <v>53</v>
      </c>
      <c r="H19" s="8">
        <v>3.62</v>
      </c>
      <c r="I19" s="12">
        <v>2</v>
      </c>
    </row>
    <row r="20" spans="2:9" ht="15" customHeight="1" x14ac:dyDescent="0.2">
      <c r="B20" s="9" t="s">
        <v>225</v>
      </c>
      <c r="C20" s="12">
        <f>SUM(LTBL_15204[総数／事業所数])</f>
        <v>3537</v>
      </c>
      <c r="E20" s="12">
        <f>SUBTOTAL(109,LTBL_15204[個人／事業所数])</f>
        <v>2034</v>
      </c>
      <c r="G20" s="12">
        <f>SUBTOTAL(109,LTBL_15204[法人／事業所数])</f>
        <v>1463</v>
      </c>
      <c r="I20" s="12">
        <f>SUBTOTAL(109,LTBL_15204[法人以外の団体／事業所数])</f>
        <v>6</v>
      </c>
    </row>
    <row r="21" spans="2:9" ht="15" customHeight="1" x14ac:dyDescent="0.2">
      <c r="E21" s="11">
        <f>LTBL_15204[[#Totals],[個人／事業所数]]/LTBL_15204[[#Totals],[総数／事業所数]]</f>
        <v>0.5750636132315522</v>
      </c>
      <c r="G21" s="11">
        <f>LTBL_15204[[#Totals],[法人／事業所数]]/LTBL_15204[[#Totals],[総数／事業所数]]</f>
        <v>0.41362736782584109</v>
      </c>
      <c r="I21" s="11">
        <f>LTBL_15204[[#Totals],[法人以外の団体／事業所数]]/LTBL_15204[[#Totals],[総数／事業所数]]</f>
        <v>1.6963528413910093E-3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360</v>
      </c>
      <c r="D24" s="8">
        <v>10.18</v>
      </c>
      <c r="E24" s="12">
        <v>305</v>
      </c>
      <c r="F24" s="8">
        <v>15</v>
      </c>
      <c r="G24" s="12">
        <v>55</v>
      </c>
      <c r="H24" s="8">
        <v>3.76</v>
      </c>
      <c r="I24" s="12">
        <v>0</v>
      </c>
    </row>
    <row r="25" spans="2:9" ht="15" customHeight="1" x14ac:dyDescent="0.2">
      <c r="B25" t="s">
        <v>65</v>
      </c>
      <c r="C25" s="12">
        <v>353</v>
      </c>
      <c r="D25" s="8">
        <v>9.98</v>
      </c>
      <c r="E25" s="12">
        <v>209</v>
      </c>
      <c r="F25" s="8">
        <v>10.28</v>
      </c>
      <c r="G25" s="12">
        <v>144</v>
      </c>
      <c r="H25" s="8">
        <v>9.84</v>
      </c>
      <c r="I25" s="12">
        <v>0</v>
      </c>
    </row>
    <row r="26" spans="2:9" ht="15" customHeight="1" x14ac:dyDescent="0.2">
      <c r="B26" t="s">
        <v>77</v>
      </c>
      <c r="C26" s="12">
        <v>271</v>
      </c>
      <c r="D26" s="8">
        <v>7.66</v>
      </c>
      <c r="E26" s="12">
        <v>230</v>
      </c>
      <c r="F26" s="8">
        <v>11.31</v>
      </c>
      <c r="G26" s="12">
        <v>41</v>
      </c>
      <c r="H26" s="8">
        <v>2.8</v>
      </c>
      <c r="I26" s="12">
        <v>0</v>
      </c>
    </row>
    <row r="27" spans="2:9" ht="15" customHeight="1" x14ac:dyDescent="0.2">
      <c r="B27" t="s">
        <v>72</v>
      </c>
      <c r="C27" s="12">
        <v>205</v>
      </c>
      <c r="D27" s="8">
        <v>5.8</v>
      </c>
      <c r="E27" s="12">
        <v>106</v>
      </c>
      <c r="F27" s="8">
        <v>5.21</v>
      </c>
      <c r="G27" s="12">
        <v>99</v>
      </c>
      <c r="H27" s="8">
        <v>6.77</v>
      </c>
      <c r="I27" s="12">
        <v>0</v>
      </c>
    </row>
    <row r="28" spans="2:9" ht="15" customHeight="1" x14ac:dyDescent="0.2">
      <c r="B28" t="s">
        <v>70</v>
      </c>
      <c r="C28" s="12">
        <v>186</v>
      </c>
      <c r="D28" s="8">
        <v>5.26</v>
      </c>
      <c r="E28" s="12">
        <v>143</v>
      </c>
      <c r="F28" s="8">
        <v>7.03</v>
      </c>
      <c r="G28" s="12">
        <v>43</v>
      </c>
      <c r="H28" s="8">
        <v>2.94</v>
      </c>
      <c r="I28" s="12">
        <v>0</v>
      </c>
    </row>
    <row r="29" spans="2:9" ht="15" customHeight="1" x14ac:dyDescent="0.2">
      <c r="B29" t="s">
        <v>62</v>
      </c>
      <c r="C29" s="12">
        <v>177</v>
      </c>
      <c r="D29" s="8">
        <v>5</v>
      </c>
      <c r="E29" s="12">
        <v>88</v>
      </c>
      <c r="F29" s="8">
        <v>4.33</v>
      </c>
      <c r="G29" s="12">
        <v>89</v>
      </c>
      <c r="H29" s="8">
        <v>6.08</v>
      </c>
      <c r="I29" s="12">
        <v>0</v>
      </c>
    </row>
    <row r="30" spans="2:9" ht="15" customHeight="1" x14ac:dyDescent="0.2">
      <c r="B30" t="s">
        <v>73</v>
      </c>
      <c r="C30" s="12">
        <v>170</v>
      </c>
      <c r="D30" s="8">
        <v>4.8099999999999996</v>
      </c>
      <c r="E30" s="12">
        <v>104</v>
      </c>
      <c r="F30" s="8">
        <v>5.1100000000000003</v>
      </c>
      <c r="G30" s="12">
        <v>66</v>
      </c>
      <c r="H30" s="8">
        <v>4.51</v>
      </c>
      <c r="I30" s="12">
        <v>0</v>
      </c>
    </row>
    <row r="31" spans="2:9" ht="15" customHeight="1" x14ac:dyDescent="0.2">
      <c r="B31" t="s">
        <v>63</v>
      </c>
      <c r="C31" s="12">
        <v>156</v>
      </c>
      <c r="D31" s="8">
        <v>4.41</v>
      </c>
      <c r="E31" s="12">
        <v>99</v>
      </c>
      <c r="F31" s="8">
        <v>4.87</v>
      </c>
      <c r="G31" s="12">
        <v>57</v>
      </c>
      <c r="H31" s="8">
        <v>3.9</v>
      </c>
      <c r="I31" s="12">
        <v>0</v>
      </c>
    </row>
    <row r="32" spans="2:9" ht="15" customHeight="1" x14ac:dyDescent="0.2">
      <c r="B32" t="s">
        <v>68</v>
      </c>
      <c r="C32" s="12">
        <v>133</v>
      </c>
      <c r="D32" s="8">
        <v>3.76</v>
      </c>
      <c r="E32" s="12">
        <v>43</v>
      </c>
      <c r="F32" s="8">
        <v>2.11</v>
      </c>
      <c r="G32" s="12">
        <v>89</v>
      </c>
      <c r="H32" s="8">
        <v>6.08</v>
      </c>
      <c r="I32" s="12">
        <v>1</v>
      </c>
    </row>
    <row r="33" spans="2:9" ht="15" customHeight="1" x14ac:dyDescent="0.2">
      <c r="B33" t="s">
        <v>79</v>
      </c>
      <c r="C33" s="12">
        <v>106</v>
      </c>
      <c r="D33" s="8">
        <v>3</v>
      </c>
      <c r="E33" s="12">
        <v>69</v>
      </c>
      <c r="F33" s="8">
        <v>3.39</v>
      </c>
      <c r="G33" s="12">
        <v>26</v>
      </c>
      <c r="H33" s="8">
        <v>1.78</v>
      </c>
      <c r="I33" s="12">
        <v>0</v>
      </c>
    </row>
    <row r="34" spans="2:9" ht="15" customHeight="1" x14ac:dyDescent="0.2">
      <c r="B34" t="s">
        <v>71</v>
      </c>
      <c r="C34" s="12">
        <v>99</v>
      </c>
      <c r="D34" s="8">
        <v>2.8</v>
      </c>
      <c r="E34" s="12">
        <v>64</v>
      </c>
      <c r="F34" s="8">
        <v>3.15</v>
      </c>
      <c r="G34" s="12">
        <v>35</v>
      </c>
      <c r="H34" s="8">
        <v>2.39</v>
      </c>
      <c r="I34" s="12">
        <v>0</v>
      </c>
    </row>
    <row r="35" spans="2:9" ht="15" customHeight="1" x14ac:dyDescent="0.2">
      <c r="B35" t="s">
        <v>83</v>
      </c>
      <c r="C35" s="12">
        <v>93</v>
      </c>
      <c r="D35" s="8">
        <v>2.63</v>
      </c>
      <c r="E35" s="12">
        <v>49</v>
      </c>
      <c r="F35" s="8">
        <v>2.41</v>
      </c>
      <c r="G35" s="12">
        <v>43</v>
      </c>
      <c r="H35" s="8">
        <v>2.94</v>
      </c>
      <c r="I35" s="12">
        <v>1</v>
      </c>
    </row>
    <row r="36" spans="2:9" ht="15" customHeight="1" x14ac:dyDescent="0.2">
      <c r="B36" t="s">
        <v>64</v>
      </c>
      <c r="C36" s="12">
        <v>88</v>
      </c>
      <c r="D36" s="8">
        <v>2.4900000000000002</v>
      </c>
      <c r="E36" s="12">
        <v>32</v>
      </c>
      <c r="F36" s="8">
        <v>1.57</v>
      </c>
      <c r="G36" s="12">
        <v>56</v>
      </c>
      <c r="H36" s="8">
        <v>3.83</v>
      </c>
      <c r="I36" s="12">
        <v>0</v>
      </c>
    </row>
    <row r="37" spans="2:9" ht="15" customHeight="1" x14ac:dyDescent="0.2">
      <c r="B37" t="s">
        <v>67</v>
      </c>
      <c r="C37" s="12">
        <v>68</v>
      </c>
      <c r="D37" s="8">
        <v>1.92</v>
      </c>
      <c r="E37" s="12">
        <v>16</v>
      </c>
      <c r="F37" s="8">
        <v>0.79</v>
      </c>
      <c r="G37" s="12">
        <v>52</v>
      </c>
      <c r="H37" s="8">
        <v>3.55</v>
      </c>
      <c r="I37" s="12">
        <v>0</v>
      </c>
    </row>
    <row r="38" spans="2:9" ht="15" customHeight="1" x14ac:dyDescent="0.2">
      <c r="B38" t="s">
        <v>80</v>
      </c>
      <c r="C38" s="12">
        <v>67</v>
      </c>
      <c r="D38" s="8">
        <v>1.89</v>
      </c>
      <c r="E38" s="12">
        <v>59</v>
      </c>
      <c r="F38" s="8">
        <v>2.9</v>
      </c>
      <c r="G38" s="12">
        <v>8</v>
      </c>
      <c r="H38" s="8">
        <v>0.55000000000000004</v>
      </c>
      <c r="I38" s="12">
        <v>0</v>
      </c>
    </row>
    <row r="39" spans="2:9" ht="15" customHeight="1" x14ac:dyDescent="0.2">
      <c r="B39" t="s">
        <v>74</v>
      </c>
      <c r="C39" s="12">
        <v>66</v>
      </c>
      <c r="D39" s="8">
        <v>1.87</v>
      </c>
      <c r="E39" s="12">
        <v>50</v>
      </c>
      <c r="F39" s="8">
        <v>2.46</v>
      </c>
      <c r="G39" s="12">
        <v>16</v>
      </c>
      <c r="H39" s="8">
        <v>1.0900000000000001</v>
      </c>
      <c r="I39" s="12">
        <v>0</v>
      </c>
    </row>
    <row r="40" spans="2:9" ht="15" customHeight="1" x14ac:dyDescent="0.2">
      <c r="B40" t="s">
        <v>66</v>
      </c>
      <c r="C40" s="12">
        <v>65</v>
      </c>
      <c r="D40" s="8">
        <v>1.84</v>
      </c>
      <c r="E40" s="12">
        <v>19</v>
      </c>
      <c r="F40" s="8">
        <v>0.93</v>
      </c>
      <c r="G40" s="12">
        <v>46</v>
      </c>
      <c r="H40" s="8">
        <v>3.14</v>
      </c>
      <c r="I40" s="12">
        <v>0</v>
      </c>
    </row>
    <row r="41" spans="2:9" ht="15" customHeight="1" x14ac:dyDescent="0.2">
      <c r="B41" t="s">
        <v>69</v>
      </c>
      <c r="C41" s="12">
        <v>65</v>
      </c>
      <c r="D41" s="8">
        <v>1.84</v>
      </c>
      <c r="E41" s="12">
        <v>40</v>
      </c>
      <c r="F41" s="8">
        <v>1.97</v>
      </c>
      <c r="G41" s="12">
        <v>25</v>
      </c>
      <c r="H41" s="8">
        <v>1.71</v>
      </c>
      <c r="I41" s="12">
        <v>0</v>
      </c>
    </row>
    <row r="42" spans="2:9" ht="15" customHeight="1" x14ac:dyDescent="0.2">
      <c r="B42" t="s">
        <v>93</v>
      </c>
      <c r="C42" s="12">
        <v>56</v>
      </c>
      <c r="D42" s="8">
        <v>1.58</v>
      </c>
      <c r="E42" s="12">
        <v>36</v>
      </c>
      <c r="F42" s="8">
        <v>1.77</v>
      </c>
      <c r="G42" s="12">
        <v>20</v>
      </c>
      <c r="H42" s="8">
        <v>1.37</v>
      </c>
      <c r="I42" s="12">
        <v>0</v>
      </c>
    </row>
    <row r="43" spans="2:9" ht="15" customHeight="1" x14ac:dyDescent="0.2">
      <c r="B43" t="s">
        <v>75</v>
      </c>
      <c r="C43" s="12">
        <v>48</v>
      </c>
      <c r="D43" s="8">
        <v>1.36</v>
      </c>
      <c r="E43" s="12">
        <v>18</v>
      </c>
      <c r="F43" s="8">
        <v>0.88</v>
      </c>
      <c r="G43" s="12">
        <v>27</v>
      </c>
      <c r="H43" s="8">
        <v>1.85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192</v>
      </c>
      <c r="D47" s="8">
        <v>5.43</v>
      </c>
      <c r="E47" s="12">
        <v>164</v>
      </c>
      <c r="F47" s="8">
        <v>8.06</v>
      </c>
      <c r="G47" s="12">
        <v>28</v>
      </c>
      <c r="H47" s="8">
        <v>1.91</v>
      </c>
      <c r="I47" s="12">
        <v>0</v>
      </c>
    </row>
    <row r="48" spans="2:9" ht="15" customHeight="1" x14ac:dyDescent="0.2">
      <c r="B48" t="s">
        <v>162</v>
      </c>
      <c r="C48" s="12">
        <v>156</v>
      </c>
      <c r="D48" s="8">
        <v>4.41</v>
      </c>
      <c r="E48" s="12">
        <v>92</v>
      </c>
      <c r="F48" s="8">
        <v>4.5199999999999996</v>
      </c>
      <c r="G48" s="12">
        <v>64</v>
      </c>
      <c r="H48" s="8">
        <v>4.37</v>
      </c>
      <c r="I48" s="12">
        <v>0</v>
      </c>
    </row>
    <row r="49" spans="2:9" ht="15" customHeight="1" x14ac:dyDescent="0.2">
      <c r="B49" t="s">
        <v>156</v>
      </c>
      <c r="C49" s="12">
        <v>109</v>
      </c>
      <c r="D49" s="8">
        <v>3.08</v>
      </c>
      <c r="E49" s="12">
        <v>38</v>
      </c>
      <c r="F49" s="8">
        <v>1.87</v>
      </c>
      <c r="G49" s="12">
        <v>70</v>
      </c>
      <c r="H49" s="8">
        <v>4.78</v>
      </c>
      <c r="I49" s="12">
        <v>1</v>
      </c>
    </row>
    <row r="50" spans="2:9" ht="15" customHeight="1" x14ac:dyDescent="0.2">
      <c r="B50" t="s">
        <v>137</v>
      </c>
      <c r="C50" s="12">
        <v>108</v>
      </c>
      <c r="D50" s="8">
        <v>3.05</v>
      </c>
      <c r="E50" s="12">
        <v>104</v>
      </c>
      <c r="F50" s="8">
        <v>5.1100000000000003</v>
      </c>
      <c r="G50" s="12">
        <v>4</v>
      </c>
      <c r="H50" s="8">
        <v>0.27</v>
      </c>
      <c r="I50" s="12">
        <v>0</v>
      </c>
    </row>
    <row r="51" spans="2:9" ht="15" customHeight="1" x14ac:dyDescent="0.2">
      <c r="B51" t="s">
        <v>131</v>
      </c>
      <c r="C51" s="12">
        <v>99</v>
      </c>
      <c r="D51" s="8">
        <v>2.8</v>
      </c>
      <c r="E51" s="12">
        <v>70</v>
      </c>
      <c r="F51" s="8">
        <v>3.44</v>
      </c>
      <c r="G51" s="12">
        <v>29</v>
      </c>
      <c r="H51" s="8">
        <v>1.98</v>
      </c>
      <c r="I51" s="12">
        <v>0</v>
      </c>
    </row>
    <row r="52" spans="2:9" ht="15" customHeight="1" x14ac:dyDescent="0.2">
      <c r="B52" t="s">
        <v>134</v>
      </c>
      <c r="C52" s="12">
        <v>85</v>
      </c>
      <c r="D52" s="8">
        <v>2.4</v>
      </c>
      <c r="E52" s="12">
        <v>64</v>
      </c>
      <c r="F52" s="8">
        <v>3.15</v>
      </c>
      <c r="G52" s="12">
        <v>21</v>
      </c>
      <c r="H52" s="8">
        <v>1.44</v>
      </c>
      <c r="I52" s="12">
        <v>0</v>
      </c>
    </row>
    <row r="53" spans="2:9" ht="15" customHeight="1" x14ac:dyDescent="0.2">
      <c r="B53" t="s">
        <v>136</v>
      </c>
      <c r="C53" s="12">
        <v>77</v>
      </c>
      <c r="D53" s="8">
        <v>2.1800000000000002</v>
      </c>
      <c r="E53" s="12">
        <v>72</v>
      </c>
      <c r="F53" s="8">
        <v>3.54</v>
      </c>
      <c r="G53" s="12">
        <v>5</v>
      </c>
      <c r="H53" s="8">
        <v>0.34</v>
      </c>
      <c r="I53" s="12">
        <v>0</v>
      </c>
    </row>
    <row r="54" spans="2:9" ht="15" customHeight="1" x14ac:dyDescent="0.2">
      <c r="B54" t="s">
        <v>122</v>
      </c>
      <c r="C54" s="12">
        <v>74</v>
      </c>
      <c r="D54" s="8">
        <v>2.09</v>
      </c>
      <c r="E54" s="12">
        <v>52</v>
      </c>
      <c r="F54" s="8">
        <v>2.56</v>
      </c>
      <c r="G54" s="12">
        <v>22</v>
      </c>
      <c r="H54" s="8">
        <v>1.5</v>
      </c>
      <c r="I54" s="12">
        <v>0</v>
      </c>
    </row>
    <row r="55" spans="2:9" ht="15" customHeight="1" x14ac:dyDescent="0.2">
      <c r="B55" t="s">
        <v>167</v>
      </c>
      <c r="C55" s="12">
        <v>60</v>
      </c>
      <c r="D55" s="8">
        <v>1.7</v>
      </c>
      <c r="E55" s="12">
        <v>42</v>
      </c>
      <c r="F55" s="8">
        <v>2.06</v>
      </c>
      <c r="G55" s="12">
        <v>18</v>
      </c>
      <c r="H55" s="8">
        <v>1.23</v>
      </c>
      <c r="I55" s="12">
        <v>0</v>
      </c>
    </row>
    <row r="56" spans="2:9" ht="15" customHeight="1" x14ac:dyDescent="0.2">
      <c r="B56" t="s">
        <v>127</v>
      </c>
      <c r="C56" s="12">
        <v>57</v>
      </c>
      <c r="D56" s="8">
        <v>1.61</v>
      </c>
      <c r="E56" s="12">
        <v>41</v>
      </c>
      <c r="F56" s="8">
        <v>2.02</v>
      </c>
      <c r="G56" s="12">
        <v>16</v>
      </c>
      <c r="H56" s="8">
        <v>1.0900000000000001</v>
      </c>
      <c r="I56" s="12">
        <v>0</v>
      </c>
    </row>
    <row r="57" spans="2:9" ht="15" customHeight="1" x14ac:dyDescent="0.2">
      <c r="B57" t="s">
        <v>163</v>
      </c>
      <c r="C57" s="12">
        <v>52</v>
      </c>
      <c r="D57" s="8">
        <v>1.47</v>
      </c>
      <c r="E57" s="12">
        <v>38</v>
      </c>
      <c r="F57" s="8">
        <v>1.87</v>
      </c>
      <c r="G57" s="12">
        <v>14</v>
      </c>
      <c r="H57" s="8">
        <v>0.96</v>
      </c>
      <c r="I57" s="12">
        <v>0</v>
      </c>
    </row>
    <row r="58" spans="2:9" ht="15" customHeight="1" x14ac:dyDescent="0.2">
      <c r="B58" t="s">
        <v>139</v>
      </c>
      <c r="C58" s="12">
        <v>52</v>
      </c>
      <c r="D58" s="8">
        <v>1.47</v>
      </c>
      <c r="E58" s="12">
        <v>44</v>
      </c>
      <c r="F58" s="8">
        <v>2.16</v>
      </c>
      <c r="G58" s="12">
        <v>8</v>
      </c>
      <c r="H58" s="8">
        <v>0.55000000000000004</v>
      </c>
      <c r="I58" s="12">
        <v>0</v>
      </c>
    </row>
    <row r="59" spans="2:9" ht="15" customHeight="1" x14ac:dyDescent="0.2">
      <c r="B59" t="s">
        <v>123</v>
      </c>
      <c r="C59" s="12">
        <v>51</v>
      </c>
      <c r="D59" s="8">
        <v>1.44</v>
      </c>
      <c r="E59" s="12">
        <v>27</v>
      </c>
      <c r="F59" s="8">
        <v>1.33</v>
      </c>
      <c r="G59" s="12">
        <v>24</v>
      </c>
      <c r="H59" s="8">
        <v>1.64</v>
      </c>
      <c r="I59" s="12">
        <v>0</v>
      </c>
    </row>
    <row r="60" spans="2:9" ht="15" customHeight="1" x14ac:dyDescent="0.2">
      <c r="B60" t="s">
        <v>148</v>
      </c>
      <c r="C60" s="12">
        <v>50</v>
      </c>
      <c r="D60" s="8">
        <v>1.41</v>
      </c>
      <c r="E60" s="12">
        <v>13</v>
      </c>
      <c r="F60" s="8">
        <v>0.64</v>
      </c>
      <c r="G60" s="12">
        <v>37</v>
      </c>
      <c r="H60" s="8">
        <v>2.5299999999999998</v>
      </c>
      <c r="I60" s="12">
        <v>0</v>
      </c>
    </row>
    <row r="61" spans="2:9" ht="15" customHeight="1" x14ac:dyDescent="0.2">
      <c r="B61" t="s">
        <v>130</v>
      </c>
      <c r="C61" s="12">
        <v>50</v>
      </c>
      <c r="D61" s="8">
        <v>1.41</v>
      </c>
      <c r="E61" s="12">
        <v>30</v>
      </c>
      <c r="F61" s="8">
        <v>1.47</v>
      </c>
      <c r="G61" s="12">
        <v>20</v>
      </c>
      <c r="H61" s="8">
        <v>1.37</v>
      </c>
      <c r="I61" s="12">
        <v>0</v>
      </c>
    </row>
    <row r="62" spans="2:9" ht="15" customHeight="1" x14ac:dyDescent="0.2">
      <c r="B62" t="s">
        <v>121</v>
      </c>
      <c r="C62" s="12">
        <v>48</v>
      </c>
      <c r="D62" s="8">
        <v>1.36</v>
      </c>
      <c r="E62" s="12">
        <v>21</v>
      </c>
      <c r="F62" s="8">
        <v>1.03</v>
      </c>
      <c r="G62" s="12">
        <v>27</v>
      </c>
      <c r="H62" s="8">
        <v>1.85</v>
      </c>
      <c r="I62" s="12">
        <v>0</v>
      </c>
    </row>
    <row r="63" spans="2:9" ht="15" customHeight="1" x14ac:dyDescent="0.2">
      <c r="B63" t="s">
        <v>125</v>
      </c>
      <c r="C63" s="12">
        <v>46</v>
      </c>
      <c r="D63" s="8">
        <v>1.3</v>
      </c>
      <c r="E63" s="12">
        <v>39</v>
      </c>
      <c r="F63" s="8">
        <v>1.92</v>
      </c>
      <c r="G63" s="12">
        <v>7</v>
      </c>
      <c r="H63" s="8">
        <v>0.48</v>
      </c>
      <c r="I63" s="12">
        <v>0</v>
      </c>
    </row>
    <row r="64" spans="2:9" ht="15" customHeight="1" x14ac:dyDescent="0.2">
      <c r="B64" t="s">
        <v>128</v>
      </c>
      <c r="C64" s="12">
        <v>46</v>
      </c>
      <c r="D64" s="8">
        <v>1.3</v>
      </c>
      <c r="E64" s="12">
        <v>26</v>
      </c>
      <c r="F64" s="8">
        <v>1.28</v>
      </c>
      <c r="G64" s="12">
        <v>20</v>
      </c>
      <c r="H64" s="8">
        <v>1.37</v>
      </c>
      <c r="I64" s="12">
        <v>0</v>
      </c>
    </row>
    <row r="65" spans="2:9" ht="15" customHeight="1" x14ac:dyDescent="0.2">
      <c r="B65" t="s">
        <v>165</v>
      </c>
      <c r="C65" s="12">
        <v>45</v>
      </c>
      <c r="D65" s="8">
        <v>1.27</v>
      </c>
      <c r="E65" s="12">
        <v>31</v>
      </c>
      <c r="F65" s="8">
        <v>1.52</v>
      </c>
      <c r="G65" s="12">
        <v>14</v>
      </c>
      <c r="H65" s="8">
        <v>0.96</v>
      </c>
      <c r="I65" s="12">
        <v>0</v>
      </c>
    </row>
    <row r="66" spans="2:9" ht="15" customHeight="1" x14ac:dyDescent="0.2">
      <c r="B66" t="s">
        <v>166</v>
      </c>
      <c r="C66" s="12">
        <v>45</v>
      </c>
      <c r="D66" s="8">
        <v>1.27</v>
      </c>
      <c r="E66" s="12">
        <v>23</v>
      </c>
      <c r="F66" s="8">
        <v>1.1299999999999999</v>
      </c>
      <c r="G66" s="12">
        <v>22</v>
      </c>
      <c r="H66" s="8">
        <v>1.5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48B6-F3CE-4032-B33C-65F877D7DA0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240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3</v>
      </c>
      <c r="D5" s="8">
        <v>0.14000000000000001</v>
      </c>
      <c r="E5" s="12">
        <v>1</v>
      </c>
      <c r="F5" s="8">
        <v>0.09</v>
      </c>
      <c r="G5" s="12">
        <v>2</v>
      </c>
      <c r="H5" s="8">
        <v>0.22</v>
      </c>
      <c r="I5" s="12">
        <v>0</v>
      </c>
    </row>
    <row r="6" spans="2:9" ht="15" customHeight="1" x14ac:dyDescent="0.2">
      <c r="B6" t="s">
        <v>40</v>
      </c>
      <c r="C6" s="12">
        <v>337</v>
      </c>
      <c r="D6" s="8">
        <v>16.149999999999999</v>
      </c>
      <c r="E6" s="12">
        <v>117</v>
      </c>
      <c r="F6" s="8">
        <v>10.38</v>
      </c>
      <c r="G6" s="12">
        <v>220</v>
      </c>
      <c r="H6" s="8">
        <v>23.84</v>
      </c>
      <c r="I6" s="12">
        <v>0</v>
      </c>
    </row>
    <row r="7" spans="2:9" ht="15" customHeight="1" x14ac:dyDescent="0.2">
      <c r="B7" t="s">
        <v>41</v>
      </c>
      <c r="C7" s="12">
        <v>187</v>
      </c>
      <c r="D7" s="8">
        <v>8.9600000000000009</v>
      </c>
      <c r="E7" s="12">
        <v>67</v>
      </c>
      <c r="F7" s="8">
        <v>5.94</v>
      </c>
      <c r="G7" s="12">
        <v>120</v>
      </c>
      <c r="H7" s="8">
        <v>13</v>
      </c>
      <c r="I7" s="12">
        <v>0</v>
      </c>
    </row>
    <row r="8" spans="2:9" ht="15" customHeight="1" x14ac:dyDescent="0.2">
      <c r="B8" t="s">
        <v>42</v>
      </c>
      <c r="C8" s="12">
        <v>4</v>
      </c>
      <c r="D8" s="8">
        <v>0.19</v>
      </c>
      <c r="E8" s="12">
        <v>0</v>
      </c>
      <c r="F8" s="8">
        <v>0</v>
      </c>
      <c r="G8" s="12">
        <v>2</v>
      </c>
      <c r="H8" s="8">
        <v>0.22</v>
      </c>
      <c r="I8" s="12">
        <v>0</v>
      </c>
    </row>
    <row r="9" spans="2:9" ht="15" customHeight="1" x14ac:dyDescent="0.2">
      <c r="B9" t="s">
        <v>43</v>
      </c>
      <c r="C9" s="12">
        <v>13</v>
      </c>
      <c r="D9" s="8">
        <v>0.62</v>
      </c>
      <c r="E9" s="12">
        <v>1</v>
      </c>
      <c r="F9" s="8">
        <v>0.09</v>
      </c>
      <c r="G9" s="12">
        <v>12</v>
      </c>
      <c r="H9" s="8">
        <v>1.3</v>
      </c>
      <c r="I9" s="12">
        <v>0</v>
      </c>
    </row>
    <row r="10" spans="2:9" ht="15" customHeight="1" x14ac:dyDescent="0.2">
      <c r="B10" t="s">
        <v>44</v>
      </c>
      <c r="C10" s="12">
        <v>14</v>
      </c>
      <c r="D10" s="8">
        <v>0.67</v>
      </c>
      <c r="E10" s="12">
        <v>2</v>
      </c>
      <c r="F10" s="8">
        <v>0.18</v>
      </c>
      <c r="G10" s="12">
        <v>12</v>
      </c>
      <c r="H10" s="8">
        <v>1.3</v>
      </c>
      <c r="I10" s="12">
        <v>0</v>
      </c>
    </row>
    <row r="11" spans="2:9" ht="15" customHeight="1" x14ac:dyDescent="0.2">
      <c r="B11" t="s">
        <v>45</v>
      </c>
      <c r="C11" s="12">
        <v>488</v>
      </c>
      <c r="D11" s="8">
        <v>23.38</v>
      </c>
      <c r="E11" s="12">
        <v>234</v>
      </c>
      <c r="F11" s="8">
        <v>20.76</v>
      </c>
      <c r="G11" s="12">
        <v>253</v>
      </c>
      <c r="H11" s="8">
        <v>27.41</v>
      </c>
      <c r="I11" s="12">
        <v>1</v>
      </c>
    </row>
    <row r="12" spans="2:9" ht="15" customHeight="1" x14ac:dyDescent="0.2">
      <c r="B12" t="s">
        <v>46</v>
      </c>
      <c r="C12" s="12">
        <v>9</v>
      </c>
      <c r="D12" s="8">
        <v>0.43</v>
      </c>
      <c r="E12" s="12">
        <v>3</v>
      </c>
      <c r="F12" s="8">
        <v>0.27</v>
      </c>
      <c r="G12" s="12">
        <v>6</v>
      </c>
      <c r="H12" s="8">
        <v>0.65</v>
      </c>
      <c r="I12" s="12">
        <v>0</v>
      </c>
    </row>
    <row r="13" spans="2:9" ht="15" customHeight="1" x14ac:dyDescent="0.2">
      <c r="B13" t="s">
        <v>47</v>
      </c>
      <c r="C13" s="12">
        <v>105</v>
      </c>
      <c r="D13" s="8">
        <v>5.03</v>
      </c>
      <c r="E13" s="12">
        <v>53</v>
      </c>
      <c r="F13" s="8">
        <v>4.7</v>
      </c>
      <c r="G13" s="12">
        <v>52</v>
      </c>
      <c r="H13" s="8">
        <v>5.63</v>
      </c>
      <c r="I13" s="12">
        <v>0</v>
      </c>
    </row>
    <row r="14" spans="2:9" ht="15" customHeight="1" x14ac:dyDescent="0.2">
      <c r="B14" t="s">
        <v>48</v>
      </c>
      <c r="C14" s="12">
        <v>83</v>
      </c>
      <c r="D14" s="8">
        <v>3.98</v>
      </c>
      <c r="E14" s="12">
        <v>43</v>
      </c>
      <c r="F14" s="8">
        <v>3.82</v>
      </c>
      <c r="G14" s="12">
        <v>38</v>
      </c>
      <c r="H14" s="8">
        <v>4.12</v>
      </c>
      <c r="I14" s="12">
        <v>0</v>
      </c>
    </row>
    <row r="15" spans="2:9" ht="15" customHeight="1" x14ac:dyDescent="0.2">
      <c r="B15" t="s">
        <v>49</v>
      </c>
      <c r="C15" s="12">
        <v>312</v>
      </c>
      <c r="D15" s="8">
        <v>14.95</v>
      </c>
      <c r="E15" s="12">
        <v>237</v>
      </c>
      <c r="F15" s="8">
        <v>21.03</v>
      </c>
      <c r="G15" s="12">
        <v>72</v>
      </c>
      <c r="H15" s="8">
        <v>7.8</v>
      </c>
      <c r="I15" s="12">
        <v>1</v>
      </c>
    </row>
    <row r="16" spans="2:9" ht="15" customHeight="1" x14ac:dyDescent="0.2">
      <c r="B16" t="s">
        <v>50</v>
      </c>
      <c r="C16" s="12">
        <v>294</v>
      </c>
      <c r="D16" s="8">
        <v>14.09</v>
      </c>
      <c r="E16" s="12">
        <v>235</v>
      </c>
      <c r="F16" s="8">
        <v>20.85</v>
      </c>
      <c r="G16" s="12">
        <v>58</v>
      </c>
      <c r="H16" s="8">
        <v>6.28</v>
      </c>
      <c r="I16" s="12">
        <v>1</v>
      </c>
    </row>
    <row r="17" spans="2:9" ht="15" customHeight="1" x14ac:dyDescent="0.2">
      <c r="B17" t="s">
        <v>51</v>
      </c>
      <c r="C17" s="12">
        <v>83</v>
      </c>
      <c r="D17" s="8">
        <v>3.98</v>
      </c>
      <c r="E17" s="12">
        <v>66</v>
      </c>
      <c r="F17" s="8">
        <v>5.86</v>
      </c>
      <c r="G17" s="12">
        <v>13</v>
      </c>
      <c r="H17" s="8">
        <v>1.41</v>
      </c>
      <c r="I17" s="12">
        <v>2</v>
      </c>
    </row>
    <row r="18" spans="2:9" ht="15" customHeight="1" x14ac:dyDescent="0.2">
      <c r="B18" t="s">
        <v>52</v>
      </c>
      <c r="C18" s="12">
        <v>85</v>
      </c>
      <c r="D18" s="8">
        <v>4.07</v>
      </c>
      <c r="E18" s="12">
        <v>44</v>
      </c>
      <c r="F18" s="8">
        <v>3.9</v>
      </c>
      <c r="G18" s="12">
        <v>32</v>
      </c>
      <c r="H18" s="8">
        <v>3.47</v>
      </c>
      <c r="I18" s="12">
        <v>7</v>
      </c>
    </row>
    <row r="19" spans="2:9" ht="15" customHeight="1" x14ac:dyDescent="0.2">
      <c r="B19" t="s">
        <v>53</v>
      </c>
      <c r="C19" s="12">
        <v>70</v>
      </c>
      <c r="D19" s="8">
        <v>3.35</v>
      </c>
      <c r="E19" s="12">
        <v>24</v>
      </c>
      <c r="F19" s="8">
        <v>2.13</v>
      </c>
      <c r="G19" s="12">
        <v>31</v>
      </c>
      <c r="H19" s="8">
        <v>3.36</v>
      </c>
      <c r="I19" s="12">
        <v>15</v>
      </c>
    </row>
    <row r="20" spans="2:9" ht="15" customHeight="1" x14ac:dyDescent="0.2">
      <c r="B20" s="9" t="s">
        <v>225</v>
      </c>
      <c r="C20" s="12">
        <f>SUM(LTBL_15205[総数／事業所数])</f>
        <v>2087</v>
      </c>
      <c r="E20" s="12">
        <f>SUBTOTAL(109,LTBL_15205[個人／事業所数])</f>
        <v>1127</v>
      </c>
      <c r="G20" s="12">
        <f>SUBTOTAL(109,LTBL_15205[法人／事業所数])</f>
        <v>923</v>
      </c>
      <c r="I20" s="12">
        <f>SUBTOTAL(109,LTBL_15205[法人以外の団体／事業所数])</f>
        <v>27</v>
      </c>
    </row>
    <row r="21" spans="2:9" ht="15" customHeight="1" x14ac:dyDescent="0.2">
      <c r="E21" s="11">
        <f>LTBL_15205[[#Totals],[個人／事業所数]]/LTBL_15205[[#Totals],[総数／事業所数]]</f>
        <v>0.54000958313368475</v>
      </c>
      <c r="G21" s="11">
        <f>LTBL_15205[[#Totals],[法人／事業所数]]/LTBL_15205[[#Totals],[総数／事業所数]]</f>
        <v>0.4422616195495927</v>
      </c>
      <c r="I21" s="11">
        <f>LTBL_15205[[#Totals],[法人以外の団体／事業所数]]/LTBL_15205[[#Totals],[総数／事業所数]]</f>
        <v>1.2937230474365118E-2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267</v>
      </c>
      <c r="D24" s="8">
        <v>12.79</v>
      </c>
      <c r="E24" s="12">
        <v>227</v>
      </c>
      <c r="F24" s="8">
        <v>20.14</v>
      </c>
      <c r="G24" s="12">
        <v>40</v>
      </c>
      <c r="H24" s="8">
        <v>4.33</v>
      </c>
      <c r="I24" s="12">
        <v>0</v>
      </c>
    </row>
    <row r="25" spans="2:9" ht="15" customHeight="1" x14ac:dyDescent="0.2">
      <c r="B25" t="s">
        <v>77</v>
      </c>
      <c r="C25" s="12">
        <v>262</v>
      </c>
      <c r="D25" s="8">
        <v>12.55</v>
      </c>
      <c r="E25" s="12">
        <v>223</v>
      </c>
      <c r="F25" s="8">
        <v>19.79</v>
      </c>
      <c r="G25" s="12">
        <v>38</v>
      </c>
      <c r="H25" s="8">
        <v>4.12</v>
      </c>
      <c r="I25" s="12">
        <v>1</v>
      </c>
    </row>
    <row r="26" spans="2:9" ht="15" customHeight="1" x14ac:dyDescent="0.2">
      <c r="B26" t="s">
        <v>72</v>
      </c>
      <c r="C26" s="12">
        <v>150</v>
      </c>
      <c r="D26" s="8">
        <v>7.19</v>
      </c>
      <c r="E26" s="12">
        <v>85</v>
      </c>
      <c r="F26" s="8">
        <v>7.54</v>
      </c>
      <c r="G26" s="12">
        <v>65</v>
      </c>
      <c r="H26" s="8">
        <v>7.04</v>
      </c>
      <c r="I26" s="12">
        <v>0</v>
      </c>
    </row>
    <row r="27" spans="2:9" ht="15" customHeight="1" x14ac:dyDescent="0.2">
      <c r="B27" t="s">
        <v>62</v>
      </c>
      <c r="C27" s="12">
        <v>131</v>
      </c>
      <c r="D27" s="8">
        <v>6.28</v>
      </c>
      <c r="E27" s="12">
        <v>40</v>
      </c>
      <c r="F27" s="8">
        <v>3.55</v>
      </c>
      <c r="G27" s="12">
        <v>91</v>
      </c>
      <c r="H27" s="8">
        <v>9.86</v>
      </c>
      <c r="I27" s="12">
        <v>0</v>
      </c>
    </row>
    <row r="28" spans="2:9" ht="15" customHeight="1" x14ac:dyDescent="0.2">
      <c r="B28" t="s">
        <v>63</v>
      </c>
      <c r="C28" s="12">
        <v>114</v>
      </c>
      <c r="D28" s="8">
        <v>5.46</v>
      </c>
      <c r="E28" s="12">
        <v>56</v>
      </c>
      <c r="F28" s="8">
        <v>4.97</v>
      </c>
      <c r="G28" s="12">
        <v>58</v>
      </c>
      <c r="H28" s="8">
        <v>6.28</v>
      </c>
      <c r="I28" s="12">
        <v>0</v>
      </c>
    </row>
    <row r="29" spans="2:9" ht="15" customHeight="1" x14ac:dyDescent="0.2">
      <c r="B29" t="s">
        <v>70</v>
      </c>
      <c r="C29" s="12">
        <v>108</v>
      </c>
      <c r="D29" s="8">
        <v>5.17</v>
      </c>
      <c r="E29" s="12">
        <v>70</v>
      </c>
      <c r="F29" s="8">
        <v>6.21</v>
      </c>
      <c r="G29" s="12">
        <v>37</v>
      </c>
      <c r="H29" s="8">
        <v>4.01</v>
      </c>
      <c r="I29" s="12">
        <v>1</v>
      </c>
    </row>
    <row r="30" spans="2:9" ht="15" customHeight="1" x14ac:dyDescent="0.2">
      <c r="B30" t="s">
        <v>64</v>
      </c>
      <c r="C30" s="12">
        <v>92</v>
      </c>
      <c r="D30" s="8">
        <v>4.41</v>
      </c>
      <c r="E30" s="12">
        <v>21</v>
      </c>
      <c r="F30" s="8">
        <v>1.86</v>
      </c>
      <c r="G30" s="12">
        <v>71</v>
      </c>
      <c r="H30" s="8">
        <v>7.69</v>
      </c>
      <c r="I30" s="12">
        <v>0</v>
      </c>
    </row>
    <row r="31" spans="2:9" ht="15" customHeight="1" x14ac:dyDescent="0.2">
      <c r="B31" t="s">
        <v>73</v>
      </c>
      <c r="C31" s="12">
        <v>86</v>
      </c>
      <c r="D31" s="8">
        <v>4.12</v>
      </c>
      <c r="E31" s="12">
        <v>52</v>
      </c>
      <c r="F31" s="8">
        <v>4.6100000000000003</v>
      </c>
      <c r="G31" s="12">
        <v>34</v>
      </c>
      <c r="H31" s="8">
        <v>3.68</v>
      </c>
      <c r="I31" s="12">
        <v>0</v>
      </c>
    </row>
    <row r="32" spans="2:9" ht="15" customHeight="1" x14ac:dyDescent="0.2">
      <c r="B32" t="s">
        <v>79</v>
      </c>
      <c r="C32" s="12">
        <v>83</v>
      </c>
      <c r="D32" s="8">
        <v>3.98</v>
      </c>
      <c r="E32" s="12">
        <v>66</v>
      </c>
      <c r="F32" s="8">
        <v>5.86</v>
      </c>
      <c r="G32" s="12">
        <v>13</v>
      </c>
      <c r="H32" s="8">
        <v>1.41</v>
      </c>
      <c r="I32" s="12">
        <v>2</v>
      </c>
    </row>
    <row r="33" spans="2:9" ht="15" customHeight="1" x14ac:dyDescent="0.2">
      <c r="B33" t="s">
        <v>71</v>
      </c>
      <c r="C33" s="12">
        <v>79</v>
      </c>
      <c r="D33" s="8">
        <v>3.79</v>
      </c>
      <c r="E33" s="12">
        <v>35</v>
      </c>
      <c r="F33" s="8">
        <v>3.11</v>
      </c>
      <c r="G33" s="12">
        <v>44</v>
      </c>
      <c r="H33" s="8">
        <v>4.7699999999999996</v>
      </c>
      <c r="I33" s="12">
        <v>0</v>
      </c>
    </row>
    <row r="34" spans="2:9" ht="15" customHeight="1" x14ac:dyDescent="0.2">
      <c r="B34" t="s">
        <v>80</v>
      </c>
      <c r="C34" s="12">
        <v>51</v>
      </c>
      <c r="D34" s="8">
        <v>2.44</v>
      </c>
      <c r="E34" s="12">
        <v>43</v>
      </c>
      <c r="F34" s="8">
        <v>3.82</v>
      </c>
      <c r="G34" s="12">
        <v>7</v>
      </c>
      <c r="H34" s="8">
        <v>0.76</v>
      </c>
      <c r="I34" s="12">
        <v>0</v>
      </c>
    </row>
    <row r="35" spans="2:9" ht="15" customHeight="1" x14ac:dyDescent="0.2">
      <c r="B35" t="s">
        <v>69</v>
      </c>
      <c r="C35" s="12">
        <v>45</v>
      </c>
      <c r="D35" s="8">
        <v>2.16</v>
      </c>
      <c r="E35" s="12">
        <v>19</v>
      </c>
      <c r="F35" s="8">
        <v>1.69</v>
      </c>
      <c r="G35" s="12">
        <v>26</v>
      </c>
      <c r="H35" s="8">
        <v>2.82</v>
      </c>
      <c r="I35" s="12">
        <v>0</v>
      </c>
    </row>
    <row r="36" spans="2:9" ht="15" customHeight="1" x14ac:dyDescent="0.2">
      <c r="B36" t="s">
        <v>75</v>
      </c>
      <c r="C36" s="12">
        <v>41</v>
      </c>
      <c r="D36" s="8">
        <v>1.96</v>
      </c>
      <c r="E36" s="12">
        <v>13</v>
      </c>
      <c r="F36" s="8">
        <v>1.1499999999999999</v>
      </c>
      <c r="G36" s="12">
        <v>26</v>
      </c>
      <c r="H36" s="8">
        <v>2.82</v>
      </c>
      <c r="I36" s="12">
        <v>0</v>
      </c>
    </row>
    <row r="37" spans="2:9" ht="15" customHeight="1" x14ac:dyDescent="0.2">
      <c r="B37" t="s">
        <v>74</v>
      </c>
      <c r="C37" s="12">
        <v>37</v>
      </c>
      <c r="D37" s="8">
        <v>1.77</v>
      </c>
      <c r="E37" s="12">
        <v>29</v>
      </c>
      <c r="F37" s="8">
        <v>2.57</v>
      </c>
      <c r="G37" s="12">
        <v>8</v>
      </c>
      <c r="H37" s="8">
        <v>0.87</v>
      </c>
      <c r="I37" s="12">
        <v>0</v>
      </c>
    </row>
    <row r="38" spans="2:9" ht="15" customHeight="1" x14ac:dyDescent="0.2">
      <c r="B38" t="s">
        <v>81</v>
      </c>
      <c r="C38" s="12">
        <v>34</v>
      </c>
      <c r="D38" s="8">
        <v>1.63</v>
      </c>
      <c r="E38" s="12">
        <v>1</v>
      </c>
      <c r="F38" s="8">
        <v>0.09</v>
      </c>
      <c r="G38" s="12">
        <v>25</v>
      </c>
      <c r="H38" s="8">
        <v>2.71</v>
      </c>
      <c r="I38" s="12">
        <v>7</v>
      </c>
    </row>
    <row r="39" spans="2:9" ht="15" customHeight="1" x14ac:dyDescent="0.2">
      <c r="B39" t="s">
        <v>65</v>
      </c>
      <c r="C39" s="12">
        <v>33</v>
      </c>
      <c r="D39" s="8">
        <v>1.58</v>
      </c>
      <c r="E39" s="12">
        <v>10</v>
      </c>
      <c r="F39" s="8">
        <v>0.89</v>
      </c>
      <c r="G39" s="12">
        <v>23</v>
      </c>
      <c r="H39" s="8">
        <v>2.4900000000000002</v>
      </c>
      <c r="I39" s="12">
        <v>0</v>
      </c>
    </row>
    <row r="40" spans="2:9" ht="15" customHeight="1" x14ac:dyDescent="0.2">
      <c r="B40" t="s">
        <v>83</v>
      </c>
      <c r="C40" s="12">
        <v>30</v>
      </c>
      <c r="D40" s="8">
        <v>1.44</v>
      </c>
      <c r="E40" s="12">
        <v>11</v>
      </c>
      <c r="F40" s="8">
        <v>0.98</v>
      </c>
      <c r="G40" s="12">
        <v>19</v>
      </c>
      <c r="H40" s="8">
        <v>2.06</v>
      </c>
      <c r="I40" s="12">
        <v>0</v>
      </c>
    </row>
    <row r="41" spans="2:9" ht="15" customHeight="1" x14ac:dyDescent="0.2">
      <c r="B41" t="s">
        <v>76</v>
      </c>
      <c r="C41" s="12">
        <v>29</v>
      </c>
      <c r="D41" s="8">
        <v>1.39</v>
      </c>
      <c r="E41" s="12">
        <v>9</v>
      </c>
      <c r="F41" s="8">
        <v>0.8</v>
      </c>
      <c r="G41" s="12">
        <v>18</v>
      </c>
      <c r="H41" s="8">
        <v>1.95</v>
      </c>
      <c r="I41" s="12">
        <v>0</v>
      </c>
    </row>
    <row r="42" spans="2:9" ht="15" customHeight="1" x14ac:dyDescent="0.2">
      <c r="B42" t="s">
        <v>66</v>
      </c>
      <c r="C42" s="12">
        <v>28</v>
      </c>
      <c r="D42" s="8">
        <v>1.34</v>
      </c>
      <c r="E42" s="12">
        <v>4</v>
      </c>
      <c r="F42" s="8">
        <v>0.35</v>
      </c>
      <c r="G42" s="12">
        <v>24</v>
      </c>
      <c r="H42" s="8">
        <v>2.6</v>
      </c>
      <c r="I42" s="12">
        <v>0</v>
      </c>
    </row>
    <row r="43" spans="2:9" ht="15" customHeight="1" x14ac:dyDescent="0.2">
      <c r="B43" t="s">
        <v>91</v>
      </c>
      <c r="C43" s="12">
        <v>23</v>
      </c>
      <c r="D43" s="8">
        <v>1.1000000000000001</v>
      </c>
      <c r="E43" s="12">
        <v>9</v>
      </c>
      <c r="F43" s="8">
        <v>0.8</v>
      </c>
      <c r="G43" s="12">
        <v>14</v>
      </c>
      <c r="H43" s="8">
        <v>1.52</v>
      </c>
      <c r="I43" s="12">
        <v>0</v>
      </c>
    </row>
    <row r="44" spans="2:9" ht="15" customHeight="1" x14ac:dyDescent="0.2">
      <c r="B44" t="s">
        <v>86</v>
      </c>
      <c r="C44" s="12">
        <v>23</v>
      </c>
      <c r="D44" s="8">
        <v>1.1000000000000001</v>
      </c>
      <c r="E44" s="12">
        <v>15</v>
      </c>
      <c r="F44" s="8">
        <v>1.33</v>
      </c>
      <c r="G44" s="12">
        <v>8</v>
      </c>
      <c r="H44" s="8">
        <v>0.87</v>
      </c>
      <c r="I44" s="12">
        <v>0</v>
      </c>
    </row>
    <row r="47" spans="2:9" ht="33" customHeight="1" x14ac:dyDescent="0.2">
      <c r="B47" t="s">
        <v>227</v>
      </c>
      <c r="C47" s="10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61</v>
      </c>
    </row>
    <row r="48" spans="2:9" ht="15" customHeight="1" x14ac:dyDescent="0.2">
      <c r="B48" t="s">
        <v>138</v>
      </c>
      <c r="C48" s="12">
        <v>140</v>
      </c>
      <c r="D48" s="8">
        <v>6.71</v>
      </c>
      <c r="E48" s="12">
        <v>124</v>
      </c>
      <c r="F48" s="8">
        <v>11</v>
      </c>
      <c r="G48" s="12">
        <v>16</v>
      </c>
      <c r="H48" s="8">
        <v>1.73</v>
      </c>
      <c r="I48" s="12">
        <v>0</v>
      </c>
    </row>
    <row r="49" spans="2:9" ht="15" customHeight="1" x14ac:dyDescent="0.2">
      <c r="B49" t="s">
        <v>137</v>
      </c>
      <c r="C49" s="12">
        <v>83</v>
      </c>
      <c r="D49" s="8">
        <v>3.98</v>
      </c>
      <c r="E49" s="12">
        <v>80</v>
      </c>
      <c r="F49" s="8">
        <v>7.1</v>
      </c>
      <c r="G49" s="12">
        <v>3</v>
      </c>
      <c r="H49" s="8">
        <v>0.33</v>
      </c>
      <c r="I49" s="12">
        <v>0</v>
      </c>
    </row>
    <row r="50" spans="2:9" ht="15" customHeight="1" x14ac:dyDescent="0.2">
      <c r="B50" t="s">
        <v>136</v>
      </c>
      <c r="C50" s="12">
        <v>68</v>
      </c>
      <c r="D50" s="8">
        <v>3.26</v>
      </c>
      <c r="E50" s="12">
        <v>66</v>
      </c>
      <c r="F50" s="8">
        <v>5.86</v>
      </c>
      <c r="G50" s="12">
        <v>2</v>
      </c>
      <c r="H50" s="8">
        <v>0.22</v>
      </c>
      <c r="I50" s="12">
        <v>0</v>
      </c>
    </row>
    <row r="51" spans="2:9" ht="15" customHeight="1" x14ac:dyDescent="0.2">
      <c r="B51" t="s">
        <v>134</v>
      </c>
      <c r="C51" s="12">
        <v>63</v>
      </c>
      <c r="D51" s="8">
        <v>3.02</v>
      </c>
      <c r="E51" s="12">
        <v>46</v>
      </c>
      <c r="F51" s="8">
        <v>4.08</v>
      </c>
      <c r="G51" s="12">
        <v>17</v>
      </c>
      <c r="H51" s="8">
        <v>1.84</v>
      </c>
      <c r="I51" s="12">
        <v>0</v>
      </c>
    </row>
    <row r="52" spans="2:9" ht="15" customHeight="1" x14ac:dyDescent="0.2">
      <c r="B52" t="s">
        <v>135</v>
      </c>
      <c r="C52" s="12">
        <v>59</v>
      </c>
      <c r="D52" s="8">
        <v>2.83</v>
      </c>
      <c r="E52" s="12">
        <v>54</v>
      </c>
      <c r="F52" s="8">
        <v>4.79</v>
      </c>
      <c r="G52" s="12">
        <v>5</v>
      </c>
      <c r="H52" s="8">
        <v>0.54</v>
      </c>
      <c r="I52" s="12">
        <v>0</v>
      </c>
    </row>
    <row r="53" spans="2:9" ht="15" customHeight="1" x14ac:dyDescent="0.2">
      <c r="B53" t="s">
        <v>131</v>
      </c>
      <c r="C53" s="12">
        <v>56</v>
      </c>
      <c r="D53" s="8">
        <v>2.68</v>
      </c>
      <c r="E53" s="12">
        <v>41</v>
      </c>
      <c r="F53" s="8">
        <v>3.64</v>
      </c>
      <c r="G53" s="12">
        <v>15</v>
      </c>
      <c r="H53" s="8">
        <v>1.63</v>
      </c>
      <c r="I53" s="12">
        <v>0</v>
      </c>
    </row>
    <row r="54" spans="2:9" ht="15" customHeight="1" x14ac:dyDescent="0.2">
      <c r="B54" t="s">
        <v>139</v>
      </c>
      <c r="C54" s="12">
        <v>46</v>
      </c>
      <c r="D54" s="8">
        <v>2.2000000000000002</v>
      </c>
      <c r="E54" s="12">
        <v>40</v>
      </c>
      <c r="F54" s="8">
        <v>3.55</v>
      </c>
      <c r="G54" s="12">
        <v>6</v>
      </c>
      <c r="H54" s="8">
        <v>0.65</v>
      </c>
      <c r="I54" s="12">
        <v>0</v>
      </c>
    </row>
    <row r="55" spans="2:9" ht="15" customHeight="1" x14ac:dyDescent="0.2">
      <c r="B55" t="s">
        <v>122</v>
      </c>
      <c r="C55" s="12">
        <v>43</v>
      </c>
      <c r="D55" s="8">
        <v>2.06</v>
      </c>
      <c r="E55" s="12">
        <v>25</v>
      </c>
      <c r="F55" s="8">
        <v>2.2200000000000002</v>
      </c>
      <c r="G55" s="12">
        <v>18</v>
      </c>
      <c r="H55" s="8">
        <v>1.95</v>
      </c>
      <c r="I55" s="12">
        <v>0</v>
      </c>
    </row>
    <row r="56" spans="2:9" ht="15" customHeight="1" x14ac:dyDescent="0.2">
      <c r="B56" t="s">
        <v>123</v>
      </c>
      <c r="C56" s="12">
        <v>41</v>
      </c>
      <c r="D56" s="8">
        <v>1.96</v>
      </c>
      <c r="E56" s="12">
        <v>13</v>
      </c>
      <c r="F56" s="8">
        <v>1.1499999999999999</v>
      </c>
      <c r="G56" s="12">
        <v>28</v>
      </c>
      <c r="H56" s="8">
        <v>3.03</v>
      </c>
      <c r="I56" s="12">
        <v>0</v>
      </c>
    </row>
    <row r="57" spans="2:9" ht="15" customHeight="1" x14ac:dyDescent="0.2">
      <c r="B57" t="s">
        <v>128</v>
      </c>
      <c r="C57" s="12">
        <v>41</v>
      </c>
      <c r="D57" s="8">
        <v>1.96</v>
      </c>
      <c r="E57" s="12">
        <v>7</v>
      </c>
      <c r="F57" s="8">
        <v>0.62</v>
      </c>
      <c r="G57" s="12">
        <v>34</v>
      </c>
      <c r="H57" s="8">
        <v>3.68</v>
      </c>
      <c r="I57" s="12">
        <v>0</v>
      </c>
    </row>
    <row r="58" spans="2:9" ht="15" customHeight="1" x14ac:dyDescent="0.2">
      <c r="B58" t="s">
        <v>121</v>
      </c>
      <c r="C58" s="12">
        <v>38</v>
      </c>
      <c r="D58" s="8">
        <v>1.82</v>
      </c>
      <c r="E58" s="12">
        <v>6</v>
      </c>
      <c r="F58" s="8">
        <v>0.53</v>
      </c>
      <c r="G58" s="12">
        <v>32</v>
      </c>
      <c r="H58" s="8">
        <v>3.47</v>
      </c>
      <c r="I58" s="12">
        <v>0</v>
      </c>
    </row>
    <row r="59" spans="2:9" ht="15" customHeight="1" x14ac:dyDescent="0.2">
      <c r="B59" t="s">
        <v>140</v>
      </c>
      <c r="C59" s="12">
        <v>38</v>
      </c>
      <c r="D59" s="8">
        <v>1.82</v>
      </c>
      <c r="E59" s="12">
        <v>36</v>
      </c>
      <c r="F59" s="8">
        <v>3.19</v>
      </c>
      <c r="G59" s="12">
        <v>2</v>
      </c>
      <c r="H59" s="8">
        <v>0.22</v>
      </c>
      <c r="I59" s="12">
        <v>0</v>
      </c>
    </row>
    <row r="60" spans="2:9" ht="15" customHeight="1" x14ac:dyDescent="0.2">
      <c r="B60" t="s">
        <v>130</v>
      </c>
      <c r="C60" s="12">
        <v>37</v>
      </c>
      <c r="D60" s="8">
        <v>1.77</v>
      </c>
      <c r="E60" s="12">
        <v>22</v>
      </c>
      <c r="F60" s="8">
        <v>1.95</v>
      </c>
      <c r="G60" s="12">
        <v>15</v>
      </c>
      <c r="H60" s="8">
        <v>1.63</v>
      </c>
      <c r="I60" s="12">
        <v>0</v>
      </c>
    </row>
    <row r="61" spans="2:9" ht="15" customHeight="1" x14ac:dyDescent="0.2">
      <c r="B61" t="s">
        <v>127</v>
      </c>
      <c r="C61" s="12">
        <v>36</v>
      </c>
      <c r="D61" s="8">
        <v>1.72</v>
      </c>
      <c r="E61" s="12">
        <v>19</v>
      </c>
      <c r="F61" s="8">
        <v>1.69</v>
      </c>
      <c r="G61" s="12">
        <v>16</v>
      </c>
      <c r="H61" s="8">
        <v>1.73</v>
      </c>
      <c r="I61" s="12">
        <v>1</v>
      </c>
    </row>
    <row r="62" spans="2:9" ht="15" customHeight="1" x14ac:dyDescent="0.2">
      <c r="B62" t="s">
        <v>129</v>
      </c>
      <c r="C62" s="12">
        <v>33</v>
      </c>
      <c r="D62" s="8">
        <v>1.58</v>
      </c>
      <c r="E62" s="12">
        <v>15</v>
      </c>
      <c r="F62" s="8">
        <v>1.33</v>
      </c>
      <c r="G62" s="12">
        <v>18</v>
      </c>
      <c r="H62" s="8">
        <v>1.95</v>
      </c>
      <c r="I62" s="12">
        <v>0</v>
      </c>
    </row>
    <row r="63" spans="2:9" ht="15" customHeight="1" x14ac:dyDescent="0.2">
      <c r="B63" t="s">
        <v>169</v>
      </c>
      <c r="C63" s="12">
        <v>32</v>
      </c>
      <c r="D63" s="8">
        <v>1.53</v>
      </c>
      <c r="E63" s="12">
        <v>25</v>
      </c>
      <c r="F63" s="8">
        <v>2.2200000000000002</v>
      </c>
      <c r="G63" s="12">
        <v>6</v>
      </c>
      <c r="H63" s="8">
        <v>0.65</v>
      </c>
      <c r="I63" s="12">
        <v>1</v>
      </c>
    </row>
    <row r="64" spans="2:9" ht="15" customHeight="1" x14ac:dyDescent="0.2">
      <c r="B64" t="s">
        <v>125</v>
      </c>
      <c r="C64" s="12">
        <v>30</v>
      </c>
      <c r="D64" s="8">
        <v>1.44</v>
      </c>
      <c r="E64" s="12">
        <v>22</v>
      </c>
      <c r="F64" s="8">
        <v>1.95</v>
      </c>
      <c r="G64" s="12">
        <v>8</v>
      </c>
      <c r="H64" s="8">
        <v>0.87</v>
      </c>
      <c r="I64" s="12">
        <v>0</v>
      </c>
    </row>
    <row r="65" spans="2:9" ht="15" customHeight="1" x14ac:dyDescent="0.2">
      <c r="B65" t="s">
        <v>168</v>
      </c>
      <c r="C65" s="12">
        <v>29</v>
      </c>
      <c r="D65" s="8">
        <v>1.39</v>
      </c>
      <c r="E65" s="12">
        <v>7</v>
      </c>
      <c r="F65" s="8">
        <v>0.62</v>
      </c>
      <c r="G65" s="12">
        <v>22</v>
      </c>
      <c r="H65" s="8">
        <v>2.38</v>
      </c>
      <c r="I65" s="12">
        <v>0</v>
      </c>
    </row>
    <row r="66" spans="2:9" ht="15" customHeight="1" x14ac:dyDescent="0.2">
      <c r="B66" t="s">
        <v>124</v>
      </c>
      <c r="C66" s="12">
        <v>29</v>
      </c>
      <c r="D66" s="8">
        <v>1.39</v>
      </c>
      <c r="E66" s="12">
        <v>8</v>
      </c>
      <c r="F66" s="8">
        <v>0.71</v>
      </c>
      <c r="G66" s="12">
        <v>21</v>
      </c>
      <c r="H66" s="8">
        <v>2.2799999999999998</v>
      </c>
      <c r="I66" s="12">
        <v>0</v>
      </c>
    </row>
    <row r="67" spans="2:9" ht="15" customHeight="1" x14ac:dyDescent="0.2">
      <c r="B67" t="s">
        <v>159</v>
      </c>
      <c r="C67" s="12">
        <v>29</v>
      </c>
      <c r="D67" s="8">
        <v>1.39</v>
      </c>
      <c r="E67" s="12">
        <v>26</v>
      </c>
      <c r="F67" s="8">
        <v>2.31</v>
      </c>
      <c r="G67" s="12">
        <v>3</v>
      </c>
      <c r="H67" s="8">
        <v>0.33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3F7EA-2CE8-414E-9BB3-4B6826E5BB5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241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349</v>
      </c>
      <c r="D6" s="8">
        <v>15.55</v>
      </c>
      <c r="E6" s="12">
        <v>176</v>
      </c>
      <c r="F6" s="8">
        <v>12.58</v>
      </c>
      <c r="G6" s="12">
        <v>173</v>
      </c>
      <c r="H6" s="8">
        <v>21.52</v>
      </c>
      <c r="I6" s="12">
        <v>0</v>
      </c>
    </row>
    <row r="7" spans="2:9" ht="15" customHeight="1" x14ac:dyDescent="0.2">
      <c r="B7" t="s">
        <v>41</v>
      </c>
      <c r="C7" s="12">
        <v>119</v>
      </c>
      <c r="D7" s="8">
        <v>5.3</v>
      </c>
      <c r="E7" s="12">
        <v>48</v>
      </c>
      <c r="F7" s="8">
        <v>3.43</v>
      </c>
      <c r="G7" s="12">
        <v>68</v>
      </c>
      <c r="H7" s="8">
        <v>8.4600000000000009</v>
      </c>
      <c r="I7" s="12">
        <v>0</v>
      </c>
    </row>
    <row r="8" spans="2:9" ht="15" customHeight="1" x14ac:dyDescent="0.2">
      <c r="B8" t="s">
        <v>42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0.12</v>
      </c>
      <c r="I8" s="12">
        <v>0</v>
      </c>
    </row>
    <row r="9" spans="2:9" ht="15" customHeight="1" x14ac:dyDescent="0.2">
      <c r="B9" t="s">
        <v>43</v>
      </c>
      <c r="C9" s="12">
        <v>9</v>
      </c>
      <c r="D9" s="8">
        <v>0.4</v>
      </c>
      <c r="E9" s="12">
        <v>0</v>
      </c>
      <c r="F9" s="8">
        <v>0</v>
      </c>
      <c r="G9" s="12">
        <v>9</v>
      </c>
      <c r="H9" s="8">
        <v>1.1200000000000001</v>
      </c>
      <c r="I9" s="12">
        <v>0</v>
      </c>
    </row>
    <row r="10" spans="2:9" ht="15" customHeight="1" x14ac:dyDescent="0.2">
      <c r="B10" t="s">
        <v>44</v>
      </c>
      <c r="C10" s="12">
        <v>5</v>
      </c>
      <c r="D10" s="8">
        <v>0.22</v>
      </c>
      <c r="E10" s="12">
        <v>2</v>
      </c>
      <c r="F10" s="8">
        <v>0.14000000000000001</v>
      </c>
      <c r="G10" s="12">
        <v>3</v>
      </c>
      <c r="H10" s="8">
        <v>0.37</v>
      </c>
      <c r="I10" s="12">
        <v>0</v>
      </c>
    </row>
    <row r="11" spans="2:9" ht="15" customHeight="1" x14ac:dyDescent="0.2">
      <c r="B11" t="s">
        <v>45</v>
      </c>
      <c r="C11" s="12">
        <v>537</v>
      </c>
      <c r="D11" s="8">
        <v>23.93</v>
      </c>
      <c r="E11" s="12">
        <v>293</v>
      </c>
      <c r="F11" s="8">
        <v>20.94</v>
      </c>
      <c r="G11" s="12">
        <v>244</v>
      </c>
      <c r="H11" s="8">
        <v>30.35</v>
      </c>
      <c r="I11" s="12">
        <v>0</v>
      </c>
    </row>
    <row r="12" spans="2:9" ht="15" customHeight="1" x14ac:dyDescent="0.2">
      <c r="B12" t="s">
        <v>46</v>
      </c>
      <c r="C12" s="12">
        <v>18</v>
      </c>
      <c r="D12" s="8">
        <v>0.8</v>
      </c>
      <c r="E12" s="12">
        <v>1</v>
      </c>
      <c r="F12" s="8">
        <v>7.0000000000000007E-2</v>
      </c>
      <c r="G12" s="12">
        <v>17</v>
      </c>
      <c r="H12" s="8">
        <v>2.11</v>
      </c>
      <c r="I12" s="12">
        <v>0</v>
      </c>
    </row>
    <row r="13" spans="2:9" ht="15" customHeight="1" x14ac:dyDescent="0.2">
      <c r="B13" t="s">
        <v>47</v>
      </c>
      <c r="C13" s="12">
        <v>170</v>
      </c>
      <c r="D13" s="8">
        <v>7.58</v>
      </c>
      <c r="E13" s="12">
        <v>104</v>
      </c>
      <c r="F13" s="8">
        <v>7.43</v>
      </c>
      <c r="G13" s="12">
        <v>66</v>
      </c>
      <c r="H13" s="8">
        <v>8.2100000000000009</v>
      </c>
      <c r="I13" s="12">
        <v>0</v>
      </c>
    </row>
    <row r="14" spans="2:9" ht="15" customHeight="1" x14ac:dyDescent="0.2">
      <c r="B14" t="s">
        <v>48</v>
      </c>
      <c r="C14" s="12">
        <v>85</v>
      </c>
      <c r="D14" s="8">
        <v>3.79</v>
      </c>
      <c r="E14" s="12">
        <v>51</v>
      </c>
      <c r="F14" s="8">
        <v>3.65</v>
      </c>
      <c r="G14" s="12">
        <v>32</v>
      </c>
      <c r="H14" s="8">
        <v>3.98</v>
      </c>
      <c r="I14" s="12">
        <v>0</v>
      </c>
    </row>
    <row r="15" spans="2:9" ht="15" customHeight="1" x14ac:dyDescent="0.2">
      <c r="B15" t="s">
        <v>49</v>
      </c>
      <c r="C15" s="12">
        <v>286</v>
      </c>
      <c r="D15" s="8">
        <v>12.75</v>
      </c>
      <c r="E15" s="12">
        <v>224</v>
      </c>
      <c r="F15" s="8">
        <v>16.010000000000002</v>
      </c>
      <c r="G15" s="12">
        <v>61</v>
      </c>
      <c r="H15" s="8">
        <v>7.59</v>
      </c>
      <c r="I15" s="12">
        <v>0</v>
      </c>
    </row>
    <row r="16" spans="2:9" ht="15" customHeight="1" x14ac:dyDescent="0.2">
      <c r="B16" t="s">
        <v>50</v>
      </c>
      <c r="C16" s="12">
        <v>386</v>
      </c>
      <c r="D16" s="8">
        <v>17.2</v>
      </c>
      <c r="E16" s="12">
        <v>327</v>
      </c>
      <c r="F16" s="8">
        <v>23.37</v>
      </c>
      <c r="G16" s="12">
        <v>57</v>
      </c>
      <c r="H16" s="8">
        <v>7.09</v>
      </c>
      <c r="I16" s="12">
        <v>0</v>
      </c>
    </row>
    <row r="17" spans="2:9" ht="15" customHeight="1" x14ac:dyDescent="0.2">
      <c r="B17" t="s">
        <v>51</v>
      </c>
      <c r="C17" s="12">
        <v>95</v>
      </c>
      <c r="D17" s="8">
        <v>4.2300000000000004</v>
      </c>
      <c r="E17" s="12">
        <v>71</v>
      </c>
      <c r="F17" s="8">
        <v>5.08</v>
      </c>
      <c r="G17" s="12">
        <v>20</v>
      </c>
      <c r="H17" s="8">
        <v>2.4900000000000002</v>
      </c>
      <c r="I17" s="12">
        <v>0</v>
      </c>
    </row>
    <row r="18" spans="2:9" ht="15" customHeight="1" x14ac:dyDescent="0.2">
      <c r="B18" t="s">
        <v>52</v>
      </c>
      <c r="C18" s="12">
        <v>123</v>
      </c>
      <c r="D18" s="8">
        <v>5.48</v>
      </c>
      <c r="E18" s="12">
        <v>73</v>
      </c>
      <c r="F18" s="8">
        <v>5.22</v>
      </c>
      <c r="G18" s="12">
        <v>29</v>
      </c>
      <c r="H18" s="8">
        <v>3.61</v>
      </c>
      <c r="I18" s="12">
        <v>0</v>
      </c>
    </row>
    <row r="19" spans="2:9" ht="15" customHeight="1" x14ac:dyDescent="0.2">
      <c r="B19" t="s">
        <v>53</v>
      </c>
      <c r="C19" s="12">
        <v>61</v>
      </c>
      <c r="D19" s="8">
        <v>2.72</v>
      </c>
      <c r="E19" s="12">
        <v>29</v>
      </c>
      <c r="F19" s="8">
        <v>2.0699999999999998</v>
      </c>
      <c r="G19" s="12">
        <v>24</v>
      </c>
      <c r="H19" s="8">
        <v>2.99</v>
      </c>
      <c r="I19" s="12">
        <v>7</v>
      </c>
    </row>
    <row r="20" spans="2:9" ht="15" customHeight="1" x14ac:dyDescent="0.2">
      <c r="B20" s="9" t="s">
        <v>225</v>
      </c>
      <c r="C20" s="12">
        <f>SUM(LTBL_15206[総数／事業所数])</f>
        <v>2244</v>
      </c>
      <c r="E20" s="12">
        <f>SUBTOTAL(109,LTBL_15206[個人／事業所数])</f>
        <v>1399</v>
      </c>
      <c r="G20" s="12">
        <f>SUBTOTAL(109,LTBL_15206[法人／事業所数])</f>
        <v>804</v>
      </c>
      <c r="I20" s="12">
        <f>SUBTOTAL(109,LTBL_15206[法人以外の団体／事業所数])</f>
        <v>7</v>
      </c>
    </row>
    <row r="21" spans="2:9" ht="15" customHeight="1" x14ac:dyDescent="0.2">
      <c r="E21" s="11">
        <f>LTBL_15206[[#Totals],[個人／事業所数]]/LTBL_15206[[#Totals],[総数／事業所数]]</f>
        <v>0.62344028520499106</v>
      </c>
      <c r="G21" s="11">
        <f>LTBL_15206[[#Totals],[法人／事業所数]]/LTBL_15206[[#Totals],[総数／事業所数]]</f>
        <v>0.35828877005347592</v>
      </c>
      <c r="I21" s="11">
        <f>LTBL_15206[[#Totals],[法人以外の団体／事業所数]]/LTBL_15206[[#Totals],[総数／事業所数]]</f>
        <v>3.1194295900178253E-3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324</v>
      </c>
      <c r="D24" s="8">
        <v>14.44</v>
      </c>
      <c r="E24" s="12">
        <v>288</v>
      </c>
      <c r="F24" s="8">
        <v>20.59</v>
      </c>
      <c r="G24" s="12">
        <v>35</v>
      </c>
      <c r="H24" s="8">
        <v>4.3499999999999996</v>
      </c>
      <c r="I24" s="12">
        <v>0</v>
      </c>
    </row>
    <row r="25" spans="2:9" ht="15" customHeight="1" x14ac:dyDescent="0.2">
      <c r="B25" t="s">
        <v>77</v>
      </c>
      <c r="C25" s="12">
        <v>261</v>
      </c>
      <c r="D25" s="8">
        <v>11.63</v>
      </c>
      <c r="E25" s="12">
        <v>214</v>
      </c>
      <c r="F25" s="8">
        <v>15.3</v>
      </c>
      <c r="G25" s="12">
        <v>47</v>
      </c>
      <c r="H25" s="8">
        <v>5.85</v>
      </c>
      <c r="I25" s="12">
        <v>0</v>
      </c>
    </row>
    <row r="26" spans="2:9" ht="15" customHeight="1" x14ac:dyDescent="0.2">
      <c r="B26" t="s">
        <v>62</v>
      </c>
      <c r="C26" s="12">
        <v>169</v>
      </c>
      <c r="D26" s="8">
        <v>7.53</v>
      </c>
      <c r="E26" s="12">
        <v>76</v>
      </c>
      <c r="F26" s="8">
        <v>5.43</v>
      </c>
      <c r="G26" s="12">
        <v>93</v>
      </c>
      <c r="H26" s="8">
        <v>11.57</v>
      </c>
      <c r="I26" s="12">
        <v>0</v>
      </c>
    </row>
    <row r="27" spans="2:9" ht="15" customHeight="1" x14ac:dyDescent="0.2">
      <c r="B27" t="s">
        <v>72</v>
      </c>
      <c r="C27" s="12">
        <v>163</v>
      </c>
      <c r="D27" s="8">
        <v>7.26</v>
      </c>
      <c r="E27" s="12">
        <v>75</v>
      </c>
      <c r="F27" s="8">
        <v>5.36</v>
      </c>
      <c r="G27" s="12">
        <v>88</v>
      </c>
      <c r="H27" s="8">
        <v>10.95</v>
      </c>
      <c r="I27" s="12">
        <v>0</v>
      </c>
    </row>
    <row r="28" spans="2:9" ht="15" customHeight="1" x14ac:dyDescent="0.2">
      <c r="B28" t="s">
        <v>73</v>
      </c>
      <c r="C28" s="12">
        <v>141</v>
      </c>
      <c r="D28" s="8">
        <v>6.28</v>
      </c>
      <c r="E28" s="12">
        <v>95</v>
      </c>
      <c r="F28" s="8">
        <v>6.79</v>
      </c>
      <c r="G28" s="12">
        <v>46</v>
      </c>
      <c r="H28" s="8">
        <v>5.72</v>
      </c>
      <c r="I28" s="12">
        <v>0</v>
      </c>
    </row>
    <row r="29" spans="2:9" ht="15" customHeight="1" x14ac:dyDescent="0.2">
      <c r="B29" t="s">
        <v>70</v>
      </c>
      <c r="C29" s="12">
        <v>137</v>
      </c>
      <c r="D29" s="8">
        <v>6.11</v>
      </c>
      <c r="E29" s="12">
        <v>100</v>
      </c>
      <c r="F29" s="8">
        <v>7.15</v>
      </c>
      <c r="G29" s="12">
        <v>37</v>
      </c>
      <c r="H29" s="8">
        <v>4.5999999999999996</v>
      </c>
      <c r="I29" s="12">
        <v>0</v>
      </c>
    </row>
    <row r="30" spans="2:9" ht="15" customHeight="1" x14ac:dyDescent="0.2">
      <c r="B30" t="s">
        <v>63</v>
      </c>
      <c r="C30" s="12">
        <v>128</v>
      </c>
      <c r="D30" s="8">
        <v>5.7</v>
      </c>
      <c r="E30" s="12">
        <v>83</v>
      </c>
      <c r="F30" s="8">
        <v>5.93</v>
      </c>
      <c r="G30" s="12">
        <v>45</v>
      </c>
      <c r="H30" s="8">
        <v>5.6</v>
      </c>
      <c r="I30" s="12">
        <v>0</v>
      </c>
    </row>
    <row r="31" spans="2:9" ht="15" customHeight="1" x14ac:dyDescent="0.2">
      <c r="B31" t="s">
        <v>79</v>
      </c>
      <c r="C31" s="12">
        <v>95</v>
      </c>
      <c r="D31" s="8">
        <v>4.2300000000000004</v>
      </c>
      <c r="E31" s="12">
        <v>71</v>
      </c>
      <c r="F31" s="8">
        <v>5.08</v>
      </c>
      <c r="G31" s="12">
        <v>20</v>
      </c>
      <c r="H31" s="8">
        <v>2.4900000000000002</v>
      </c>
      <c r="I31" s="12">
        <v>0</v>
      </c>
    </row>
    <row r="32" spans="2:9" ht="15" customHeight="1" x14ac:dyDescent="0.2">
      <c r="B32" t="s">
        <v>71</v>
      </c>
      <c r="C32" s="12">
        <v>77</v>
      </c>
      <c r="D32" s="8">
        <v>3.43</v>
      </c>
      <c r="E32" s="12">
        <v>54</v>
      </c>
      <c r="F32" s="8">
        <v>3.86</v>
      </c>
      <c r="G32" s="12">
        <v>23</v>
      </c>
      <c r="H32" s="8">
        <v>2.86</v>
      </c>
      <c r="I32" s="12">
        <v>0</v>
      </c>
    </row>
    <row r="33" spans="2:9" ht="15" customHeight="1" x14ac:dyDescent="0.2">
      <c r="B33" t="s">
        <v>80</v>
      </c>
      <c r="C33" s="12">
        <v>77</v>
      </c>
      <c r="D33" s="8">
        <v>3.43</v>
      </c>
      <c r="E33" s="12">
        <v>73</v>
      </c>
      <c r="F33" s="8">
        <v>5.22</v>
      </c>
      <c r="G33" s="12">
        <v>4</v>
      </c>
      <c r="H33" s="8">
        <v>0.5</v>
      </c>
      <c r="I33" s="12">
        <v>0</v>
      </c>
    </row>
    <row r="34" spans="2:9" ht="15" customHeight="1" x14ac:dyDescent="0.2">
      <c r="B34" t="s">
        <v>69</v>
      </c>
      <c r="C34" s="12">
        <v>57</v>
      </c>
      <c r="D34" s="8">
        <v>2.54</v>
      </c>
      <c r="E34" s="12">
        <v>32</v>
      </c>
      <c r="F34" s="8">
        <v>2.29</v>
      </c>
      <c r="G34" s="12">
        <v>25</v>
      </c>
      <c r="H34" s="8">
        <v>3.11</v>
      </c>
      <c r="I34" s="12">
        <v>0</v>
      </c>
    </row>
    <row r="35" spans="2:9" ht="15" customHeight="1" x14ac:dyDescent="0.2">
      <c r="B35" t="s">
        <v>64</v>
      </c>
      <c r="C35" s="12">
        <v>52</v>
      </c>
      <c r="D35" s="8">
        <v>2.3199999999999998</v>
      </c>
      <c r="E35" s="12">
        <v>17</v>
      </c>
      <c r="F35" s="8">
        <v>1.22</v>
      </c>
      <c r="G35" s="12">
        <v>35</v>
      </c>
      <c r="H35" s="8">
        <v>4.3499999999999996</v>
      </c>
      <c r="I35" s="12">
        <v>0</v>
      </c>
    </row>
    <row r="36" spans="2:9" ht="15" customHeight="1" x14ac:dyDescent="0.2">
      <c r="B36" t="s">
        <v>74</v>
      </c>
      <c r="C36" s="12">
        <v>52</v>
      </c>
      <c r="D36" s="8">
        <v>2.3199999999999998</v>
      </c>
      <c r="E36" s="12">
        <v>36</v>
      </c>
      <c r="F36" s="8">
        <v>2.57</v>
      </c>
      <c r="G36" s="12">
        <v>16</v>
      </c>
      <c r="H36" s="8">
        <v>1.99</v>
      </c>
      <c r="I36" s="12">
        <v>0</v>
      </c>
    </row>
    <row r="37" spans="2:9" ht="15" customHeight="1" x14ac:dyDescent="0.2">
      <c r="B37" t="s">
        <v>81</v>
      </c>
      <c r="C37" s="12">
        <v>46</v>
      </c>
      <c r="D37" s="8">
        <v>2.0499999999999998</v>
      </c>
      <c r="E37" s="12">
        <v>0</v>
      </c>
      <c r="F37" s="8">
        <v>0</v>
      </c>
      <c r="G37" s="12">
        <v>25</v>
      </c>
      <c r="H37" s="8">
        <v>3.11</v>
      </c>
      <c r="I37" s="12">
        <v>0</v>
      </c>
    </row>
    <row r="38" spans="2:9" ht="15" customHeight="1" x14ac:dyDescent="0.2">
      <c r="B38" t="s">
        <v>94</v>
      </c>
      <c r="C38" s="12">
        <v>35</v>
      </c>
      <c r="D38" s="8">
        <v>1.56</v>
      </c>
      <c r="E38" s="12">
        <v>26</v>
      </c>
      <c r="F38" s="8">
        <v>1.86</v>
      </c>
      <c r="G38" s="12">
        <v>8</v>
      </c>
      <c r="H38" s="8">
        <v>1</v>
      </c>
      <c r="I38" s="12">
        <v>0</v>
      </c>
    </row>
    <row r="39" spans="2:9" ht="15" customHeight="1" x14ac:dyDescent="0.2">
      <c r="B39" t="s">
        <v>75</v>
      </c>
      <c r="C39" s="12">
        <v>30</v>
      </c>
      <c r="D39" s="8">
        <v>1.34</v>
      </c>
      <c r="E39" s="12">
        <v>15</v>
      </c>
      <c r="F39" s="8">
        <v>1.07</v>
      </c>
      <c r="G39" s="12">
        <v>13</v>
      </c>
      <c r="H39" s="8">
        <v>1.62</v>
      </c>
      <c r="I39" s="12">
        <v>0</v>
      </c>
    </row>
    <row r="40" spans="2:9" ht="15" customHeight="1" x14ac:dyDescent="0.2">
      <c r="B40" t="s">
        <v>88</v>
      </c>
      <c r="C40" s="12">
        <v>27</v>
      </c>
      <c r="D40" s="8">
        <v>1.2</v>
      </c>
      <c r="E40" s="12">
        <v>13</v>
      </c>
      <c r="F40" s="8">
        <v>0.93</v>
      </c>
      <c r="G40" s="12">
        <v>14</v>
      </c>
      <c r="H40" s="8">
        <v>1.74</v>
      </c>
      <c r="I40" s="12">
        <v>0</v>
      </c>
    </row>
    <row r="41" spans="2:9" ht="15" customHeight="1" x14ac:dyDescent="0.2">
      <c r="B41" t="s">
        <v>66</v>
      </c>
      <c r="C41" s="12">
        <v>24</v>
      </c>
      <c r="D41" s="8">
        <v>1.07</v>
      </c>
      <c r="E41" s="12">
        <v>11</v>
      </c>
      <c r="F41" s="8">
        <v>0.79</v>
      </c>
      <c r="G41" s="12">
        <v>13</v>
      </c>
      <c r="H41" s="8">
        <v>1.62</v>
      </c>
      <c r="I41" s="12">
        <v>0</v>
      </c>
    </row>
    <row r="42" spans="2:9" ht="15" customHeight="1" x14ac:dyDescent="0.2">
      <c r="B42" t="s">
        <v>89</v>
      </c>
      <c r="C42" s="12">
        <v>23</v>
      </c>
      <c r="D42" s="8">
        <v>1.02</v>
      </c>
      <c r="E42" s="12">
        <v>10</v>
      </c>
      <c r="F42" s="8">
        <v>0.71</v>
      </c>
      <c r="G42" s="12">
        <v>13</v>
      </c>
      <c r="H42" s="8">
        <v>1.62</v>
      </c>
      <c r="I42" s="12">
        <v>0</v>
      </c>
    </row>
    <row r="43" spans="2:9" ht="15" customHeight="1" x14ac:dyDescent="0.2">
      <c r="B43" t="s">
        <v>86</v>
      </c>
      <c r="C43" s="12">
        <v>23</v>
      </c>
      <c r="D43" s="8">
        <v>1.02</v>
      </c>
      <c r="E43" s="12">
        <v>19</v>
      </c>
      <c r="F43" s="8">
        <v>1.36</v>
      </c>
      <c r="G43" s="12">
        <v>4</v>
      </c>
      <c r="H43" s="8">
        <v>0.5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162</v>
      </c>
      <c r="D47" s="8">
        <v>7.22</v>
      </c>
      <c r="E47" s="12">
        <v>147</v>
      </c>
      <c r="F47" s="8">
        <v>10.51</v>
      </c>
      <c r="G47" s="12">
        <v>15</v>
      </c>
      <c r="H47" s="8">
        <v>1.87</v>
      </c>
      <c r="I47" s="12">
        <v>0</v>
      </c>
    </row>
    <row r="48" spans="2:9" ht="15" customHeight="1" x14ac:dyDescent="0.2">
      <c r="B48" t="s">
        <v>137</v>
      </c>
      <c r="C48" s="12">
        <v>125</v>
      </c>
      <c r="D48" s="8">
        <v>5.57</v>
      </c>
      <c r="E48" s="12">
        <v>121</v>
      </c>
      <c r="F48" s="8">
        <v>8.65</v>
      </c>
      <c r="G48" s="12">
        <v>4</v>
      </c>
      <c r="H48" s="8">
        <v>0.5</v>
      </c>
      <c r="I48" s="12">
        <v>0</v>
      </c>
    </row>
    <row r="49" spans="2:9" ht="15" customHeight="1" x14ac:dyDescent="0.2">
      <c r="B49" t="s">
        <v>131</v>
      </c>
      <c r="C49" s="12">
        <v>78</v>
      </c>
      <c r="D49" s="8">
        <v>3.48</v>
      </c>
      <c r="E49" s="12">
        <v>57</v>
      </c>
      <c r="F49" s="8">
        <v>4.07</v>
      </c>
      <c r="G49" s="12">
        <v>21</v>
      </c>
      <c r="H49" s="8">
        <v>2.61</v>
      </c>
      <c r="I49" s="12">
        <v>0</v>
      </c>
    </row>
    <row r="50" spans="2:9" ht="15" customHeight="1" x14ac:dyDescent="0.2">
      <c r="B50" t="s">
        <v>136</v>
      </c>
      <c r="C50" s="12">
        <v>76</v>
      </c>
      <c r="D50" s="8">
        <v>3.39</v>
      </c>
      <c r="E50" s="12">
        <v>70</v>
      </c>
      <c r="F50" s="8">
        <v>5</v>
      </c>
      <c r="G50" s="12">
        <v>6</v>
      </c>
      <c r="H50" s="8">
        <v>0.75</v>
      </c>
      <c r="I50" s="12">
        <v>0</v>
      </c>
    </row>
    <row r="51" spans="2:9" ht="15" customHeight="1" x14ac:dyDescent="0.2">
      <c r="B51" t="s">
        <v>122</v>
      </c>
      <c r="C51" s="12">
        <v>68</v>
      </c>
      <c r="D51" s="8">
        <v>3.03</v>
      </c>
      <c r="E51" s="12">
        <v>47</v>
      </c>
      <c r="F51" s="8">
        <v>3.36</v>
      </c>
      <c r="G51" s="12">
        <v>21</v>
      </c>
      <c r="H51" s="8">
        <v>2.61</v>
      </c>
      <c r="I51" s="12">
        <v>0</v>
      </c>
    </row>
    <row r="52" spans="2:9" ht="15" customHeight="1" x14ac:dyDescent="0.2">
      <c r="B52" t="s">
        <v>135</v>
      </c>
      <c r="C52" s="12">
        <v>60</v>
      </c>
      <c r="D52" s="8">
        <v>2.67</v>
      </c>
      <c r="E52" s="12">
        <v>46</v>
      </c>
      <c r="F52" s="8">
        <v>3.29</v>
      </c>
      <c r="G52" s="12">
        <v>14</v>
      </c>
      <c r="H52" s="8">
        <v>1.74</v>
      </c>
      <c r="I52" s="12">
        <v>0</v>
      </c>
    </row>
    <row r="53" spans="2:9" ht="15" customHeight="1" x14ac:dyDescent="0.2">
      <c r="B53" t="s">
        <v>140</v>
      </c>
      <c r="C53" s="12">
        <v>58</v>
      </c>
      <c r="D53" s="8">
        <v>2.58</v>
      </c>
      <c r="E53" s="12">
        <v>56</v>
      </c>
      <c r="F53" s="8">
        <v>4</v>
      </c>
      <c r="G53" s="12">
        <v>2</v>
      </c>
      <c r="H53" s="8">
        <v>0.25</v>
      </c>
      <c r="I53" s="12">
        <v>0</v>
      </c>
    </row>
    <row r="54" spans="2:9" ht="15" customHeight="1" x14ac:dyDescent="0.2">
      <c r="B54" t="s">
        <v>121</v>
      </c>
      <c r="C54" s="12">
        <v>51</v>
      </c>
      <c r="D54" s="8">
        <v>2.27</v>
      </c>
      <c r="E54" s="12">
        <v>11</v>
      </c>
      <c r="F54" s="8">
        <v>0.79</v>
      </c>
      <c r="G54" s="12">
        <v>40</v>
      </c>
      <c r="H54" s="8">
        <v>4.9800000000000004</v>
      </c>
      <c r="I54" s="12">
        <v>0</v>
      </c>
    </row>
    <row r="55" spans="2:9" ht="15" customHeight="1" x14ac:dyDescent="0.2">
      <c r="B55" t="s">
        <v>139</v>
      </c>
      <c r="C55" s="12">
        <v>51</v>
      </c>
      <c r="D55" s="8">
        <v>2.27</v>
      </c>
      <c r="E55" s="12">
        <v>43</v>
      </c>
      <c r="F55" s="8">
        <v>3.07</v>
      </c>
      <c r="G55" s="12">
        <v>8</v>
      </c>
      <c r="H55" s="8">
        <v>1</v>
      </c>
      <c r="I55" s="12">
        <v>0</v>
      </c>
    </row>
    <row r="56" spans="2:9" ht="15" customHeight="1" x14ac:dyDescent="0.2">
      <c r="B56" t="s">
        <v>127</v>
      </c>
      <c r="C56" s="12">
        <v>49</v>
      </c>
      <c r="D56" s="8">
        <v>2.1800000000000002</v>
      </c>
      <c r="E56" s="12">
        <v>35</v>
      </c>
      <c r="F56" s="8">
        <v>2.5</v>
      </c>
      <c r="G56" s="12">
        <v>14</v>
      </c>
      <c r="H56" s="8">
        <v>1.74</v>
      </c>
      <c r="I56" s="12">
        <v>0</v>
      </c>
    </row>
    <row r="57" spans="2:9" ht="15" customHeight="1" x14ac:dyDescent="0.2">
      <c r="B57" t="s">
        <v>129</v>
      </c>
      <c r="C57" s="12">
        <v>48</v>
      </c>
      <c r="D57" s="8">
        <v>2.14</v>
      </c>
      <c r="E57" s="12">
        <v>12</v>
      </c>
      <c r="F57" s="8">
        <v>0.86</v>
      </c>
      <c r="G57" s="12">
        <v>36</v>
      </c>
      <c r="H57" s="8">
        <v>4.4800000000000004</v>
      </c>
      <c r="I57" s="12">
        <v>0</v>
      </c>
    </row>
    <row r="58" spans="2:9" ht="15" customHeight="1" x14ac:dyDescent="0.2">
      <c r="B58" t="s">
        <v>128</v>
      </c>
      <c r="C58" s="12">
        <v>45</v>
      </c>
      <c r="D58" s="8">
        <v>2.0099999999999998</v>
      </c>
      <c r="E58" s="12">
        <v>27</v>
      </c>
      <c r="F58" s="8">
        <v>1.93</v>
      </c>
      <c r="G58" s="12">
        <v>18</v>
      </c>
      <c r="H58" s="8">
        <v>2.2400000000000002</v>
      </c>
      <c r="I58" s="12">
        <v>0</v>
      </c>
    </row>
    <row r="59" spans="2:9" ht="15" customHeight="1" x14ac:dyDescent="0.2">
      <c r="B59" t="s">
        <v>134</v>
      </c>
      <c r="C59" s="12">
        <v>45</v>
      </c>
      <c r="D59" s="8">
        <v>2.0099999999999998</v>
      </c>
      <c r="E59" s="12">
        <v>36</v>
      </c>
      <c r="F59" s="8">
        <v>2.57</v>
      </c>
      <c r="G59" s="12">
        <v>9</v>
      </c>
      <c r="H59" s="8">
        <v>1.1200000000000001</v>
      </c>
      <c r="I59" s="12">
        <v>0</v>
      </c>
    </row>
    <row r="60" spans="2:9" ht="15" customHeight="1" x14ac:dyDescent="0.2">
      <c r="B60" t="s">
        <v>126</v>
      </c>
      <c r="C60" s="12">
        <v>40</v>
      </c>
      <c r="D60" s="8">
        <v>1.78</v>
      </c>
      <c r="E60" s="12">
        <v>25</v>
      </c>
      <c r="F60" s="8">
        <v>1.79</v>
      </c>
      <c r="G60" s="12">
        <v>15</v>
      </c>
      <c r="H60" s="8">
        <v>1.87</v>
      </c>
      <c r="I60" s="12">
        <v>0</v>
      </c>
    </row>
    <row r="61" spans="2:9" ht="15" customHeight="1" x14ac:dyDescent="0.2">
      <c r="B61" t="s">
        <v>130</v>
      </c>
      <c r="C61" s="12">
        <v>37</v>
      </c>
      <c r="D61" s="8">
        <v>1.65</v>
      </c>
      <c r="E61" s="12">
        <v>22</v>
      </c>
      <c r="F61" s="8">
        <v>1.57</v>
      </c>
      <c r="G61" s="12">
        <v>15</v>
      </c>
      <c r="H61" s="8">
        <v>1.87</v>
      </c>
      <c r="I61" s="12">
        <v>0</v>
      </c>
    </row>
    <row r="62" spans="2:9" ht="15" customHeight="1" x14ac:dyDescent="0.2">
      <c r="B62" t="s">
        <v>159</v>
      </c>
      <c r="C62" s="12">
        <v>37</v>
      </c>
      <c r="D62" s="8">
        <v>1.65</v>
      </c>
      <c r="E62" s="12">
        <v>28</v>
      </c>
      <c r="F62" s="8">
        <v>2</v>
      </c>
      <c r="G62" s="12">
        <v>9</v>
      </c>
      <c r="H62" s="8">
        <v>1.1200000000000001</v>
      </c>
      <c r="I62" s="12">
        <v>0</v>
      </c>
    </row>
    <row r="63" spans="2:9" ht="15" customHeight="1" x14ac:dyDescent="0.2">
      <c r="B63" t="s">
        <v>125</v>
      </c>
      <c r="C63" s="12">
        <v>34</v>
      </c>
      <c r="D63" s="8">
        <v>1.52</v>
      </c>
      <c r="E63" s="12">
        <v>29</v>
      </c>
      <c r="F63" s="8">
        <v>2.0699999999999998</v>
      </c>
      <c r="G63" s="12">
        <v>5</v>
      </c>
      <c r="H63" s="8">
        <v>0.62</v>
      </c>
      <c r="I63" s="12">
        <v>0</v>
      </c>
    </row>
    <row r="64" spans="2:9" ht="15" customHeight="1" x14ac:dyDescent="0.2">
      <c r="B64" t="s">
        <v>154</v>
      </c>
      <c r="C64" s="12">
        <v>32</v>
      </c>
      <c r="D64" s="8">
        <v>1.43</v>
      </c>
      <c r="E64" s="12">
        <v>28</v>
      </c>
      <c r="F64" s="8">
        <v>2</v>
      </c>
      <c r="G64" s="12">
        <v>4</v>
      </c>
      <c r="H64" s="8">
        <v>0.5</v>
      </c>
      <c r="I64" s="12">
        <v>0</v>
      </c>
    </row>
    <row r="65" spans="2:9" ht="15" customHeight="1" x14ac:dyDescent="0.2">
      <c r="B65" t="s">
        <v>141</v>
      </c>
      <c r="C65" s="12">
        <v>29</v>
      </c>
      <c r="D65" s="8">
        <v>1.29</v>
      </c>
      <c r="E65" s="12">
        <v>14</v>
      </c>
      <c r="F65" s="8">
        <v>1</v>
      </c>
      <c r="G65" s="12">
        <v>15</v>
      </c>
      <c r="H65" s="8">
        <v>1.87</v>
      </c>
      <c r="I65" s="12">
        <v>0</v>
      </c>
    </row>
    <row r="66" spans="2:9" ht="15" customHeight="1" x14ac:dyDescent="0.2">
      <c r="B66" t="s">
        <v>152</v>
      </c>
      <c r="C66" s="12">
        <v>28</v>
      </c>
      <c r="D66" s="8">
        <v>1.25</v>
      </c>
      <c r="E66" s="12">
        <v>21</v>
      </c>
      <c r="F66" s="8">
        <v>1.5</v>
      </c>
      <c r="G66" s="12">
        <v>7</v>
      </c>
      <c r="H66" s="8">
        <v>0.87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0CB23-4519-4E68-8EC3-E1EAE1059A3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242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153</v>
      </c>
      <c r="D6" s="8">
        <v>14.64</v>
      </c>
      <c r="E6" s="12">
        <v>66</v>
      </c>
      <c r="F6" s="8">
        <v>10.73</v>
      </c>
      <c r="G6" s="12">
        <v>87</v>
      </c>
      <c r="H6" s="8">
        <v>21.01</v>
      </c>
      <c r="I6" s="12">
        <v>0</v>
      </c>
    </row>
    <row r="7" spans="2:9" ht="15" customHeight="1" x14ac:dyDescent="0.2">
      <c r="B7" t="s">
        <v>41</v>
      </c>
      <c r="C7" s="12">
        <v>141</v>
      </c>
      <c r="D7" s="8">
        <v>13.49</v>
      </c>
      <c r="E7" s="12">
        <v>75</v>
      </c>
      <c r="F7" s="8">
        <v>12.2</v>
      </c>
      <c r="G7" s="12">
        <v>65</v>
      </c>
      <c r="H7" s="8">
        <v>15.7</v>
      </c>
      <c r="I7" s="12">
        <v>1</v>
      </c>
    </row>
    <row r="8" spans="2:9" ht="15" customHeight="1" x14ac:dyDescent="0.2">
      <c r="B8" t="s">
        <v>42</v>
      </c>
      <c r="C8" s="12">
        <v>1</v>
      </c>
      <c r="D8" s="8">
        <v>0.1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43</v>
      </c>
      <c r="C9" s="12">
        <v>2</v>
      </c>
      <c r="D9" s="8">
        <v>0.19</v>
      </c>
      <c r="E9" s="12">
        <v>2</v>
      </c>
      <c r="F9" s="8">
        <v>0.33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44</v>
      </c>
      <c r="C10" s="12">
        <v>5</v>
      </c>
      <c r="D10" s="8">
        <v>0.48</v>
      </c>
      <c r="E10" s="12">
        <v>2</v>
      </c>
      <c r="F10" s="8">
        <v>0.33</v>
      </c>
      <c r="G10" s="12">
        <v>2</v>
      </c>
      <c r="H10" s="8">
        <v>0.48</v>
      </c>
      <c r="I10" s="12">
        <v>1</v>
      </c>
    </row>
    <row r="11" spans="2:9" ht="15" customHeight="1" x14ac:dyDescent="0.2">
      <c r="B11" t="s">
        <v>45</v>
      </c>
      <c r="C11" s="12">
        <v>277</v>
      </c>
      <c r="D11" s="8">
        <v>26.51</v>
      </c>
      <c r="E11" s="12">
        <v>144</v>
      </c>
      <c r="F11" s="8">
        <v>23.41</v>
      </c>
      <c r="G11" s="12">
        <v>132</v>
      </c>
      <c r="H11" s="8">
        <v>31.88</v>
      </c>
      <c r="I11" s="12">
        <v>1</v>
      </c>
    </row>
    <row r="12" spans="2:9" ht="15" customHeight="1" x14ac:dyDescent="0.2">
      <c r="B12" t="s">
        <v>46</v>
      </c>
      <c r="C12" s="12">
        <v>10</v>
      </c>
      <c r="D12" s="8">
        <v>0.96</v>
      </c>
      <c r="E12" s="12">
        <v>2</v>
      </c>
      <c r="F12" s="8">
        <v>0.33</v>
      </c>
      <c r="G12" s="12">
        <v>8</v>
      </c>
      <c r="H12" s="8">
        <v>1.93</v>
      </c>
      <c r="I12" s="12">
        <v>0</v>
      </c>
    </row>
    <row r="13" spans="2:9" ht="15" customHeight="1" x14ac:dyDescent="0.2">
      <c r="B13" t="s">
        <v>47</v>
      </c>
      <c r="C13" s="12">
        <v>74</v>
      </c>
      <c r="D13" s="8">
        <v>7.08</v>
      </c>
      <c r="E13" s="12">
        <v>50</v>
      </c>
      <c r="F13" s="8">
        <v>8.1300000000000008</v>
      </c>
      <c r="G13" s="12">
        <v>24</v>
      </c>
      <c r="H13" s="8">
        <v>5.8</v>
      </c>
      <c r="I13" s="12">
        <v>0</v>
      </c>
    </row>
    <row r="14" spans="2:9" ht="15" customHeight="1" x14ac:dyDescent="0.2">
      <c r="B14" t="s">
        <v>48</v>
      </c>
      <c r="C14" s="12">
        <v>35</v>
      </c>
      <c r="D14" s="8">
        <v>3.35</v>
      </c>
      <c r="E14" s="12">
        <v>23</v>
      </c>
      <c r="F14" s="8">
        <v>3.74</v>
      </c>
      <c r="G14" s="12">
        <v>12</v>
      </c>
      <c r="H14" s="8">
        <v>2.9</v>
      </c>
      <c r="I14" s="12">
        <v>0</v>
      </c>
    </row>
    <row r="15" spans="2:9" ht="15" customHeight="1" x14ac:dyDescent="0.2">
      <c r="B15" t="s">
        <v>49</v>
      </c>
      <c r="C15" s="12">
        <v>125</v>
      </c>
      <c r="D15" s="8">
        <v>11.96</v>
      </c>
      <c r="E15" s="12">
        <v>96</v>
      </c>
      <c r="F15" s="8">
        <v>15.61</v>
      </c>
      <c r="G15" s="12">
        <v>28</v>
      </c>
      <c r="H15" s="8">
        <v>6.76</v>
      </c>
      <c r="I15" s="12">
        <v>0</v>
      </c>
    </row>
    <row r="16" spans="2:9" ht="15" customHeight="1" x14ac:dyDescent="0.2">
      <c r="B16" t="s">
        <v>50</v>
      </c>
      <c r="C16" s="12">
        <v>122</v>
      </c>
      <c r="D16" s="8">
        <v>11.67</v>
      </c>
      <c r="E16" s="12">
        <v>98</v>
      </c>
      <c r="F16" s="8">
        <v>15.93</v>
      </c>
      <c r="G16" s="12">
        <v>21</v>
      </c>
      <c r="H16" s="8">
        <v>5.07</v>
      </c>
      <c r="I16" s="12">
        <v>1</v>
      </c>
    </row>
    <row r="17" spans="2:9" ht="15" customHeight="1" x14ac:dyDescent="0.2">
      <c r="B17" t="s">
        <v>51</v>
      </c>
      <c r="C17" s="12">
        <v>30</v>
      </c>
      <c r="D17" s="8">
        <v>2.87</v>
      </c>
      <c r="E17" s="12">
        <v>22</v>
      </c>
      <c r="F17" s="8">
        <v>3.58</v>
      </c>
      <c r="G17" s="12">
        <v>7</v>
      </c>
      <c r="H17" s="8">
        <v>1.69</v>
      </c>
      <c r="I17" s="12">
        <v>0</v>
      </c>
    </row>
    <row r="18" spans="2:9" ht="15" customHeight="1" x14ac:dyDescent="0.2">
      <c r="B18" t="s">
        <v>52</v>
      </c>
      <c r="C18" s="12">
        <v>47</v>
      </c>
      <c r="D18" s="8">
        <v>4.5</v>
      </c>
      <c r="E18" s="12">
        <v>27</v>
      </c>
      <c r="F18" s="8">
        <v>4.3899999999999997</v>
      </c>
      <c r="G18" s="12">
        <v>20</v>
      </c>
      <c r="H18" s="8">
        <v>4.83</v>
      </c>
      <c r="I18" s="12">
        <v>0</v>
      </c>
    </row>
    <row r="19" spans="2:9" ht="15" customHeight="1" x14ac:dyDescent="0.2">
      <c r="B19" t="s">
        <v>53</v>
      </c>
      <c r="C19" s="12">
        <v>23</v>
      </c>
      <c r="D19" s="8">
        <v>2.2000000000000002</v>
      </c>
      <c r="E19" s="12">
        <v>8</v>
      </c>
      <c r="F19" s="8">
        <v>1.3</v>
      </c>
      <c r="G19" s="12">
        <v>8</v>
      </c>
      <c r="H19" s="8">
        <v>1.93</v>
      </c>
      <c r="I19" s="12">
        <v>4</v>
      </c>
    </row>
    <row r="20" spans="2:9" ht="15" customHeight="1" x14ac:dyDescent="0.2">
      <c r="B20" s="9" t="s">
        <v>225</v>
      </c>
      <c r="C20" s="12">
        <f>SUM(LTBL_15208[総数／事業所数])</f>
        <v>1045</v>
      </c>
      <c r="E20" s="12">
        <f>SUBTOTAL(109,LTBL_15208[個人／事業所数])</f>
        <v>615</v>
      </c>
      <c r="G20" s="12">
        <f>SUBTOTAL(109,LTBL_15208[法人／事業所数])</f>
        <v>414</v>
      </c>
      <c r="I20" s="12">
        <f>SUBTOTAL(109,LTBL_15208[法人以外の団体／事業所数])</f>
        <v>8</v>
      </c>
    </row>
    <row r="21" spans="2:9" ht="15" customHeight="1" x14ac:dyDescent="0.2">
      <c r="E21" s="11">
        <f>LTBL_15208[[#Totals],[個人／事業所数]]/LTBL_15208[[#Totals],[総数／事業所数]]</f>
        <v>0.58851674641148322</v>
      </c>
      <c r="G21" s="11">
        <f>LTBL_15208[[#Totals],[法人／事業所数]]/LTBL_15208[[#Totals],[総数／事業所数]]</f>
        <v>0.39617224880382773</v>
      </c>
      <c r="I21" s="11">
        <f>LTBL_15208[[#Totals],[法人以外の団体／事業所数]]/LTBL_15208[[#Totals],[総数／事業所数]]</f>
        <v>7.6555023923444978E-3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77</v>
      </c>
      <c r="C24" s="12">
        <v>106</v>
      </c>
      <c r="D24" s="8">
        <v>10.14</v>
      </c>
      <c r="E24" s="12">
        <v>90</v>
      </c>
      <c r="F24" s="8">
        <v>14.63</v>
      </c>
      <c r="G24" s="12">
        <v>16</v>
      </c>
      <c r="H24" s="8">
        <v>3.86</v>
      </c>
      <c r="I24" s="12">
        <v>0</v>
      </c>
    </row>
    <row r="25" spans="2:9" ht="15" customHeight="1" x14ac:dyDescent="0.2">
      <c r="B25" t="s">
        <v>78</v>
      </c>
      <c r="C25" s="12">
        <v>106</v>
      </c>
      <c r="D25" s="8">
        <v>10.14</v>
      </c>
      <c r="E25" s="12">
        <v>94</v>
      </c>
      <c r="F25" s="8">
        <v>15.28</v>
      </c>
      <c r="G25" s="12">
        <v>12</v>
      </c>
      <c r="H25" s="8">
        <v>2.9</v>
      </c>
      <c r="I25" s="12">
        <v>0</v>
      </c>
    </row>
    <row r="26" spans="2:9" ht="15" customHeight="1" x14ac:dyDescent="0.2">
      <c r="B26" t="s">
        <v>72</v>
      </c>
      <c r="C26" s="12">
        <v>87</v>
      </c>
      <c r="D26" s="8">
        <v>8.33</v>
      </c>
      <c r="E26" s="12">
        <v>38</v>
      </c>
      <c r="F26" s="8">
        <v>6.18</v>
      </c>
      <c r="G26" s="12">
        <v>49</v>
      </c>
      <c r="H26" s="8">
        <v>11.84</v>
      </c>
      <c r="I26" s="12">
        <v>0</v>
      </c>
    </row>
    <row r="27" spans="2:9" ht="15" customHeight="1" x14ac:dyDescent="0.2">
      <c r="B27" t="s">
        <v>73</v>
      </c>
      <c r="C27" s="12">
        <v>68</v>
      </c>
      <c r="D27" s="8">
        <v>6.51</v>
      </c>
      <c r="E27" s="12">
        <v>49</v>
      </c>
      <c r="F27" s="8">
        <v>7.97</v>
      </c>
      <c r="G27" s="12">
        <v>19</v>
      </c>
      <c r="H27" s="8">
        <v>4.59</v>
      </c>
      <c r="I27" s="12">
        <v>0</v>
      </c>
    </row>
    <row r="28" spans="2:9" ht="15" customHeight="1" x14ac:dyDescent="0.2">
      <c r="B28" t="s">
        <v>62</v>
      </c>
      <c r="C28" s="12">
        <v>61</v>
      </c>
      <c r="D28" s="8">
        <v>5.84</v>
      </c>
      <c r="E28" s="12">
        <v>21</v>
      </c>
      <c r="F28" s="8">
        <v>3.41</v>
      </c>
      <c r="G28" s="12">
        <v>40</v>
      </c>
      <c r="H28" s="8">
        <v>9.66</v>
      </c>
      <c r="I28" s="12">
        <v>0</v>
      </c>
    </row>
    <row r="29" spans="2:9" ht="15" customHeight="1" x14ac:dyDescent="0.2">
      <c r="B29" t="s">
        <v>63</v>
      </c>
      <c r="C29" s="12">
        <v>60</v>
      </c>
      <c r="D29" s="8">
        <v>5.74</v>
      </c>
      <c r="E29" s="12">
        <v>36</v>
      </c>
      <c r="F29" s="8">
        <v>5.85</v>
      </c>
      <c r="G29" s="12">
        <v>24</v>
      </c>
      <c r="H29" s="8">
        <v>5.8</v>
      </c>
      <c r="I29" s="12">
        <v>0</v>
      </c>
    </row>
    <row r="30" spans="2:9" ht="15" customHeight="1" x14ac:dyDescent="0.2">
      <c r="B30" t="s">
        <v>70</v>
      </c>
      <c r="C30" s="12">
        <v>60</v>
      </c>
      <c r="D30" s="8">
        <v>5.74</v>
      </c>
      <c r="E30" s="12">
        <v>40</v>
      </c>
      <c r="F30" s="8">
        <v>6.5</v>
      </c>
      <c r="G30" s="12">
        <v>19</v>
      </c>
      <c r="H30" s="8">
        <v>4.59</v>
      </c>
      <c r="I30" s="12">
        <v>1</v>
      </c>
    </row>
    <row r="31" spans="2:9" ht="15" customHeight="1" x14ac:dyDescent="0.2">
      <c r="B31" t="s">
        <v>69</v>
      </c>
      <c r="C31" s="12">
        <v>45</v>
      </c>
      <c r="D31" s="8">
        <v>4.3099999999999996</v>
      </c>
      <c r="E31" s="12">
        <v>26</v>
      </c>
      <c r="F31" s="8">
        <v>4.2300000000000004</v>
      </c>
      <c r="G31" s="12">
        <v>19</v>
      </c>
      <c r="H31" s="8">
        <v>4.59</v>
      </c>
      <c r="I31" s="12">
        <v>0</v>
      </c>
    </row>
    <row r="32" spans="2:9" ht="15" customHeight="1" x14ac:dyDescent="0.2">
      <c r="B32" t="s">
        <v>64</v>
      </c>
      <c r="C32" s="12">
        <v>32</v>
      </c>
      <c r="D32" s="8">
        <v>3.06</v>
      </c>
      <c r="E32" s="12">
        <v>9</v>
      </c>
      <c r="F32" s="8">
        <v>1.46</v>
      </c>
      <c r="G32" s="12">
        <v>23</v>
      </c>
      <c r="H32" s="8">
        <v>5.56</v>
      </c>
      <c r="I32" s="12">
        <v>0</v>
      </c>
    </row>
    <row r="33" spans="2:9" ht="15" customHeight="1" x14ac:dyDescent="0.2">
      <c r="B33" t="s">
        <v>71</v>
      </c>
      <c r="C33" s="12">
        <v>32</v>
      </c>
      <c r="D33" s="8">
        <v>3.06</v>
      </c>
      <c r="E33" s="12">
        <v>18</v>
      </c>
      <c r="F33" s="8">
        <v>2.93</v>
      </c>
      <c r="G33" s="12">
        <v>14</v>
      </c>
      <c r="H33" s="8">
        <v>3.38</v>
      </c>
      <c r="I33" s="12">
        <v>0</v>
      </c>
    </row>
    <row r="34" spans="2:9" ht="15" customHeight="1" x14ac:dyDescent="0.2">
      <c r="B34" t="s">
        <v>79</v>
      </c>
      <c r="C34" s="12">
        <v>30</v>
      </c>
      <c r="D34" s="8">
        <v>2.87</v>
      </c>
      <c r="E34" s="12">
        <v>22</v>
      </c>
      <c r="F34" s="8">
        <v>3.58</v>
      </c>
      <c r="G34" s="12">
        <v>7</v>
      </c>
      <c r="H34" s="8">
        <v>1.69</v>
      </c>
      <c r="I34" s="12">
        <v>0</v>
      </c>
    </row>
    <row r="35" spans="2:9" ht="15" customHeight="1" x14ac:dyDescent="0.2">
      <c r="B35" t="s">
        <v>80</v>
      </c>
      <c r="C35" s="12">
        <v>27</v>
      </c>
      <c r="D35" s="8">
        <v>2.58</v>
      </c>
      <c r="E35" s="12">
        <v>27</v>
      </c>
      <c r="F35" s="8">
        <v>4.3899999999999997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74</v>
      </c>
      <c r="C36" s="12">
        <v>23</v>
      </c>
      <c r="D36" s="8">
        <v>2.2000000000000002</v>
      </c>
      <c r="E36" s="12">
        <v>16</v>
      </c>
      <c r="F36" s="8">
        <v>2.6</v>
      </c>
      <c r="G36" s="12">
        <v>7</v>
      </c>
      <c r="H36" s="8">
        <v>1.69</v>
      </c>
      <c r="I36" s="12">
        <v>0</v>
      </c>
    </row>
    <row r="37" spans="2:9" ht="15" customHeight="1" x14ac:dyDescent="0.2">
      <c r="B37" t="s">
        <v>83</v>
      </c>
      <c r="C37" s="12">
        <v>20</v>
      </c>
      <c r="D37" s="8">
        <v>1.91</v>
      </c>
      <c r="E37" s="12">
        <v>12</v>
      </c>
      <c r="F37" s="8">
        <v>1.95</v>
      </c>
      <c r="G37" s="12">
        <v>8</v>
      </c>
      <c r="H37" s="8">
        <v>1.93</v>
      </c>
      <c r="I37" s="12">
        <v>0</v>
      </c>
    </row>
    <row r="38" spans="2:9" ht="15" customHeight="1" x14ac:dyDescent="0.2">
      <c r="B38" t="s">
        <v>81</v>
      </c>
      <c r="C38" s="12">
        <v>20</v>
      </c>
      <c r="D38" s="8">
        <v>1.91</v>
      </c>
      <c r="E38" s="12">
        <v>0</v>
      </c>
      <c r="F38" s="8">
        <v>0</v>
      </c>
      <c r="G38" s="12">
        <v>20</v>
      </c>
      <c r="H38" s="8">
        <v>4.83</v>
      </c>
      <c r="I38" s="12">
        <v>0</v>
      </c>
    </row>
    <row r="39" spans="2:9" ht="15" customHeight="1" x14ac:dyDescent="0.2">
      <c r="B39" t="s">
        <v>92</v>
      </c>
      <c r="C39" s="12">
        <v>18</v>
      </c>
      <c r="D39" s="8">
        <v>1.72</v>
      </c>
      <c r="E39" s="12">
        <v>9</v>
      </c>
      <c r="F39" s="8">
        <v>1.46</v>
      </c>
      <c r="G39" s="12">
        <v>9</v>
      </c>
      <c r="H39" s="8">
        <v>2.17</v>
      </c>
      <c r="I39" s="12">
        <v>0</v>
      </c>
    </row>
    <row r="40" spans="2:9" ht="15" customHeight="1" x14ac:dyDescent="0.2">
      <c r="B40" t="s">
        <v>89</v>
      </c>
      <c r="C40" s="12">
        <v>17</v>
      </c>
      <c r="D40" s="8">
        <v>1.63</v>
      </c>
      <c r="E40" s="12">
        <v>1</v>
      </c>
      <c r="F40" s="8">
        <v>0.16</v>
      </c>
      <c r="G40" s="12">
        <v>15</v>
      </c>
      <c r="H40" s="8">
        <v>3.62</v>
      </c>
      <c r="I40" s="12">
        <v>1</v>
      </c>
    </row>
    <row r="41" spans="2:9" ht="15" customHeight="1" x14ac:dyDescent="0.2">
      <c r="B41" t="s">
        <v>90</v>
      </c>
      <c r="C41" s="12">
        <v>15</v>
      </c>
      <c r="D41" s="8">
        <v>1.44</v>
      </c>
      <c r="E41" s="12">
        <v>11</v>
      </c>
      <c r="F41" s="8">
        <v>1.79</v>
      </c>
      <c r="G41" s="12">
        <v>4</v>
      </c>
      <c r="H41" s="8">
        <v>0.97</v>
      </c>
      <c r="I41" s="12">
        <v>0</v>
      </c>
    </row>
    <row r="42" spans="2:9" ht="15" customHeight="1" x14ac:dyDescent="0.2">
      <c r="B42" t="s">
        <v>87</v>
      </c>
      <c r="C42" s="12">
        <v>15</v>
      </c>
      <c r="D42" s="8">
        <v>1.44</v>
      </c>
      <c r="E42" s="12">
        <v>2</v>
      </c>
      <c r="F42" s="8">
        <v>0.33</v>
      </c>
      <c r="G42" s="12">
        <v>12</v>
      </c>
      <c r="H42" s="8">
        <v>2.9</v>
      </c>
      <c r="I42" s="12">
        <v>0</v>
      </c>
    </row>
    <row r="43" spans="2:9" ht="15" customHeight="1" x14ac:dyDescent="0.2">
      <c r="B43" t="s">
        <v>68</v>
      </c>
      <c r="C43" s="12">
        <v>13</v>
      </c>
      <c r="D43" s="8">
        <v>1.24</v>
      </c>
      <c r="E43" s="12">
        <v>4</v>
      </c>
      <c r="F43" s="8">
        <v>0.65</v>
      </c>
      <c r="G43" s="12">
        <v>9</v>
      </c>
      <c r="H43" s="8">
        <v>2.17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59</v>
      </c>
      <c r="D47" s="8">
        <v>5.65</v>
      </c>
      <c r="E47" s="12">
        <v>54</v>
      </c>
      <c r="F47" s="8">
        <v>8.7799999999999994</v>
      </c>
      <c r="G47" s="12">
        <v>5</v>
      </c>
      <c r="H47" s="8">
        <v>1.21</v>
      </c>
      <c r="I47" s="12">
        <v>0</v>
      </c>
    </row>
    <row r="48" spans="2:9" ht="15" customHeight="1" x14ac:dyDescent="0.2">
      <c r="B48" t="s">
        <v>131</v>
      </c>
      <c r="C48" s="12">
        <v>48</v>
      </c>
      <c r="D48" s="8">
        <v>4.59</v>
      </c>
      <c r="E48" s="12">
        <v>39</v>
      </c>
      <c r="F48" s="8">
        <v>6.34</v>
      </c>
      <c r="G48" s="12">
        <v>9</v>
      </c>
      <c r="H48" s="8">
        <v>2.17</v>
      </c>
      <c r="I48" s="12">
        <v>0</v>
      </c>
    </row>
    <row r="49" spans="2:9" ht="15" customHeight="1" x14ac:dyDescent="0.2">
      <c r="B49" t="s">
        <v>137</v>
      </c>
      <c r="C49" s="12">
        <v>35</v>
      </c>
      <c r="D49" s="8">
        <v>3.35</v>
      </c>
      <c r="E49" s="12">
        <v>33</v>
      </c>
      <c r="F49" s="8">
        <v>5.37</v>
      </c>
      <c r="G49" s="12">
        <v>2</v>
      </c>
      <c r="H49" s="8">
        <v>0.48</v>
      </c>
      <c r="I49" s="12">
        <v>0</v>
      </c>
    </row>
    <row r="50" spans="2:9" ht="15" customHeight="1" x14ac:dyDescent="0.2">
      <c r="B50" t="s">
        <v>136</v>
      </c>
      <c r="C50" s="12">
        <v>30</v>
      </c>
      <c r="D50" s="8">
        <v>2.87</v>
      </c>
      <c r="E50" s="12">
        <v>27</v>
      </c>
      <c r="F50" s="8">
        <v>4.3899999999999997</v>
      </c>
      <c r="G50" s="12">
        <v>3</v>
      </c>
      <c r="H50" s="8">
        <v>0.72</v>
      </c>
      <c r="I50" s="12">
        <v>0</v>
      </c>
    </row>
    <row r="51" spans="2:9" ht="15" customHeight="1" x14ac:dyDescent="0.2">
      <c r="B51" t="s">
        <v>122</v>
      </c>
      <c r="C51" s="12">
        <v>29</v>
      </c>
      <c r="D51" s="8">
        <v>2.78</v>
      </c>
      <c r="E51" s="12">
        <v>15</v>
      </c>
      <c r="F51" s="8">
        <v>2.44</v>
      </c>
      <c r="G51" s="12">
        <v>14</v>
      </c>
      <c r="H51" s="8">
        <v>3.38</v>
      </c>
      <c r="I51" s="12">
        <v>0</v>
      </c>
    </row>
    <row r="52" spans="2:9" ht="15" customHeight="1" x14ac:dyDescent="0.2">
      <c r="B52" t="s">
        <v>134</v>
      </c>
      <c r="C52" s="12">
        <v>29</v>
      </c>
      <c r="D52" s="8">
        <v>2.78</v>
      </c>
      <c r="E52" s="12">
        <v>23</v>
      </c>
      <c r="F52" s="8">
        <v>3.74</v>
      </c>
      <c r="G52" s="12">
        <v>6</v>
      </c>
      <c r="H52" s="8">
        <v>1.45</v>
      </c>
      <c r="I52" s="12">
        <v>0</v>
      </c>
    </row>
    <row r="53" spans="2:9" ht="15" customHeight="1" x14ac:dyDescent="0.2">
      <c r="B53" t="s">
        <v>135</v>
      </c>
      <c r="C53" s="12">
        <v>28</v>
      </c>
      <c r="D53" s="8">
        <v>2.68</v>
      </c>
      <c r="E53" s="12">
        <v>27</v>
      </c>
      <c r="F53" s="8">
        <v>4.3899999999999997</v>
      </c>
      <c r="G53" s="12">
        <v>1</v>
      </c>
      <c r="H53" s="8">
        <v>0.24</v>
      </c>
      <c r="I53" s="12">
        <v>0</v>
      </c>
    </row>
    <row r="54" spans="2:9" ht="15" customHeight="1" x14ac:dyDescent="0.2">
      <c r="B54" t="s">
        <v>139</v>
      </c>
      <c r="C54" s="12">
        <v>23</v>
      </c>
      <c r="D54" s="8">
        <v>2.2000000000000002</v>
      </c>
      <c r="E54" s="12">
        <v>18</v>
      </c>
      <c r="F54" s="8">
        <v>2.93</v>
      </c>
      <c r="G54" s="12">
        <v>5</v>
      </c>
      <c r="H54" s="8">
        <v>1.21</v>
      </c>
      <c r="I54" s="12">
        <v>0</v>
      </c>
    </row>
    <row r="55" spans="2:9" ht="15" customHeight="1" x14ac:dyDescent="0.2">
      <c r="B55" t="s">
        <v>140</v>
      </c>
      <c r="C55" s="12">
        <v>22</v>
      </c>
      <c r="D55" s="8">
        <v>2.11</v>
      </c>
      <c r="E55" s="12">
        <v>22</v>
      </c>
      <c r="F55" s="8">
        <v>3.58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152</v>
      </c>
      <c r="C56" s="12">
        <v>21</v>
      </c>
      <c r="D56" s="8">
        <v>2.0099999999999998</v>
      </c>
      <c r="E56" s="12">
        <v>11</v>
      </c>
      <c r="F56" s="8">
        <v>1.79</v>
      </c>
      <c r="G56" s="12">
        <v>10</v>
      </c>
      <c r="H56" s="8">
        <v>2.42</v>
      </c>
      <c r="I56" s="12">
        <v>0</v>
      </c>
    </row>
    <row r="57" spans="2:9" ht="15" customHeight="1" x14ac:dyDescent="0.2">
      <c r="B57" t="s">
        <v>127</v>
      </c>
      <c r="C57" s="12">
        <v>21</v>
      </c>
      <c r="D57" s="8">
        <v>2.0099999999999998</v>
      </c>
      <c r="E57" s="12">
        <v>15</v>
      </c>
      <c r="F57" s="8">
        <v>2.44</v>
      </c>
      <c r="G57" s="12">
        <v>6</v>
      </c>
      <c r="H57" s="8">
        <v>1.45</v>
      </c>
      <c r="I57" s="12">
        <v>0</v>
      </c>
    </row>
    <row r="58" spans="2:9" ht="15" customHeight="1" x14ac:dyDescent="0.2">
      <c r="B58" t="s">
        <v>149</v>
      </c>
      <c r="C58" s="12">
        <v>19</v>
      </c>
      <c r="D58" s="8">
        <v>1.82</v>
      </c>
      <c r="E58" s="12">
        <v>12</v>
      </c>
      <c r="F58" s="8">
        <v>1.95</v>
      </c>
      <c r="G58" s="12">
        <v>7</v>
      </c>
      <c r="H58" s="8">
        <v>1.69</v>
      </c>
      <c r="I58" s="12">
        <v>0</v>
      </c>
    </row>
    <row r="59" spans="2:9" ht="15" customHeight="1" x14ac:dyDescent="0.2">
      <c r="B59" t="s">
        <v>130</v>
      </c>
      <c r="C59" s="12">
        <v>19</v>
      </c>
      <c r="D59" s="8">
        <v>1.82</v>
      </c>
      <c r="E59" s="12">
        <v>10</v>
      </c>
      <c r="F59" s="8">
        <v>1.63</v>
      </c>
      <c r="G59" s="12">
        <v>9</v>
      </c>
      <c r="H59" s="8">
        <v>2.17</v>
      </c>
      <c r="I59" s="12">
        <v>0</v>
      </c>
    </row>
    <row r="60" spans="2:9" ht="15" customHeight="1" x14ac:dyDescent="0.2">
      <c r="B60" t="s">
        <v>170</v>
      </c>
      <c r="C60" s="12">
        <v>17</v>
      </c>
      <c r="D60" s="8">
        <v>1.63</v>
      </c>
      <c r="E60" s="12">
        <v>11</v>
      </c>
      <c r="F60" s="8">
        <v>1.79</v>
      </c>
      <c r="G60" s="12">
        <v>6</v>
      </c>
      <c r="H60" s="8">
        <v>1.45</v>
      </c>
      <c r="I60" s="12">
        <v>0</v>
      </c>
    </row>
    <row r="61" spans="2:9" ht="15" customHeight="1" x14ac:dyDescent="0.2">
      <c r="B61" t="s">
        <v>125</v>
      </c>
      <c r="C61" s="12">
        <v>17</v>
      </c>
      <c r="D61" s="8">
        <v>1.63</v>
      </c>
      <c r="E61" s="12">
        <v>9</v>
      </c>
      <c r="F61" s="8">
        <v>1.46</v>
      </c>
      <c r="G61" s="12">
        <v>8</v>
      </c>
      <c r="H61" s="8">
        <v>1.93</v>
      </c>
      <c r="I61" s="12">
        <v>0</v>
      </c>
    </row>
    <row r="62" spans="2:9" ht="15" customHeight="1" x14ac:dyDescent="0.2">
      <c r="B62" t="s">
        <v>171</v>
      </c>
      <c r="C62" s="12">
        <v>17</v>
      </c>
      <c r="D62" s="8">
        <v>1.63</v>
      </c>
      <c r="E62" s="12">
        <v>12</v>
      </c>
      <c r="F62" s="8">
        <v>1.95</v>
      </c>
      <c r="G62" s="12">
        <v>5</v>
      </c>
      <c r="H62" s="8">
        <v>1.21</v>
      </c>
      <c r="I62" s="12">
        <v>0</v>
      </c>
    </row>
    <row r="63" spans="2:9" ht="15" customHeight="1" x14ac:dyDescent="0.2">
      <c r="B63" t="s">
        <v>121</v>
      </c>
      <c r="C63" s="12">
        <v>16</v>
      </c>
      <c r="D63" s="8">
        <v>1.53</v>
      </c>
      <c r="E63" s="12">
        <v>1</v>
      </c>
      <c r="F63" s="8">
        <v>0.16</v>
      </c>
      <c r="G63" s="12">
        <v>15</v>
      </c>
      <c r="H63" s="8">
        <v>3.62</v>
      </c>
      <c r="I63" s="12">
        <v>0</v>
      </c>
    </row>
    <row r="64" spans="2:9" ht="15" customHeight="1" x14ac:dyDescent="0.2">
      <c r="B64" t="s">
        <v>155</v>
      </c>
      <c r="C64" s="12">
        <v>15</v>
      </c>
      <c r="D64" s="8">
        <v>1.44</v>
      </c>
      <c r="E64" s="12">
        <v>10</v>
      </c>
      <c r="F64" s="8">
        <v>1.63</v>
      </c>
      <c r="G64" s="12">
        <v>5</v>
      </c>
      <c r="H64" s="8">
        <v>1.21</v>
      </c>
      <c r="I64" s="12">
        <v>0</v>
      </c>
    </row>
    <row r="65" spans="2:9" ht="15" customHeight="1" x14ac:dyDescent="0.2">
      <c r="B65" t="s">
        <v>141</v>
      </c>
      <c r="C65" s="12">
        <v>15</v>
      </c>
      <c r="D65" s="8">
        <v>1.44</v>
      </c>
      <c r="E65" s="12">
        <v>8</v>
      </c>
      <c r="F65" s="8">
        <v>1.3</v>
      </c>
      <c r="G65" s="12">
        <v>7</v>
      </c>
      <c r="H65" s="8">
        <v>1.69</v>
      </c>
      <c r="I65" s="12">
        <v>0</v>
      </c>
    </row>
    <row r="66" spans="2:9" ht="15" customHeight="1" x14ac:dyDescent="0.2">
      <c r="B66" t="s">
        <v>164</v>
      </c>
      <c r="C66" s="12">
        <v>15</v>
      </c>
      <c r="D66" s="8">
        <v>1.44</v>
      </c>
      <c r="E66" s="12">
        <v>2</v>
      </c>
      <c r="F66" s="8">
        <v>0.33</v>
      </c>
      <c r="G66" s="12">
        <v>12</v>
      </c>
      <c r="H66" s="8">
        <v>2.9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8524-F704-442A-8B5E-43A632883D94}">
  <sheetPr>
    <pageSetUpPr fitToPage="1"/>
  </sheetPr>
  <dimension ref="A1:H625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54</v>
      </c>
      <c r="B1" s="7" t="s">
        <v>55</v>
      </c>
      <c r="C1" s="7" t="s">
        <v>56</v>
      </c>
      <c r="D1" s="7" t="s">
        <v>57</v>
      </c>
      <c r="E1" s="7" t="s">
        <v>58</v>
      </c>
      <c r="F1" s="7" t="s">
        <v>59</v>
      </c>
      <c r="G1" s="7" t="s">
        <v>60</v>
      </c>
      <c r="H1" s="7" t="s">
        <v>61</v>
      </c>
    </row>
    <row r="2" spans="1:8" x14ac:dyDescent="0.2">
      <c r="A2" s="1" t="s">
        <v>0</v>
      </c>
      <c r="B2" s="4">
        <v>61267</v>
      </c>
      <c r="C2" s="5">
        <v>100.00999999999999</v>
      </c>
      <c r="D2" s="4">
        <v>33812</v>
      </c>
      <c r="E2" s="5">
        <v>99.999999999999972</v>
      </c>
      <c r="F2" s="4">
        <v>26630</v>
      </c>
      <c r="G2" s="5">
        <v>99.980000000000018</v>
      </c>
      <c r="H2" s="4">
        <v>199</v>
      </c>
    </row>
    <row r="3" spans="1:8" x14ac:dyDescent="0.2">
      <c r="A3" s="2" t="s">
        <v>39</v>
      </c>
      <c r="B3" s="4">
        <v>30</v>
      </c>
      <c r="C3" s="5">
        <v>0.05</v>
      </c>
      <c r="D3" s="4">
        <v>3</v>
      </c>
      <c r="E3" s="5">
        <v>0.01</v>
      </c>
      <c r="F3" s="4">
        <v>27</v>
      </c>
      <c r="G3" s="5">
        <v>0.1</v>
      </c>
      <c r="H3" s="4">
        <v>0</v>
      </c>
    </row>
    <row r="4" spans="1:8" x14ac:dyDescent="0.2">
      <c r="A4" s="2" t="s">
        <v>40</v>
      </c>
      <c r="B4" s="4">
        <v>9635</v>
      </c>
      <c r="C4" s="5">
        <v>15.73</v>
      </c>
      <c r="D4" s="4">
        <v>4131</v>
      </c>
      <c r="E4" s="5">
        <v>12.22</v>
      </c>
      <c r="F4" s="4">
        <v>5501</v>
      </c>
      <c r="G4" s="5">
        <v>20.66</v>
      </c>
      <c r="H4" s="4">
        <v>3</v>
      </c>
    </row>
    <row r="5" spans="1:8" x14ac:dyDescent="0.2">
      <c r="A5" s="2" t="s">
        <v>41</v>
      </c>
      <c r="B5" s="4">
        <v>6519</v>
      </c>
      <c r="C5" s="5">
        <v>10.64</v>
      </c>
      <c r="D5" s="4">
        <v>3068</v>
      </c>
      <c r="E5" s="5">
        <v>9.07</v>
      </c>
      <c r="F5" s="4">
        <v>3433</v>
      </c>
      <c r="G5" s="5">
        <v>12.89</v>
      </c>
      <c r="H5" s="4">
        <v>13</v>
      </c>
    </row>
    <row r="6" spans="1:8" x14ac:dyDescent="0.2">
      <c r="A6" s="2" t="s">
        <v>42</v>
      </c>
      <c r="B6" s="4">
        <v>75</v>
      </c>
      <c r="C6" s="5">
        <v>0.12</v>
      </c>
      <c r="D6" s="4">
        <v>0</v>
      </c>
      <c r="E6" s="5">
        <v>0</v>
      </c>
      <c r="F6" s="4">
        <v>49</v>
      </c>
      <c r="G6" s="5">
        <v>0.18</v>
      </c>
      <c r="H6" s="4">
        <v>1</v>
      </c>
    </row>
    <row r="7" spans="1:8" x14ac:dyDescent="0.2">
      <c r="A7" s="2" t="s">
        <v>43</v>
      </c>
      <c r="B7" s="4">
        <v>414</v>
      </c>
      <c r="C7" s="5">
        <v>0.68</v>
      </c>
      <c r="D7" s="4">
        <v>43</v>
      </c>
      <c r="E7" s="5">
        <v>0.13</v>
      </c>
      <c r="F7" s="4">
        <v>368</v>
      </c>
      <c r="G7" s="5">
        <v>1.38</v>
      </c>
      <c r="H7" s="4">
        <v>2</v>
      </c>
    </row>
    <row r="8" spans="1:8" x14ac:dyDescent="0.2">
      <c r="A8" s="2" t="s">
        <v>44</v>
      </c>
      <c r="B8" s="4">
        <v>500</v>
      </c>
      <c r="C8" s="5">
        <v>0.82</v>
      </c>
      <c r="D8" s="4">
        <v>127</v>
      </c>
      <c r="E8" s="5">
        <v>0.38</v>
      </c>
      <c r="F8" s="4">
        <v>358</v>
      </c>
      <c r="G8" s="5">
        <v>1.34</v>
      </c>
      <c r="H8" s="4">
        <v>12</v>
      </c>
    </row>
    <row r="9" spans="1:8" x14ac:dyDescent="0.2">
      <c r="A9" s="2" t="s">
        <v>45</v>
      </c>
      <c r="B9" s="4">
        <v>14848</v>
      </c>
      <c r="C9" s="5">
        <v>24.23</v>
      </c>
      <c r="D9" s="4">
        <v>7103</v>
      </c>
      <c r="E9" s="5">
        <v>21.01</v>
      </c>
      <c r="F9" s="4">
        <v>7732</v>
      </c>
      <c r="G9" s="5">
        <v>29.03</v>
      </c>
      <c r="H9" s="4">
        <v>13</v>
      </c>
    </row>
    <row r="10" spans="1:8" x14ac:dyDescent="0.2">
      <c r="A10" s="2" t="s">
        <v>46</v>
      </c>
      <c r="B10" s="4">
        <v>374</v>
      </c>
      <c r="C10" s="5">
        <v>0.61</v>
      </c>
      <c r="D10" s="4">
        <v>59</v>
      </c>
      <c r="E10" s="5">
        <v>0.17</v>
      </c>
      <c r="F10" s="4">
        <v>314</v>
      </c>
      <c r="G10" s="5">
        <v>1.18</v>
      </c>
      <c r="H10" s="4">
        <v>0</v>
      </c>
    </row>
    <row r="11" spans="1:8" x14ac:dyDescent="0.2">
      <c r="A11" s="2" t="s">
        <v>47</v>
      </c>
      <c r="B11" s="4">
        <v>4073</v>
      </c>
      <c r="C11" s="5">
        <v>6.65</v>
      </c>
      <c r="D11" s="4">
        <v>1769</v>
      </c>
      <c r="E11" s="5">
        <v>5.23</v>
      </c>
      <c r="F11" s="4">
        <v>2291</v>
      </c>
      <c r="G11" s="5">
        <v>8.6</v>
      </c>
      <c r="H11" s="4">
        <v>5</v>
      </c>
    </row>
    <row r="12" spans="1:8" x14ac:dyDescent="0.2">
      <c r="A12" s="2" t="s">
        <v>48</v>
      </c>
      <c r="B12" s="4">
        <v>2634</v>
      </c>
      <c r="C12" s="5">
        <v>4.3</v>
      </c>
      <c r="D12" s="4">
        <v>1426</v>
      </c>
      <c r="E12" s="5">
        <v>4.22</v>
      </c>
      <c r="F12" s="4">
        <v>1157</v>
      </c>
      <c r="G12" s="5">
        <v>4.34</v>
      </c>
      <c r="H12" s="4">
        <v>5</v>
      </c>
    </row>
    <row r="13" spans="1:8" x14ac:dyDescent="0.2">
      <c r="A13" s="2" t="s">
        <v>49</v>
      </c>
      <c r="B13" s="4">
        <v>7082</v>
      </c>
      <c r="C13" s="5">
        <v>11.56</v>
      </c>
      <c r="D13" s="4">
        <v>5548</v>
      </c>
      <c r="E13" s="5">
        <v>16.41</v>
      </c>
      <c r="F13" s="4">
        <v>1487</v>
      </c>
      <c r="G13" s="5">
        <v>5.58</v>
      </c>
      <c r="H13" s="4">
        <v>8</v>
      </c>
    </row>
    <row r="14" spans="1:8" x14ac:dyDescent="0.2">
      <c r="A14" s="2" t="s">
        <v>50</v>
      </c>
      <c r="B14" s="4">
        <v>8180</v>
      </c>
      <c r="C14" s="5">
        <v>13.35</v>
      </c>
      <c r="D14" s="4">
        <v>6693</v>
      </c>
      <c r="E14" s="5">
        <v>19.79</v>
      </c>
      <c r="F14" s="4">
        <v>1443</v>
      </c>
      <c r="G14" s="5">
        <v>5.42</v>
      </c>
      <c r="H14" s="4">
        <v>13</v>
      </c>
    </row>
    <row r="15" spans="1:8" x14ac:dyDescent="0.2">
      <c r="A15" s="2" t="s">
        <v>51</v>
      </c>
      <c r="B15" s="4">
        <v>2221</v>
      </c>
      <c r="C15" s="5">
        <v>3.63</v>
      </c>
      <c r="D15" s="4">
        <v>1509</v>
      </c>
      <c r="E15" s="5">
        <v>4.46</v>
      </c>
      <c r="F15" s="4">
        <v>490</v>
      </c>
      <c r="G15" s="5">
        <v>1.84</v>
      </c>
      <c r="H15" s="4">
        <v>15</v>
      </c>
    </row>
    <row r="16" spans="1:8" x14ac:dyDescent="0.2">
      <c r="A16" s="2" t="s">
        <v>52</v>
      </c>
      <c r="B16" s="4">
        <v>2727</v>
      </c>
      <c r="C16" s="5">
        <v>4.45</v>
      </c>
      <c r="D16" s="4">
        <v>1583</v>
      </c>
      <c r="E16" s="5">
        <v>4.68</v>
      </c>
      <c r="F16" s="4">
        <v>924</v>
      </c>
      <c r="G16" s="5">
        <v>3.47</v>
      </c>
      <c r="H16" s="4">
        <v>34</v>
      </c>
    </row>
    <row r="17" spans="1:8" x14ac:dyDescent="0.2">
      <c r="A17" s="2" t="s">
        <v>53</v>
      </c>
      <c r="B17" s="4">
        <v>1955</v>
      </c>
      <c r="C17" s="5">
        <v>3.19</v>
      </c>
      <c r="D17" s="4">
        <v>750</v>
      </c>
      <c r="E17" s="5">
        <v>2.2200000000000002</v>
      </c>
      <c r="F17" s="4">
        <v>1056</v>
      </c>
      <c r="G17" s="5">
        <v>3.97</v>
      </c>
      <c r="H17" s="4">
        <v>75</v>
      </c>
    </row>
    <row r="18" spans="1:8" x14ac:dyDescent="0.2">
      <c r="A18" s="1" t="s">
        <v>1</v>
      </c>
      <c r="B18" s="4">
        <v>17996</v>
      </c>
      <c r="C18" s="5">
        <v>100.00999999999999</v>
      </c>
      <c r="D18" s="4">
        <v>8755</v>
      </c>
      <c r="E18" s="5">
        <v>100</v>
      </c>
      <c r="F18" s="4">
        <v>9130</v>
      </c>
      <c r="G18" s="5">
        <v>100.00000000000001</v>
      </c>
      <c r="H18" s="4">
        <v>61</v>
      </c>
    </row>
    <row r="19" spans="1:8" x14ac:dyDescent="0.2">
      <c r="A19" s="2" t="s">
        <v>39</v>
      </c>
      <c r="B19" s="4">
        <v>3</v>
      </c>
      <c r="C19" s="5">
        <v>0.02</v>
      </c>
      <c r="D19" s="4">
        <v>0</v>
      </c>
      <c r="E19" s="5">
        <v>0</v>
      </c>
      <c r="F19" s="4">
        <v>3</v>
      </c>
      <c r="G19" s="5">
        <v>0.03</v>
      </c>
      <c r="H19" s="4">
        <v>0</v>
      </c>
    </row>
    <row r="20" spans="1:8" x14ac:dyDescent="0.2">
      <c r="A20" s="2" t="s">
        <v>40</v>
      </c>
      <c r="B20" s="4">
        <v>2645</v>
      </c>
      <c r="C20" s="5">
        <v>14.7</v>
      </c>
      <c r="D20" s="4">
        <v>885</v>
      </c>
      <c r="E20" s="5">
        <v>10.11</v>
      </c>
      <c r="F20" s="4">
        <v>1759</v>
      </c>
      <c r="G20" s="5">
        <v>19.27</v>
      </c>
      <c r="H20" s="4">
        <v>1</v>
      </c>
    </row>
    <row r="21" spans="1:8" x14ac:dyDescent="0.2">
      <c r="A21" s="2" t="s">
        <v>41</v>
      </c>
      <c r="B21" s="4">
        <v>1129</v>
      </c>
      <c r="C21" s="5">
        <v>6.27</v>
      </c>
      <c r="D21" s="4">
        <v>403</v>
      </c>
      <c r="E21" s="5">
        <v>4.5999999999999996</v>
      </c>
      <c r="F21" s="4">
        <v>726</v>
      </c>
      <c r="G21" s="5">
        <v>7.95</v>
      </c>
      <c r="H21" s="4">
        <v>0</v>
      </c>
    </row>
    <row r="22" spans="1:8" x14ac:dyDescent="0.2">
      <c r="A22" s="2" t="s">
        <v>42</v>
      </c>
      <c r="B22" s="4">
        <v>11</v>
      </c>
      <c r="C22" s="5">
        <v>0.06</v>
      </c>
      <c r="D22" s="4">
        <v>0</v>
      </c>
      <c r="E22" s="5">
        <v>0</v>
      </c>
      <c r="F22" s="4">
        <v>11</v>
      </c>
      <c r="G22" s="5">
        <v>0.12</v>
      </c>
      <c r="H22" s="4">
        <v>0</v>
      </c>
    </row>
    <row r="23" spans="1:8" x14ac:dyDescent="0.2">
      <c r="A23" s="2" t="s">
        <v>43</v>
      </c>
      <c r="B23" s="4">
        <v>184</v>
      </c>
      <c r="C23" s="5">
        <v>1.02</v>
      </c>
      <c r="D23" s="4">
        <v>11</v>
      </c>
      <c r="E23" s="5">
        <v>0.13</v>
      </c>
      <c r="F23" s="4">
        <v>172</v>
      </c>
      <c r="G23" s="5">
        <v>1.88</v>
      </c>
      <c r="H23" s="4">
        <v>1</v>
      </c>
    </row>
    <row r="24" spans="1:8" x14ac:dyDescent="0.2">
      <c r="A24" s="2" t="s">
        <v>44</v>
      </c>
      <c r="B24" s="4">
        <v>192</v>
      </c>
      <c r="C24" s="5">
        <v>1.07</v>
      </c>
      <c r="D24" s="4">
        <v>62</v>
      </c>
      <c r="E24" s="5">
        <v>0.71</v>
      </c>
      <c r="F24" s="4">
        <v>127</v>
      </c>
      <c r="G24" s="5">
        <v>1.39</v>
      </c>
      <c r="H24" s="4">
        <v>2</v>
      </c>
    </row>
    <row r="25" spans="1:8" x14ac:dyDescent="0.2">
      <c r="A25" s="2" t="s">
        <v>45</v>
      </c>
      <c r="B25" s="4">
        <v>4578</v>
      </c>
      <c r="C25" s="5">
        <v>25.44</v>
      </c>
      <c r="D25" s="4">
        <v>1822</v>
      </c>
      <c r="E25" s="5">
        <v>20.81</v>
      </c>
      <c r="F25" s="4">
        <v>2754</v>
      </c>
      <c r="G25" s="5">
        <v>30.16</v>
      </c>
      <c r="H25" s="4">
        <v>2</v>
      </c>
    </row>
    <row r="26" spans="1:8" x14ac:dyDescent="0.2">
      <c r="A26" s="2" t="s">
        <v>46</v>
      </c>
      <c r="B26" s="4">
        <v>130</v>
      </c>
      <c r="C26" s="5">
        <v>0.72</v>
      </c>
      <c r="D26" s="4">
        <v>15</v>
      </c>
      <c r="E26" s="5">
        <v>0.17</v>
      </c>
      <c r="F26" s="4">
        <v>115</v>
      </c>
      <c r="G26" s="5">
        <v>1.26</v>
      </c>
      <c r="H26" s="4">
        <v>0</v>
      </c>
    </row>
    <row r="27" spans="1:8" x14ac:dyDescent="0.2">
      <c r="A27" s="2" t="s">
        <v>47</v>
      </c>
      <c r="B27" s="4">
        <v>1526</v>
      </c>
      <c r="C27" s="5">
        <v>8.48</v>
      </c>
      <c r="D27" s="4">
        <v>381</v>
      </c>
      <c r="E27" s="5">
        <v>4.3499999999999996</v>
      </c>
      <c r="F27" s="4">
        <v>1140</v>
      </c>
      <c r="G27" s="5">
        <v>12.49</v>
      </c>
      <c r="H27" s="4">
        <v>3</v>
      </c>
    </row>
    <row r="28" spans="1:8" x14ac:dyDescent="0.2">
      <c r="A28" s="2" t="s">
        <v>48</v>
      </c>
      <c r="B28" s="4">
        <v>989</v>
      </c>
      <c r="C28" s="5">
        <v>5.5</v>
      </c>
      <c r="D28" s="4">
        <v>475</v>
      </c>
      <c r="E28" s="5">
        <v>5.43</v>
      </c>
      <c r="F28" s="4">
        <v>506</v>
      </c>
      <c r="G28" s="5">
        <v>5.54</v>
      </c>
      <c r="H28" s="4">
        <v>0</v>
      </c>
    </row>
    <row r="29" spans="1:8" x14ac:dyDescent="0.2">
      <c r="A29" s="2" t="s">
        <v>49</v>
      </c>
      <c r="B29" s="4">
        <v>1873</v>
      </c>
      <c r="C29" s="5">
        <v>10.41</v>
      </c>
      <c r="D29" s="4">
        <v>1428</v>
      </c>
      <c r="E29" s="5">
        <v>16.309999999999999</v>
      </c>
      <c r="F29" s="4">
        <v>435</v>
      </c>
      <c r="G29" s="5">
        <v>4.76</v>
      </c>
      <c r="H29" s="4">
        <v>0</v>
      </c>
    </row>
    <row r="30" spans="1:8" x14ac:dyDescent="0.2">
      <c r="A30" s="2" t="s">
        <v>50</v>
      </c>
      <c r="B30" s="4">
        <v>2519</v>
      </c>
      <c r="C30" s="5">
        <v>14</v>
      </c>
      <c r="D30" s="4">
        <v>2014</v>
      </c>
      <c r="E30" s="5">
        <v>23</v>
      </c>
      <c r="F30" s="4">
        <v>499</v>
      </c>
      <c r="G30" s="5">
        <v>5.47</v>
      </c>
      <c r="H30" s="4">
        <v>1</v>
      </c>
    </row>
    <row r="31" spans="1:8" x14ac:dyDescent="0.2">
      <c r="A31" s="2" t="s">
        <v>51</v>
      </c>
      <c r="B31" s="4">
        <v>738</v>
      </c>
      <c r="C31" s="5">
        <v>4.0999999999999996</v>
      </c>
      <c r="D31" s="4">
        <v>531</v>
      </c>
      <c r="E31" s="5">
        <v>6.07</v>
      </c>
      <c r="F31" s="4">
        <v>186</v>
      </c>
      <c r="G31" s="5">
        <v>2.04</v>
      </c>
      <c r="H31" s="4">
        <v>5</v>
      </c>
    </row>
    <row r="32" spans="1:8" x14ac:dyDescent="0.2">
      <c r="A32" s="2" t="s">
        <v>52</v>
      </c>
      <c r="B32" s="4">
        <v>909</v>
      </c>
      <c r="C32" s="5">
        <v>5.05</v>
      </c>
      <c r="D32" s="4">
        <v>550</v>
      </c>
      <c r="E32" s="5">
        <v>6.28</v>
      </c>
      <c r="F32" s="4">
        <v>333</v>
      </c>
      <c r="G32" s="5">
        <v>3.65</v>
      </c>
      <c r="H32" s="4">
        <v>24</v>
      </c>
    </row>
    <row r="33" spans="1:8" x14ac:dyDescent="0.2">
      <c r="A33" s="2" t="s">
        <v>53</v>
      </c>
      <c r="B33" s="4">
        <v>570</v>
      </c>
      <c r="C33" s="5">
        <v>3.17</v>
      </c>
      <c r="D33" s="4">
        <v>178</v>
      </c>
      <c r="E33" s="5">
        <v>2.0299999999999998</v>
      </c>
      <c r="F33" s="4">
        <v>364</v>
      </c>
      <c r="G33" s="5">
        <v>3.99</v>
      </c>
      <c r="H33" s="4">
        <v>22</v>
      </c>
    </row>
    <row r="34" spans="1:8" x14ac:dyDescent="0.2">
      <c r="A34" s="1" t="s">
        <v>2</v>
      </c>
      <c r="B34" s="4">
        <v>1524</v>
      </c>
      <c r="C34" s="5">
        <v>100</v>
      </c>
      <c r="D34" s="4">
        <v>850</v>
      </c>
      <c r="E34" s="5">
        <v>99.999999999999986</v>
      </c>
      <c r="F34" s="4">
        <v>665</v>
      </c>
      <c r="G34" s="5">
        <v>100.00999999999998</v>
      </c>
      <c r="H34" s="4">
        <v>5</v>
      </c>
    </row>
    <row r="35" spans="1:8" x14ac:dyDescent="0.2">
      <c r="A35" s="2" t="s">
        <v>39</v>
      </c>
      <c r="B35" s="4">
        <v>1</v>
      </c>
      <c r="C35" s="5">
        <v>7.0000000000000007E-2</v>
      </c>
      <c r="D35" s="4">
        <v>0</v>
      </c>
      <c r="E35" s="5">
        <v>0</v>
      </c>
      <c r="F35" s="4">
        <v>1</v>
      </c>
      <c r="G35" s="5">
        <v>0.15</v>
      </c>
      <c r="H35" s="4">
        <v>0</v>
      </c>
    </row>
    <row r="36" spans="1:8" x14ac:dyDescent="0.2">
      <c r="A36" s="2" t="s">
        <v>40</v>
      </c>
      <c r="B36" s="4">
        <v>322</v>
      </c>
      <c r="C36" s="5">
        <v>21.13</v>
      </c>
      <c r="D36" s="4">
        <v>136</v>
      </c>
      <c r="E36" s="5">
        <v>16</v>
      </c>
      <c r="F36" s="4">
        <v>186</v>
      </c>
      <c r="G36" s="5">
        <v>27.97</v>
      </c>
      <c r="H36" s="4">
        <v>0</v>
      </c>
    </row>
    <row r="37" spans="1:8" x14ac:dyDescent="0.2">
      <c r="A37" s="2" t="s">
        <v>41</v>
      </c>
      <c r="B37" s="4">
        <v>148</v>
      </c>
      <c r="C37" s="5">
        <v>9.7100000000000009</v>
      </c>
      <c r="D37" s="4">
        <v>45</v>
      </c>
      <c r="E37" s="5">
        <v>5.29</v>
      </c>
      <c r="F37" s="4">
        <v>103</v>
      </c>
      <c r="G37" s="5">
        <v>15.49</v>
      </c>
      <c r="H37" s="4">
        <v>0</v>
      </c>
    </row>
    <row r="38" spans="1:8" x14ac:dyDescent="0.2">
      <c r="A38" s="2" t="s">
        <v>42</v>
      </c>
      <c r="B38" s="4">
        <v>2</v>
      </c>
      <c r="C38" s="5">
        <v>0.13</v>
      </c>
      <c r="D38" s="4">
        <v>0</v>
      </c>
      <c r="E38" s="5">
        <v>0</v>
      </c>
      <c r="F38" s="4">
        <v>2</v>
      </c>
      <c r="G38" s="5">
        <v>0.3</v>
      </c>
      <c r="H38" s="4">
        <v>0</v>
      </c>
    </row>
    <row r="39" spans="1:8" x14ac:dyDescent="0.2">
      <c r="A39" s="2" t="s">
        <v>43</v>
      </c>
      <c r="B39" s="4">
        <v>10</v>
      </c>
      <c r="C39" s="5">
        <v>0.66</v>
      </c>
      <c r="D39" s="4">
        <v>0</v>
      </c>
      <c r="E39" s="5">
        <v>0</v>
      </c>
      <c r="F39" s="4">
        <v>10</v>
      </c>
      <c r="G39" s="5">
        <v>1.5</v>
      </c>
      <c r="H39" s="4">
        <v>0</v>
      </c>
    </row>
    <row r="40" spans="1:8" x14ac:dyDescent="0.2">
      <c r="A40" s="2" t="s">
        <v>44</v>
      </c>
      <c r="B40" s="4">
        <v>24</v>
      </c>
      <c r="C40" s="5">
        <v>1.57</v>
      </c>
      <c r="D40" s="4">
        <v>9</v>
      </c>
      <c r="E40" s="5">
        <v>1.06</v>
      </c>
      <c r="F40" s="4">
        <v>15</v>
      </c>
      <c r="G40" s="5">
        <v>2.2599999999999998</v>
      </c>
      <c r="H40" s="4">
        <v>0</v>
      </c>
    </row>
    <row r="41" spans="1:8" x14ac:dyDescent="0.2">
      <c r="A41" s="2" t="s">
        <v>45</v>
      </c>
      <c r="B41" s="4">
        <v>368</v>
      </c>
      <c r="C41" s="5">
        <v>24.15</v>
      </c>
      <c r="D41" s="4">
        <v>190</v>
      </c>
      <c r="E41" s="5">
        <v>22.35</v>
      </c>
      <c r="F41" s="4">
        <v>178</v>
      </c>
      <c r="G41" s="5">
        <v>26.77</v>
      </c>
      <c r="H41" s="4">
        <v>0</v>
      </c>
    </row>
    <row r="42" spans="1:8" x14ac:dyDescent="0.2">
      <c r="A42" s="2" t="s">
        <v>46</v>
      </c>
      <c r="B42" s="4">
        <v>5</v>
      </c>
      <c r="C42" s="5">
        <v>0.33</v>
      </c>
      <c r="D42" s="4">
        <v>1</v>
      </c>
      <c r="E42" s="5">
        <v>0.12</v>
      </c>
      <c r="F42" s="4">
        <v>4</v>
      </c>
      <c r="G42" s="5">
        <v>0.6</v>
      </c>
      <c r="H42" s="4">
        <v>0</v>
      </c>
    </row>
    <row r="43" spans="1:8" x14ac:dyDescent="0.2">
      <c r="A43" s="2" t="s">
        <v>47</v>
      </c>
      <c r="B43" s="4">
        <v>78</v>
      </c>
      <c r="C43" s="5">
        <v>5.12</v>
      </c>
      <c r="D43" s="4">
        <v>35</v>
      </c>
      <c r="E43" s="5">
        <v>4.12</v>
      </c>
      <c r="F43" s="4">
        <v>43</v>
      </c>
      <c r="G43" s="5">
        <v>6.47</v>
      </c>
      <c r="H43" s="4">
        <v>0</v>
      </c>
    </row>
    <row r="44" spans="1:8" x14ac:dyDescent="0.2">
      <c r="A44" s="2" t="s">
        <v>48</v>
      </c>
      <c r="B44" s="4">
        <v>55</v>
      </c>
      <c r="C44" s="5">
        <v>3.61</v>
      </c>
      <c r="D44" s="4">
        <v>32</v>
      </c>
      <c r="E44" s="5">
        <v>3.76</v>
      </c>
      <c r="F44" s="4">
        <v>21</v>
      </c>
      <c r="G44" s="5">
        <v>3.16</v>
      </c>
      <c r="H44" s="4">
        <v>0</v>
      </c>
    </row>
    <row r="45" spans="1:8" x14ac:dyDescent="0.2">
      <c r="A45" s="2" t="s">
        <v>49</v>
      </c>
      <c r="B45" s="4">
        <v>116</v>
      </c>
      <c r="C45" s="5">
        <v>7.61</v>
      </c>
      <c r="D45" s="4">
        <v>92</v>
      </c>
      <c r="E45" s="5">
        <v>10.82</v>
      </c>
      <c r="F45" s="4">
        <v>23</v>
      </c>
      <c r="G45" s="5">
        <v>3.46</v>
      </c>
      <c r="H45" s="4">
        <v>0</v>
      </c>
    </row>
    <row r="46" spans="1:8" x14ac:dyDescent="0.2">
      <c r="A46" s="2" t="s">
        <v>50</v>
      </c>
      <c r="B46" s="4">
        <v>219</v>
      </c>
      <c r="C46" s="5">
        <v>14.37</v>
      </c>
      <c r="D46" s="4">
        <v>200</v>
      </c>
      <c r="E46" s="5">
        <v>23.53</v>
      </c>
      <c r="F46" s="4">
        <v>19</v>
      </c>
      <c r="G46" s="5">
        <v>2.86</v>
      </c>
      <c r="H46" s="4">
        <v>0</v>
      </c>
    </row>
    <row r="47" spans="1:8" x14ac:dyDescent="0.2">
      <c r="A47" s="2" t="s">
        <v>51</v>
      </c>
      <c r="B47" s="4">
        <v>54</v>
      </c>
      <c r="C47" s="5">
        <v>3.54</v>
      </c>
      <c r="D47" s="4">
        <v>51</v>
      </c>
      <c r="E47" s="5">
        <v>6</v>
      </c>
      <c r="F47" s="4">
        <v>3</v>
      </c>
      <c r="G47" s="5">
        <v>0.45</v>
      </c>
      <c r="H47" s="4">
        <v>0</v>
      </c>
    </row>
    <row r="48" spans="1:8" x14ac:dyDescent="0.2">
      <c r="A48" s="2" t="s">
        <v>52</v>
      </c>
      <c r="B48" s="4">
        <v>66</v>
      </c>
      <c r="C48" s="5">
        <v>4.33</v>
      </c>
      <c r="D48" s="4">
        <v>40</v>
      </c>
      <c r="E48" s="5">
        <v>4.71</v>
      </c>
      <c r="F48" s="4">
        <v>23</v>
      </c>
      <c r="G48" s="5">
        <v>3.46</v>
      </c>
      <c r="H48" s="4">
        <v>3</v>
      </c>
    </row>
    <row r="49" spans="1:8" x14ac:dyDescent="0.2">
      <c r="A49" s="2" t="s">
        <v>53</v>
      </c>
      <c r="B49" s="4">
        <v>56</v>
      </c>
      <c r="C49" s="5">
        <v>3.67</v>
      </c>
      <c r="D49" s="4">
        <v>19</v>
      </c>
      <c r="E49" s="5">
        <v>2.2400000000000002</v>
      </c>
      <c r="F49" s="4">
        <v>34</v>
      </c>
      <c r="G49" s="5">
        <v>5.1100000000000003</v>
      </c>
      <c r="H49" s="4">
        <v>2</v>
      </c>
    </row>
    <row r="50" spans="1:8" x14ac:dyDescent="0.2">
      <c r="A50" s="1" t="s">
        <v>3</v>
      </c>
      <c r="B50" s="4">
        <v>2465</v>
      </c>
      <c r="C50" s="5">
        <v>100.01</v>
      </c>
      <c r="D50" s="4">
        <v>1053</v>
      </c>
      <c r="E50" s="5">
        <v>99.990000000000009</v>
      </c>
      <c r="F50" s="4">
        <v>1398</v>
      </c>
      <c r="G50" s="5">
        <v>99.990000000000009</v>
      </c>
      <c r="H50" s="4">
        <v>9</v>
      </c>
    </row>
    <row r="51" spans="1:8" x14ac:dyDescent="0.2">
      <c r="A51" s="2" t="s">
        <v>39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40</v>
      </c>
      <c r="B52" s="4">
        <v>381</v>
      </c>
      <c r="C52" s="5">
        <v>15.46</v>
      </c>
      <c r="D52" s="4">
        <v>61</v>
      </c>
      <c r="E52" s="5">
        <v>5.79</v>
      </c>
      <c r="F52" s="4">
        <v>320</v>
      </c>
      <c r="G52" s="5">
        <v>22.89</v>
      </c>
      <c r="H52" s="4">
        <v>0</v>
      </c>
    </row>
    <row r="53" spans="1:8" x14ac:dyDescent="0.2">
      <c r="A53" s="2" t="s">
        <v>41</v>
      </c>
      <c r="B53" s="4">
        <v>197</v>
      </c>
      <c r="C53" s="5">
        <v>7.99</v>
      </c>
      <c r="D53" s="4">
        <v>39</v>
      </c>
      <c r="E53" s="5">
        <v>3.7</v>
      </c>
      <c r="F53" s="4">
        <v>158</v>
      </c>
      <c r="G53" s="5">
        <v>11.3</v>
      </c>
      <c r="H53" s="4">
        <v>0</v>
      </c>
    </row>
    <row r="54" spans="1:8" x14ac:dyDescent="0.2">
      <c r="A54" s="2" t="s">
        <v>42</v>
      </c>
      <c r="B54" s="4">
        <v>3</v>
      </c>
      <c r="C54" s="5">
        <v>0.12</v>
      </c>
      <c r="D54" s="4">
        <v>0</v>
      </c>
      <c r="E54" s="5">
        <v>0</v>
      </c>
      <c r="F54" s="4">
        <v>3</v>
      </c>
      <c r="G54" s="5">
        <v>0.21</v>
      </c>
      <c r="H54" s="4">
        <v>0</v>
      </c>
    </row>
    <row r="55" spans="1:8" x14ac:dyDescent="0.2">
      <c r="A55" s="2" t="s">
        <v>43</v>
      </c>
      <c r="B55" s="4">
        <v>13</v>
      </c>
      <c r="C55" s="5">
        <v>0.53</v>
      </c>
      <c r="D55" s="4">
        <v>1</v>
      </c>
      <c r="E55" s="5">
        <v>0.09</v>
      </c>
      <c r="F55" s="4">
        <v>12</v>
      </c>
      <c r="G55" s="5">
        <v>0.86</v>
      </c>
      <c r="H55" s="4">
        <v>0</v>
      </c>
    </row>
    <row r="56" spans="1:8" x14ac:dyDescent="0.2">
      <c r="A56" s="2" t="s">
        <v>44</v>
      </c>
      <c r="B56" s="4">
        <v>46</v>
      </c>
      <c r="C56" s="5">
        <v>1.87</v>
      </c>
      <c r="D56" s="4">
        <v>20</v>
      </c>
      <c r="E56" s="5">
        <v>1.9</v>
      </c>
      <c r="F56" s="4">
        <v>25</v>
      </c>
      <c r="G56" s="5">
        <v>1.79</v>
      </c>
      <c r="H56" s="4">
        <v>0</v>
      </c>
    </row>
    <row r="57" spans="1:8" x14ac:dyDescent="0.2">
      <c r="A57" s="2" t="s">
        <v>45</v>
      </c>
      <c r="B57" s="4">
        <v>606</v>
      </c>
      <c r="C57" s="5">
        <v>24.58</v>
      </c>
      <c r="D57" s="4">
        <v>188</v>
      </c>
      <c r="E57" s="5">
        <v>17.850000000000001</v>
      </c>
      <c r="F57" s="4">
        <v>418</v>
      </c>
      <c r="G57" s="5">
        <v>29.9</v>
      </c>
      <c r="H57" s="4">
        <v>0</v>
      </c>
    </row>
    <row r="58" spans="1:8" x14ac:dyDescent="0.2">
      <c r="A58" s="2" t="s">
        <v>46</v>
      </c>
      <c r="B58" s="4">
        <v>12</v>
      </c>
      <c r="C58" s="5">
        <v>0.49</v>
      </c>
      <c r="D58" s="4">
        <v>2</v>
      </c>
      <c r="E58" s="5">
        <v>0.19</v>
      </c>
      <c r="F58" s="4">
        <v>10</v>
      </c>
      <c r="G58" s="5">
        <v>0.72</v>
      </c>
      <c r="H58" s="4">
        <v>0</v>
      </c>
    </row>
    <row r="59" spans="1:8" x14ac:dyDescent="0.2">
      <c r="A59" s="2" t="s">
        <v>47</v>
      </c>
      <c r="B59" s="4">
        <v>209</v>
      </c>
      <c r="C59" s="5">
        <v>8.48</v>
      </c>
      <c r="D59" s="4">
        <v>44</v>
      </c>
      <c r="E59" s="5">
        <v>4.18</v>
      </c>
      <c r="F59" s="4">
        <v>164</v>
      </c>
      <c r="G59" s="5">
        <v>11.73</v>
      </c>
      <c r="H59" s="4">
        <v>1</v>
      </c>
    </row>
    <row r="60" spans="1:8" x14ac:dyDescent="0.2">
      <c r="A60" s="2" t="s">
        <v>48</v>
      </c>
      <c r="B60" s="4">
        <v>116</v>
      </c>
      <c r="C60" s="5">
        <v>4.71</v>
      </c>
      <c r="D60" s="4">
        <v>46</v>
      </c>
      <c r="E60" s="5">
        <v>4.37</v>
      </c>
      <c r="F60" s="4">
        <v>67</v>
      </c>
      <c r="G60" s="5">
        <v>4.79</v>
      </c>
      <c r="H60" s="4">
        <v>0</v>
      </c>
    </row>
    <row r="61" spans="1:8" x14ac:dyDescent="0.2">
      <c r="A61" s="2" t="s">
        <v>49</v>
      </c>
      <c r="B61" s="4">
        <v>178</v>
      </c>
      <c r="C61" s="5">
        <v>7.22</v>
      </c>
      <c r="D61" s="4">
        <v>147</v>
      </c>
      <c r="E61" s="5">
        <v>13.96</v>
      </c>
      <c r="F61" s="4">
        <v>31</v>
      </c>
      <c r="G61" s="5">
        <v>2.2200000000000002</v>
      </c>
      <c r="H61" s="4">
        <v>0</v>
      </c>
    </row>
    <row r="62" spans="1:8" x14ac:dyDescent="0.2">
      <c r="A62" s="2" t="s">
        <v>50</v>
      </c>
      <c r="B62" s="4">
        <v>393</v>
      </c>
      <c r="C62" s="5">
        <v>15.94</v>
      </c>
      <c r="D62" s="4">
        <v>320</v>
      </c>
      <c r="E62" s="5">
        <v>30.39</v>
      </c>
      <c r="F62" s="4">
        <v>72</v>
      </c>
      <c r="G62" s="5">
        <v>5.15</v>
      </c>
      <c r="H62" s="4">
        <v>0</v>
      </c>
    </row>
    <row r="63" spans="1:8" x14ac:dyDescent="0.2">
      <c r="A63" s="2" t="s">
        <v>51</v>
      </c>
      <c r="B63" s="4">
        <v>98</v>
      </c>
      <c r="C63" s="5">
        <v>3.98</v>
      </c>
      <c r="D63" s="4">
        <v>82</v>
      </c>
      <c r="E63" s="5">
        <v>7.79</v>
      </c>
      <c r="F63" s="4">
        <v>16</v>
      </c>
      <c r="G63" s="5">
        <v>1.1399999999999999</v>
      </c>
      <c r="H63" s="4">
        <v>0</v>
      </c>
    </row>
    <row r="64" spans="1:8" x14ac:dyDescent="0.2">
      <c r="A64" s="2" t="s">
        <v>52</v>
      </c>
      <c r="B64" s="4">
        <v>119</v>
      </c>
      <c r="C64" s="5">
        <v>4.83</v>
      </c>
      <c r="D64" s="4">
        <v>74</v>
      </c>
      <c r="E64" s="5">
        <v>7.03</v>
      </c>
      <c r="F64" s="4">
        <v>42</v>
      </c>
      <c r="G64" s="5">
        <v>3</v>
      </c>
      <c r="H64" s="4">
        <v>3</v>
      </c>
    </row>
    <row r="65" spans="1:8" x14ac:dyDescent="0.2">
      <c r="A65" s="2" t="s">
        <v>53</v>
      </c>
      <c r="B65" s="4">
        <v>94</v>
      </c>
      <c r="C65" s="5">
        <v>3.81</v>
      </c>
      <c r="D65" s="4">
        <v>29</v>
      </c>
      <c r="E65" s="5">
        <v>2.75</v>
      </c>
      <c r="F65" s="4">
        <v>60</v>
      </c>
      <c r="G65" s="5">
        <v>4.29</v>
      </c>
      <c r="H65" s="4">
        <v>5</v>
      </c>
    </row>
    <row r="66" spans="1:8" x14ac:dyDescent="0.2">
      <c r="A66" s="1" t="s">
        <v>4</v>
      </c>
      <c r="B66" s="4">
        <v>6123</v>
      </c>
      <c r="C66" s="5">
        <v>100.00999999999999</v>
      </c>
      <c r="D66" s="4">
        <v>2488</v>
      </c>
      <c r="E66" s="5">
        <v>99.990000000000009</v>
      </c>
      <c r="F66" s="4">
        <v>3606</v>
      </c>
      <c r="G66" s="5">
        <v>100.00999999999998</v>
      </c>
      <c r="H66" s="4">
        <v>22</v>
      </c>
    </row>
    <row r="67" spans="1:8" x14ac:dyDescent="0.2">
      <c r="A67" s="2" t="s">
        <v>39</v>
      </c>
      <c r="B67" s="4">
        <v>1</v>
      </c>
      <c r="C67" s="5">
        <v>0.02</v>
      </c>
      <c r="D67" s="4">
        <v>0</v>
      </c>
      <c r="E67" s="5">
        <v>0</v>
      </c>
      <c r="F67" s="4">
        <v>1</v>
      </c>
      <c r="G67" s="5">
        <v>0.03</v>
      </c>
      <c r="H67" s="4">
        <v>0</v>
      </c>
    </row>
    <row r="68" spans="1:8" x14ac:dyDescent="0.2">
      <c r="A68" s="2" t="s">
        <v>40</v>
      </c>
      <c r="B68" s="4">
        <v>553</v>
      </c>
      <c r="C68" s="5">
        <v>9.0299999999999994</v>
      </c>
      <c r="D68" s="4">
        <v>67</v>
      </c>
      <c r="E68" s="5">
        <v>2.69</v>
      </c>
      <c r="F68" s="4">
        <v>486</v>
      </c>
      <c r="G68" s="5">
        <v>13.48</v>
      </c>
      <c r="H68" s="4">
        <v>0</v>
      </c>
    </row>
    <row r="69" spans="1:8" x14ac:dyDescent="0.2">
      <c r="A69" s="2" t="s">
        <v>41</v>
      </c>
      <c r="B69" s="4">
        <v>196</v>
      </c>
      <c r="C69" s="5">
        <v>3.2</v>
      </c>
      <c r="D69" s="4">
        <v>55</v>
      </c>
      <c r="E69" s="5">
        <v>2.21</v>
      </c>
      <c r="F69" s="4">
        <v>141</v>
      </c>
      <c r="G69" s="5">
        <v>3.91</v>
      </c>
      <c r="H69" s="4">
        <v>0</v>
      </c>
    </row>
    <row r="70" spans="1:8" x14ac:dyDescent="0.2">
      <c r="A70" s="2" t="s">
        <v>42</v>
      </c>
      <c r="B70" s="4">
        <v>2</v>
      </c>
      <c r="C70" s="5">
        <v>0.03</v>
      </c>
      <c r="D70" s="4">
        <v>0</v>
      </c>
      <c r="E70" s="5">
        <v>0</v>
      </c>
      <c r="F70" s="4">
        <v>2</v>
      </c>
      <c r="G70" s="5">
        <v>0.06</v>
      </c>
      <c r="H70" s="4">
        <v>0</v>
      </c>
    </row>
    <row r="71" spans="1:8" x14ac:dyDescent="0.2">
      <c r="A71" s="2" t="s">
        <v>43</v>
      </c>
      <c r="B71" s="4">
        <v>118</v>
      </c>
      <c r="C71" s="5">
        <v>1.93</v>
      </c>
      <c r="D71" s="4">
        <v>5</v>
      </c>
      <c r="E71" s="5">
        <v>0.2</v>
      </c>
      <c r="F71" s="4">
        <v>113</v>
      </c>
      <c r="G71" s="5">
        <v>3.13</v>
      </c>
      <c r="H71" s="4">
        <v>0</v>
      </c>
    </row>
    <row r="72" spans="1:8" x14ac:dyDescent="0.2">
      <c r="A72" s="2" t="s">
        <v>44</v>
      </c>
      <c r="B72" s="4">
        <v>51</v>
      </c>
      <c r="C72" s="5">
        <v>0.83</v>
      </c>
      <c r="D72" s="4">
        <v>9</v>
      </c>
      <c r="E72" s="5">
        <v>0.36</v>
      </c>
      <c r="F72" s="4">
        <v>40</v>
      </c>
      <c r="G72" s="5">
        <v>1.1100000000000001</v>
      </c>
      <c r="H72" s="4">
        <v>2</v>
      </c>
    </row>
    <row r="73" spans="1:8" x14ac:dyDescent="0.2">
      <c r="A73" s="2" t="s">
        <v>45</v>
      </c>
      <c r="B73" s="4">
        <v>1584</v>
      </c>
      <c r="C73" s="5">
        <v>25.87</v>
      </c>
      <c r="D73" s="4">
        <v>437</v>
      </c>
      <c r="E73" s="5">
        <v>17.559999999999999</v>
      </c>
      <c r="F73" s="4">
        <v>1146</v>
      </c>
      <c r="G73" s="5">
        <v>31.78</v>
      </c>
      <c r="H73" s="4">
        <v>1</v>
      </c>
    </row>
    <row r="74" spans="1:8" x14ac:dyDescent="0.2">
      <c r="A74" s="2" t="s">
        <v>46</v>
      </c>
      <c r="B74" s="4">
        <v>69</v>
      </c>
      <c r="C74" s="5">
        <v>1.1299999999999999</v>
      </c>
      <c r="D74" s="4">
        <v>6</v>
      </c>
      <c r="E74" s="5">
        <v>0.24</v>
      </c>
      <c r="F74" s="4">
        <v>63</v>
      </c>
      <c r="G74" s="5">
        <v>1.75</v>
      </c>
      <c r="H74" s="4">
        <v>0</v>
      </c>
    </row>
    <row r="75" spans="1:8" x14ac:dyDescent="0.2">
      <c r="A75" s="2" t="s">
        <v>47</v>
      </c>
      <c r="B75" s="4">
        <v>753</v>
      </c>
      <c r="C75" s="5">
        <v>12.3</v>
      </c>
      <c r="D75" s="4">
        <v>178</v>
      </c>
      <c r="E75" s="5">
        <v>7.15</v>
      </c>
      <c r="F75" s="4">
        <v>571</v>
      </c>
      <c r="G75" s="5">
        <v>15.83</v>
      </c>
      <c r="H75" s="4">
        <v>2</v>
      </c>
    </row>
    <row r="76" spans="1:8" x14ac:dyDescent="0.2">
      <c r="A76" s="2" t="s">
        <v>48</v>
      </c>
      <c r="B76" s="4">
        <v>478</v>
      </c>
      <c r="C76" s="5">
        <v>7.81</v>
      </c>
      <c r="D76" s="4">
        <v>200</v>
      </c>
      <c r="E76" s="5">
        <v>8.0399999999999991</v>
      </c>
      <c r="F76" s="4">
        <v>278</v>
      </c>
      <c r="G76" s="5">
        <v>7.71</v>
      </c>
      <c r="H76" s="4">
        <v>0</v>
      </c>
    </row>
    <row r="77" spans="1:8" x14ac:dyDescent="0.2">
      <c r="A77" s="2" t="s">
        <v>49</v>
      </c>
      <c r="B77" s="4">
        <v>918</v>
      </c>
      <c r="C77" s="5">
        <v>14.99</v>
      </c>
      <c r="D77" s="4">
        <v>679</v>
      </c>
      <c r="E77" s="5">
        <v>27.29</v>
      </c>
      <c r="F77" s="4">
        <v>239</v>
      </c>
      <c r="G77" s="5">
        <v>6.63</v>
      </c>
      <c r="H77" s="4">
        <v>0</v>
      </c>
    </row>
    <row r="78" spans="1:8" x14ac:dyDescent="0.2">
      <c r="A78" s="2" t="s">
        <v>50</v>
      </c>
      <c r="B78" s="4">
        <v>707</v>
      </c>
      <c r="C78" s="5">
        <v>11.55</v>
      </c>
      <c r="D78" s="4">
        <v>505</v>
      </c>
      <c r="E78" s="5">
        <v>20.3</v>
      </c>
      <c r="F78" s="4">
        <v>200</v>
      </c>
      <c r="G78" s="5">
        <v>5.55</v>
      </c>
      <c r="H78" s="4">
        <v>1</v>
      </c>
    </row>
    <row r="79" spans="1:8" x14ac:dyDescent="0.2">
      <c r="A79" s="2" t="s">
        <v>51</v>
      </c>
      <c r="B79" s="4">
        <v>218</v>
      </c>
      <c r="C79" s="5">
        <v>3.56</v>
      </c>
      <c r="D79" s="4">
        <v>122</v>
      </c>
      <c r="E79" s="5">
        <v>4.9000000000000004</v>
      </c>
      <c r="F79" s="4">
        <v>88</v>
      </c>
      <c r="G79" s="5">
        <v>2.44</v>
      </c>
      <c r="H79" s="4">
        <v>4</v>
      </c>
    </row>
    <row r="80" spans="1:8" x14ac:dyDescent="0.2">
      <c r="A80" s="2" t="s">
        <v>52</v>
      </c>
      <c r="B80" s="4">
        <v>295</v>
      </c>
      <c r="C80" s="5">
        <v>4.82</v>
      </c>
      <c r="D80" s="4">
        <v>193</v>
      </c>
      <c r="E80" s="5">
        <v>7.76</v>
      </c>
      <c r="F80" s="4">
        <v>96</v>
      </c>
      <c r="G80" s="5">
        <v>2.66</v>
      </c>
      <c r="H80" s="4">
        <v>6</v>
      </c>
    </row>
    <row r="81" spans="1:8" x14ac:dyDescent="0.2">
      <c r="A81" s="2" t="s">
        <v>53</v>
      </c>
      <c r="B81" s="4">
        <v>180</v>
      </c>
      <c r="C81" s="5">
        <v>2.94</v>
      </c>
      <c r="D81" s="4">
        <v>32</v>
      </c>
      <c r="E81" s="5">
        <v>1.29</v>
      </c>
      <c r="F81" s="4">
        <v>142</v>
      </c>
      <c r="G81" s="5">
        <v>3.94</v>
      </c>
      <c r="H81" s="4">
        <v>6</v>
      </c>
    </row>
    <row r="82" spans="1:8" x14ac:dyDescent="0.2">
      <c r="A82" s="1" t="s">
        <v>5</v>
      </c>
      <c r="B82" s="4">
        <v>1379</v>
      </c>
      <c r="C82" s="5">
        <v>99.980000000000018</v>
      </c>
      <c r="D82" s="4">
        <v>656</v>
      </c>
      <c r="E82" s="5">
        <v>100.01000000000002</v>
      </c>
      <c r="F82" s="4">
        <v>712</v>
      </c>
      <c r="G82" s="5">
        <v>99.98</v>
      </c>
      <c r="H82" s="4">
        <v>5</v>
      </c>
    </row>
    <row r="83" spans="1:8" x14ac:dyDescent="0.2">
      <c r="A83" s="2" t="s">
        <v>39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40</v>
      </c>
      <c r="B84" s="4">
        <v>292</v>
      </c>
      <c r="C84" s="5">
        <v>21.17</v>
      </c>
      <c r="D84" s="4">
        <v>99</v>
      </c>
      <c r="E84" s="5">
        <v>15.09</v>
      </c>
      <c r="F84" s="4">
        <v>193</v>
      </c>
      <c r="G84" s="5">
        <v>27.11</v>
      </c>
      <c r="H84" s="4">
        <v>0</v>
      </c>
    </row>
    <row r="85" spans="1:8" x14ac:dyDescent="0.2">
      <c r="A85" s="2" t="s">
        <v>41</v>
      </c>
      <c r="B85" s="4">
        <v>89</v>
      </c>
      <c r="C85" s="5">
        <v>6.45</v>
      </c>
      <c r="D85" s="4">
        <v>21</v>
      </c>
      <c r="E85" s="5">
        <v>3.2</v>
      </c>
      <c r="F85" s="4">
        <v>68</v>
      </c>
      <c r="G85" s="5">
        <v>9.5500000000000007</v>
      </c>
      <c r="H85" s="4">
        <v>0</v>
      </c>
    </row>
    <row r="86" spans="1:8" x14ac:dyDescent="0.2">
      <c r="A86" s="2" t="s">
        <v>42</v>
      </c>
      <c r="B86" s="4">
        <v>1</v>
      </c>
      <c r="C86" s="5">
        <v>7.0000000000000007E-2</v>
      </c>
      <c r="D86" s="4">
        <v>0</v>
      </c>
      <c r="E86" s="5">
        <v>0</v>
      </c>
      <c r="F86" s="4">
        <v>1</v>
      </c>
      <c r="G86" s="5">
        <v>0.14000000000000001</v>
      </c>
      <c r="H86" s="4">
        <v>0</v>
      </c>
    </row>
    <row r="87" spans="1:8" x14ac:dyDescent="0.2">
      <c r="A87" s="2" t="s">
        <v>43</v>
      </c>
      <c r="B87" s="4">
        <v>5</v>
      </c>
      <c r="C87" s="5">
        <v>0.36</v>
      </c>
      <c r="D87" s="4">
        <v>0</v>
      </c>
      <c r="E87" s="5">
        <v>0</v>
      </c>
      <c r="F87" s="4">
        <v>5</v>
      </c>
      <c r="G87" s="5">
        <v>0.7</v>
      </c>
      <c r="H87" s="4">
        <v>0</v>
      </c>
    </row>
    <row r="88" spans="1:8" x14ac:dyDescent="0.2">
      <c r="A88" s="2" t="s">
        <v>44</v>
      </c>
      <c r="B88" s="4">
        <v>17</v>
      </c>
      <c r="C88" s="5">
        <v>1.23</v>
      </c>
      <c r="D88" s="4">
        <v>9</v>
      </c>
      <c r="E88" s="5">
        <v>1.37</v>
      </c>
      <c r="F88" s="4">
        <v>8</v>
      </c>
      <c r="G88" s="5">
        <v>1.1200000000000001</v>
      </c>
      <c r="H88" s="4">
        <v>0</v>
      </c>
    </row>
    <row r="89" spans="1:8" x14ac:dyDescent="0.2">
      <c r="A89" s="2" t="s">
        <v>45</v>
      </c>
      <c r="B89" s="4">
        <v>371</v>
      </c>
      <c r="C89" s="5">
        <v>26.9</v>
      </c>
      <c r="D89" s="4">
        <v>163</v>
      </c>
      <c r="E89" s="5">
        <v>24.85</v>
      </c>
      <c r="F89" s="4">
        <v>207</v>
      </c>
      <c r="G89" s="5">
        <v>29.07</v>
      </c>
      <c r="H89" s="4">
        <v>1</v>
      </c>
    </row>
    <row r="90" spans="1:8" x14ac:dyDescent="0.2">
      <c r="A90" s="2" t="s">
        <v>46</v>
      </c>
      <c r="B90" s="4">
        <v>9</v>
      </c>
      <c r="C90" s="5">
        <v>0.65</v>
      </c>
      <c r="D90" s="4">
        <v>1</v>
      </c>
      <c r="E90" s="5">
        <v>0.15</v>
      </c>
      <c r="F90" s="4">
        <v>8</v>
      </c>
      <c r="G90" s="5">
        <v>1.1200000000000001</v>
      </c>
      <c r="H90" s="4">
        <v>0</v>
      </c>
    </row>
    <row r="91" spans="1:8" x14ac:dyDescent="0.2">
      <c r="A91" s="2" t="s">
        <v>47</v>
      </c>
      <c r="B91" s="4">
        <v>80</v>
      </c>
      <c r="C91" s="5">
        <v>5.8</v>
      </c>
      <c r="D91" s="4">
        <v>16</v>
      </c>
      <c r="E91" s="5">
        <v>2.44</v>
      </c>
      <c r="F91" s="4">
        <v>64</v>
      </c>
      <c r="G91" s="5">
        <v>8.99</v>
      </c>
      <c r="H91" s="4">
        <v>0</v>
      </c>
    </row>
    <row r="92" spans="1:8" x14ac:dyDescent="0.2">
      <c r="A92" s="2" t="s">
        <v>48</v>
      </c>
      <c r="B92" s="4">
        <v>51</v>
      </c>
      <c r="C92" s="5">
        <v>3.7</v>
      </c>
      <c r="D92" s="4">
        <v>28</v>
      </c>
      <c r="E92" s="5">
        <v>4.2699999999999996</v>
      </c>
      <c r="F92" s="4">
        <v>23</v>
      </c>
      <c r="G92" s="5">
        <v>3.23</v>
      </c>
      <c r="H92" s="4">
        <v>0</v>
      </c>
    </row>
    <row r="93" spans="1:8" x14ac:dyDescent="0.2">
      <c r="A93" s="2" t="s">
        <v>49</v>
      </c>
      <c r="B93" s="4">
        <v>92</v>
      </c>
      <c r="C93" s="5">
        <v>6.67</v>
      </c>
      <c r="D93" s="4">
        <v>65</v>
      </c>
      <c r="E93" s="5">
        <v>9.91</v>
      </c>
      <c r="F93" s="4">
        <v>26</v>
      </c>
      <c r="G93" s="5">
        <v>3.65</v>
      </c>
      <c r="H93" s="4">
        <v>0</v>
      </c>
    </row>
    <row r="94" spans="1:8" x14ac:dyDescent="0.2">
      <c r="A94" s="2" t="s">
        <v>50</v>
      </c>
      <c r="B94" s="4">
        <v>189</v>
      </c>
      <c r="C94" s="5">
        <v>13.71</v>
      </c>
      <c r="D94" s="4">
        <v>160</v>
      </c>
      <c r="E94" s="5">
        <v>24.39</v>
      </c>
      <c r="F94" s="4">
        <v>28</v>
      </c>
      <c r="G94" s="5">
        <v>3.93</v>
      </c>
      <c r="H94" s="4">
        <v>0</v>
      </c>
    </row>
    <row r="95" spans="1:8" x14ac:dyDescent="0.2">
      <c r="A95" s="2" t="s">
        <v>51</v>
      </c>
      <c r="B95" s="4">
        <v>69</v>
      </c>
      <c r="C95" s="5">
        <v>5</v>
      </c>
      <c r="D95" s="4">
        <v>48</v>
      </c>
      <c r="E95" s="5">
        <v>7.32</v>
      </c>
      <c r="F95" s="4">
        <v>19</v>
      </c>
      <c r="G95" s="5">
        <v>2.67</v>
      </c>
      <c r="H95" s="4">
        <v>0</v>
      </c>
    </row>
    <row r="96" spans="1:8" x14ac:dyDescent="0.2">
      <c r="A96" s="2" t="s">
        <v>52</v>
      </c>
      <c r="B96" s="4">
        <v>71</v>
      </c>
      <c r="C96" s="5">
        <v>5.15</v>
      </c>
      <c r="D96" s="4">
        <v>35</v>
      </c>
      <c r="E96" s="5">
        <v>5.34</v>
      </c>
      <c r="F96" s="4">
        <v>31</v>
      </c>
      <c r="G96" s="5">
        <v>4.3499999999999996</v>
      </c>
      <c r="H96" s="4">
        <v>4</v>
      </c>
    </row>
    <row r="97" spans="1:8" x14ac:dyDescent="0.2">
      <c r="A97" s="2" t="s">
        <v>53</v>
      </c>
      <c r="B97" s="4">
        <v>43</v>
      </c>
      <c r="C97" s="5">
        <v>3.12</v>
      </c>
      <c r="D97" s="4">
        <v>11</v>
      </c>
      <c r="E97" s="5">
        <v>1.68</v>
      </c>
      <c r="F97" s="4">
        <v>31</v>
      </c>
      <c r="G97" s="5">
        <v>4.3499999999999996</v>
      </c>
      <c r="H97" s="4">
        <v>0</v>
      </c>
    </row>
    <row r="98" spans="1:8" x14ac:dyDescent="0.2">
      <c r="A98" s="1" t="s">
        <v>6</v>
      </c>
      <c r="B98" s="4">
        <v>1353</v>
      </c>
      <c r="C98" s="5">
        <v>99.99</v>
      </c>
      <c r="D98" s="4">
        <v>804</v>
      </c>
      <c r="E98" s="5">
        <v>99.99</v>
      </c>
      <c r="F98" s="4">
        <v>542</v>
      </c>
      <c r="G98" s="5">
        <v>99.990000000000023</v>
      </c>
      <c r="H98" s="4">
        <v>2</v>
      </c>
    </row>
    <row r="99" spans="1:8" x14ac:dyDescent="0.2">
      <c r="A99" s="2" t="s">
        <v>39</v>
      </c>
      <c r="B99" s="4">
        <v>1</v>
      </c>
      <c r="C99" s="5">
        <v>7.0000000000000007E-2</v>
      </c>
      <c r="D99" s="4">
        <v>0</v>
      </c>
      <c r="E99" s="5">
        <v>0</v>
      </c>
      <c r="F99" s="4">
        <v>1</v>
      </c>
      <c r="G99" s="5">
        <v>0.18</v>
      </c>
      <c r="H99" s="4">
        <v>0</v>
      </c>
    </row>
    <row r="100" spans="1:8" x14ac:dyDescent="0.2">
      <c r="A100" s="2" t="s">
        <v>40</v>
      </c>
      <c r="B100" s="4">
        <v>208</v>
      </c>
      <c r="C100" s="5">
        <v>15.37</v>
      </c>
      <c r="D100" s="4">
        <v>88</v>
      </c>
      <c r="E100" s="5">
        <v>10.95</v>
      </c>
      <c r="F100" s="4">
        <v>120</v>
      </c>
      <c r="G100" s="5">
        <v>22.14</v>
      </c>
      <c r="H100" s="4">
        <v>0</v>
      </c>
    </row>
    <row r="101" spans="1:8" x14ac:dyDescent="0.2">
      <c r="A101" s="2" t="s">
        <v>41</v>
      </c>
      <c r="B101" s="4">
        <v>87</v>
      </c>
      <c r="C101" s="5">
        <v>6.43</v>
      </c>
      <c r="D101" s="4">
        <v>31</v>
      </c>
      <c r="E101" s="5">
        <v>3.86</v>
      </c>
      <c r="F101" s="4">
        <v>56</v>
      </c>
      <c r="G101" s="5">
        <v>10.33</v>
      </c>
      <c r="H101" s="4">
        <v>0</v>
      </c>
    </row>
    <row r="102" spans="1:8" x14ac:dyDescent="0.2">
      <c r="A102" s="2" t="s">
        <v>42</v>
      </c>
      <c r="B102" s="4">
        <v>1</v>
      </c>
      <c r="C102" s="5">
        <v>7.0000000000000007E-2</v>
      </c>
      <c r="D102" s="4">
        <v>0</v>
      </c>
      <c r="E102" s="5">
        <v>0</v>
      </c>
      <c r="F102" s="4">
        <v>1</v>
      </c>
      <c r="G102" s="5">
        <v>0.18</v>
      </c>
      <c r="H102" s="4">
        <v>0</v>
      </c>
    </row>
    <row r="103" spans="1:8" x14ac:dyDescent="0.2">
      <c r="A103" s="2" t="s">
        <v>43</v>
      </c>
      <c r="B103" s="4">
        <v>8</v>
      </c>
      <c r="C103" s="5">
        <v>0.59</v>
      </c>
      <c r="D103" s="4">
        <v>1</v>
      </c>
      <c r="E103" s="5">
        <v>0.12</v>
      </c>
      <c r="F103" s="4">
        <v>6</v>
      </c>
      <c r="G103" s="5">
        <v>1.1100000000000001</v>
      </c>
      <c r="H103" s="4">
        <v>1</v>
      </c>
    </row>
    <row r="104" spans="1:8" x14ac:dyDescent="0.2">
      <c r="A104" s="2" t="s">
        <v>44</v>
      </c>
      <c r="B104" s="4">
        <v>4</v>
      </c>
      <c r="C104" s="5">
        <v>0.3</v>
      </c>
      <c r="D104" s="4">
        <v>1</v>
      </c>
      <c r="E104" s="5">
        <v>0.12</v>
      </c>
      <c r="F104" s="4">
        <v>3</v>
      </c>
      <c r="G104" s="5">
        <v>0.55000000000000004</v>
      </c>
      <c r="H104" s="4">
        <v>0</v>
      </c>
    </row>
    <row r="105" spans="1:8" x14ac:dyDescent="0.2">
      <c r="A105" s="2" t="s">
        <v>45</v>
      </c>
      <c r="B105" s="4">
        <v>344</v>
      </c>
      <c r="C105" s="5">
        <v>25.42</v>
      </c>
      <c r="D105" s="4">
        <v>174</v>
      </c>
      <c r="E105" s="5">
        <v>21.64</v>
      </c>
      <c r="F105" s="4">
        <v>170</v>
      </c>
      <c r="G105" s="5">
        <v>31.37</v>
      </c>
      <c r="H105" s="4">
        <v>0</v>
      </c>
    </row>
    <row r="106" spans="1:8" x14ac:dyDescent="0.2">
      <c r="A106" s="2" t="s">
        <v>46</v>
      </c>
      <c r="B106" s="4">
        <v>5</v>
      </c>
      <c r="C106" s="5">
        <v>0.37</v>
      </c>
      <c r="D106" s="4">
        <v>0</v>
      </c>
      <c r="E106" s="5">
        <v>0</v>
      </c>
      <c r="F106" s="4">
        <v>5</v>
      </c>
      <c r="G106" s="5">
        <v>0.92</v>
      </c>
      <c r="H106" s="4">
        <v>0</v>
      </c>
    </row>
    <row r="107" spans="1:8" x14ac:dyDescent="0.2">
      <c r="A107" s="2" t="s">
        <v>47</v>
      </c>
      <c r="B107" s="4">
        <v>75</v>
      </c>
      <c r="C107" s="5">
        <v>5.54</v>
      </c>
      <c r="D107" s="4">
        <v>34</v>
      </c>
      <c r="E107" s="5">
        <v>4.2300000000000004</v>
      </c>
      <c r="F107" s="4">
        <v>41</v>
      </c>
      <c r="G107" s="5">
        <v>7.56</v>
      </c>
      <c r="H107" s="4">
        <v>0</v>
      </c>
    </row>
    <row r="108" spans="1:8" x14ac:dyDescent="0.2">
      <c r="A108" s="2" t="s">
        <v>48</v>
      </c>
      <c r="B108" s="4">
        <v>61</v>
      </c>
      <c r="C108" s="5">
        <v>4.51</v>
      </c>
      <c r="D108" s="4">
        <v>37</v>
      </c>
      <c r="E108" s="5">
        <v>4.5999999999999996</v>
      </c>
      <c r="F108" s="4">
        <v>24</v>
      </c>
      <c r="G108" s="5">
        <v>4.43</v>
      </c>
      <c r="H108" s="4">
        <v>0</v>
      </c>
    </row>
    <row r="109" spans="1:8" x14ac:dyDescent="0.2">
      <c r="A109" s="2" t="s">
        <v>49</v>
      </c>
      <c r="B109" s="4">
        <v>137</v>
      </c>
      <c r="C109" s="5">
        <v>10.130000000000001</v>
      </c>
      <c r="D109" s="4">
        <v>111</v>
      </c>
      <c r="E109" s="5">
        <v>13.81</v>
      </c>
      <c r="F109" s="4">
        <v>24</v>
      </c>
      <c r="G109" s="5">
        <v>4.43</v>
      </c>
      <c r="H109" s="4">
        <v>0</v>
      </c>
    </row>
    <row r="110" spans="1:8" x14ac:dyDescent="0.2">
      <c r="A110" s="2" t="s">
        <v>50</v>
      </c>
      <c r="B110" s="4">
        <v>234</v>
      </c>
      <c r="C110" s="5">
        <v>17.29</v>
      </c>
      <c r="D110" s="4">
        <v>202</v>
      </c>
      <c r="E110" s="5">
        <v>25.12</v>
      </c>
      <c r="F110" s="4">
        <v>31</v>
      </c>
      <c r="G110" s="5">
        <v>5.72</v>
      </c>
      <c r="H110" s="4">
        <v>0</v>
      </c>
    </row>
    <row r="111" spans="1:8" x14ac:dyDescent="0.2">
      <c r="A111" s="2" t="s">
        <v>51</v>
      </c>
      <c r="B111" s="4">
        <v>72</v>
      </c>
      <c r="C111" s="5">
        <v>5.32</v>
      </c>
      <c r="D111" s="4">
        <v>62</v>
      </c>
      <c r="E111" s="5">
        <v>7.71</v>
      </c>
      <c r="F111" s="4">
        <v>9</v>
      </c>
      <c r="G111" s="5">
        <v>1.66</v>
      </c>
      <c r="H111" s="4">
        <v>0</v>
      </c>
    </row>
    <row r="112" spans="1:8" x14ac:dyDescent="0.2">
      <c r="A112" s="2" t="s">
        <v>52</v>
      </c>
      <c r="B112" s="4">
        <v>76</v>
      </c>
      <c r="C112" s="5">
        <v>5.62</v>
      </c>
      <c r="D112" s="4">
        <v>46</v>
      </c>
      <c r="E112" s="5">
        <v>5.72</v>
      </c>
      <c r="F112" s="4">
        <v>30</v>
      </c>
      <c r="G112" s="5">
        <v>5.54</v>
      </c>
      <c r="H112" s="4">
        <v>0</v>
      </c>
    </row>
    <row r="113" spans="1:8" x14ac:dyDescent="0.2">
      <c r="A113" s="2" t="s">
        <v>53</v>
      </c>
      <c r="B113" s="4">
        <v>40</v>
      </c>
      <c r="C113" s="5">
        <v>2.96</v>
      </c>
      <c r="D113" s="4">
        <v>17</v>
      </c>
      <c r="E113" s="5">
        <v>2.11</v>
      </c>
      <c r="F113" s="4">
        <v>21</v>
      </c>
      <c r="G113" s="5">
        <v>3.87</v>
      </c>
      <c r="H113" s="4">
        <v>1</v>
      </c>
    </row>
    <row r="114" spans="1:8" x14ac:dyDescent="0.2">
      <c r="A114" s="1" t="s">
        <v>7</v>
      </c>
      <c r="B114" s="4">
        <v>1031</v>
      </c>
      <c r="C114" s="5">
        <v>99.989999999999981</v>
      </c>
      <c r="D114" s="4">
        <v>619</v>
      </c>
      <c r="E114" s="5">
        <v>100</v>
      </c>
      <c r="F114" s="4">
        <v>402</v>
      </c>
      <c r="G114" s="5">
        <v>100</v>
      </c>
      <c r="H114" s="4">
        <v>5</v>
      </c>
    </row>
    <row r="115" spans="1:8" x14ac:dyDescent="0.2">
      <c r="A115" s="2" t="s">
        <v>39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40</v>
      </c>
      <c r="B116" s="4">
        <v>205</v>
      </c>
      <c r="C116" s="5">
        <v>19.88</v>
      </c>
      <c r="D116" s="4">
        <v>127</v>
      </c>
      <c r="E116" s="5">
        <v>20.52</v>
      </c>
      <c r="F116" s="4">
        <v>78</v>
      </c>
      <c r="G116" s="5">
        <v>19.399999999999999</v>
      </c>
      <c r="H116" s="4">
        <v>0</v>
      </c>
    </row>
    <row r="117" spans="1:8" x14ac:dyDescent="0.2">
      <c r="A117" s="2" t="s">
        <v>41</v>
      </c>
      <c r="B117" s="4">
        <v>125</v>
      </c>
      <c r="C117" s="5">
        <v>12.12</v>
      </c>
      <c r="D117" s="4">
        <v>62</v>
      </c>
      <c r="E117" s="5">
        <v>10.02</v>
      </c>
      <c r="F117" s="4">
        <v>63</v>
      </c>
      <c r="G117" s="5">
        <v>15.67</v>
      </c>
      <c r="H117" s="4">
        <v>0</v>
      </c>
    </row>
    <row r="118" spans="1:8" x14ac:dyDescent="0.2">
      <c r="A118" s="2" t="s">
        <v>42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2">
      <c r="A119" s="2" t="s">
        <v>43</v>
      </c>
      <c r="B119" s="4">
        <v>4</v>
      </c>
      <c r="C119" s="5">
        <v>0.39</v>
      </c>
      <c r="D119" s="4">
        <v>1</v>
      </c>
      <c r="E119" s="5">
        <v>0.16</v>
      </c>
      <c r="F119" s="4">
        <v>3</v>
      </c>
      <c r="G119" s="5">
        <v>0.75</v>
      </c>
      <c r="H119" s="4">
        <v>0</v>
      </c>
    </row>
    <row r="120" spans="1:8" x14ac:dyDescent="0.2">
      <c r="A120" s="2" t="s">
        <v>44</v>
      </c>
      <c r="B120" s="4">
        <v>10</v>
      </c>
      <c r="C120" s="5">
        <v>0.97</v>
      </c>
      <c r="D120" s="4">
        <v>0</v>
      </c>
      <c r="E120" s="5">
        <v>0</v>
      </c>
      <c r="F120" s="4">
        <v>10</v>
      </c>
      <c r="G120" s="5">
        <v>2.4900000000000002</v>
      </c>
      <c r="H120" s="4">
        <v>0</v>
      </c>
    </row>
    <row r="121" spans="1:8" x14ac:dyDescent="0.2">
      <c r="A121" s="2" t="s">
        <v>45</v>
      </c>
      <c r="B121" s="4">
        <v>302</v>
      </c>
      <c r="C121" s="5">
        <v>29.29</v>
      </c>
      <c r="D121" s="4">
        <v>165</v>
      </c>
      <c r="E121" s="5">
        <v>26.66</v>
      </c>
      <c r="F121" s="4">
        <v>137</v>
      </c>
      <c r="G121" s="5">
        <v>34.08</v>
      </c>
      <c r="H121" s="4">
        <v>0</v>
      </c>
    </row>
    <row r="122" spans="1:8" x14ac:dyDescent="0.2">
      <c r="A122" s="2" t="s">
        <v>46</v>
      </c>
      <c r="B122" s="4">
        <v>5</v>
      </c>
      <c r="C122" s="5">
        <v>0.48</v>
      </c>
      <c r="D122" s="4">
        <v>2</v>
      </c>
      <c r="E122" s="5">
        <v>0.32</v>
      </c>
      <c r="F122" s="4">
        <v>3</v>
      </c>
      <c r="G122" s="5">
        <v>0.75</v>
      </c>
      <c r="H122" s="4">
        <v>0</v>
      </c>
    </row>
    <row r="123" spans="1:8" x14ac:dyDescent="0.2">
      <c r="A123" s="2" t="s">
        <v>47</v>
      </c>
      <c r="B123" s="4">
        <v>36</v>
      </c>
      <c r="C123" s="5">
        <v>3.49</v>
      </c>
      <c r="D123" s="4">
        <v>10</v>
      </c>
      <c r="E123" s="5">
        <v>1.62</v>
      </c>
      <c r="F123" s="4">
        <v>26</v>
      </c>
      <c r="G123" s="5">
        <v>6.47</v>
      </c>
      <c r="H123" s="4">
        <v>0</v>
      </c>
    </row>
    <row r="124" spans="1:8" x14ac:dyDescent="0.2">
      <c r="A124" s="2" t="s">
        <v>48</v>
      </c>
      <c r="B124" s="4">
        <v>26</v>
      </c>
      <c r="C124" s="5">
        <v>2.52</v>
      </c>
      <c r="D124" s="4">
        <v>14</v>
      </c>
      <c r="E124" s="5">
        <v>2.2599999999999998</v>
      </c>
      <c r="F124" s="4">
        <v>12</v>
      </c>
      <c r="G124" s="5">
        <v>2.99</v>
      </c>
      <c r="H124" s="4">
        <v>0</v>
      </c>
    </row>
    <row r="125" spans="1:8" x14ac:dyDescent="0.2">
      <c r="A125" s="2" t="s">
        <v>49</v>
      </c>
      <c r="B125" s="4">
        <v>83</v>
      </c>
      <c r="C125" s="5">
        <v>8.0500000000000007</v>
      </c>
      <c r="D125" s="4">
        <v>60</v>
      </c>
      <c r="E125" s="5">
        <v>9.69</v>
      </c>
      <c r="F125" s="4">
        <v>21</v>
      </c>
      <c r="G125" s="5">
        <v>5.22</v>
      </c>
      <c r="H125" s="4">
        <v>0</v>
      </c>
    </row>
    <row r="126" spans="1:8" x14ac:dyDescent="0.2">
      <c r="A126" s="2" t="s">
        <v>50</v>
      </c>
      <c r="B126" s="4">
        <v>119</v>
      </c>
      <c r="C126" s="5">
        <v>11.54</v>
      </c>
      <c r="D126" s="4">
        <v>104</v>
      </c>
      <c r="E126" s="5">
        <v>16.8</v>
      </c>
      <c r="F126" s="4">
        <v>15</v>
      </c>
      <c r="G126" s="5">
        <v>3.73</v>
      </c>
      <c r="H126" s="4">
        <v>0</v>
      </c>
    </row>
    <row r="127" spans="1:8" x14ac:dyDescent="0.2">
      <c r="A127" s="2" t="s">
        <v>51</v>
      </c>
      <c r="B127" s="4">
        <v>38</v>
      </c>
      <c r="C127" s="5">
        <v>3.69</v>
      </c>
      <c r="D127" s="4">
        <v>27</v>
      </c>
      <c r="E127" s="5">
        <v>4.3600000000000003</v>
      </c>
      <c r="F127" s="4">
        <v>8</v>
      </c>
      <c r="G127" s="5">
        <v>1.99</v>
      </c>
      <c r="H127" s="4">
        <v>0</v>
      </c>
    </row>
    <row r="128" spans="1:8" x14ac:dyDescent="0.2">
      <c r="A128" s="2" t="s">
        <v>52</v>
      </c>
      <c r="B128" s="4">
        <v>38</v>
      </c>
      <c r="C128" s="5">
        <v>3.69</v>
      </c>
      <c r="D128" s="4">
        <v>25</v>
      </c>
      <c r="E128" s="5">
        <v>4.04</v>
      </c>
      <c r="F128" s="4">
        <v>13</v>
      </c>
      <c r="G128" s="5">
        <v>3.23</v>
      </c>
      <c r="H128" s="4">
        <v>0</v>
      </c>
    </row>
    <row r="129" spans="1:8" x14ac:dyDescent="0.2">
      <c r="A129" s="2" t="s">
        <v>53</v>
      </c>
      <c r="B129" s="4">
        <v>40</v>
      </c>
      <c r="C129" s="5">
        <v>3.88</v>
      </c>
      <c r="D129" s="4">
        <v>22</v>
      </c>
      <c r="E129" s="5">
        <v>3.55</v>
      </c>
      <c r="F129" s="4">
        <v>13</v>
      </c>
      <c r="G129" s="5">
        <v>3.23</v>
      </c>
      <c r="H129" s="4">
        <v>5</v>
      </c>
    </row>
    <row r="130" spans="1:8" x14ac:dyDescent="0.2">
      <c r="A130" s="1" t="s">
        <v>8</v>
      </c>
      <c r="B130" s="4">
        <v>2672</v>
      </c>
      <c r="C130" s="5">
        <v>100</v>
      </c>
      <c r="D130" s="4">
        <v>1344</v>
      </c>
      <c r="E130" s="5">
        <v>99.99</v>
      </c>
      <c r="F130" s="4">
        <v>1310</v>
      </c>
      <c r="G130" s="5">
        <v>99.999999999999986</v>
      </c>
      <c r="H130" s="4">
        <v>10</v>
      </c>
    </row>
    <row r="131" spans="1:8" x14ac:dyDescent="0.2">
      <c r="A131" s="2" t="s">
        <v>39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40</v>
      </c>
      <c r="B132" s="4">
        <v>405</v>
      </c>
      <c r="C132" s="5">
        <v>15.16</v>
      </c>
      <c r="D132" s="4">
        <v>143</v>
      </c>
      <c r="E132" s="5">
        <v>10.64</v>
      </c>
      <c r="F132" s="4">
        <v>262</v>
      </c>
      <c r="G132" s="5">
        <v>20</v>
      </c>
      <c r="H132" s="4">
        <v>0</v>
      </c>
    </row>
    <row r="133" spans="1:8" x14ac:dyDescent="0.2">
      <c r="A133" s="2" t="s">
        <v>41</v>
      </c>
      <c r="B133" s="4">
        <v>87</v>
      </c>
      <c r="C133" s="5">
        <v>3.26</v>
      </c>
      <c r="D133" s="4">
        <v>31</v>
      </c>
      <c r="E133" s="5">
        <v>2.31</v>
      </c>
      <c r="F133" s="4">
        <v>56</v>
      </c>
      <c r="G133" s="5">
        <v>4.2699999999999996</v>
      </c>
      <c r="H133" s="4">
        <v>0</v>
      </c>
    </row>
    <row r="134" spans="1:8" x14ac:dyDescent="0.2">
      <c r="A134" s="2" t="s">
        <v>42</v>
      </c>
      <c r="B134" s="4">
        <v>2</v>
      </c>
      <c r="C134" s="5">
        <v>7.0000000000000007E-2</v>
      </c>
      <c r="D134" s="4">
        <v>0</v>
      </c>
      <c r="E134" s="5">
        <v>0</v>
      </c>
      <c r="F134" s="4">
        <v>2</v>
      </c>
      <c r="G134" s="5">
        <v>0.15</v>
      </c>
      <c r="H134" s="4">
        <v>0</v>
      </c>
    </row>
    <row r="135" spans="1:8" x14ac:dyDescent="0.2">
      <c r="A135" s="2" t="s">
        <v>43</v>
      </c>
      <c r="B135" s="4">
        <v>18</v>
      </c>
      <c r="C135" s="5">
        <v>0.67</v>
      </c>
      <c r="D135" s="4">
        <v>2</v>
      </c>
      <c r="E135" s="5">
        <v>0.15</v>
      </c>
      <c r="F135" s="4">
        <v>16</v>
      </c>
      <c r="G135" s="5">
        <v>1.22</v>
      </c>
      <c r="H135" s="4">
        <v>0</v>
      </c>
    </row>
    <row r="136" spans="1:8" x14ac:dyDescent="0.2">
      <c r="A136" s="2" t="s">
        <v>44</v>
      </c>
      <c r="B136" s="4">
        <v>34</v>
      </c>
      <c r="C136" s="5">
        <v>1.27</v>
      </c>
      <c r="D136" s="4">
        <v>14</v>
      </c>
      <c r="E136" s="5">
        <v>1.04</v>
      </c>
      <c r="F136" s="4">
        <v>20</v>
      </c>
      <c r="G136" s="5">
        <v>1.53</v>
      </c>
      <c r="H136" s="4">
        <v>0</v>
      </c>
    </row>
    <row r="137" spans="1:8" x14ac:dyDescent="0.2">
      <c r="A137" s="2" t="s">
        <v>45</v>
      </c>
      <c r="B137" s="4">
        <v>624</v>
      </c>
      <c r="C137" s="5">
        <v>23.35</v>
      </c>
      <c r="D137" s="4">
        <v>260</v>
      </c>
      <c r="E137" s="5">
        <v>19.350000000000001</v>
      </c>
      <c r="F137" s="4">
        <v>364</v>
      </c>
      <c r="G137" s="5">
        <v>27.79</v>
      </c>
      <c r="H137" s="4">
        <v>0</v>
      </c>
    </row>
    <row r="138" spans="1:8" x14ac:dyDescent="0.2">
      <c r="A138" s="2" t="s">
        <v>46</v>
      </c>
      <c r="B138" s="4">
        <v>21</v>
      </c>
      <c r="C138" s="5">
        <v>0.79</v>
      </c>
      <c r="D138" s="4">
        <v>3</v>
      </c>
      <c r="E138" s="5">
        <v>0.22</v>
      </c>
      <c r="F138" s="4">
        <v>18</v>
      </c>
      <c r="G138" s="5">
        <v>1.37</v>
      </c>
      <c r="H138" s="4">
        <v>0</v>
      </c>
    </row>
    <row r="139" spans="1:8" x14ac:dyDescent="0.2">
      <c r="A139" s="2" t="s">
        <v>47</v>
      </c>
      <c r="B139" s="4">
        <v>252</v>
      </c>
      <c r="C139" s="5">
        <v>9.43</v>
      </c>
      <c r="D139" s="4">
        <v>46</v>
      </c>
      <c r="E139" s="5">
        <v>3.42</v>
      </c>
      <c r="F139" s="4">
        <v>206</v>
      </c>
      <c r="G139" s="5">
        <v>15.73</v>
      </c>
      <c r="H139" s="4">
        <v>0</v>
      </c>
    </row>
    <row r="140" spans="1:8" x14ac:dyDescent="0.2">
      <c r="A140" s="2" t="s">
        <v>48</v>
      </c>
      <c r="B140" s="4">
        <v>149</v>
      </c>
      <c r="C140" s="5">
        <v>5.58</v>
      </c>
      <c r="D140" s="4">
        <v>82</v>
      </c>
      <c r="E140" s="5">
        <v>6.1</v>
      </c>
      <c r="F140" s="4">
        <v>64</v>
      </c>
      <c r="G140" s="5">
        <v>4.8899999999999997</v>
      </c>
      <c r="H140" s="4">
        <v>0</v>
      </c>
    </row>
    <row r="141" spans="1:8" x14ac:dyDescent="0.2">
      <c r="A141" s="2" t="s">
        <v>49</v>
      </c>
      <c r="B141" s="4">
        <v>219</v>
      </c>
      <c r="C141" s="5">
        <v>8.1999999999999993</v>
      </c>
      <c r="D141" s="4">
        <v>169</v>
      </c>
      <c r="E141" s="5">
        <v>12.57</v>
      </c>
      <c r="F141" s="4">
        <v>49</v>
      </c>
      <c r="G141" s="5">
        <v>3.74</v>
      </c>
      <c r="H141" s="4">
        <v>0</v>
      </c>
    </row>
    <row r="142" spans="1:8" x14ac:dyDescent="0.2">
      <c r="A142" s="2" t="s">
        <v>50</v>
      </c>
      <c r="B142" s="4">
        <v>461</v>
      </c>
      <c r="C142" s="5">
        <v>17.25</v>
      </c>
      <c r="D142" s="4">
        <v>357</v>
      </c>
      <c r="E142" s="5">
        <v>26.56</v>
      </c>
      <c r="F142" s="4">
        <v>104</v>
      </c>
      <c r="G142" s="5">
        <v>7.94</v>
      </c>
      <c r="H142" s="4">
        <v>0</v>
      </c>
    </row>
    <row r="143" spans="1:8" x14ac:dyDescent="0.2">
      <c r="A143" s="2" t="s">
        <v>51</v>
      </c>
      <c r="B143" s="4">
        <v>139</v>
      </c>
      <c r="C143" s="5">
        <v>5.2</v>
      </c>
      <c r="D143" s="4">
        <v>102</v>
      </c>
      <c r="E143" s="5">
        <v>7.59</v>
      </c>
      <c r="F143" s="4">
        <v>35</v>
      </c>
      <c r="G143" s="5">
        <v>2.67</v>
      </c>
      <c r="H143" s="4">
        <v>0</v>
      </c>
    </row>
    <row r="144" spans="1:8" x14ac:dyDescent="0.2">
      <c r="A144" s="2" t="s">
        <v>52</v>
      </c>
      <c r="B144" s="4">
        <v>186</v>
      </c>
      <c r="C144" s="5">
        <v>6.96</v>
      </c>
      <c r="D144" s="4">
        <v>107</v>
      </c>
      <c r="E144" s="5">
        <v>7.96</v>
      </c>
      <c r="F144" s="4">
        <v>71</v>
      </c>
      <c r="G144" s="5">
        <v>5.42</v>
      </c>
      <c r="H144" s="4">
        <v>8</v>
      </c>
    </row>
    <row r="145" spans="1:8" x14ac:dyDescent="0.2">
      <c r="A145" s="2" t="s">
        <v>53</v>
      </c>
      <c r="B145" s="4">
        <v>75</v>
      </c>
      <c r="C145" s="5">
        <v>2.81</v>
      </c>
      <c r="D145" s="4">
        <v>28</v>
      </c>
      <c r="E145" s="5">
        <v>2.08</v>
      </c>
      <c r="F145" s="4">
        <v>43</v>
      </c>
      <c r="G145" s="5">
        <v>3.28</v>
      </c>
      <c r="H145" s="4">
        <v>2</v>
      </c>
    </row>
    <row r="146" spans="1:8" x14ac:dyDescent="0.2">
      <c r="A146" s="1" t="s">
        <v>9</v>
      </c>
      <c r="B146" s="4">
        <v>1449</v>
      </c>
      <c r="C146" s="5">
        <v>99.999999999999986</v>
      </c>
      <c r="D146" s="4">
        <v>941</v>
      </c>
      <c r="E146" s="5">
        <v>100.02</v>
      </c>
      <c r="F146" s="4">
        <v>495</v>
      </c>
      <c r="G146" s="5">
        <v>99.980000000000018</v>
      </c>
      <c r="H146" s="4">
        <v>3</v>
      </c>
    </row>
    <row r="147" spans="1:8" x14ac:dyDescent="0.2">
      <c r="A147" s="2" t="s">
        <v>39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40</v>
      </c>
      <c r="B148" s="4">
        <v>279</v>
      </c>
      <c r="C148" s="5">
        <v>19.25</v>
      </c>
      <c r="D148" s="4">
        <v>164</v>
      </c>
      <c r="E148" s="5">
        <v>17.43</v>
      </c>
      <c r="F148" s="4">
        <v>114</v>
      </c>
      <c r="G148" s="5">
        <v>23.03</v>
      </c>
      <c r="H148" s="4">
        <v>1</v>
      </c>
    </row>
    <row r="149" spans="1:8" x14ac:dyDescent="0.2">
      <c r="A149" s="2" t="s">
        <v>41</v>
      </c>
      <c r="B149" s="4">
        <v>200</v>
      </c>
      <c r="C149" s="5">
        <v>13.8</v>
      </c>
      <c r="D149" s="4">
        <v>119</v>
      </c>
      <c r="E149" s="5">
        <v>12.65</v>
      </c>
      <c r="F149" s="4">
        <v>81</v>
      </c>
      <c r="G149" s="5">
        <v>16.36</v>
      </c>
      <c r="H149" s="4">
        <v>0</v>
      </c>
    </row>
    <row r="150" spans="1:8" x14ac:dyDescent="0.2">
      <c r="A150" s="2" t="s">
        <v>42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2">
      <c r="A151" s="2" t="s">
        <v>43</v>
      </c>
      <c r="B151" s="4">
        <v>8</v>
      </c>
      <c r="C151" s="5">
        <v>0.55000000000000004</v>
      </c>
      <c r="D151" s="4">
        <v>1</v>
      </c>
      <c r="E151" s="5">
        <v>0.11</v>
      </c>
      <c r="F151" s="4">
        <v>7</v>
      </c>
      <c r="G151" s="5">
        <v>1.41</v>
      </c>
      <c r="H151" s="4">
        <v>0</v>
      </c>
    </row>
    <row r="152" spans="1:8" x14ac:dyDescent="0.2">
      <c r="A152" s="2" t="s">
        <v>44</v>
      </c>
      <c r="B152" s="4">
        <v>6</v>
      </c>
      <c r="C152" s="5">
        <v>0.41</v>
      </c>
      <c r="D152" s="4">
        <v>0</v>
      </c>
      <c r="E152" s="5">
        <v>0</v>
      </c>
      <c r="F152" s="4">
        <v>6</v>
      </c>
      <c r="G152" s="5">
        <v>1.21</v>
      </c>
      <c r="H152" s="4">
        <v>0</v>
      </c>
    </row>
    <row r="153" spans="1:8" x14ac:dyDescent="0.2">
      <c r="A153" s="2" t="s">
        <v>45</v>
      </c>
      <c r="B153" s="4">
        <v>379</v>
      </c>
      <c r="C153" s="5">
        <v>26.16</v>
      </c>
      <c r="D153" s="4">
        <v>245</v>
      </c>
      <c r="E153" s="5">
        <v>26.04</v>
      </c>
      <c r="F153" s="4">
        <v>134</v>
      </c>
      <c r="G153" s="5">
        <v>27.07</v>
      </c>
      <c r="H153" s="4">
        <v>0</v>
      </c>
    </row>
    <row r="154" spans="1:8" x14ac:dyDescent="0.2">
      <c r="A154" s="2" t="s">
        <v>46</v>
      </c>
      <c r="B154" s="4">
        <v>4</v>
      </c>
      <c r="C154" s="5">
        <v>0.28000000000000003</v>
      </c>
      <c r="D154" s="4">
        <v>0</v>
      </c>
      <c r="E154" s="5">
        <v>0</v>
      </c>
      <c r="F154" s="4">
        <v>4</v>
      </c>
      <c r="G154" s="5">
        <v>0.81</v>
      </c>
      <c r="H154" s="4">
        <v>0</v>
      </c>
    </row>
    <row r="155" spans="1:8" x14ac:dyDescent="0.2">
      <c r="A155" s="2" t="s">
        <v>47</v>
      </c>
      <c r="B155" s="4">
        <v>43</v>
      </c>
      <c r="C155" s="5">
        <v>2.97</v>
      </c>
      <c r="D155" s="4">
        <v>18</v>
      </c>
      <c r="E155" s="5">
        <v>1.91</v>
      </c>
      <c r="F155" s="4">
        <v>25</v>
      </c>
      <c r="G155" s="5">
        <v>5.05</v>
      </c>
      <c r="H155" s="4">
        <v>0</v>
      </c>
    </row>
    <row r="156" spans="1:8" x14ac:dyDescent="0.2">
      <c r="A156" s="2" t="s">
        <v>48</v>
      </c>
      <c r="B156" s="4">
        <v>53</v>
      </c>
      <c r="C156" s="5">
        <v>3.66</v>
      </c>
      <c r="D156" s="4">
        <v>36</v>
      </c>
      <c r="E156" s="5">
        <v>3.83</v>
      </c>
      <c r="F156" s="4">
        <v>17</v>
      </c>
      <c r="G156" s="5">
        <v>3.43</v>
      </c>
      <c r="H156" s="4">
        <v>0</v>
      </c>
    </row>
    <row r="157" spans="1:8" x14ac:dyDescent="0.2">
      <c r="A157" s="2" t="s">
        <v>49</v>
      </c>
      <c r="B157" s="4">
        <v>130</v>
      </c>
      <c r="C157" s="5">
        <v>8.9700000000000006</v>
      </c>
      <c r="D157" s="4">
        <v>105</v>
      </c>
      <c r="E157" s="5">
        <v>11.16</v>
      </c>
      <c r="F157" s="4">
        <v>22</v>
      </c>
      <c r="G157" s="5">
        <v>4.4400000000000004</v>
      </c>
      <c r="H157" s="4">
        <v>0</v>
      </c>
    </row>
    <row r="158" spans="1:8" x14ac:dyDescent="0.2">
      <c r="A158" s="2" t="s">
        <v>50</v>
      </c>
      <c r="B158" s="4">
        <v>197</v>
      </c>
      <c r="C158" s="5">
        <v>13.6</v>
      </c>
      <c r="D158" s="4">
        <v>166</v>
      </c>
      <c r="E158" s="5">
        <v>17.64</v>
      </c>
      <c r="F158" s="4">
        <v>30</v>
      </c>
      <c r="G158" s="5">
        <v>6.06</v>
      </c>
      <c r="H158" s="4">
        <v>0</v>
      </c>
    </row>
    <row r="159" spans="1:8" x14ac:dyDescent="0.2">
      <c r="A159" s="2" t="s">
        <v>51</v>
      </c>
      <c r="B159" s="4">
        <v>50</v>
      </c>
      <c r="C159" s="5">
        <v>3.45</v>
      </c>
      <c r="D159" s="4">
        <v>37</v>
      </c>
      <c r="E159" s="5">
        <v>3.93</v>
      </c>
      <c r="F159" s="4">
        <v>8</v>
      </c>
      <c r="G159" s="5">
        <v>1.62</v>
      </c>
      <c r="H159" s="4">
        <v>1</v>
      </c>
    </row>
    <row r="160" spans="1:8" x14ac:dyDescent="0.2">
      <c r="A160" s="2" t="s">
        <v>52</v>
      </c>
      <c r="B160" s="4">
        <v>58</v>
      </c>
      <c r="C160" s="5">
        <v>4</v>
      </c>
      <c r="D160" s="4">
        <v>30</v>
      </c>
      <c r="E160" s="5">
        <v>3.19</v>
      </c>
      <c r="F160" s="4">
        <v>27</v>
      </c>
      <c r="G160" s="5">
        <v>5.45</v>
      </c>
      <c r="H160" s="4">
        <v>0</v>
      </c>
    </row>
    <row r="161" spans="1:8" x14ac:dyDescent="0.2">
      <c r="A161" s="2" t="s">
        <v>53</v>
      </c>
      <c r="B161" s="4">
        <v>42</v>
      </c>
      <c r="C161" s="5">
        <v>2.9</v>
      </c>
      <c r="D161" s="4">
        <v>20</v>
      </c>
      <c r="E161" s="5">
        <v>2.13</v>
      </c>
      <c r="F161" s="4">
        <v>20</v>
      </c>
      <c r="G161" s="5">
        <v>4.04</v>
      </c>
      <c r="H161" s="4">
        <v>1</v>
      </c>
    </row>
    <row r="162" spans="1:8" x14ac:dyDescent="0.2">
      <c r="A162" s="1" t="s">
        <v>10</v>
      </c>
      <c r="B162" s="4">
        <v>6997</v>
      </c>
      <c r="C162" s="5">
        <v>100.02</v>
      </c>
      <c r="D162" s="4">
        <v>3241</v>
      </c>
      <c r="E162" s="5">
        <v>99.999999999999986</v>
      </c>
      <c r="F162" s="4">
        <v>3673</v>
      </c>
      <c r="G162" s="5">
        <v>99.999999999999986</v>
      </c>
      <c r="H162" s="4">
        <v>22</v>
      </c>
    </row>
    <row r="163" spans="1:8" x14ac:dyDescent="0.2">
      <c r="A163" s="2" t="s">
        <v>39</v>
      </c>
      <c r="B163" s="4">
        <v>6</v>
      </c>
      <c r="C163" s="5">
        <v>0.09</v>
      </c>
      <c r="D163" s="4">
        <v>0</v>
      </c>
      <c r="E163" s="5">
        <v>0</v>
      </c>
      <c r="F163" s="4">
        <v>6</v>
      </c>
      <c r="G163" s="5">
        <v>0.16</v>
      </c>
      <c r="H163" s="4">
        <v>0</v>
      </c>
    </row>
    <row r="164" spans="1:8" x14ac:dyDescent="0.2">
      <c r="A164" s="2" t="s">
        <v>40</v>
      </c>
      <c r="B164" s="4">
        <v>1197</v>
      </c>
      <c r="C164" s="5">
        <v>17.11</v>
      </c>
      <c r="D164" s="4">
        <v>375</v>
      </c>
      <c r="E164" s="5">
        <v>11.57</v>
      </c>
      <c r="F164" s="4">
        <v>821</v>
      </c>
      <c r="G164" s="5">
        <v>22.35</v>
      </c>
      <c r="H164" s="4">
        <v>1</v>
      </c>
    </row>
    <row r="165" spans="1:8" x14ac:dyDescent="0.2">
      <c r="A165" s="2" t="s">
        <v>41</v>
      </c>
      <c r="B165" s="4">
        <v>766</v>
      </c>
      <c r="C165" s="5">
        <v>10.95</v>
      </c>
      <c r="D165" s="4">
        <v>264</v>
      </c>
      <c r="E165" s="5">
        <v>8.15</v>
      </c>
      <c r="F165" s="4">
        <v>502</v>
      </c>
      <c r="G165" s="5">
        <v>13.67</v>
      </c>
      <c r="H165" s="4">
        <v>0</v>
      </c>
    </row>
    <row r="166" spans="1:8" x14ac:dyDescent="0.2">
      <c r="A166" s="2" t="s">
        <v>42</v>
      </c>
      <c r="B166" s="4">
        <v>7</v>
      </c>
      <c r="C166" s="5">
        <v>0.1</v>
      </c>
      <c r="D166" s="4">
        <v>0</v>
      </c>
      <c r="E166" s="5">
        <v>0</v>
      </c>
      <c r="F166" s="4">
        <v>6</v>
      </c>
      <c r="G166" s="5">
        <v>0.16</v>
      </c>
      <c r="H166" s="4">
        <v>1</v>
      </c>
    </row>
    <row r="167" spans="1:8" x14ac:dyDescent="0.2">
      <c r="A167" s="2" t="s">
        <v>43</v>
      </c>
      <c r="B167" s="4">
        <v>58</v>
      </c>
      <c r="C167" s="5">
        <v>0.83</v>
      </c>
      <c r="D167" s="4">
        <v>5</v>
      </c>
      <c r="E167" s="5">
        <v>0.15</v>
      </c>
      <c r="F167" s="4">
        <v>53</v>
      </c>
      <c r="G167" s="5">
        <v>1.44</v>
      </c>
      <c r="H167" s="4">
        <v>0</v>
      </c>
    </row>
    <row r="168" spans="1:8" x14ac:dyDescent="0.2">
      <c r="A168" s="2" t="s">
        <v>44</v>
      </c>
      <c r="B168" s="4">
        <v>44</v>
      </c>
      <c r="C168" s="5">
        <v>0.63</v>
      </c>
      <c r="D168" s="4">
        <v>7</v>
      </c>
      <c r="E168" s="5">
        <v>0.22</v>
      </c>
      <c r="F168" s="4">
        <v>35</v>
      </c>
      <c r="G168" s="5">
        <v>0.95</v>
      </c>
      <c r="H168" s="4">
        <v>2</v>
      </c>
    </row>
    <row r="169" spans="1:8" x14ac:dyDescent="0.2">
      <c r="A169" s="2" t="s">
        <v>45</v>
      </c>
      <c r="B169" s="4">
        <v>1679</v>
      </c>
      <c r="C169" s="5">
        <v>24</v>
      </c>
      <c r="D169" s="4">
        <v>687</v>
      </c>
      <c r="E169" s="5">
        <v>21.2</v>
      </c>
      <c r="F169" s="4">
        <v>991</v>
      </c>
      <c r="G169" s="5">
        <v>26.98</v>
      </c>
      <c r="H169" s="4">
        <v>1</v>
      </c>
    </row>
    <row r="170" spans="1:8" x14ac:dyDescent="0.2">
      <c r="A170" s="2" t="s">
        <v>46</v>
      </c>
      <c r="B170" s="4">
        <v>51</v>
      </c>
      <c r="C170" s="5">
        <v>0.73</v>
      </c>
      <c r="D170" s="4">
        <v>6</v>
      </c>
      <c r="E170" s="5">
        <v>0.19</v>
      </c>
      <c r="F170" s="4">
        <v>45</v>
      </c>
      <c r="G170" s="5">
        <v>1.23</v>
      </c>
      <c r="H170" s="4">
        <v>0</v>
      </c>
    </row>
    <row r="171" spans="1:8" x14ac:dyDescent="0.2">
      <c r="A171" s="2" t="s">
        <v>47</v>
      </c>
      <c r="B171" s="4">
        <v>468</v>
      </c>
      <c r="C171" s="5">
        <v>6.69</v>
      </c>
      <c r="D171" s="4">
        <v>169</v>
      </c>
      <c r="E171" s="5">
        <v>5.21</v>
      </c>
      <c r="F171" s="4">
        <v>297</v>
      </c>
      <c r="G171" s="5">
        <v>8.09</v>
      </c>
      <c r="H171" s="4">
        <v>1</v>
      </c>
    </row>
    <row r="172" spans="1:8" x14ac:dyDescent="0.2">
      <c r="A172" s="2" t="s">
        <v>48</v>
      </c>
      <c r="B172" s="4">
        <v>331</v>
      </c>
      <c r="C172" s="5">
        <v>4.7300000000000004</v>
      </c>
      <c r="D172" s="4">
        <v>173</v>
      </c>
      <c r="E172" s="5">
        <v>5.34</v>
      </c>
      <c r="F172" s="4">
        <v>152</v>
      </c>
      <c r="G172" s="5">
        <v>4.1399999999999997</v>
      </c>
      <c r="H172" s="4">
        <v>2</v>
      </c>
    </row>
    <row r="173" spans="1:8" x14ac:dyDescent="0.2">
      <c r="A173" s="2" t="s">
        <v>49</v>
      </c>
      <c r="B173" s="4">
        <v>730</v>
      </c>
      <c r="C173" s="5">
        <v>10.43</v>
      </c>
      <c r="D173" s="4">
        <v>505</v>
      </c>
      <c r="E173" s="5">
        <v>15.58</v>
      </c>
      <c r="F173" s="4">
        <v>219</v>
      </c>
      <c r="G173" s="5">
        <v>5.96</v>
      </c>
      <c r="H173" s="4">
        <v>0</v>
      </c>
    </row>
    <row r="174" spans="1:8" x14ac:dyDescent="0.2">
      <c r="A174" s="2" t="s">
        <v>50</v>
      </c>
      <c r="B174" s="4">
        <v>847</v>
      </c>
      <c r="C174" s="5">
        <v>12.11</v>
      </c>
      <c r="D174" s="4">
        <v>636</v>
      </c>
      <c r="E174" s="5">
        <v>19.62</v>
      </c>
      <c r="F174" s="4">
        <v>206</v>
      </c>
      <c r="G174" s="5">
        <v>5.61</v>
      </c>
      <c r="H174" s="4">
        <v>3</v>
      </c>
    </row>
    <row r="175" spans="1:8" x14ac:dyDescent="0.2">
      <c r="A175" s="2" t="s">
        <v>51</v>
      </c>
      <c r="B175" s="4">
        <v>222</v>
      </c>
      <c r="C175" s="5">
        <v>3.17</v>
      </c>
      <c r="D175" s="4">
        <v>154</v>
      </c>
      <c r="E175" s="5">
        <v>4.75</v>
      </c>
      <c r="F175" s="4">
        <v>58</v>
      </c>
      <c r="G175" s="5">
        <v>1.58</v>
      </c>
      <c r="H175" s="4">
        <v>1</v>
      </c>
    </row>
    <row r="176" spans="1:8" x14ac:dyDescent="0.2">
      <c r="A176" s="2" t="s">
        <v>52</v>
      </c>
      <c r="B176" s="4">
        <v>323</v>
      </c>
      <c r="C176" s="5">
        <v>4.62</v>
      </c>
      <c r="D176" s="4">
        <v>188</v>
      </c>
      <c r="E176" s="5">
        <v>5.8</v>
      </c>
      <c r="F176" s="4">
        <v>120</v>
      </c>
      <c r="G176" s="5">
        <v>3.27</v>
      </c>
      <c r="H176" s="4">
        <v>0</v>
      </c>
    </row>
    <row r="177" spans="1:8" x14ac:dyDescent="0.2">
      <c r="A177" s="2" t="s">
        <v>53</v>
      </c>
      <c r="B177" s="4">
        <v>268</v>
      </c>
      <c r="C177" s="5">
        <v>3.83</v>
      </c>
      <c r="D177" s="4">
        <v>72</v>
      </c>
      <c r="E177" s="5">
        <v>2.2200000000000002</v>
      </c>
      <c r="F177" s="4">
        <v>162</v>
      </c>
      <c r="G177" s="5">
        <v>4.41</v>
      </c>
      <c r="H177" s="4">
        <v>10</v>
      </c>
    </row>
    <row r="178" spans="1:8" x14ac:dyDescent="0.2">
      <c r="A178" s="1" t="s">
        <v>11</v>
      </c>
      <c r="B178" s="4">
        <v>3537</v>
      </c>
      <c r="C178" s="5">
        <v>100</v>
      </c>
      <c r="D178" s="4">
        <v>2034</v>
      </c>
      <c r="E178" s="5">
        <v>100.00000000000001</v>
      </c>
      <c r="F178" s="4">
        <v>1463</v>
      </c>
      <c r="G178" s="5">
        <v>100.03</v>
      </c>
      <c r="H178" s="4">
        <v>6</v>
      </c>
    </row>
    <row r="179" spans="1:8" x14ac:dyDescent="0.2">
      <c r="A179" s="2" t="s">
        <v>39</v>
      </c>
      <c r="B179" s="4">
        <v>1</v>
      </c>
      <c r="C179" s="5">
        <v>0.03</v>
      </c>
      <c r="D179" s="4">
        <v>1</v>
      </c>
      <c r="E179" s="5">
        <v>0.05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40</v>
      </c>
      <c r="B180" s="4">
        <v>421</v>
      </c>
      <c r="C180" s="5">
        <v>11.9</v>
      </c>
      <c r="D180" s="4">
        <v>219</v>
      </c>
      <c r="E180" s="5">
        <v>10.77</v>
      </c>
      <c r="F180" s="4">
        <v>202</v>
      </c>
      <c r="G180" s="5">
        <v>13.81</v>
      </c>
      <c r="H180" s="4">
        <v>0</v>
      </c>
    </row>
    <row r="181" spans="1:8" x14ac:dyDescent="0.2">
      <c r="A181" s="2" t="s">
        <v>41</v>
      </c>
      <c r="B181" s="4">
        <v>782</v>
      </c>
      <c r="C181" s="5">
        <v>22.11</v>
      </c>
      <c r="D181" s="4">
        <v>419</v>
      </c>
      <c r="E181" s="5">
        <v>20.6</v>
      </c>
      <c r="F181" s="4">
        <v>361</v>
      </c>
      <c r="G181" s="5">
        <v>24.68</v>
      </c>
      <c r="H181" s="4">
        <v>2</v>
      </c>
    </row>
    <row r="182" spans="1:8" x14ac:dyDescent="0.2">
      <c r="A182" s="2" t="s">
        <v>42</v>
      </c>
      <c r="B182" s="4">
        <v>3</v>
      </c>
      <c r="C182" s="5">
        <v>0.08</v>
      </c>
      <c r="D182" s="4">
        <v>0</v>
      </c>
      <c r="E182" s="5">
        <v>0</v>
      </c>
      <c r="F182" s="4">
        <v>2</v>
      </c>
      <c r="G182" s="5">
        <v>0.14000000000000001</v>
      </c>
      <c r="H182" s="4">
        <v>0</v>
      </c>
    </row>
    <row r="183" spans="1:8" x14ac:dyDescent="0.2">
      <c r="A183" s="2" t="s">
        <v>43</v>
      </c>
      <c r="B183" s="4">
        <v>22</v>
      </c>
      <c r="C183" s="5">
        <v>0.62</v>
      </c>
      <c r="D183" s="4">
        <v>2</v>
      </c>
      <c r="E183" s="5">
        <v>0.1</v>
      </c>
      <c r="F183" s="4">
        <v>20</v>
      </c>
      <c r="G183" s="5">
        <v>1.37</v>
      </c>
      <c r="H183" s="4">
        <v>0</v>
      </c>
    </row>
    <row r="184" spans="1:8" x14ac:dyDescent="0.2">
      <c r="A184" s="2" t="s">
        <v>44</v>
      </c>
      <c r="B184" s="4">
        <v>18</v>
      </c>
      <c r="C184" s="5">
        <v>0.51</v>
      </c>
      <c r="D184" s="4">
        <v>1</v>
      </c>
      <c r="E184" s="5">
        <v>0.05</v>
      </c>
      <c r="F184" s="4">
        <v>17</v>
      </c>
      <c r="G184" s="5">
        <v>1.1599999999999999</v>
      </c>
      <c r="H184" s="4">
        <v>0</v>
      </c>
    </row>
    <row r="185" spans="1:8" x14ac:dyDescent="0.2">
      <c r="A185" s="2" t="s">
        <v>45</v>
      </c>
      <c r="B185" s="4">
        <v>899</v>
      </c>
      <c r="C185" s="5">
        <v>25.42</v>
      </c>
      <c r="D185" s="4">
        <v>454</v>
      </c>
      <c r="E185" s="5">
        <v>22.32</v>
      </c>
      <c r="F185" s="4">
        <v>444</v>
      </c>
      <c r="G185" s="5">
        <v>30.35</v>
      </c>
      <c r="H185" s="4">
        <v>1</v>
      </c>
    </row>
    <row r="186" spans="1:8" x14ac:dyDescent="0.2">
      <c r="A186" s="2" t="s">
        <v>46</v>
      </c>
      <c r="B186" s="4">
        <v>25</v>
      </c>
      <c r="C186" s="5">
        <v>0.71</v>
      </c>
      <c r="D186" s="4">
        <v>4</v>
      </c>
      <c r="E186" s="5">
        <v>0.2</v>
      </c>
      <c r="F186" s="4">
        <v>20</v>
      </c>
      <c r="G186" s="5">
        <v>1.37</v>
      </c>
      <c r="H186" s="4">
        <v>0</v>
      </c>
    </row>
    <row r="187" spans="1:8" x14ac:dyDescent="0.2">
      <c r="A187" s="2" t="s">
        <v>47</v>
      </c>
      <c r="B187" s="4">
        <v>209</v>
      </c>
      <c r="C187" s="5">
        <v>5.91</v>
      </c>
      <c r="D187" s="4">
        <v>116</v>
      </c>
      <c r="E187" s="5">
        <v>5.7</v>
      </c>
      <c r="F187" s="4">
        <v>93</v>
      </c>
      <c r="G187" s="5">
        <v>6.36</v>
      </c>
      <c r="H187" s="4">
        <v>0</v>
      </c>
    </row>
    <row r="188" spans="1:8" x14ac:dyDescent="0.2">
      <c r="A188" s="2" t="s">
        <v>48</v>
      </c>
      <c r="B188" s="4">
        <v>116</v>
      </c>
      <c r="C188" s="5">
        <v>3.28</v>
      </c>
      <c r="D188" s="4">
        <v>68</v>
      </c>
      <c r="E188" s="5">
        <v>3.34</v>
      </c>
      <c r="F188" s="4">
        <v>45</v>
      </c>
      <c r="G188" s="5">
        <v>3.08</v>
      </c>
      <c r="H188" s="4">
        <v>0</v>
      </c>
    </row>
    <row r="189" spans="1:8" x14ac:dyDescent="0.2">
      <c r="A189" s="2" t="s">
        <v>49</v>
      </c>
      <c r="B189" s="4">
        <v>310</v>
      </c>
      <c r="C189" s="5">
        <v>8.76</v>
      </c>
      <c r="D189" s="4">
        <v>246</v>
      </c>
      <c r="E189" s="5">
        <v>12.09</v>
      </c>
      <c r="F189" s="4">
        <v>63</v>
      </c>
      <c r="G189" s="5">
        <v>4.3099999999999996</v>
      </c>
      <c r="H189" s="4">
        <v>1</v>
      </c>
    </row>
    <row r="190" spans="1:8" x14ac:dyDescent="0.2">
      <c r="A190" s="2" t="s">
        <v>50</v>
      </c>
      <c r="B190" s="4">
        <v>410</v>
      </c>
      <c r="C190" s="5">
        <v>11.59</v>
      </c>
      <c r="D190" s="4">
        <v>328</v>
      </c>
      <c r="E190" s="5">
        <v>16.13</v>
      </c>
      <c r="F190" s="4">
        <v>80</v>
      </c>
      <c r="G190" s="5">
        <v>5.47</v>
      </c>
      <c r="H190" s="4">
        <v>0</v>
      </c>
    </row>
    <row r="191" spans="1:8" x14ac:dyDescent="0.2">
      <c r="A191" s="2" t="s">
        <v>51</v>
      </c>
      <c r="B191" s="4">
        <v>106</v>
      </c>
      <c r="C191" s="5">
        <v>3</v>
      </c>
      <c r="D191" s="4">
        <v>69</v>
      </c>
      <c r="E191" s="5">
        <v>3.39</v>
      </c>
      <c r="F191" s="4">
        <v>26</v>
      </c>
      <c r="G191" s="5">
        <v>1.78</v>
      </c>
      <c r="H191" s="4">
        <v>0</v>
      </c>
    </row>
    <row r="192" spans="1:8" x14ac:dyDescent="0.2">
      <c r="A192" s="2" t="s">
        <v>52</v>
      </c>
      <c r="B192" s="4">
        <v>112</v>
      </c>
      <c r="C192" s="5">
        <v>3.17</v>
      </c>
      <c r="D192" s="4">
        <v>59</v>
      </c>
      <c r="E192" s="5">
        <v>2.9</v>
      </c>
      <c r="F192" s="4">
        <v>37</v>
      </c>
      <c r="G192" s="5">
        <v>2.5299999999999998</v>
      </c>
      <c r="H192" s="4">
        <v>0</v>
      </c>
    </row>
    <row r="193" spans="1:8" x14ac:dyDescent="0.2">
      <c r="A193" s="2" t="s">
        <v>53</v>
      </c>
      <c r="B193" s="4">
        <v>103</v>
      </c>
      <c r="C193" s="5">
        <v>2.91</v>
      </c>
      <c r="D193" s="4">
        <v>48</v>
      </c>
      <c r="E193" s="5">
        <v>2.36</v>
      </c>
      <c r="F193" s="4">
        <v>53</v>
      </c>
      <c r="G193" s="5">
        <v>3.62</v>
      </c>
      <c r="H193" s="4">
        <v>2</v>
      </c>
    </row>
    <row r="194" spans="1:8" x14ac:dyDescent="0.2">
      <c r="A194" s="1" t="s">
        <v>12</v>
      </c>
      <c r="B194" s="4">
        <v>2087</v>
      </c>
      <c r="C194" s="5">
        <v>99.990000000000009</v>
      </c>
      <c r="D194" s="4">
        <v>1127</v>
      </c>
      <c r="E194" s="5">
        <v>100.00000000000001</v>
      </c>
      <c r="F194" s="4">
        <v>923</v>
      </c>
      <c r="G194" s="5">
        <v>100.00999999999999</v>
      </c>
      <c r="H194" s="4">
        <v>27</v>
      </c>
    </row>
    <row r="195" spans="1:8" x14ac:dyDescent="0.2">
      <c r="A195" s="2" t="s">
        <v>39</v>
      </c>
      <c r="B195" s="4">
        <v>3</v>
      </c>
      <c r="C195" s="5">
        <v>0.14000000000000001</v>
      </c>
      <c r="D195" s="4">
        <v>1</v>
      </c>
      <c r="E195" s="5">
        <v>0.09</v>
      </c>
      <c r="F195" s="4">
        <v>2</v>
      </c>
      <c r="G195" s="5">
        <v>0.22</v>
      </c>
      <c r="H195" s="4">
        <v>0</v>
      </c>
    </row>
    <row r="196" spans="1:8" x14ac:dyDescent="0.2">
      <c r="A196" s="2" t="s">
        <v>40</v>
      </c>
      <c r="B196" s="4">
        <v>337</v>
      </c>
      <c r="C196" s="5">
        <v>16.149999999999999</v>
      </c>
      <c r="D196" s="4">
        <v>117</v>
      </c>
      <c r="E196" s="5">
        <v>10.38</v>
      </c>
      <c r="F196" s="4">
        <v>220</v>
      </c>
      <c r="G196" s="5">
        <v>23.84</v>
      </c>
      <c r="H196" s="4">
        <v>0</v>
      </c>
    </row>
    <row r="197" spans="1:8" x14ac:dyDescent="0.2">
      <c r="A197" s="2" t="s">
        <v>41</v>
      </c>
      <c r="B197" s="4">
        <v>187</v>
      </c>
      <c r="C197" s="5">
        <v>8.9600000000000009</v>
      </c>
      <c r="D197" s="4">
        <v>67</v>
      </c>
      <c r="E197" s="5">
        <v>5.94</v>
      </c>
      <c r="F197" s="4">
        <v>120</v>
      </c>
      <c r="G197" s="5">
        <v>13</v>
      </c>
      <c r="H197" s="4">
        <v>0</v>
      </c>
    </row>
    <row r="198" spans="1:8" x14ac:dyDescent="0.2">
      <c r="A198" s="2" t="s">
        <v>42</v>
      </c>
      <c r="B198" s="4">
        <v>4</v>
      </c>
      <c r="C198" s="5">
        <v>0.19</v>
      </c>
      <c r="D198" s="4">
        <v>0</v>
      </c>
      <c r="E198" s="5">
        <v>0</v>
      </c>
      <c r="F198" s="4">
        <v>2</v>
      </c>
      <c r="G198" s="5">
        <v>0.22</v>
      </c>
      <c r="H198" s="4">
        <v>0</v>
      </c>
    </row>
    <row r="199" spans="1:8" x14ac:dyDescent="0.2">
      <c r="A199" s="2" t="s">
        <v>43</v>
      </c>
      <c r="B199" s="4">
        <v>13</v>
      </c>
      <c r="C199" s="5">
        <v>0.62</v>
      </c>
      <c r="D199" s="4">
        <v>1</v>
      </c>
      <c r="E199" s="5">
        <v>0.09</v>
      </c>
      <c r="F199" s="4">
        <v>12</v>
      </c>
      <c r="G199" s="5">
        <v>1.3</v>
      </c>
      <c r="H199" s="4">
        <v>0</v>
      </c>
    </row>
    <row r="200" spans="1:8" x14ac:dyDescent="0.2">
      <c r="A200" s="2" t="s">
        <v>44</v>
      </c>
      <c r="B200" s="4">
        <v>14</v>
      </c>
      <c r="C200" s="5">
        <v>0.67</v>
      </c>
      <c r="D200" s="4">
        <v>2</v>
      </c>
      <c r="E200" s="5">
        <v>0.18</v>
      </c>
      <c r="F200" s="4">
        <v>12</v>
      </c>
      <c r="G200" s="5">
        <v>1.3</v>
      </c>
      <c r="H200" s="4">
        <v>0</v>
      </c>
    </row>
    <row r="201" spans="1:8" x14ac:dyDescent="0.2">
      <c r="A201" s="2" t="s">
        <v>45</v>
      </c>
      <c r="B201" s="4">
        <v>488</v>
      </c>
      <c r="C201" s="5">
        <v>23.38</v>
      </c>
      <c r="D201" s="4">
        <v>234</v>
      </c>
      <c r="E201" s="5">
        <v>20.76</v>
      </c>
      <c r="F201" s="4">
        <v>253</v>
      </c>
      <c r="G201" s="5">
        <v>27.41</v>
      </c>
      <c r="H201" s="4">
        <v>1</v>
      </c>
    </row>
    <row r="202" spans="1:8" x14ac:dyDescent="0.2">
      <c r="A202" s="2" t="s">
        <v>46</v>
      </c>
      <c r="B202" s="4">
        <v>9</v>
      </c>
      <c r="C202" s="5">
        <v>0.43</v>
      </c>
      <c r="D202" s="4">
        <v>3</v>
      </c>
      <c r="E202" s="5">
        <v>0.27</v>
      </c>
      <c r="F202" s="4">
        <v>6</v>
      </c>
      <c r="G202" s="5">
        <v>0.65</v>
      </c>
      <c r="H202" s="4">
        <v>0</v>
      </c>
    </row>
    <row r="203" spans="1:8" x14ac:dyDescent="0.2">
      <c r="A203" s="2" t="s">
        <v>47</v>
      </c>
      <c r="B203" s="4">
        <v>105</v>
      </c>
      <c r="C203" s="5">
        <v>5.03</v>
      </c>
      <c r="D203" s="4">
        <v>53</v>
      </c>
      <c r="E203" s="5">
        <v>4.7</v>
      </c>
      <c r="F203" s="4">
        <v>52</v>
      </c>
      <c r="G203" s="5">
        <v>5.63</v>
      </c>
      <c r="H203" s="4">
        <v>0</v>
      </c>
    </row>
    <row r="204" spans="1:8" x14ac:dyDescent="0.2">
      <c r="A204" s="2" t="s">
        <v>48</v>
      </c>
      <c r="B204" s="4">
        <v>83</v>
      </c>
      <c r="C204" s="5">
        <v>3.98</v>
      </c>
      <c r="D204" s="4">
        <v>43</v>
      </c>
      <c r="E204" s="5">
        <v>3.82</v>
      </c>
      <c r="F204" s="4">
        <v>38</v>
      </c>
      <c r="G204" s="5">
        <v>4.12</v>
      </c>
      <c r="H204" s="4">
        <v>0</v>
      </c>
    </row>
    <row r="205" spans="1:8" x14ac:dyDescent="0.2">
      <c r="A205" s="2" t="s">
        <v>49</v>
      </c>
      <c r="B205" s="4">
        <v>312</v>
      </c>
      <c r="C205" s="5">
        <v>14.95</v>
      </c>
      <c r="D205" s="4">
        <v>237</v>
      </c>
      <c r="E205" s="5">
        <v>21.03</v>
      </c>
      <c r="F205" s="4">
        <v>72</v>
      </c>
      <c r="G205" s="5">
        <v>7.8</v>
      </c>
      <c r="H205" s="4">
        <v>1</v>
      </c>
    </row>
    <row r="206" spans="1:8" x14ac:dyDescent="0.2">
      <c r="A206" s="2" t="s">
        <v>50</v>
      </c>
      <c r="B206" s="4">
        <v>294</v>
      </c>
      <c r="C206" s="5">
        <v>14.09</v>
      </c>
      <c r="D206" s="4">
        <v>235</v>
      </c>
      <c r="E206" s="5">
        <v>20.85</v>
      </c>
      <c r="F206" s="4">
        <v>58</v>
      </c>
      <c r="G206" s="5">
        <v>6.28</v>
      </c>
      <c r="H206" s="4">
        <v>1</v>
      </c>
    </row>
    <row r="207" spans="1:8" x14ac:dyDescent="0.2">
      <c r="A207" s="2" t="s">
        <v>51</v>
      </c>
      <c r="B207" s="4">
        <v>83</v>
      </c>
      <c r="C207" s="5">
        <v>3.98</v>
      </c>
      <c r="D207" s="4">
        <v>66</v>
      </c>
      <c r="E207" s="5">
        <v>5.86</v>
      </c>
      <c r="F207" s="4">
        <v>13</v>
      </c>
      <c r="G207" s="5">
        <v>1.41</v>
      </c>
      <c r="H207" s="4">
        <v>2</v>
      </c>
    </row>
    <row r="208" spans="1:8" x14ac:dyDescent="0.2">
      <c r="A208" s="2" t="s">
        <v>52</v>
      </c>
      <c r="B208" s="4">
        <v>85</v>
      </c>
      <c r="C208" s="5">
        <v>4.07</v>
      </c>
      <c r="D208" s="4">
        <v>44</v>
      </c>
      <c r="E208" s="5">
        <v>3.9</v>
      </c>
      <c r="F208" s="4">
        <v>32</v>
      </c>
      <c r="G208" s="5">
        <v>3.47</v>
      </c>
      <c r="H208" s="4">
        <v>7</v>
      </c>
    </row>
    <row r="209" spans="1:8" x14ac:dyDescent="0.2">
      <c r="A209" s="2" t="s">
        <v>53</v>
      </c>
      <c r="B209" s="4">
        <v>70</v>
      </c>
      <c r="C209" s="5">
        <v>3.35</v>
      </c>
      <c r="D209" s="4">
        <v>24</v>
      </c>
      <c r="E209" s="5">
        <v>2.13</v>
      </c>
      <c r="F209" s="4">
        <v>31</v>
      </c>
      <c r="G209" s="5">
        <v>3.36</v>
      </c>
      <c r="H209" s="4">
        <v>15</v>
      </c>
    </row>
    <row r="210" spans="1:8" x14ac:dyDescent="0.2">
      <c r="A210" s="1" t="s">
        <v>13</v>
      </c>
      <c r="B210" s="4">
        <v>2244</v>
      </c>
      <c r="C210" s="5">
        <v>99.99</v>
      </c>
      <c r="D210" s="4">
        <v>1399</v>
      </c>
      <c r="E210" s="5">
        <v>99.99</v>
      </c>
      <c r="F210" s="4">
        <v>804</v>
      </c>
      <c r="G210" s="5">
        <v>100.01000000000002</v>
      </c>
      <c r="H210" s="4">
        <v>7</v>
      </c>
    </row>
    <row r="211" spans="1:8" x14ac:dyDescent="0.2">
      <c r="A211" s="2" t="s">
        <v>39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40</v>
      </c>
      <c r="B212" s="4">
        <v>349</v>
      </c>
      <c r="C212" s="5">
        <v>15.55</v>
      </c>
      <c r="D212" s="4">
        <v>176</v>
      </c>
      <c r="E212" s="5">
        <v>12.58</v>
      </c>
      <c r="F212" s="4">
        <v>173</v>
      </c>
      <c r="G212" s="5">
        <v>21.52</v>
      </c>
      <c r="H212" s="4">
        <v>0</v>
      </c>
    </row>
    <row r="213" spans="1:8" x14ac:dyDescent="0.2">
      <c r="A213" s="2" t="s">
        <v>41</v>
      </c>
      <c r="B213" s="4">
        <v>119</v>
      </c>
      <c r="C213" s="5">
        <v>5.3</v>
      </c>
      <c r="D213" s="4">
        <v>48</v>
      </c>
      <c r="E213" s="5">
        <v>3.43</v>
      </c>
      <c r="F213" s="4">
        <v>68</v>
      </c>
      <c r="G213" s="5">
        <v>8.4600000000000009</v>
      </c>
      <c r="H213" s="4">
        <v>0</v>
      </c>
    </row>
    <row r="214" spans="1:8" x14ac:dyDescent="0.2">
      <c r="A214" s="2" t="s">
        <v>42</v>
      </c>
      <c r="B214" s="4">
        <v>1</v>
      </c>
      <c r="C214" s="5">
        <v>0.04</v>
      </c>
      <c r="D214" s="4">
        <v>0</v>
      </c>
      <c r="E214" s="5">
        <v>0</v>
      </c>
      <c r="F214" s="4">
        <v>1</v>
      </c>
      <c r="G214" s="5">
        <v>0.12</v>
      </c>
      <c r="H214" s="4">
        <v>0</v>
      </c>
    </row>
    <row r="215" spans="1:8" x14ac:dyDescent="0.2">
      <c r="A215" s="2" t="s">
        <v>43</v>
      </c>
      <c r="B215" s="4">
        <v>9</v>
      </c>
      <c r="C215" s="5">
        <v>0.4</v>
      </c>
      <c r="D215" s="4">
        <v>0</v>
      </c>
      <c r="E215" s="5">
        <v>0</v>
      </c>
      <c r="F215" s="4">
        <v>9</v>
      </c>
      <c r="G215" s="5">
        <v>1.1200000000000001</v>
      </c>
      <c r="H215" s="4">
        <v>0</v>
      </c>
    </row>
    <row r="216" spans="1:8" x14ac:dyDescent="0.2">
      <c r="A216" s="2" t="s">
        <v>44</v>
      </c>
      <c r="B216" s="4">
        <v>5</v>
      </c>
      <c r="C216" s="5">
        <v>0.22</v>
      </c>
      <c r="D216" s="4">
        <v>2</v>
      </c>
      <c r="E216" s="5">
        <v>0.14000000000000001</v>
      </c>
      <c r="F216" s="4">
        <v>3</v>
      </c>
      <c r="G216" s="5">
        <v>0.37</v>
      </c>
      <c r="H216" s="4">
        <v>0</v>
      </c>
    </row>
    <row r="217" spans="1:8" x14ac:dyDescent="0.2">
      <c r="A217" s="2" t="s">
        <v>45</v>
      </c>
      <c r="B217" s="4">
        <v>537</v>
      </c>
      <c r="C217" s="5">
        <v>23.93</v>
      </c>
      <c r="D217" s="4">
        <v>293</v>
      </c>
      <c r="E217" s="5">
        <v>20.94</v>
      </c>
      <c r="F217" s="4">
        <v>244</v>
      </c>
      <c r="G217" s="5">
        <v>30.35</v>
      </c>
      <c r="H217" s="4">
        <v>0</v>
      </c>
    </row>
    <row r="218" spans="1:8" x14ac:dyDescent="0.2">
      <c r="A218" s="2" t="s">
        <v>46</v>
      </c>
      <c r="B218" s="4">
        <v>18</v>
      </c>
      <c r="C218" s="5">
        <v>0.8</v>
      </c>
      <c r="D218" s="4">
        <v>1</v>
      </c>
      <c r="E218" s="5">
        <v>7.0000000000000007E-2</v>
      </c>
      <c r="F218" s="4">
        <v>17</v>
      </c>
      <c r="G218" s="5">
        <v>2.11</v>
      </c>
      <c r="H218" s="4">
        <v>0</v>
      </c>
    </row>
    <row r="219" spans="1:8" x14ac:dyDescent="0.2">
      <c r="A219" s="2" t="s">
        <v>47</v>
      </c>
      <c r="B219" s="4">
        <v>170</v>
      </c>
      <c r="C219" s="5">
        <v>7.58</v>
      </c>
      <c r="D219" s="4">
        <v>104</v>
      </c>
      <c r="E219" s="5">
        <v>7.43</v>
      </c>
      <c r="F219" s="4">
        <v>66</v>
      </c>
      <c r="G219" s="5">
        <v>8.2100000000000009</v>
      </c>
      <c r="H219" s="4">
        <v>0</v>
      </c>
    </row>
    <row r="220" spans="1:8" x14ac:dyDescent="0.2">
      <c r="A220" s="2" t="s">
        <v>48</v>
      </c>
      <c r="B220" s="4">
        <v>85</v>
      </c>
      <c r="C220" s="5">
        <v>3.79</v>
      </c>
      <c r="D220" s="4">
        <v>51</v>
      </c>
      <c r="E220" s="5">
        <v>3.65</v>
      </c>
      <c r="F220" s="4">
        <v>32</v>
      </c>
      <c r="G220" s="5">
        <v>3.98</v>
      </c>
      <c r="H220" s="4">
        <v>0</v>
      </c>
    </row>
    <row r="221" spans="1:8" x14ac:dyDescent="0.2">
      <c r="A221" s="2" t="s">
        <v>49</v>
      </c>
      <c r="B221" s="4">
        <v>286</v>
      </c>
      <c r="C221" s="5">
        <v>12.75</v>
      </c>
      <c r="D221" s="4">
        <v>224</v>
      </c>
      <c r="E221" s="5">
        <v>16.010000000000002</v>
      </c>
      <c r="F221" s="4">
        <v>61</v>
      </c>
      <c r="G221" s="5">
        <v>7.59</v>
      </c>
      <c r="H221" s="4">
        <v>0</v>
      </c>
    </row>
    <row r="222" spans="1:8" x14ac:dyDescent="0.2">
      <c r="A222" s="2" t="s">
        <v>50</v>
      </c>
      <c r="B222" s="4">
        <v>386</v>
      </c>
      <c r="C222" s="5">
        <v>17.2</v>
      </c>
      <c r="D222" s="4">
        <v>327</v>
      </c>
      <c r="E222" s="5">
        <v>23.37</v>
      </c>
      <c r="F222" s="4">
        <v>57</v>
      </c>
      <c r="G222" s="5">
        <v>7.09</v>
      </c>
      <c r="H222" s="4">
        <v>0</v>
      </c>
    </row>
    <row r="223" spans="1:8" x14ac:dyDescent="0.2">
      <c r="A223" s="2" t="s">
        <v>51</v>
      </c>
      <c r="B223" s="4">
        <v>95</v>
      </c>
      <c r="C223" s="5">
        <v>4.2300000000000004</v>
      </c>
      <c r="D223" s="4">
        <v>71</v>
      </c>
      <c r="E223" s="5">
        <v>5.08</v>
      </c>
      <c r="F223" s="4">
        <v>20</v>
      </c>
      <c r="G223" s="5">
        <v>2.4900000000000002</v>
      </c>
      <c r="H223" s="4">
        <v>0</v>
      </c>
    </row>
    <row r="224" spans="1:8" x14ac:dyDescent="0.2">
      <c r="A224" s="2" t="s">
        <v>52</v>
      </c>
      <c r="B224" s="4">
        <v>123</v>
      </c>
      <c r="C224" s="5">
        <v>5.48</v>
      </c>
      <c r="D224" s="4">
        <v>73</v>
      </c>
      <c r="E224" s="5">
        <v>5.22</v>
      </c>
      <c r="F224" s="4">
        <v>29</v>
      </c>
      <c r="G224" s="5">
        <v>3.61</v>
      </c>
      <c r="H224" s="4">
        <v>0</v>
      </c>
    </row>
    <row r="225" spans="1:8" x14ac:dyDescent="0.2">
      <c r="A225" s="2" t="s">
        <v>53</v>
      </c>
      <c r="B225" s="4">
        <v>61</v>
      </c>
      <c r="C225" s="5">
        <v>2.72</v>
      </c>
      <c r="D225" s="4">
        <v>29</v>
      </c>
      <c r="E225" s="5">
        <v>2.0699999999999998</v>
      </c>
      <c r="F225" s="4">
        <v>24</v>
      </c>
      <c r="G225" s="5">
        <v>2.99</v>
      </c>
      <c r="H225" s="4">
        <v>7</v>
      </c>
    </row>
    <row r="226" spans="1:8" x14ac:dyDescent="0.2">
      <c r="A226" s="1" t="s">
        <v>14</v>
      </c>
      <c r="B226" s="4">
        <v>1045</v>
      </c>
      <c r="C226" s="5">
        <v>100.00000000000003</v>
      </c>
      <c r="D226" s="4">
        <v>615</v>
      </c>
      <c r="E226" s="5">
        <v>100.01</v>
      </c>
      <c r="F226" s="4">
        <v>414</v>
      </c>
      <c r="G226" s="5">
        <v>99.98</v>
      </c>
      <c r="H226" s="4">
        <v>8</v>
      </c>
    </row>
    <row r="227" spans="1:8" x14ac:dyDescent="0.2">
      <c r="A227" s="2" t="s">
        <v>39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40</v>
      </c>
      <c r="B228" s="4">
        <v>153</v>
      </c>
      <c r="C228" s="5">
        <v>14.64</v>
      </c>
      <c r="D228" s="4">
        <v>66</v>
      </c>
      <c r="E228" s="5">
        <v>10.73</v>
      </c>
      <c r="F228" s="4">
        <v>87</v>
      </c>
      <c r="G228" s="5">
        <v>21.01</v>
      </c>
      <c r="H228" s="4">
        <v>0</v>
      </c>
    </row>
    <row r="229" spans="1:8" x14ac:dyDescent="0.2">
      <c r="A229" s="2" t="s">
        <v>41</v>
      </c>
      <c r="B229" s="4">
        <v>141</v>
      </c>
      <c r="C229" s="5">
        <v>13.49</v>
      </c>
      <c r="D229" s="4">
        <v>75</v>
      </c>
      <c r="E229" s="5">
        <v>12.2</v>
      </c>
      <c r="F229" s="4">
        <v>65</v>
      </c>
      <c r="G229" s="5">
        <v>15.7</v>
      </c>
      <c r="H229" s="4">
        <v>1</v>
      </c>
    </row>
    <row r="230" spans="1:8" x14ac:dyDescent="0.2">
      <c r="A230" s="2" t="s">
        <v>42</v>
      </c>
      <c r="B230" s="4">
        <v>1</v>
      </c>
      <c r="C230" s="5">
        <v>0.1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2">
      <c r="A231" s="2" t="s">
        <v>43</v>
      </c>
      <c r="B231" s="4">
        <v>2</v>
      </c>
      <c r="C231" s="5">
        <v>0.19</v>
      </c>
      <c r="D231" s="4">
        <v>2</v>
      </c>
      <c r="E231" s="5">
        <v>0.33</v>
      </c>
      <c r="F231" s="4">
        <v>0</v>
      </c>
      <c r="G231" s="5">
        <v>0</v>
      </c>
      <c r="H231" s="4">
        <v>0</v>
      </c>
    </row>
    <row r="232" spans="1:8" x14ac:dyDescent="0.2">
      <c r="A232" s="2" t="s">
        <v>44</v>
      </c>
      <c r="B232" s="4">
        <v>5</v>
      </c>
      <c r="C232" s="5">
        <v>0.48</v>
      </c>
      <c r="D232" s="4">
        <v>2</v>
      </c>
      <c r="E232" s="5">
        <v>0.33</v>
      </c>
      <c r="F232" s="4">
        <v>2</v>
      </c>
      <c r="G232" s="5">
        <v>0.48</v>
      </c>
      <c r="H232" s="4">
        <v>1</v>
      </c>
    </row>
    <row r="233" spans="1:8" x14ac:dyDescent="0.2">
      <c r="A233" s="2" t="s">
        <v>45</v>
      </c>
      <c r="B233" s="4">
        <v>277</v>
      </c>
      <c r="C233" s="5">
        <v>26.51</v>
      </c>
      <c r="D233" s="4">
        <v>144</v>
      </c>
      <c r="E233" s="5">
        <v>23.41</v>
      </c>
      <c r="F233" s="4">
        <v>132</v>
      </c>
      <c r="G233" s="5">
        <v>31.88</v>
      </c>
      <c r="H233" s="4">
        <v>1</v>
      </c>
    </row>
    <row r="234" spans="1:8" x14ac:dyDescent="0.2">
      <c r="A234" s="2" t="s">
        <v>46</v>
      </c>
      <c r="B234" s="4">
        <v>10</v>
      </c>
      <c r="C234" s="5">
        <v>0.96</v>
      </c>
      <c r="D234" s="4">
        <v>2</v>
      </c>
      <c r="E234" s="5">
        <v>0.33</v>
      </c>
      <c r="F234" s="4">
        <v>8</v>
      </c>
      <c r="G234" s="5">
        <v>1.93</v>
      </c>
      <c r="H234" s="4">
        <v>0</v>
      </c>
    </row>
    <row r="235" spans="1:8" x14ac:dyDescent="0.2">
      <c r="A235" s="2" t="s">
        <v>47</v>
      </c>
      <c r="B235" s="4">
        <v>74</v>
      </c>
      <c r="C235" s="5">
        <v>7.08</v>
      </c>
      <c r="D235" s="4">
        <v>50</v>
      </c>
      <c r="E235" s="5">
        <v>8.1300000000000008</v>
      </c>
      <c r="F235" s="4">
        <v>24</v>
      </c>
      <c r="G235" s="5">
        <v>5.8</v>
      </c>
      <c r="H235" s="4">
        <v>0</v>
      </c>
    </row>
    <row r="236" spans="1:8" x14ac:dyDescent="0.2">
      <c r="A236" s="2" t="s">
        <v>48</v>
      </c>
      <c r="B236" s="4">
        <v>35</v>
      </c>
      <c r="C236" s="5">
        <v>3.35</v>
      </c>
      <c r="D236" s="4">
        <v>23</v>
      </c>
      <c r="E236" s="5">
        <v>3.74</v>
      </c>
      <c r="F236" s="4">
        <v>12</v>
      </c>
      <c r="G236" s="5">
        <v>2.9</v>
      </c>
      <c r="H236" s="4">
        <v>0</v>
      </c>
    </row>
    <row r="237" spans="1:8" x14ac:dyDescent="0.2">
      <c r="A237" s="2" t="s">
        <v>49</v>
      </c>
      <c r="B237" s="4">
        <v>125</v>
      </c>
      <c r="C237" s="5">
        <v>11.96</v>
      </c>
      <c r="D237" s="4">
        <v>96</v>
      </c>
      <c r="E237" s="5">
        <v>15.61</v>
      </c>
      <c r="F237" s="4">
        <v>28</v>
      </c>
      <c r="G237" s="5">
        <v>6.76</v>
      </c>
      <c r="H237" s="4">
        <v>0</v>
      </c>
    </row>
    <row r="238" spans="1:8" x14ac:dyDescent="0.2">
      <c r="A238" s="2" t="s">
        <v>50</v>
      </c>
      <c r="B238" s="4">
        <v>122</v>
      </c>
      <c r="C238" s="5">
        <v>11.67</v>
      </c>
      <c r="D238" s="4">
        <v>98</v>
      </c>
      <c r="E238" s="5">
        <v>15.93</v>
      </c>
      <c r="F238" s="4">
        <v>21</v>
      </c>
      <c r="G238" s="5">
        <v>5.07</v>
      </c>
      <c r="H238" s="4">
        <v>1</v>
      </c>
    </row>
    <row r="239" spans="1:8" x14ac:dyDescent="0.2">
      <c r="A239" s="2" t="s">
        <v>51</v>
      </c>
      <c r="B239" s="4">
        <v>30</v>
      </c>
      <c r="C239" s="5">
        <v>2.87</v>
      </c>
      <c r="D239" s="4">
        <v>22</v>
      </c>
      <c r="E239" s="5">
        <v>3.58</v>
      </c>
      <c r="F239" s="4">
        <v>7</v>
      </c>
      <c r="G239" s="5">
        <v>1.69</v>
      </c>
      <c r="H239" s="4">
        <v>0</v>
      </c>
    </row>
    <row r="240" spans="1:8" x14ac:dyDescent="0.2">
      <c r="A240" s="2" t="s">
        <v>52</v>
      </c>
      <c r="B240" s="4">
        <v>47</v>
      </c>
      <c r="C240" s="5">
        <v>4.5</v>
      </c>
      <c r="D240" s="4">
        <v>27</v>
      </c>
      <c r="E240" s="5">
        <v>4.3899999999999997</v>
      </c>
      <c r="F240" s="4">
        <v>20</v>
      </c>
      <c r="G240" s="5">
        <v>4.83</v>
      </c>
      <c r="H240" s="4">
        <v>0</v>
      </c>
    </row>
    <row r="241" spans="1:8" x14ac:dyDescent="0.2">
      <c r="A241" s="2" t="s">
        <v>53</v>
      </c>
      <c r="B241" s="4">
        <v>23</v>
      </c>
      <c r="C241" s="5">
        <v>2.2000000000000002</v>
      </c>
      <c r="D241" s="4">
        <v>8</v>
      </c>
      <c r="E241" s="5">
        <v>1.3</v>
      </c>
      <c r="F241" s="4">
        <v>8</v>
      </c>
      <c r="G241" s="5">
        <v>1.93</v>
      </c>
      <c r="H241" s="4">
        <v>4</v>
      </c>
    </row>
    <row r="242" spans="1:8" x14ac:dyDescent="0.2">
      <c r="A242" s="1" t="s">
        <v>15</v>
      </c>
      <c r="B242" s="4">
        <v>857</v>
      </c>
      <c r="C242" s="5">
        <v>100</v>
      </c>
      <c r="D242" s="4">
        <v>510</v>
      </c>
      <c r="E242" s="5">
        <v>100</v>
      </c>
      <c r="F242" s="4">
        <v>320</v>
      </c>
      <c r="G242" s="5">
        <v>100.02000000000001</v>
      </c>
      <c r="H242" s="4">
        <v>1</v>
      </c>
    </row>
    <row r="243" spans="1:8" x14ac:dyDescent="0.2">
      <c r="A243" s="2" t="s">
        <v>39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40</v>
      </c>
      <c r="B244" s="4">
        <v>97</v>
      </c>
      <c r="C244" s="5">
        <v>11.32</v>
      </c>
      <c r="D244" s="4">
        <v>55</v>
      </c>
      <c r="E244" s="5">
        <v>10.78</v>
      </c>
      <c r="F244" s="4">
        <v>42</v>
      </c>
      <c r="G244" s="5">
        <v>13.13</v>
      </c>
      <c r="H244" s="4">
        <v>0</v>
      </c>
    </row>
    <row r="245" spans="1:8" x14ac:dyDescent="0.2">
      <c r="A245" s="2" t="s">
        <v>41</v>
      </c>
      <c r="B245" s="4">
        <v>159</v>
      </c>
      <c r="C245" s="5">
        <v>18.55</v>
      </c>
      <c r="D245" s="4">
        <v>86</v>
      </c>
      <c r="E245" s="5">
        <v>16.86</v>
      </c>
      <c r="F245" s="4">
        <v>72</v>
      </c>
      <c r="G245" s="5">
        <v>22.5</v>
      </c>
      <c r="H245" s="4">
        <v>1</v>
      </c>
    </row>
    <row r="246" spans="1:8" x14ac:dyDescent="0.2">
      <c r="A246" s="2" t="s">
        <v>42</v>
      </c>
      <c r="B246" s="4">
        <v>4</v>
      </c>
      <c r="C246" s="5">
        <v>0.47</v>
      </c>
      <c r="D246" s="4">
        <v>0</v>
      </c>
      <c r="E246" s="5">
        <v>0</v>
      </c>
      <c r="F246" s="4">
        <v>1</v>
      </c>
      <c r="G246" s="5">
        <v>0.31</v>
      </c>
      <c r="H246" s="4">
        <v>0</v>
      </c>
    </row>
    <row r="247" spans="1:8" x14ac:dyDescent="0.2">
      <c r="A247" s="2" t="s">
        <v>43</v>
      </c>
      <c r="B247" s="4">
        <v>2</v>
      </c>
      <c r="C247" s="5">
        <v>0.23</v>
      </c>
      <c r="D247" s="4">
        <v>0</v>
      </c>
      <c r="E247" s="5">
        <v>0</v>
      </c>
      <c r="F247" s="4">
        <v>2</v>
      </c>
      <c r="G247" s="5">
        <v>0.63</v>
      </c>
      <c r="H247" s="4">
        <v>0</v>
      </c>
    </row>
    <row r="248" spans="1:8" x14ac:dyDescent="0.2">
      <c r="A248" s="2" t="s">
        <v>44</v>
      </c>
      <c r="B248" s="4">
        <v>7</v>
      </c>
      <c r="C248" s="5">
        <v>0.82</v>
      </c>
      <c r="D248" s="4">
        <v>0</v>
      </c>
      <c r="E248" s="5">
        <v>0</v>
      </c>
      <c r="F248" s="4">
        <v>7</v>
      </c>
      <c r="G248" s="5">
        <v>2.19</v>
      </c>
      <c r="H248" s="4">
        <v>0</v>
      </c>
    </row>
    <row r="249" spans="1:8" x14ac:dyDescent="0.2">
      <c r="A249" s="2" t="s">
        <v>45</v>
      </c>
      <c r="B249" s="4">
        <v>242</v>
      </c>
      <c r="C249" s="5">
        <v>28.24</v>
      </c>
      <c r="D249" s="4">
        <v>116</v>
      </c>
      <c r="E249" s="5">
        <v>22.75</v>
      </c>
      <c r="F249" s="4">
        <v>126</v>
      </c>
      <c r="G249" s="5">
        <v>39.380000000000003</v>
      </c>
      <c r="H249" s="4">
        <v>0</v>
      </c>
    </row>
    <row r="250" spans="1:8" x14ac:dyDescent="0.2">
      <c r="A250" s="2" t="s">
        <v>46</v>
      </c>
      <c r="B250" s="4">
        <v>5</v>
      </c>
      <c r="C250" s="5">
        <v>0.57999999999999996</v>
      </c>
      <c r="D250" s="4">
        <v>1</v>
      </c>
      <c r="E250" s="5">
        <v>0.2</v>
      </c>
      <c r="F250" s="4">
        <v>4</v>
      </c>
      <c r="G250" s="5">
        <v>1.25</v>
      </c>
      <c r="H250" s="4">
        <v>0</v>
      </c>
    </row>
    <row r="251" spans="1:8" x14ac:dyDescent="0.2">
      <c r="A251" s="2" t="s">
        <v>47</v>
      </c>
      <c r="B251" s="4">
        <v>37</v>
      </c>
      <c r="C251" s="5">
        <v>4.32</v>
      </c>
      <c r="D251" s="4">
        <v>27</v>
      </c>
      <c r="E251" s="5">
        <v>5.29</v>
      </c>
      <c r="F251" s="4">
        <v>10</v>
      </c>
      <c r="G251" s="5">
        <v>3.13</v>
      </c>
      <c r="H251" s="4">
        <v>0</v>
      </c>
    </row>
    <row r="252" spans="1:8" x14ac:dyDescent="0.2">
      <c r="A252" s="2" t="s">
        <v>48</v>
      </c>
      <c r="B252" s="4">
        <v>37</v>
      </c>
      <c r="C252" s="5">
        <v>4.32</v>
      </c>
      <c r="D252" s="4">
        <v>27</v>
      </c>
      <c r="E252" s="5">
        <v>5.29</v>
      </c>
      <c r="F252" s="4">
        <v>9</v>
      </c>
      <c r="G252" s="5">
        <v>2.81</v>
      </c>
      <c r="H252" s="4">
        <v>0</v>
      </c>
    </row>
    <row r="253" spans="1:8" x14ac:dyDescent="0.2">
      <c r="A253" s="2" t="s">
        <v>49</v>
      </c>
      <c r="B253" s="4">
        <v>83</v>
      </c>
      <c r="C253" s="5">
        <v>9.68</v>
      </c>
      <c r="D253" s="4">
        <v>70</v>
      </c>
      <c r="E253" s="5">
        <v>13.73</v>
      </c>
      <c r="F253" s="4">
        <v>12</v>
      </c>
      <c r="G253" s="5">
        <v>3.75</v>
      </c>
      <c r="H253" s="4">
        <v>0</v>
      </c>
    </row>
    <row r="254" spans="1:8" x14ac:dyDescent="0.2">
      <c r="A254" s="2" t="s">
        <v>50</v>
      </c>
      <c r="B254" s="4">
        <v>103</v>
      </c>
      <c r="C254" s="5">
        <v>12.02</v>
      </c>
      <c r="D254" s="4">
        <v>82</v>
      </c>
      <c r="E254" s="5">
        <v>16.079999999999998</v>
      </c>
      <c r="F254" s="4">
        <v>16</v>
      </c>
      <c r="G254" s="5">
        <v>5</v>
      </c>
      <c r="H254" s="4">
        <v>0</v>
      </c>
    </row>
    <row r="255" spans="1:8" x14ac:dyDescent="0.2">
      <c r="A255" s="2" t="s">
        <v>51</v>
      </c>
      <c r="B255" s="4">
        <v>32</v>
      </c>
      <c r="C255" s="5">
        <v>3.73</v>
      </c>
      <c r="D255" s="4">
        <v>25</v>
      </c>
      <c r="E255" s="5">
        <v>4.9000000000000004</v>
      </c>
      <c r="F255" s="4">
        <v>3</v>
      </c>
      <c r="G255" s="5">
        <v>0.94</v>
      </c>
      <c r="H255" s="4">
        <v>0</v>
      </c>
    </row>
    <row r="256" spans="1:8" x14ac:dyDescent="0.2">
      <c r="A256" s="2" t="s">
        <v>52</v>
      </c>
      <c r="B256" s="4">
        <v>25</v>
      </c>
      <c r="C256" s="5">
        <v>2.92</v>
      </c>
      <c r="D256" s="4">
        <v>13</v>
      </c>
      <c r="E256" s="5">
        <v>2.5499999999999998</v>
      </c>
      <c r="F256" s="4">
        <v>8</v>
      </c>
      <c r="G256" s="5">
        <v>2.5</v>
      </c>
      <c r="H256" s="4">
        <v>0</v>
      </c>
    </row>
    <row r="257" spans="1:8" x14ac:dyDescent="0.2">
      <c r="A257" s="2" t="s">
        <v>53</v>
      </c>
      <c r="B257" s="4">
        <v>24</v>
      </c>
      <c r="C257" s="5">
        <v>2.8</v>
      </c>
      <c r="D257" s="4">
        <v>8</v>
      </c>
      <c r="E257" s="5">
        <v>1.57</v>
      </c>
      <c r="F257" s="4">
        <v>8</v>
      </c>
      <c r="G257" s="5">
        <v>2.5</v>
      </c>
      <c r="H257" s="4">
        <v>0</v>
      </c>
    </row>
    <row r="258" spans="1:8" x14ac:dyDescent="0.2">
      <c r="A258" s="1" t="s">
        <v>16</v>
      </c>
      <c r="B258" s="4">
        <v>1817</v>
      </c>
      <c r="C258" s="5">
        <v>100.02000000000001</v>
      </c>
      <c r="D258" s="4">
        <v>1175</v>
      </c>
      <c r="E258" s="5">
        <v>100.00999999999999</v>
      </c>
      <c r="F258" s="4">
        <v>613</v>
      </c>
      <c r="G258" s="5">
        <v>100</v>
      </c>
      <c r="H258" s="4">
        <v>1</v>
      </c>
    </row>
    <row r="259" spans="1:8" x14ac:dyDescent="0.2">
      <c r="A259" s="2" t="s">
        <v>39</v>
      </c>
      <c r="B259" s="4">
        <v>2</v>
      </c>
      <c r="C259" s="5">
        <v>0.11</v>
      </c>
      <c r="D259" s="4">
        <v>1</v>
      </c>
      <c r="E259" s="5">
        <v>0.09</v>
      </c>
      <c r="F259" s="4">
        <v>1</v>
      </c>
      <c r="G259" s="5">
        <v>0.16</v>
      </c>
      <c r="H259" s="4">
        <v>0</v>
      </c>
    </row>
    <row r="260" spans="1:8" x14ac:dyDescent="0.2">
      <c r="A260" s="2" t="s">
        <v>40</v>
      </c>
      <c r="B260" s="4">
        <v>332</v>
      </c>
      <c r="C260" s="5">
        <v>18.27</v>
      </c>
      <c r="D260" s="4">
        <v>188</v>
      </c>
      <c r="E260" s="5">
        <v>16</v>
      </c>
      <c r="F260" s="4">
        <v>144</v>
      </c>
      <c r="G260" s="5">
        <v>23.49</v>
      </c>
      <c r="H260" s="4">
        <v>0</v>
      </c>
    </row>
    <row r="261" spans="1:8" x14ac:dyDescent="0.2">
      <c r="A261" s="2" t="s">
        <v>41</v>
      </c>
      <c r="B261" s="4">
        <v>234</v>
      </c>
      <c r="C261" s="5">
        <v>12.88</v>
      </c>
      <c r="D261" s="4">
        <v>145</v>
      </c>
      <c r="E261" s="5">
        <v>12.34</v>
      </c>
      <c r="F261" s="4">
        <v>89</v>
      </c>
      <c r="G261" s="5">
        <v>14.52</v>
      </c>
      <c r="H261" s="4">
        <v>0</v>
      </c>
    </row>
    <row r="262" spans="1:8" x14ac:dyDescent="0.2">
      <c r="A262" s="2" t="s">
        <v>42</v>
      </c>
      <c r="B262" s="4">
        <v>3</v>
      </c>
      <c r="C262" s="5">
        <v>0.17</v>
      </c>
      <c r="D262" s="4">
        <v>0</v>
      </c>
      <c r="E262" s="5">
        <v>0</v>
      </c>
      <c r="F262" s="4">
        <v>2</v>
      </c>
      <c r="G262" s="5">
        <v>0.33</v>
      </c>
      <c r="H262" s="4">
        <v>0</v>
      </c>
    </row>
    <row r="263" spans="1:8" x14ac:dyDescent="0.2">
      <c r="A263" s="2" t="s">
        <v>43</v>
      </c>
      <c r="B263" s="4">
        <v>13</v>
      </c>
      <c r="C263" s="5">
        <v>0.72</v>
      </c>
      <c r="D263" s="4">
        <v>4</v>
      </c>
      <c r="E263" s="5">
        <v>0.34</v>
      </c>
      <c r="F263" s="4">
        <v>9</v>
      </c>
      <c r="G263" s="5">
        <v>1.47</v>
      </c>
      <c r="H263" s="4">
        <v>0</v>
      </c>
    </row>
    <row r="264" spans="1:8" x14ac:dyDescent="0.2">
      <c r="A264" s="2" t="s">
        <v>44</v>
      </c>
      <c r="B264" s="4">
        <v>9</v>
      </c>
      <c r="C264" s="5">
        <v>0.5</v>
      </c>
      <c r="D264" s="4">
        <v>5</v>
      </c>
      <c r="E264" s="5">
        <v>0.43</v>
      </c>
      <c r="F264" s="4">
        <v>4</v>
      </c>
      <c r="G264" s="5">
        <v>0.65</v>
      </c>
      <c r="H264" s="4">
        <v>0</v>
      </c>
    </row>
    <row r="265" spans="1:8" x14ac:dyDescent="0.2">
      <c r="A265" s="2" t="s">
        <v>45</v>
      </c>
      <c r="B265" s="4">
        <v>396</v>
      </c>
      <c r="C265" s="5">
        <v>21.79</v>
      </c>
      <c r="D265" s="4">
        <v>219</v>
      </c>
      <c r="E265" s="5">
        <v>18.64</v>
      </c>
      <c r="F265" s="4">
        <v>177</v>
      </c>
      <c r="G265" s="5">
        <v>28.87</v>
      </c>
      <c r="H265" s="4">
        <v>0</v>
      </c>
    </row>
    <row r="266" spans="1:8" x14ac:dyDescent="0.2">
      <c r="A266" s="2" t="s">
        <v>46</v>
      </c>
      <c r="B266" s="4">
        <v>7</v>
      </c>
      <c r="C266" s="5">
        <v>0.39</v>
      </c>
      <c r="D266" s="4">
        <v>5</v>
      </c>
      <c r="E266" s="5">
        <v>0.43</v>
      </c>
      <c r="F266" s="4">
        <v>2</v>
      </c>
      <c r="G266" s="5">
        <v>0.33</v>
      </c>
      <c r="H266" s="4">
        <v>0</v>
      </c>
    </row>
    <row r="267" spans="1:8" x14ac:dyDescent="0.2">
      <c r="A267" s="2" t="s">
        <v>47</v>
      </c>
      <c r="B267" s="4">
        <v>96</v>
      </c>
      <c r="C267" s="5">
        <v>5.28</v>
      </c>
      <c r="D267" s="4">
        <v>66</v>
      </c>
      <c r="E267" s="5">
        <v>5.62</v>
      </c>
      <c r="F267" s="4">
        <v>30</v>
      </c>
      <c r="G267" s="5">
        <v>4.8899999999999997</v>
      </c>
      <c r="H267" s="4">
        <v>0</v>
      </c>
    </row>
    <row r="268" spans="1:8" x14ac:dyDescent="0.2">
      <c r="A268" s="2" t="s">
        <v>48</v>
      </c>
      <c r="B268" s="4">
        <v>64</v>
      </c>
      <c r="C268" s="5">
        <v>3.52</v>
      </c>
      <c r="D268" s="4">
        <v>38</v>
      </c>
      <c r="E268" s="5">
        <v>3.23</v>
      </c>
      <c r="F268" s="4">
        <v>24</v>
      </c>
      <c r="G268" s="5">
        <v>3.92</v>
      </c>
      <c r="H268" s="4">
        <v>0</v>
      </c>
    </row>
    <row r="269" spans="1:8" x14ac:dyDescent="0.2">
      <c r="A269" s="2" t="s">
        <v>49</v>
      </c>
      <c r="B269" s="4">
        <v>236</v>
      </c>
      <c r="C269" s="5">
        <v>12.99</v>
      </c>
      <c r="D269" s="4">
        <v>200</v>
      </c>
      <c r="E269" s="5">
        <v>17.02</v>
      </c>
      <c r="F269" s="4">
        <v>31</v>
      </c>
      <c r="G269" s="5">
        <v>5.0599999999999996</v>
      </c>
      <c r="H269" s="4">
        <v>0</v>
      </c>
    </row>
    <row r="270" spans="1:8" x14ac:dyDescent="0.2">
      <c r="A270" s="2" t="s">
        <v>50</v>
      </c>
      <c r="B270" s="4">
        <v>234</v>
      </c>
      <c r="C270" s="5">
        <v>12.88</v>
      </c>
      <c r="D270" s="4">
        <v>196</v>
      </c>
      <c r="E270" s="5">
        <v>16.68</v>
      </c>
      <c r="F270" s="4">
        <v>38</v>
      </c>
      <c r="G270" s="5">
        <v>6.2</v>
      </c>
      <c r="H270" s="4">
        <v>0</v>
      </c>
    </row>
    <row r="271" spans="1:8" x14ac:dyDescent="0.2">
      <c r="A271" s="2" t="s">
        <v>51</v>
      </c>
      <c r="B271" s="4">
        <v>53</v>
      </c>
      <c r="C271" s="5">
        <v>2.92</v>
      </c>
      <c r="D271" s="4">
        <v>26</v>
      </c>
      <c r="E271" s="5">
        <v>2.21</v>
      </c>
      <c r="F271" s="4">
        <v>16</v>
      </c>
      <c r="G271" s="5">
        <v>2.61</v>
      </c>
      <c r="H271" s="4">
        <v>0</v>
      </c>
    </row>
    <row r="272" spans="1:8" x14ac:dyDescent="0.2">
      <c r="A272" s="2" t="s">
        <v>52</v>
      </c>
      <c r="B272" s="4">
        <v>93</v>
      </c>
      <c r="C272" s="5">
        <v>5.12</v>
      </c>
      <c r="D272" s="4">
        <v>58</v>
      </c>
      <c r="E272" s="5">
        <v>4.9400000000000004</v>
      </c>
      <c r="F272" s="4">
        <v>26</v>
      </c>
      <c r="G272" s="5">
        <v>4.24</v>
      </c>
      <c r="H272" s="4">
        <v>0</v>
      </c>
    </row>
    <row r="273" spans="1:8" x14ac:dyDescent="0.2">
      <c r="A273" s="2" t="s">
        <v>53</v>
      </c>
      <c r="B273" s="4">
        <v>45</v>
      </c>
      <c r="C273" s="5">
        <v>2.48</v>
      </c>
      <c r="D273" s="4">
        <v>24</v>
      </c>
      <c r="E273" s="5">
        <v>2.04</v>
      </c>
      <c r="F273" s="4">
        <v>20</v>
      </c>
      <c r="G273" s="5">
        <v>3.26</v>
      </c>
      <c r="H273" s="4">
        <v>1</v>
      </c>
    </row>
    <row r="274" spans="1:8" x14ac:dyDescent="0.2">
      <c r="A274" s="1" t="s">
        <v>17</v>
      </c>
      <c r="B274" s="4">
        <v>960</v>
      </c>
      <c r="C274" s="5">
        <v>100.01</v>
      </c>
      <c r="D274" s="4">
        <v>540</v>
      </c>
      <c r="E274" s="5">
        <v>99.99</v>
      </c>
      <c r="F274" s="4">
        <v>407</v>
      </c>
      <c r="G274" s="5">
        <v>100.02000000000002</v>
      </c>
      <c r="H274" s="4">
        <v>0</v>
      </c>
    </row>
    <row r="275" spans="1:8" x14ac:dyDescent="0.2">
      <c r="A275" s="2" t="s">
        <v>39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40</v>
      </c>
      <c r="B276" s="4">
        <v>155</v>
      </c>
      <c r="C276" s="5">
        <v>16.149999999999999</v>
      </c>
      <c r="D276" s="4">
        <v>71</v>
      </c>
      <c r="E276" s="5">
        <v>13.15</v>
      </c>
      <c r="F276" s="4">
        <v>84</v>
      </c>
      <c r="G276" s="5">
        <v>20.64</v>
      </c>
      <c r="H276" s="4">
        <v>0</v>
      </c>
    </row>
    <row r="277" spans="1:8" x14ac:dyDescent="0.2">
      <c r="A277" s="2" t="s">
        <v>41</v>
      </c>
      <c r="B277" s="4">
        <v>135</v>
      </c>
      <c r="C277" s="5">
        <v>14.06</v>
      </c>
      <c r="D277" s="4">
        <v>74</v>
      </c>
      <c r="E277" s="5">
        <v>13.7</v>
      </c>
      <c r="F277" s="4">
        <v>61</v>
      </c>
      <c r="G277" s="5">
        <v>14.99</v>
      </c>
      <c r="H277" s="4">
        <v>0</v>
      </c>
    </row>
    <row r="278" spans="1:8" x14ac:dyDescent="0.2">
      <c r="A278" s="2" t="s">
        <v>42</v>
      </c>
      <c r="B278" s="4">
        <v>1</v>
      </c>
      <c r="C278" s="5">
        <v>0.1</v>
      </c>
      <c r="D278" s="4">
        <v>0</v>
      </c>
      <c r="E278" s="5">
        <v>0</v>
      </c>
      <c r="F278" s="4">
        <v>1</v>
      </c>
      <c r="G278" s="5">
        <v>0.25</v>
      </c>
      <c r="H278" s="4">
        <v>0</v>
      </c>
    </row>
    <row r="279" spans="1:8" x14ac:dyDescent="0.2">
      <c r="A279" s="2" t="s">
        <v>43</v>
      </c>
      <c r="B279" s="4">
        <v>3</v>
      </c>
      <c r="C279" s="5">
        <v>0.31</v>
      </c>
      <c r="D279" s="4">
        <v>0</v>
      </c>
      <c r="E279" s="5">
        <v>0</v>
      </c>
      <c r="F279" s="4">
        <v>3</v>
      </c>
      <c r="G279" s="5">
        <v>0.74</v>
      </c>
      <c r="H279" s="4">
        <v>0</v>
      </c>
    </row>
    <row r="280" spans="1:8" x14ac:dyDescent="0.2">
      <c r="A280" s="2" t="s">
        <v>44</v>
      </c>
      <c r="B280" s="4">
        <v>7</v>
      </c>
      <c r="C280" s="5">
        <v>0.73</v>
      </c>
      <c r="D280" s="4">
        <v>0</v>
      </c>
      <c r="E280" s="5">
        <v>0</v>
      </c>
      <c r="F280" s="4">
        <v>7</v>
      </c>
      <c r="G280" s="5">
        <v>1.72</v>
      </c>
      <c r="H280" s="4">
        <v>0</v>
      </c>
    </row>
    <row r="281" spans="1:8" x14ac:dyDescent="0.2">
      <c r="A281" s="2" t="s">
        <v>45</v>
      </c>
      <c r="B281" s="4">
        <v>234</v>
      </c>
      <c r="C281" s="5">
        <v>24.38</v>
      </c>
      <c r="D281" s="4">
        <v>119</v>
      </c>
      <c r="E281" s="5">
        <v>22.04</v>
      </c>
      <c r="F281" s="4">
        <v>115</v>
      </c>
      <c r="G281" s="5">
        <v>28.26</v>
      </c>
      <c r="H281" s="4">
        <v>0</v>
      </c>
    </row>
    <row r="282" spans="1:8" x14ac:dyDescent="0.2">
      <c r="A282" s="2" t="s">
        <v>46</v>
      </c>
      <c r="B282" s="4">
        <v>4</v>
      </c>
      <c r="C282" s="5">
        <v>0.42</v>
      </c>
      <c r="D282" s="4">
        <v>0</v>
      </c>
      <c r="E282" s="5">
        <v>0</v>
      </c>
      <c r="F282" s="4">
        <v>4</v>
      </c>
      <c r="G282" s="5">
        <v>0.98</v>
      </c>
      <c r="H282" s="4">
        <v>0</v>
      </c>
    </row>
    <row r="283" spans="1:8" x14ac:dyDescent="0.2">
      <c r="A283" s="2" t="s">
        <v>47</v>
      </c>
      <c r="B283" s="4">
        <v>41</v>
      </c>
      <c r="C283" s="5">
        <v>4.2699999999999996</v>
      </c>
      <c r="D283" s="4">
        <v>10</v>
      </c>
      <c r="E283" s="5">
        <v>1.85</v>
      </c>
      <c r="F283" s="4">
        <v>31</v>
      </c>
      <c r="G283" s="5">
        <v>7.62</v>
      </c>
      <c r="H283" s="4">
        <v>0</v>
      </c>
    </row>
    <row r="284" spans="1:8" x14ac:dyDescent="0.2">
      <c r="A284" s="2" t="s">
        <v>48</v>
      </c>
      <c r="B284" s="4">
        <v>36</v>
      </c>
      <c r="C284" s="5">
        <v>3.75</v>
      </c>
      <c r="D284" s="4">
        <v>24</v>
      </c>
      <c r="E284" s="5">
        <v>4.4400000000000004</v>
      </c>
      <c r="F284" s="4">
        <v>12</v>
      </c>
      <c r="G284" s="5">
        <v>2.95</v>
      </c>
      <c r="H284" s="4">
        <v>0</v>
      </c>
    </row>
    <row r="285" spans="1:8" x14ac:dyDescent="0.2">
      <c r="A285" s="2" t="s">
        <v>49</v>
      </c>
      <c r="B285" s="4">
        <v>93</v>
      </c>
      <c r="C285" s="5">
        <v>9.69</v>
      </c>
      <c r="D285" s="4">
        <v>71</v>
      </c>
      <c r="E285" s="5">
        <v>13.15</v>
      </c>
      <c r="F285" s="4">
        <v>21</v>
      </c>
      <c r="G285" s="5">
        <v>5.16</v>
      </c>
      <c r="H285" s="4">
        <v>0</v>
      </c>
    </row>
    <row r="286" spans="1:8" x14ac:dyDescent="0.2">
      <c r="A286" s="2" t="s">
        <v>50</v>
      </c>
      <c r="B286" s="4">
        <v>138</v>
      </c>
      <c r="C286" s="5">
        <v>14.38</v>
      </c>
      <c r="D286" s="4">
        <v>108</v>
      </c>
      <c r="E286" s="5">
        <v>20</v>
      </c>
      <c r="F286" s="4">
        <v>30</v>
      </c>
      <c r="G286" s="5">
        <v>7.37</v>
      </c>
      <c r="H286" s="4">
        <v>0</v>
      </c>
    </row>
    <row r="287" spans="1:8" x14ac:dyDescent="0.2">
      <c r="A287" s="2" t="s">
        <v>51</v>
      </c>
      <c r="B287" s="4">
        <v>39</v>
      </c>
      <c r="C287" s="5">
        <v>4.0599999999999996</v>
      </c>
      <c r="D287" s="4">
        <v>20</v>
      </c>
      <c r="E287" s="5">
        <v>3.7</v>
      </c>
      <c r="F287" s="4">
        <v>11</v>
      </c>
      <c r="G287" s="5">
        <v>2.7</v>
      </c>
      <c r="H287" s="4">
        <v>0</v>
      </c>
    </row>
    <row r="288" spans="1:8" x14ac:dyDescent="0.2">
      <c r="A288" s="2" t="s">
        <v>52</v>
      </c>
      <c r="B288" s="4">
        <v>46</v>
      </c>
      <c r="C288" s="5">
        <v>4.79</v>
      </c>
      <c r="D288" s="4">
        <v>27</v>
      </c>
      <c r="E288" s="5">
        <v>5</v>
      </c>
      <c r="F288" s="4">
        <v>15</v>
      </c>
      <c r="G288" s="5">
        <v>3.69</v>
      </c>
      <c r="H288" s="4">
        <v>0</v>
      </c>
    </row>
    <row r="289" spans="1:8" x14ac:dyDescent="0.2">
      <c r="A289" s="2" t="s">
        <v>53</v>
      </c>
      <c r="B289" s="4">
        <v>28</v>
      </c>
      <c r="C289" s="5">
        <v>2.92</v>
      </c>
      <c r="D289" s="4">
        <v>16</v>
      </c>
      <c r="E289" s="5">
        <v>2.96</v>
      </c>
      <c r="F289" s="4">
        <v>12</v>
      </c>
      <c r="G289" s="5">
        <v>2.95</v>
      </c>
      <c r="H289" s="4">
        <v>0</v>
      </c>
    </row>
    <row r="290" spans="1:8" x14ac:dyDescent="0.2">
      <c r="A290" s="1" t="s">
        <v>18</v>
      </c>
      <c r="B290" s="4">
        <v>1926</v>
      </c>
      <c r="C290" s="5">
        <v>99.999999999999986</v>
      </c>
      <c r="D290" s="4">
        <v>1256</v>
      </c>
      <c r="E290" s="5">
        <v>100.02</v>
      </c>
      <c r="F290" s="4">
        <v>634</v>
      </c>
      <c r="G290" s="5">
        <v>100.00999999999999</v>
      </c>
      <c r="H290" s="4">
        <v>6</v>
      </c>
    </row>
    <row r="291" spans="1:8" x14ac:dyDescent="0.2">
      <c r="A291" s="2" t="s">
        <v>39</v>
      </c>
      <c r="B291" s="4">
        <v>1</v>
      </c>
      <c r="C291" s="5">
        <v>0.05</v>
      </c>
      <c r="D291" s="4">
        <v>0</v>
      </c>
      <c r="E291" s="5">
        <v>0</v>
      </c>
      <c r="F291" s="4">
        <v>1</v>
      </c>
      <c r="G291" s="5">
        <v>0.16</v>
      </c>
      <c r="H291" s="4">
        <v>0</v>
      </c>
    </row>
    <row r="292" spans="1:8" x14ac:dyDescent="0.2">
      <c r="A292" s="2" t="s">
        <v>40</v>
      </c>
      <c r="B292" s="4">
        <v>307</v>
      </c>
      <c r="C292" s="5">
        <v>15.94</v>
      </c>
      <c r="D292" s="4">
        <v>167</v>
      </c>
      <c r="E292" s="5">
        <v>13.3</v>
      </c>
      <c r="F292" s="4">
        <v>140</v>
      </c>
      <c r="G292" s="5">
        <v>22.08</v>
      </c>
      <c r="H292" s="4">
        <v>0</v>
      </c>
    </row>
    <row r="293" spans="1:8" x14ac:dyDescent="0.2">
      <c r="A293" s="2" t="s">
        <v>41</v>
      </c>
      <c r="B293" s="4">
        <v>170</v>
      </c>
      <c r="C293" s="5">
        <v>8.83</v>
      </c>
      <c r="D293" s="4">
        <v>86</v>
      </c>
      <c r="E293" s="5">
        <v>6.85</v>
      </c>
      <c r="F293" s="4">
        <v>84</v>
      </c>
      <c r="G293" s="5">
        <v>13.25</v>
      </c>
      <c r="H293" s="4">
        <v>0</v>
      </c>
    </row>
    <row r="294" spans="1:8" x14ac:dyDescent="0.2">
      <c r="A294" s="2" t="s">
        <v>42</v>
      </c>
      <c r="B294" s="4">
        <v>3</v>
      </c>
      <c r="C294" s="5">
        <v>0.16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2">
      <c r="A295" s="2" t="s">
        <v>43</v>
      </c>
      <c r="B295" s="4">
        <v>6</v>
      </c>
      <c r="C295" s="5">
        <v>0.31</v>
      </c>
      <c r="D295" s="4">
        <v>4</v>
      </c>
      <c r="E295" s="5">
        <v>0.32</v>
      </c>
      <c r="F295" s="4">
        <v>2</v>
      </c>
      <c r="G295" s="5">
        <v>0.32</v>
      </c>
      <c r="H295" s="4">
        <v>0</v>
      </c>
    </row>
    <row r="296" spans="1:8" x14ac:dyDescent="0.2">
      <c r="A296" s="2" t="s">
        <v>44</v>
      </c>
      <c r="B296" s="4">
        <v>14</v>
      </c>
      <c r="C296" s="5">
        <v>0.73</v>
      </c>
      <c r="D296" s="4">
        <v>6</v>
      </c>
      <c r="E296" s="5">
        <v>0.48</v>
      </c>
      <c r="F296" s="4">
        <v>7</v>
      </c>
      <c r="G296" s="5">
        <v>1.1000000000000001</v>
      </c>
      <c r="H296" s="4">
        <v>1</v>
      </c>
    </row>
    <row r="297" spans="1:8" x14ac:dyDescent="0.2">
      <c r="A297" s="2" t="s">
        <v>45</v>
      </c>
      <c r="B297" s="4">
        <v>504</v>
      </c>
      <c r="C297" s="5">
        <v>26.17</v>
      </c>
      <c r="D297" s="4">
        <v>321</v>
      </c>
      <c r="E297" s="5">
        <v>25.56</v>
      </c>
      <c r="F297" s="4">
        <v>183</v>
      </c>
      <c r="G297" s="5">
        <v>28.86</v>
      </c>
      <c r="H297" s="4">
        <v>0</v>
      </c>
    </row>
    <row r="298" spans="1:8" x14ac:dyDescent="0.2">
      <c r="A298" s="2" t="s">
        <v>46</v>
      </c>
      <c r="B298" s="4">
        <v>10</v>
      </c>
      <c r="C298" s="5">
        <v>0.52</v>
      </c>
      <c r="D298" s="4">
        <v>1</v>
      </c>
      <c r="E298" s="5">
        <v>0.08</v>
      </c>
      <c r="F298" s="4">
        <v>9</v>
      </c>
      <c r="G298" s="5">
        <v>1.42</v>
      </c>
      <c r="H298" s="4">
        <v>0</v>
      </c>
    </row>
    <row r="299" spans="1:8" x14ac:dyDescent="0.2">
      <c r="A299" s="2" t="s">
        <v>47</v>
      </c>
      <c r="B299" s="4">
        <v>94</v>
      </c>
      <c r="C299" s="5">
        <v>4.88</v>
      </c>
      <c r="D299" s="4">
        <v>54</v>
      </c>
      <c r="E299" s="5">
        <v>4.3</v>
      </c>
      <c r="F299" s="4">
        <v>39</v>
      </c>
      <c r="G299" s="5">
        <v>6.15</v>
      </c>
      <c r="H299" s="4">
        <v>0</v>
      </c>
    </row>
    <row r="300" spans="1:8" x14ac:dyDescent="0.2">
      <c r="A300" s="2" t="s">
        <v>48</v>
      </c>
      <c r="B300" s="4">
        <v>61</v>
      </c>
      <c r="C300" s="5">
        <v>3.17</v>
      </c>
      <c r="D300" s="4">
        <v>39</v>
      </c>
      <c r="E300" s="5">
        <v>3.11</v>
      </c>
      <c r="F300" s="4">
        <v>19</v>
      </c>
      <c r="G300" s="5">
        <v>3</v>
      </c>
      <c r="H300" s="4">
        <v>0</v>
      </c>
    </row>
    <row r="301" spans="1:8" x14ac:dyDescent="0.2">
      <c r="A301" s="2" t="s">
        <v>49</v>
      </c>
      <c r="B301" s="4">
        <v>220</v>
      </c>
      <c r="C301" s="5">
        <v>11.42</v>
      </c>
      <c r="D301" s="4">
        <v>184</v>
      </c>
      <c r="E301" s="5">
        <v>14.65</v>
      </c>
      <c r="F301" s="4">
        <v>33</v>
      </c>
      <c r="G301" s="5">
        <v>5.21</v>
      </c>
      <c r="H301" s="4">
        <v>1</v>
      </c>
    </row>
    <row r="302" spans="1:8" x14ac:dyDescent="0.2">
      <c r="A302" s="2" t="s">
        <v>50</v>
      </c>
      <c r="B302" s="4">
        <v>324</v>
      </c>
      <c r="C302" s="5">
        <v>16.82</v>
      </c>
      <c r="D302" s="4">
        <v>280</v>
      </c>
      <c r="E302" s="5">
        <v>22.29</v>
      </c>
      <c r="F302" s="4">
        <v>44</v>
      </c>
      <c r="G302" s="5">
        <v>6.94</v>
      </c>
      <c r="H302" s="4">
        <v>0</v>
      </c>
    </row>
    <row r="303" spans="1:8" x14ac:dyDescent="0.2">
      <c r="A303" s="2" t="s">
        <v>51</v>
      </c>
      <c r="B303" s="4">
        <v>79</v>
      </c>
      <c r="C303" s="5">
        <v>4.0999999999999996</v>
      </c>
      <c r="D303" s="4">
        <v>54</v>
      </c>
      <c r="E303" s="5">
        <v>4.3</v>
      </c>
      <c r="F303" s="4">
        <v>11</v>
      </c>
      <c r="G303" s="5">
        <v>1.74</v>
      </c>
      <c r="H303" s="4">
        <v>0</v>
      </c>
    </row>
    <row r="304" spans="1:8" x14ac:dyDescent="0.2">
      <c r="A304" s="2" t="s">
        <v>52</v>
      </c>
      <c r="B304" s="4">
        <v>79</v>
      </c>
      <c r="C304" s="5">
        <v>4.0999999999999996</v>
      </c>
      <c r="D304" s="4">
        <v>37</v>
      </c>
      <c r="E304" s="5">
        <v>2.95</v>
      </c>
      <c r="F304" s="4">
        <v>36</v>
      </c>
      <c r="G304" s="5">
        <v>5.68</v>
      </c>
      <c r="H304" s="4">
        <v>1</v>
      </c>
    </row>
    <row r="305" spans="1:8" x14ac:dyDescent="0.2">
      <c r="A305" s="2" t="s">
        <v>53</v>
      </c>
      <c r="B305" s="4">
        <v>54</v>
      </c>
      <c r="C305" s="5">
        <v>2.8</v>
      </c>
      <c r="D305" s="4">
        <v>23</v>
      </c>
      <c r="E305" s="5">
        <v>1.83</v>
      </c>
      <c r="F305" s="4">
        <v>26</v>
      </c>
      <c r="G305" s="5">
        <v>4.0999999999999996</v>
      </c>
      <c r="H305" s="4">
        <v>3</v>
      </c>
    </row>
    <row r="306" spans="1:8" x14ac:dyDescent="0.2">
      <c r="A306" s="1" t="s">
        <v>19</v>
      </c>
      <c r="B306" s="4">
        <v>3429</v>
      </c>
      <c r="C306" s="5">
        <v>100</v>
      </c>
      <c r="D306" s="4">
        <v>2159</v>
      </c>
      <c r="E306" s="5">
        <v>100.00000000000001</v>
      </c>
      <c r="F306" s="4">
        <v>1238</v>
      </c>
      <c r="G306" s="5">
        <v>100.00999999999999</v>
      </c>
      <c r="H306" s="4">
        <v>4</v>
      </c>
    </row>
    <row r="307" spans="1:8" x14ac:dyDescent="0.2">
      <c r="A307" s="2" t="s">
        <v>39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40</v>
      </c>
      <c r="B308" s="4">
        <v>302</v>
      </c>
      <c r="C308" s="5">
        <v>8.81</v>
      </c>
      <c r="D308" s="4">
        <v>161</v>
      </c>
      <c r="E308" s="5">
        <v>7.46</v>
      </c>
      <c r="F308" s="4">
        <v>141</v>
      </c>
      <c r="G308" s="5">
        <v>11.39</v>
      </c>
      <c r="H308" s="4">
        <v>0</v>
      </c>
    </row>
    <row r="309" spans="1:8" x14ac:dyDescent="0.2">
      <c r="A309" s="2" t="s">
        <v>41</v>
      </c>
      <c r="B309" s="4">
        <v>1311</v>
      </c>
      <c r="C309" s="5">
        <v>38.229999999999997</v>
      </c>
      <c r="D309" s="4">
        <v>809</v>
      </c>
      <c r="E309" s="5">
        <v>37.47</v>
      </c>
      <c r="F309" s="4">
        <v>502</v>
      </c>
      <c r="G309" s="5">
        <v>40.549999999999997</v>
      </c>
      <c r="H309" s="4">
        <v>0</v>
      </c>
    </row>
    <row r="310" spans="1:8" x14ac:dyDescent="0.2">
      <c r="A310" s="2" t="s">
        <v>42</v>
      </c>
      <c r="B310" s="4">
        <v>1</v>
      </c>
      <c r="C310" s="5">
        <v>0.03</v>
      </c>
      <c r="D310" s="4">
        <v>0</v>
      </c>
      <c r="E310" s="5">
        <v>0</v>
      </c>
      <c r="F310" s="4">
        <v>1</v>
      </c>
      <c r="G310" s="5">
        <v>0.08</v>
      </c>
      <c r="H310" s="4">
        <v>0</v>
      </c>
    </row>
    <row r="311" spans="1:8" x14ac:dyDescent="0.2">
      <c r="A311" s="2" t="s">
        <v>43</v>
      </c>
      <c r="B311" s="4">
        <v>7</v>
      </c>
      <c r="C311" s="5">
        <v>0.2</v>
      </c>
      <c r="D311" s="4">
        <v>1</v>
      </c>
      <c r="E311" s="5">
        <v>0.05</v>
      </c>
      <c r="F311" s="4">
        <v>6</v>
      </c>
      <c r="G311" s="5">
        <v>0.48</v>
      </c>
      <c r="H311" s="4">
        <v>0</v>
      </c>
    </row>
    <row r="312" spans="1:8" x14ac:dyDescent="0.2">
      <c r="A312" s="2" t="s">
        <v>44</v>
      </c>
      <c r="B312" s="4">
        <v>13</v>
      </c>
      <c r="C312" s="5">
        <v>0.38</v>
      </c>
      <c r="D312" s="4">
        <v>6</v>
      </c>
      <c r="E312" s="5">
        <v>0.28000000000000003</v>
      </c>
      <c r="F312" s="4">
        <v>7</v>
      </c>
      <c r="G312" s="5">
        <v>0.56999999999999995</v>
      </c>
      <c r="H312" s="4">
        <v>0</v>
      </c>
    </row>
    <row r="313" spans="1:8" x14ac:dyDescent="0.2">
      <c r="A313" s="2" t="s">
        <v>45</v>
      </c>
      <c r="B313" s="4">
        <v>675</v>
      </c>
      <c r="C313" s="5">
        <v>19.690000000000001</v>
      </c>
      <c r="D313" s="4">
        <v>360</v>
      </c>
      <c r="E313" s="5">
        <v>16.670000000000002</v>
      </c>
      <c r="F313" s="4">
        <v>315</v>
      </c>
      <c r="G313" s="5">
        <v>25.44</v>
      </c>
      <c r="H313" s="4">
        <v>0</v>
      </c>
    </row>
    <row r="314" spans="1:8" x14ac:dyDescent="0.2">
      <c r="A314" s="2" t="s">
        <v>46</v>
      </c>
      <c r="B314" s="4">
        <v>14</v>
      </c>
      <c r="C314" s="5">
        <v>0.41</v>
      </c>
      <c r="D314" s="4">
        <v>2</v>
      </c>
      <c r="E314" s="5">
        <v>0.09</v>
      </c>
      <c r="F314" s="4">
        <v>12</v>
      </c>
      <c r="G314" s="5">
        <v>0.97</v>
      </c>
      <c r="H314" s="4">
        <v>0</v>
      </c>
    </row>
    <row r="315" spans="1:8" x14ac:dyDescent="0.2">
      <c r="A315" s="2" t="s">
        <v>47</v>
      </c>
      <c r="B315" s="4">
        <v>177</v>
      </c>
      <c r="C315" s="5">
        <v>5.16</v>
      </c>
      <c r="D315" s="4">
        <v>115</v>
      </c>
      <c r="E315" s="5">
        <v>5.33</v>
      </c>
      <c r="F315" s="4">
        <v>61</v>
      </c>
      <c r="G315" s="5">
        <v>4.93</v>
      </c>
      <c r="H315" s="4">
        <v>0</v>
      </c>
    </row>
    <row r="316" spans="1:8" x14ac:dyDescent="0.2">
      <c r="A316" s="2" t="s">
        <v>48</v>
      </c>
      <c r="B316" s="4">
        <v>72</v>
      </c>
      <c r="C316" s="5">
        <v>2.1</v>
      </c>
      <c r="D316" s="4">
        <v>51</v>
      </c>
      <c r="E316" s="5">
        <v>2.36</v>
      </c>
      <c r="F316" s="4">
        <v>21</v>
      </c>
      <c r="G316" s="5">
        <v>1.7</v>
      </c>
      <c r="H316" s="4">
        <v>0</v>
      </c>
    </row>
    <row r="317" spans="1:8" x14ac:dyDescent="0.2">
      <c r="A317" s="2" t="s">
        <v>49</v>
      </c>
      <c r="B317" s="4">
        <v>253</v>
      </c>
      <c r="C317" s="5">
        <v>7.38</v>
      </c>
      <c r="D317" s="4">
        <v>217</v>
      </c>
      <c r="E317" s="5">
        <v>10.050000000000001</v>
      </c>
      <c r="F317" s="4">
        <v>35</v>
      </c>
      <c r="G317" s="5">
        <v>2.83</v>
      </c>
      <c r="H317" s="4">
        <v>0</v>
      </c>
    </row>
    <row r="318" spans="1:8" x14ac:dyDescent="0.2">
      <c r="A318" s="2" t="s">
        <v>50</v>
      </c>
      <c r="B318" s="4">
        <v>329</v>
      </c>
      <c r="C318" s="5">
        <v>9.59</v>
      </c>
      <c r="D318" s="4">
        <v>260</v>
      </c>
      <c r="E318" s="5">
        <v>12.04</v>
      </c>
      <c r="F318" s="4">
        <v>67</v>
      </c>
      <c r="G318" s="5">
        <v>5.41</v>
      </c>
      <c r="H318" s="4">
        <v>2</v>
      </c>
    </row>
    <row r="319" spans="1:8" x14ac:dyDescent="0.2">
      <c r="A319" s="2" t="s">
        <v>51</v>
      </c>
      <c r="B319" s="4">
        <v>108</v>
      </c>
      <c r="C319" s="5">
        <v>3.15</v>
      </c>
      <c r="D319" s="4">
        <v>76</v>
      </c>
      <c r="E319" s="5">
        <v>3.52</v>
      </c>
      <c r="F319" s="4">
        <v>20</v>
      </c>
      <c r="G319" s="5">
        <v>1.62</v>
      </c>
      <c r="H319" s="4">
        <v>1</v>
      </c>
    </row>
    <row r="320" spans="1:8" x14ac:dyDescent="0.2">
      <c r="A320" s="2" t="s">
        <v>52</v>
      </c>
      <c r="B320" s="4">
        <v>101</v>
      </c>
      <c r="C320" s="5">
        <v>2.95</v>
      </c>
      <c r="D320" s="4">
        <v>63</v>
      </c>
      <c r="E320" s="5">
        <v>2.92</v>
      </c>
      <c r="F320" s="4">
        <v>25</v>
      </c>
      <c r="G320" s="5">
        <v>2.02</v>
      </c>
      <c r="H320" s="4">
        <v>0</v>
      </c>
    </row>
    <row r="321" spans="1:8" x14ac:dyDescent="0.2">
      <c r="A321" s="2" t="s">
        <v>53</v>
      </c>
      <c r="B321" s="4">
        <v>66</v>
      </c>
      <c r="C321" s="5">
        <v>1.92</v>
      </c>
      <c r="D321" s="4">
        <v>38</v>
      </c>
      <c r="E321" s="5">
        <v>1.76</v>
      </c>
      <c r="F321" s="4">
        <v>25</v>
      </c>
      <c r="G321" s="5">
        <v>2.02</v>
      </c>
      <c r="H321" s="4">
        <v>1</v>
      </c>
    </row>
    <row r="322" spans="1:8" x14ac:dyDescent="0.2">
      <c r="A322" s="1" t="s">
        <v>20</v>
      </c>
      <c r="B322" s="4">
        <v>1380</v>
      </c>
      <c r="C322" s="5">
        <v>99.97999999999999</v>
      </c>
      <c r="D322" s="4">
        <v>854</v>
      </c>
      <c r="E322" s="5">
        <v>99.99</v>
      </c>
      <c r="F322" s="4">
        <v>485</v>
      </c>
      <c r="G322" s="5">
        <v>100.02</v>
      </c>
      <c r="H322" s="4">
        <v>5</v>
      </c>
    </row>
    <row r="323" spans="1:8" x14ac:dyDescent="0.2">
      <c r="A323" s="2" t="s">
        <v>39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40</v>
      </c>
      <c r="B324" s="4">
        <v>251</v>
      </c>
      <c r="C324" s="5">
        <v>18.190000000000001</v>
      </c>
      <c r="D324" s="4">
        <v>130</v>
      </c>
      <c r="E324" s="5">
        <v>15.22</v>
      </c>
      <c r="F324" s="4">
        <v>121</v>
      </c>
      <c r="G324" s="5">
        <v>24.95</v>
      </c>
      <c r="H324" s="4">
        <v>0</v>
      </c>
    </row>
    <row r="325" spans="1:8" x14ac:dyDescent="0.2">
      <c r="A325" s="2" t="s">
        <v>41</v>
      </c>
      <c r="B325" s="4">
        <v>102</v>
      </c>
      <c r="C325" s="5">
        <v>7.39</v>
      </c>
      <c r="D325" s="4">
        <v>48</v>
      </c>
      <c r="E325" s="5">
        <v>5.62</v>
      </c>
      <c r="F325" s="4">
        <v>53</v>
      </c>
      <c r="G325" s="5">
        <v>10.93</v>
      </c>
      <c r="H325" s="4">
        <v>1</v>
      </c>
    </row>
    <row r="326" spans="1:8" x14ac:dyDescent="0.2">
      <c r="A326" s="2" t="s">
        <v>42</v>
      </c>
      <c r="B326" s="4">
        <v>2</v>
      </c>
      <c r="C326" s="5">
        <v>0.14000000000000001</v>
      </c>
      <c r="D326" s="4">
        <v>0</v>
      </c>
      <c r="E326" s="5">
        <v>0</v>
      </c>
      <c r="F326" s="4">
        <v>1</v>
      </c>
      <c r="G326" s="5">
        <v>0.21</v>
      </c>
      <c r="H326" s="4">
        <v>0</v>
      </c>
    </row>
    <row r="327" spans="1:8" x14ac:dyDescent="0.2">
      <c r="A327" s="2" t="s">
        <v>43</v>
      </c>
      <c r="B327" s="4">
        <v>7</v>
      </c>
      <c r="C327" s="5">
        <v>0.51</v>
      </c>
      <c r="D327" s="4">
        <v>2</v>
      </c>
      <c r="E327" s="5">
        <v>0.23</v>
      </c>
      <c r="F327" s="4">
        <v>5</v>
      </c>
      <c r="G327" s="5">
        <v>1.03</v>
      </c>
      <c r="H327" s="4">
        <v>0</v>
      </c>
    </row>
    <row r="328" spans="1:8" x14ac:dyDescent="0.2">
      <c r="A328" s="2" t="s">
        <v>44</v>
      </c>
      <c r="B328" s="4">
        <v>6</v>
      </c>
      <c r="C328" s="5">
        <v>0.43</v>
      </c>
      <c r="D328" s="4">
        <v>0</v>
      </c>
      <c r="E328" s="5">
        <v>0</v>
      </c>
      <c r="F328" s="4">
        <v>6</v>
      </c>
      <c r="G328" s="5">
        <v>1.24</v>
      </c>
      <c r="H328" s="4">
        <v>0</v>
      </c>
    </row>
    <row r="329" spans="1:8" x14ac:dyDescent="0.2">
      <c r="A329" s="2" t="s">
        <v>45</v>
      </c>
      <c r="B329" s="4">
        <v>305</v>
      </c>
      <c r="C329" s="5">
        <v>22.1</v>
      </c>
      <c r="D329" s="4">
        <v>181</v>
      </c>
      <c r="E329" s="5">
        <v>21.19</v>
      </c>
      <c r="F329" s="4">
        <v>124</v>
      </c>
      <c r="G329" s="5">
        <v>25.57</v>
      </c>
      <c r="H329" s="4">
        <v>0</v>
      </c>
    </row>
    <row r="330" spans="1:8" x14ac:dyDescent="0.2">
      <c r="A330" s="2" t="s">
        <v>46</v>
      </c>
      <c r="B330" s="4">
        <v>8</v>
      </c>
      <c r="C330" s="5">
        <v>0.57999999999999996</v>
      </c>
      <c r="D330" s="4">
        <v>0</v>
      </c>
      <c r="E330" s="5">
        <v>0</v>
      </c>
      <c r="F330" s="4">
        <v>8</v>
      </c>
      <c r="G330" s="5">
        <v>1.65</v>
      </c>
      <c r="H330" s="4">
        <v>0</v>
      </c>
    </row>
    <row r="331" spans="1:8" x14ac:dyDescent="0.2">
      <c r="A331" s="2" t="s">
        <v>47</v>
      </c>
      <c r="B331" s="4">
        <v>83</v>
      </c>
      <c r="C331" s="5">
        <v>6.01</v>
      </c>
      <c r="D331" s="4">
        <v>38</v>
      </c>
      <c r="E331" s="5">
        <v>4.45</v>
      </c>
      <c r="F331" s="4">
        <v>45</v>
      </c>
      <c r="G331" s="5">
        <v>9.2799999999999994</v>
      </c>
      <c r="H331" s="4">
        <v>0</v>
      </c>
    </row>
    <row r="332" spans="1:8" x14ac:dyDescent="0.2">
      <c r="A332" s="2" t="s">
        <v>48</v>
      </c>
      <c r="B332" s="4">
        <v>45</v>
      </c>
      <c r="C332" s="5">
        <v>3.26</v>
      </c>
      <c r="D332" s="4">
        <v>24</v>
      </c>
      <c r="E332" s="5">
        <v>2.81</v>
      </c>
      <c r="F332" s="4">
        <v>18</v>
      </c>
      <c r="G332" s="5">
        <v>3.71</v>
      </c>
      <c r="H332" s="4">
        <v>0</v>
      </c>
    </row>
    <row r="333" spans="1:8" x14ac:dyDescent="0.2">
      <c r="A333" s="2" t="s">
        <v>49</v>
      </c>
      <c r="B333" s="4">
        <v>167</v>
      </c>
      <c r="C333" s="5">
        <v>12.1</v>
      </c>
      <c r="D333" s="4">
        <v>137</v>
      </c>
      <c r="E333" s="5">
        <v>16.04</v>
      </c>
      <c r="F333" s="4">
        <v>29</v>
      </c>
      <c r="G333" s="5">
        <v>5.98</v>
      </c>
      <c r="H333" s="4">
        <v>0</v>
      </c>
    </row>
    <row r="334" spans="1:8" x14ac:dyDescent="0.2">
      <c r="A334" s="2" t="s">
        <v>50</v>
      </c>
      <c r="B334" s="4">
        <v>217</v>
      </c>
      <c r="C334" s="5">
        <v>15.72</v>
      </c>
      <c r="D334" s="4">
        <v>189</v>
      </c>
      <c r="E334" s="5">
        <v>22.13</v>
      </c>
      <c r="F334" s="4">
        <v>28</v>
      </c>
      <c r="G334" s="5">
        <v>5.77</v>
      </c>
      <c r="H334" s="4">
        <v>0</v>
      </c>
    </row>
    <row r="335" spans="1:8" x14ac:dyDescent="0.2">
      <c r="A335" s="2" t="s">
        <v>51</v>
      </c>
      <c r="B335" s="4">
        <v>78</v>
      </c>
      <c r="C335" s="5">
        <v>5.65</v>
      </c>
      <c r="D335" s="4">
        <v>43</v>
      </c>
      <c r="E335" s="5">
        <v>5.04</v>
      </c>
      <c r="F335" s="4">
        <v>9</v>
      </c>
      <c r="G335" s="5">
        <v>1.86</v>
      </c>
      <c r="H335" s="4">
        <v>1</v>
      </c>
    </row>
    <row r="336" spans="1:8" x14ac:dyDescent="0.2">
      <c r="A336" s="2" t="s">
        <v>52</v>
      </c>
      <c r="B336" s="4">
        <v>54</v>
      </c>
      <c r="C336" s="5">
        <v>3.91</v>
      </c>
      <c r="D336" s="4">
        <v>31</v>
      </c>
      <c r="E336" s="5">
        <v>3.63</v>
      </c>
      <c r="F336" s="4">
        <v>19</v>
      </c>
      <c r="G336" s="5">
        <v>3.92</v>
      </c>
      <c r="H336" s="4">
        <v>0</v>
      </c>
    </row>
    <row r="337" spans="1:8" x14ac:dyDescent="0.2">
      <c r="A337" s="2" t="s">
        <v>53</v>
      </c>
      <c r="B337" s="4">
        <v>55</v>
      </c>
      <c r="C337" s="5">
        <v>3.99</v>
      </c>
      <c r="D337" s="4">
        <v>31</v>
      </c>
      <c r="E337" s="5">
        <v>3.63</v>
      </c>
      <c r="F337" s="4">
        <v>19</v>
      </c>
      <c r="G337" s="5">
        <v>3.92</v>
      </c>
      <c r="H337" s="4">
        <v>3</v>
      </c>
    </row>
    <row r="338" spans="1:8" x14ac:dyDescent="0.2">
      <c r="A338" s="1" t="s">
        <v>21</v>
      </c>
      <c r="B338" s="4">
        <v>1007</v>
      </c>
      <c r="C338" s="5">
        <v>100.00000000000003</v>
      </c>
      <c r="D338" s="4">
        <v>569</v>
      </c>
      <c r="E338" s="5">
        <v>100.01000000000002</v>
      </c>
      <c r="F338" s="4">
        <v>428</v>
      </c>
      <c r="G338" s="5">
        <v>99.989999999999981</v>
      </c>
      <c r="H338" s="4">
        <v>8</v>
      </c>
    </row>
    <row r="339" spans="1:8" x14ac:dyDescent="0.2">
      <c r="A339" s="2" t="s">
        <v>39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40</v>
      </c>
      <c r="B340" s="4">
        <v>172</v>
      </c>
      <c r="C340" s="5">
        <v>17.079999999999998</v>
      </c>
      <c r="D340" s="4">
        <v>64</v>
      </c>
      <c r="E340" s="5">
        <v>11.25</v>
      </c>
      <c r="F340" s="4">
        <v>108</v>
      </c>
      <c r="G340" s="5">
        <v>25.23</v>
      </c>
      <c r="H340" s="4">
        <v>0</v>
      </c>
    </row>
    <row r="341" spans="1:8" x14ac:dyDescent="0.2">
      <c r="A341" s="2" t="s">
        <v>41</v>
      </c>
      <c r="B341" s="4">
        <v>35</v>
      </c>
      <c r="C341" s="5">
        <v>3.48</v>
      </c>
      <c r="D341" s="4">
        <v>11</v>
      </c>
      <c r="E341" s="5">
        <v>1.93</v>
      </c>
      <c r="F341" s="4">
        <v>24</v>
      </c>
      <c r="G341" s="5">
        <v>5.61</v>
      </c>
      <c r="H341" s="4">
        <v>0</v>
      </c>
    </row>
    <row r="342" spans="1:8" x14ac:dyDescent="0.2">
      <c r="A342" s="2" t="s">
        <v>42</v>
      </c>
      <c r="B342" s="4">
        <v>1</v>
      </c>
      <c r="C342" s="5">
        <v>0.1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2">
      <c r="A343" s="2" t="s">
        <v>43</v>
      </c>
      <c r="B343" s="4">
        <v>9</v>
      </c>
      <c r="C343" s="5">
        <v>0.89</v>
      </c>
      <c r="D343" s="4">
        <v>0</v>
      </c>
      <c r="E343" s="5">
        <v>0</v>
      </c>
      <c r="F343" s="4">
        <v>9</v>
      </c>
      <c r="G343" s="5">
        <v>2.1</v>
      </c>
      <c r="H343" s="4">
        <v>0</v>
      </c>
    </row>
    <row r="344" spans="1:8" x14ac:dyDescent="0.2">
      <c r="A344" s="2" t="s">
        <v>44</v>
      </c>
      <c r="B344" s="4">
        <v>11</v>
      </c>
      <c r="C344" s="5">
        <v>1.0900000000000001</v>
      </c>
      <c r="D344" s="4">
        <v>2</v>
      </c>
      <c r="E344" s="5">
        <v>0.35</v>
      </c>
      <c r="F344" s="4">
        <v>8</v>
      </c>
      <c r="G344" s="5">
        <v>1.87</v>
      </c>
      <c r="H344" s="4">
        <v>1</v>
      </c>
    </row>
    <row r="345" spans="1:8" x14ac:dyDescent="0.2">
      <c r="A345" s="2" t="s">
        <v>45</v>
      </c>
      <c r="B345" s="4">
        <v>201</v>
      </c>
      <c r="C345" s="5">
        <v>19.96</v>
      </c>
      <c r="D345" s="4">
        <v>90</v>
      </c>
      <c r="E345" s="5">
        <v>15.82</v>
      </c>
      <c r="F345" s="4">
        <v>111</v>
      </c>
      <c r="G345" s="5">
        <v>25.93</v>
      </c>
      <c r="H345" s="4">
        <v>0</v>
      </c>
    </row>
    <row r="346" spans="1:8" x14ac:dyDescent="0.2">
      <c r="A346" s="2" t="s">
        <v>46</v>
      </c>
      <c r="B346" s="4">
        <v>4</v>
      </c>
      <c r="C346" s="5">
        <v>0.4</v>
      </c>
      <c r="D346" s="4">
        <v>1</v>
      </c>
      <c r="E346" s="5">
        <v>0.18</v>
      </c>
      <c r="F346" s="4">
        <v>3</v>
      </c>
      <c r="G346" s="5">
        <v>0.7</v>
      </c>
      <c r="H346" s="4">
        <v>0</v>
      </c>
    </row>
    <row r="347" spans="1:8" x14ac:dyDescent="0.2">
      <c r="A347" s="2" t="s">
        <v>47</v>
      </c>
      <c r="B347" s="4">
        <v>55</v>
      </c>
      <c r="C347" s="5">
        <v>5.46</v>
      </c>
      <c r="D347" s="4">
        <v>35</v>
      </c>
      <c r="E347" s="5">
        <v>6.15</v>
      </c>
      <c r="F347" s="4">
        <v>20</v>
      </c>
      <c r="G347" s="5">
        <v>4.67</v>
      </c>
      <c r="H347" s="4">
        <v>0</v>
      </c>
    </row>
    <row r="348" spans="1:8" x14ac:dyDescent="0.2">
      <c r="A348" s="2" t="s">
        <v>48</v>
      </c>
      <c r="B348" s="4">
        <v>38</v>
      </c>
      <c r="C348" s="5">
        <v>3.77</v>
      </c>
      <c r="D348" s="4">
        <v>21</v>
      </c>
      <c r="E348" s="5">
        <v>3.69</v>
      </c>
      <c r="F348" s="4">
        <v>16</v>
      </c>
      <c r="G348" s="5">
        <v>3.74</v>
      </c>
      <c r="H348" s="4">
        <v>1</v>
      </c>
    </row>
    <row r="349" spans="1:8" x14ac:dyDescent="0.2">
      <c r="A349" s="2" t="s">
        <v>49</v>
      </c>
      <c r="B349" s="4">
        <v>249</v>
      </c>
      <c r="C349" s="5">
        <v>24.73</v>
      </c>
      <c r="D349" s="4">
        <v>189</v>
      </c>
      <c r="E349" s="5">
        <v>33.22</v>
      </c>
      <c r="F349" s="4">
        <v>59</v>
      </c>
      <c r="G349" s="5">
        <v>13.79</v>
      </c>
      <c r="H349" s="4">
        <v>1</v>
      </c>
    </row>
    <row r="350" spans="1:8" x14ac:dyDescent="0.2">
      <c r="A350" s="2" t="s">
        <v>50</v>
      </c>
      <c r="B350" s="4">
        <v>128</v>
      </c>
      <c r="C350" s="5">
        <v>12.71</v>
      </c>
      <c r="D350" s="4">
        <v>102</v>
      </c>
      <c r="E350" s="5">
        <v>17.93</v>
      </c>
      <c r="F350" s="4">
        <v>22</v>
      </c>
      <c r="G350" s="5">
        <v>5.14</v>
      </c>
      <c r="H350" s="4">
        <v>3</v>
      </c>
    </row>
    <row r="351" spans="1:8" x14ac:dyDescent="0.2">
      <c r="A351" s="2" t="s">
        <v>51</v>
      </c>
      <c r="B351" s="4">
        <v>32</v>
      </c>
      <c r="C351" s="5">
        <v>3.18</v>
      </c>
      <c r="D351" s="4">
        <v>16</v>
      </c>
      <c r="E351" s="5">
        <v>2.81</v>
      </c>
      <c r="F351" s="4">
        <v>15</v>
      </c>
      <c r="G351" s="5">
        <v>3.5</v>
      </c>
      <c r="H351" s="4">
        <v>1</v>
      </c>
    </row>
    <row r="352" spans="1:8" x14ac:dyDescent="0.2">
      <c r="A352" s="2" t="s">
        <v>52</v>
      </c>
      <c r="B352" s="4">
        <v>42</v>
      </c>
      <c r="C352" s="5">
        <v>4.17</v>
      </c>
      <c r="D352" s="4">
        <v>28</v>
      </c>
      <c r="E352" s="5">
        <v>4.92</v>
      </c>
      <c r="F352" s="4">
        <v>14</v>
      </c>
      <c r="G352" s="5">
        <v>3.27</v>
      </c>
      <c r="H352" s="4">
        <v>0</v>
      </c>
    </row>
    <row r="353" spans="1:8" x14ac:dyDescent="0.2">
      <c r="A353" s="2" t="s">
        <v>53</v>
      </c>
      <c r="B353" s="4">
        <v>30</v>
      </c>
      <c r="C353" s="5">
        <v>2.98</v>
      </c>
      <c r="D353" s="4">
        <v>10</v>
      </c>
      <c r="E353" s="5">
        <v>1.76</v>
      </c>
      <c r="F353" s="4">
        <v>19</v>
      </c>
      <c r="G353" s="5">
        <v>4.4400000000000004</v>
      </c>
      <c r="H353" s="4">
        <v>1</v>
      </c>
    </row>
    <row r="354" spans="1:8" x14ac:dyDescent="0.2">
      <c r="A354" s="1" t="s">
        <v>22</v>
      </c>
      <c r="B354" s="4">
        <v>1295</v>
      </c>
      <c r="C354" s="5">
        <v>100.00999999999999</v>
      </c>
      <c r="D354" s="4">
        <v>814</v>
      </c>
      <c r="E354" s="5">
        <v>100</v>
      </c>
      <c r="F354" s="4">
        <v>445</v>
      </c>
      <c r="G354" s="5">
        <v>100</v>
      </c>
      <c r="H354" s="4">
        <v>0</v>
      </c>
    </row>
    <row r="355" spans="1:8" x14ac:dyDescent="0.2">
      <c r="A355" s="2" t="s">
        <v>39</v>
      </c>
      <c r="B355" s="4">
        <v>1</v>
      </c>
      <c r="C355" s="5">
        <v>0.08</v>
      </c>
      <c r="D355" s="4">
        <v>0</v>
      </c>
      <c r="E355" s="5">
        <v>0</v>
      </c>
      <c r="F355" s="4">
        <v>1</v>
      </c>
      <c r="G355" s="5">
        <v>0.22</v>
      </c>
      <c r="H355" s="4">
        <v>0</v>
      </c>
    </row>
    <row r="356" spans="1:8" x14ac:dyDescent="0.2">
      <c r="A356" s="2" t="s">
        <v>40</v>
      </c>
      <c r="B356" s="4">
        <v>223</v>
      </c>
      <c r="C356" s="5">
        <v>17.22</v>
      </c>
      <c r="D356" s="4">
        <v>122</v>
      </c>
      <c r="E356" s="5">
        <v>14.99</v>
      </c>
      <c r="F356" s="4">
        <v>101</v>
      </c>
      <c r="G356" s="5">
        <v>22.7</v>
      </c>
      <c r="H356" s="4">
        <v>0</v>
      </c>
    </row>
    <row r="357" spans="1:8" x14ac:dyDescent="0.2">
      <c r="A357" s="2" t="s">
        <v>41</v>
      </c>
      <c r="B357" s="4">
        <v>141</v>
      </c>
      <c r="C357" s="5">
        <v>10.89</v>
      </c>
      <c r="D357" s="4">
        <v>78</v>
      </c>
      <c r="E357" s="5">
        <v>9.58</v>
      </c>
      <c r="F357" s="4">
        <v>63</v>
      </c>
      <c r="G357" s="5">
        <v>14.16</v>
      </c>
      <c r="H357" s="4">
        <v>0</v>
      </c>
    </row>
    <row r="358" spans="1:8" x14ac:dyDescent="0.2">
      <c r="A358" s="2" t="s">
        <v>42</v>
      </c>
      <c r="B358" s="4">
        <v>5</v>
      </c>
      <c r="C358" s="5">
        <v>0.39</v>
      </c>
      <c r="D358" s="4">
        <v>0</v>
      </c>
      <c r="E358" s="5">
        <v>0</v>
      </c>
      <c r="F358" s="4">
        <v>3</v>
      </c>
      <c r="G358" s="5">
        <v>0.67</v>
      </c>
      <c r="H358" s="4">
        <v>0</v>
      </c>
    </row>
    <row r="359" spans="1:8" x14ac:dyDescent="0.2">
      <c r="A359" s="2" t="s">
        <v>43</v>
      </c>
      <c r="B359" s="4">
        <v>0</v>
      </c>
      <c r="C359" s="5">
        <v>0</v>
      </c>
      <c r="D359" s="4">
        <v>0</v>
      </c>
      <c r="E359" s="5">
        <v>0</v>
      </c>
      <c r="F359" s="4">
        <v>0</v>
      </c>
      <c r="G359" s="5">
        <v>0</v>
      </c>
      <c r="H359" s="4">
        <v>0</v>
      </c>
    </row>
    <row r="360" spans="1:8" x14ac:dyDescent="0.2">
      <c r="A360" s="2" t="s">
        <v>44</v>
      </c>
      <c r="B360" s="4">
        <v>10</v>
      </c>
      <c r="C360" s="5">
        <v>0.77</v>
      </c>
      <c r="D360" s="4">
        <v>3</v>
      </c>
      <c r="E360" s="5">
        <v>0.37</v>
      </c>
      <c r="F360" s="4">
        <v>6</v>
      </c>
      <c r="G360" s="5">
        <v>1.35</v>
      </c>
      <c r="H360" s="4">
        <v>0</v>
      </c>
    </row>
    <row r="361" spans="1:8" x14ac:dyDescent="0.2">
      <c r="A361" s="2" t="s">
        <v>45</v>
      </c>
      <c r="B361" s="4">
        <v>356</v>
      </c>
      <c r="C361" s="5">
        <v>27.49</v>
      </c>
      <c r="D361" s="4">
        <v>195</v>
      </c>
      <c r="E361" s="5">
        <v>23.96</v>
      </c>
      <c r="F361" s="4">
        <v>161</v>
      </c>
      <c r="G361" s="5">
        <v>36.18</v>
      </c>
      <c r="H361" s="4">
        <v>0</v>
      </c>
    </row>
    <row r="362" spans="1:8" x14ac:dyDescent="0.2">
      <c r="A362" s="2" t="s">
        <v>46</v>
      </c>
      <c r="B362" s="4">
        <v>4</v>
      </c>
      <c r="C362" s="5">
        <v>0.31</v>
      </c>
      <c r="D362" s="4">
        <v>1</v>
      </c>
      <c r="E362" s="5">
        <v>0.12</v>
      </c>
      <c r="F362" s="4">
        <v>3</v>
      </c>
      <c r="G362" s="5">
        <v>0.67</v>
      </c>
      <c r="H362" s="4">
        <v>0</v>
      </c>
    </row>
    <row r="363" spans="1:8" x14ac:dyDescent="0.2">
      <c r="A363" s="2" t="s">
        <v>47</v>
      </c>
      <c r="B363" s="4">
        <v>69</v>
      </c>
      <c r="C363" s="5">
        <v>5.33</v>
      </c>
      <c r="D363" s="4">
        <v>40</v>
      </c>
      <c r="E363" s="5">
        <v>4.91</v>
      </c>
      <c r="F363" s="4">
        <v>29</v>
      </c>
      <c r="G363" s="5">
        <v>6.52</v>
      </c>
      <c r="H363" s="4">
        <v>0</v>
      </c>
    </row>
    <row r="364" spans="1:8" x14ac:dyDescent="0.2">
      <c r="A364" s="2" t="s">
        <v>48</v>
      </c>
      <c r="B364" s="4">
        <v>38</v>
      </c>
      <c r="C364" s="5">
        <v>2.93</v>
      </c>
      <c r="D364" s="4">
        <v>23</v>
      </c>
      <c r="E364" s="5">
        <v>2.83</v>
      </c>
      <c r="F364" s="4">
        <v>15</v>
      </c>
      <c r="G364" s="5">
        <v>3.37</v>
      </c>
      <c r="H364" s="4">
        <v>0</v>
      </c>
    </row>
    <row r="365" spans="1:8" x14ac:dyDescent="0.2">
      <c r="A365" s="2" t="s">
        <v>49</v>
      </c>
      <c r="B365" s="4">
        <v>118</v>
      </c>
      <c r="C365" s="5">
        <v>9.11</v>
      </c>
      <c r="D365" s="4">
        <v>105</v>
      </c>
      <c r="E365" s="5">
        <v>12.9</v>
      </c>
      <c r="F365" s="4">
        <v>12</v>
      </c>
      <c r="G365" s="5">
        <v>2.7</v>
      </c>
      <c r="H365" s="4">
        <v>0</v>
      </c>
    </row>
    <row r="366" spans="1:8" x14ac:dyDescent="0.2">
      <c r="A366" s="2" t="s">
        <v>50</v>
      </c>
      <c r="B366" s="4">
        <v>192</v>
      </c>
      <c r="C366" s="5">
        <v>14.83</v>
      </c>
      <c r="D366" s="4">
        <v>170</v>
      </c>
      <c r="E366" s="5">
        <v>20.88</v>
      </c>
      <c r="F366" s="4">
        <v>21</v>
      </c>
      <c r="G366" s="5">
        <v>4.72</v>
      </c>
      <c r="H366" s="4">
        <v>0</v>
      </c>
    </row>
    <row r="367" spans="1:8" x14ac:dyDescent="0.2">
      <c r="A367" s="2" t="s">
        <v>51</v>
      </c>
      <c r="B367" s="4">
        <v>37</v>
      </c>
      <c r="C367" s="5">
        <v>2.86</v>
      </c>
      <c r="D367" s="4">
        <v>28</v>
      </c>
      <c r="E367" s="5">
        <v>3.44</v>
      </c>
      <c r="F367" s="4">
        <v>3</v>
      </c>
      <c r="G367" s="5">
        <v>0.67</v>
      </c>
      <c r="H367" s="4">
        <v>0</v>
      </c>
    </row>
    <row r="368" spans="1:8" x14ac:dyDescent="0.2">
      <c r="A368" s="2" t="s">
        <v>52</v>
      </c>
      <c r="B368" s="4">
        <v>53</v>
      </c>
      <c r="C368" s="5">
        <v>4.09</v>
      </c>
      <c r="D368" s="4">
        <v>26</v>
      </c>
      <c r="E368" s="5">
        <v>3.19</v>
      </c>
      <c r="F368" s="4">
        <v>8</v>
      </c>
      <c r="G368" s="5">
        <v>1.8</v>
      </c>
      <c r="H368" s="4">
        <v>0</v>
      </c>
    </row>
    <row r="369" spans="1:8" x14ac:dyDescent="0.2">
      <c r="A369" s="2" t="s">
        <v>53</v>
      </c>
      <c r="B369" s="4">
        <v>48</v>
      </c>
      <c r="C369" s="5">
        <v>3.71</v>
      </c>
      <c r="D369" s="4">
        <v>23</v>
      </c>
      <c r="E369" s="5">
        <v>2.83</v>
      </c>
      <c r="F369" s="4">
        <v>19</v>
      </c>
      <c r="G369" s="5">
        <v>4.2699999999999996</v>
      </c>
      <c r="H369" s="4">
        <v>0</v>
      </c>
    </row>
    <row r="370" spans="1:8" x14ac:dyDescent="0.2">
      <c r="A370" s="1" t="s">
        <v>23</v>
      </c>
      <c r="B370" s="4">
        <v>5166</v>
      </c>
      <c r="C370" s="5">
        <v>100.01</v>
      </c>
      <c r="D370" s="4">
        <v>2688</v>
      </c>
      <c r="E370" s="5">
        <v>100.01</v>
      </c>
      <c r="F370" s="4">
        <v>2379</v>
      </c>
      <c r="G370" s="5">
        <v>99.999999999999986</v>
      </c>
      <c r="H370" s="4">
        <v>9</v>
      </c>
    </row>
    <row r="371" spans="1:8" x14ac:dyDescent="0.2">
      <c r="A371" s="2" t="s">
        <v>39</v>
      </c>
      <c r="B371" s="4">
        <v>1</v>
      </c>
      <c r="C371" s="5">
        <v>0.02</v>
      </c>
      <c r="D371" s="4">
        <v>0</v>
      </c>
      <c r="E371" s="5">
        <v>0</v>
      </c>
      <c r="F371" s="4">
        <v>1</v>
      </c>
      <c r="G371" s="5">
        <v>0.04</v>
      </c>
      <c r="H371" s="4">
        <v>0</v>
      </c>
    </row>
    <row r="372" spans="1:8" x14ac:dyDescent="0.2">
      <c r="A372" s="2" t="s">
        <v>40</v>
      </c>
      <c r="B372" s="4">
        <v>983</v>
      </c>
      <c r="C372" s="5">
        <v>19.03</v>
      </c>
      <c r="D372" s="4">
        <v>423</v>
      </c>
      <c r="E372" s="5">
        <v>15.74</v>
      </c>
      <c r="F372" s="4">
        <v>560</v>
      </c>
      <c r="G372" s="5">
        <v>23.54</v>
      </c>
      <c r="H372" s="4">
        <v>0</v>
      </c>
    </row>
    <row r="373" spans="1:8" x14ac:dyDescent="0.2">
      <c r="A373" s="2" t="s">
        <v>41</v>
      </c>
      <c r="B373" s="4">
        <v>323</v>
      </c>
      <c r="C373" s="5">
        <v>6.25</v>
      </c>
      <c r="D373" s="4">
        <v>107</v>
      </c>
      <c r="E373" s="5">
        <v>3.98</v>
      </c>
      <c r="F373" s="4">
        <v>214</v>
      </c>
      <c r="G373" s="5">
        <v>9</v>
      </c>
      <c r="H373" s="4">
        <v>2</v>
      </c>
    </row>
    <row r="374" spans="1:8" x14ac:dyDescent="0.2">
      <c r="A374" s="2" t="s">
        <v>42</v>
      </c>
      <c r="B374" s="4">
        <v>2</v>
      </c>
      <c r="C374" s="5">
        <v>0.04</v>
      </c>
      <c r="D374" s="4">
        <v>0</v>
      </c>
      <c r="E374" s="5">
        <v>0</v>
      </c>
      <c r="F374" s="4">
        <v>2</v>
      </c>
      <c r="G374" s="5">
        <v>0.08</v>
      </c>
      <c r="H374" s="4">
        <v>0</v>
      </c>
    </row>
    <row r="375" spans="1:8" x14ac:dyDescent="0.2">
      <c r="A375" s="2" t="s">
        <v>43</v>
      </c>
      <c r="B375" s="4">
        <v>31</v>
      </c>
      <c r="C375" s="5">
        <v>0.6</v>
      </c>
      <c r="D375" s="4">
        <v>2</v>
      </c>
      <c r="E375" s="5">
        <v>7.0000000000000007E-2</v>
      </c>
      <c r="F375" s="4">
        <v>28</v>
      </c>
      <c r="G375" s="5">
        <v>1.18</v>
      </c>
      <c r="H375" s="4">
        <v>1</v>
      </c>
    </row>
    <row r="376" spans="1:8" x14ac:dyDescent="0.2">
      <c r="A376" s="2" t="s">
        <v>44</v>
      </c>
      <c r="B376" s="4">
        <v>65</v>
      </c>
      <c r="C376" s="5">
        <v>1.26</v>
      </c>
      <c r="D376" s="4">
        <v>5</v>
      </c>
      <c r="E376" s="5">
        <v>0.19</v>
      </c>
      <c r="F376" s="4">
        <v>60</v>
      </c>
      <c r="G376" s="5">
        <v>2.52</v>
      </c>
      <c r="H376" s="4">
        <v>0</v>
      </c>
    </row>
    <row r="377" spans="1:8" x14ac:dyDescent="0.2">
      <c r="A377" s="2" t="s">
        <v>45</v>
      </c>
      <c r="B377" s="4">
        <v>1240</v>
      </c>
      <c r="C377" s="5">
        <v>24</v>
      </c>
      <c r="D377" s="4">
        <v>561</v>
      </c>
      <c r="E377" s="5">
        <v>20.87</v>
      </c>
      <c r="F377" s="4">
        <v>679</v>
      </c>
      <c r="G377" s="5">
        <v>28.54</v>
      </c>
      <c r="H377" s="4">
        <v>0</v>
      </c>
    </row>
    <row r="378" spans="1:8" x14ac:dyDescent="0.2">
      <c r="A378" s="2" t="s">
        <v>46</v>
      </c>
      <c r="B378" s="4">
        <v>36</v>
      </c>
      <c r="C378" s="5">
        <v>0.7</v>
      </c>
      <c r="D378" s="4">
        <v>5</v>
      </c>
      <c r="E378" s="5">
        <v>0.19</v>
      </c>
      <c r="F378" s="4">
        <v>31</v>
      </c>
      <c r="G378" s="5">
        <v>1.3</v>
      </c>
      <c r="H378" s="4">
        <v>0</v>
      </c>
    </row>
    <row r="379" spans="1:8" x14ac:dyDescent="0.2">
      <c r="A379" s="2" t="s">
        <v>47</v>
      </c>
      <c r="B379" s="4">
        <v>314</v>
      </c>
      <c r="C379" s="5">
        <v>6.08</v>
      </c>
      <c r="D379" s="4">
        <v>132</v>
      </c>
      <c r="E379" s="5">
        <v>4.91</v>
      </c>
      <c r="F379" s="4">
        <v>181</v>
      </c>
      <c r="G379" s="5">
        <v>7.61</v>
      </c>
      <c r="H379" s="4">
        <v>0</v>
      </c>
    </row>
    <row r="380" spans="1:8" x14ac:dyDescent="0.2">
      <c r="A380" s="2" t="s">
        <v>48</v>
      </c>
      <c r="B380" s="4">
        <v>284</v>
      </c>
      <c r="C380" s="5">
        <v>5.5</v>
      </c>
      <c r="D380" s="4">
        <v>156</v>
      </c>
      <c r="E380" s="5">
        <v>5.8</v>
      </c>
      <c r="F380" s="4">
        <v>123</v>
      </c>
      <c r="G380" s="5">
        <v>5.17</v>
      </c>
      <c r="H380" s="4">
        <v>1</v>
      </c>
    </row>
    <row r="381" spans="1:8" x14ac:dyDescent="0.2">
      <c r="A381" s="2" t="s">
        <v>49</v>
      </c>
      <c r="B381" s="4">
        <v>559</v>
      </c>
      <c r="C381" s="5">
        <v>10.82</v>
      </c>
      <c r="D381" s="4">
        <v>434</v>
      </c>
      <c r="E381" s="5">
        <v>16.149999999999999</v>
      </c>
      <c r="F381" s="4">
        <v>125</v>
      </c>
      <c r="G381" s="5">
        <v>5.25</v>
      </c>
      <c r="H381" s="4">
        <v>0</v>
      </c>
    </row>
    <row r="382" spans="1:8" x14ac:dyDescent="0.2">
      <c r="A382" s="2" t="s">
        <v>50</v>
      </c>
      <c r="B382" s="4">
        <v>716</v>
      </c>
      <c r="C382" s="5">
        <v>13.86</v>
      </c>
      <c r="D382" s="4">
        <v>573</v>
      </c>
      <c r="E382" s="5">
        <v>21.32</v>
      </c>
      <c r="F382" s="4">
        <v>141</v>
      </c>
      <c r="G382" s="5">
        <v>5.93</v>
      </c>
      <c r="H382" s="4">
        <v>0</v>
      </c>
    </row>
    <row r="383" spans="1:8" x14ac:dyDescent="0.2">
      <c r="A383" s="2" t="s">
        <v>51</v>
      </c>
      <c r="B383" s="4">
        <v>182</v>
      </c>
      <c r="C383" s="5">
        <v>3.52</v>
      </c>
      <c r="D383" s="4">
        <v>98</v>
      </c>
      <c r="E383" s="5">
        <v>3.65</v>
      </c>
      <c r="F383" s="4">
        <v>43</v>
      </c>
      <c r="G383" s="5">
        <v>1.81</v>
      </c>
      <c r="H383" s="4">
        <v>3</v>
      </c>
    </row>
    <row r="384" spans="1:8" x14ac:dyDescent="0.2">
      <c r="A384" s="2" t="s">
        <v>52</v>
      </c>
      <c r="B384" s="4">
        <v>267</v>
      </c>
      <c r="C384" s="5">
        <v>5.17</v>
      </c>
      <c r="D384" s="4">
        <v>146</v>
      </c>
      <c r="E384" s="5">
        <v>5.43</v>
      </c>
      <c r="F384" s="4">
        <v>79</v>
      </c>
      <c r="G384" s="5">
        <v>3.32</v>
      </c>
      <c r="H384" s="4">
        <v>1</v>
      </c>
    </row>
    <row r="385" spans="1:8" x14ac:dyDescent="0.2">
      <c r="A385" s="2" t="s">
        <v>53</v>
      </c>
      <c r="B385" s="4">
        <v>163</v>
      </c>
      <c r="C385" s="5">
        <v>3.16</v>
      </c>
      <c r="D385" s="4">
        <v>46</v>
      </c>
      <c r="E385" s="5">
        <v>1.71</v>
      </c>
      <c r="F385" s="4">
        <v>112</v>
      </c>
      <c r="G385" s="5">
        <v>4.71</v>
      </c>
      <c r="H385" s="4">
        <v>1</v>
      </c>
    </row>
    <row r="386" spans="1:8" x14ac:dyDescent="0.2">
      <c r="A386" s="1" t="s">
        <v>24</v>
      </c>
      <c r="B386" s="4">
        <v>1038</v>
      </c>
      <c r="C386" s="5">
        <v>100.01</v>
      </c>
      <c r="D386" s="4">
        <v>675</v>
      </c>
      <c r="E386" s="5">
        <v>100</v>
      </c>
      <c r="F386" s="4">
        <v>343</v>
      </c>
      <c r="G386" s="5">
        <v>100</v>
      </c>
      <c r="H386" s="4">
        <v>1</v>
      </c>
    </row>
    <row r="387" spans="1:8" x14ac:dyDescent="0.2">
      <c r="A387" s="2" t="s">
        <v>39</v>
      </c>
      <c r="B387" s="4">
        <v>2</v>
      </c>
      <c r="C387" s="5">
        <v>0.19</v>
      </c>
      <c r="D387" s="4">
        <v>0</v>
      </c>
      <c r="E387" s="5">
        <v>0</v>
      </c>
      <c r="F387" s="4">
        <v>2</v>
      </c>
      <c r="G387" s="5">
        <v>0.57999999999999996</v>
      </c>
      <c r="H387" s="4">
        <v>0</v>
      </c>
    </row>
    <row r="388" spans="1:8" x14ac:dyDescent="0.2">
      <c r="A388" s="2" t="s">
        <v>40</v>
      </c>
      <c r="B388" s="4">
        <v>260</v>
      </c>
      <c r="C388" s="5">
        <v>25.05</v>
      </c>
      <c r="D388" s="4">
        <v>154</v>
      </c>
      <c r="E388" s="5">
        <v>22.81</v>
      </c>
      <c r="F388" s="4">
        <v>106</v>
      </c>
      <c r="G388" s="5">
        <v>30.9</v>
      </c>
      <c r="H388" s="4">
        <v>0</v>
      </c>
    </row>
    <row r="389" spans="1:8" x14ac:dyDescent="0.2">
      <c r="A389" s="2" t="s">
        <v>41</v>
      </c>
      <c r="B389" s="4">
        <v>80</v>
      </c>
      <c r="C389" s="5">
        <v>7.71</v>
      </c>
      <c r="D389" s="4">
        <v>38</v>
      </c>
      <c r="E389" s="5">
        <v>5.63</v>
      </c>
      <c r="F389" s="4">
        <v>42</v>
      </c>
      <c r="G389" s="5">
        <v>12.24</v>
      </c>
      <c r="H389" s="4">
        <v>0</v>
      </c>
    </row>
    <row r="390" spans="1:8" x14ac:dyDescent="0.2">
      <c r="A390" s="2" t="s">
        <v>42</v>
      </c>
      <c r="B390" s="4">
        <v>1</v>
      </c>
      <c r="C390" s="5">
        <v>0.1</v>
      </c>
      <c r="D390" s="4">
        <v>0</v>
      </c>
      <c r="E390" s="5">
        <v>0</v>
      </c>
      <c r="F390" s="4">
        <v>1</v>
      </c>
      <c r="G390" s="5">
        <v>0.28999999999999998</v>
      </c>
      <c r="H390" s="4">
        <v>0</v>
      </c>
    </row>
    <row r="391" spans="1:8" x14ac:dyDescent="0.2">
      <c r="A391" s="2" t="s">
        <v>43</v>
      </c>
      <c r="B391" s="4">
        <v>1</v>
      </c>
      <c r="C391" s="5">
        <v>0.1</v>
      </c>
      <c r="D391" s="4">
        <v>0</v>
      </c>
      <c r="E391" s="5">
        <v>0</v>
      </c>
      <c r="F391" s="4">
        <v>1</v>
      </c>
      <c r="G391" s="5">
        <v>0.28999999999999998</v>
      </c>
      <c r="H391" s="4">
        <v>0</v>
      </c>
    </row>
    <row r="392" spans="1:8" x14ac:dyDescent="0.2">
      <c r="A392" s="2" t="s">
        <v>44</v>
      </c>
      <c r="B392" s="4">
        <v>7</v>
      </c>
      <c r="C392" s="5">
        <v>0.67</v>
      </c>
      <c r="D392" s="4">
        <v>2</v>
      </c>
      <c r="E392" s="5">
        <v>0.3</v>
      </c>
      <c r="F392" s="4">
        <v>4</v>
      </c>
      <c r="G392" s="5">
        <v>1.17</v>
      </c>
      <c r="H392" s="4">
        <v>0</v>
      </c>
    </row>
    <row r="393" spans="1:8" x14ac:dyDescent="0.2">
      <c r="A393" s="2" t="s">
        <v>45</v>
      </c>
      <c r="B393" s="4">
        <v>279</v>
      </c>
      <c r="C393" s="5">
        <v>26.88</v>
      </c>
      <c r="D393" s="4">
        <v>185</v>
      </c>
      <c r="E393" s="5">
        <v>27.41</v>
      </c>
      <c r="F393" s="4">
        <v>94</v>
      </c>
      <c r="G393" s="5">
        <v>27.41</v>
      </c>
      <c r="H393" s="4">
        <v>0</v>
      </c>
    </row>
    <row r="394" spans="1:8" x14ac:dyDescent="0.2">
      <c r="A394" s="2" t="s">
        <v>46</v>
      </c>
      <c r="B394" s="4">
        <v>3</v>
      </c>
      <c r="C394" s="5">
        <v>0.28999999999999998</v>
      </c>
      <c r="D394" s="4">
        <v>1</v>
      </c>
      <c r="E394" s="5">
        <v>0.15</v>
      </c>
      <c r="F394" s="4">
        <v>2</v>
      </c>
      <c r="G394" s="5">
        <v>0.57999999999999996</v>
      </c>
      <c r="H394" s="4">
        <v>0</v>
      </c>
    </row>
    <row r="395" spans="1:8" x14ac:dyDescent="0.2">
      <c r="A395" s="2" t="s">
        <v>47</v>
      </c>
      <c r="B395" s="4">
        <v>28</v>
      </c>
      <c r="C395" s="5">
        <v>2.7</v>
      </c>
      <c r="D395" s="4">
        <v>10</v>
      </c>
      <c r="E395" s="5">
        <v>1.48</v>
      </c>
      <c r="F395" s="4">
        <v>17</v>
      </c>
      <c r="G395" s="5">
        <v>4.96</v>
      </c>
      <c r="H395" s="4">
        <v>0</v>
      </c>
    </row>
    <row r="396" spans="1:8" x14ac:dyDescent="0.2">
      <c r="A396" s="2" t="s">
        <v>48</v>
      </c>
      <c r="B396" s="4">
        <v>25</v>
      </c>
      <c r="C396" s="5">
        <v>2.41</v>
      </c>
      <c r="D396" s="4">
        <v>14</v>
      </c>
      <c r="E396" s="5">
        <v>2.0699999999999998</v>
      </c>
      <c r="F396" s="4">
        <v>10</v>
      </c>
      <c r="G396" s="5">
        <v>2.92</v>
      </c>
      <c r="H396" s="4">
        <v>0</v>
      </c>
    </row>
    <row r="397" spans="1:8" x14ac:dyDescent="0.2">
      <c r="A397" s="2" t="s">
        <v>49</v>
      </c>
      <c r="B397" s="4">
        <v>104</v>
      </c>
      <c r="C397" s="5">
        <v>10.02</v>
      </c>
      <c r="D397" s="4">
        <v>87</v>
      </c>
      <c r="E397" s="5">
        <v>12.89</v>
      </c>
      <c r="F397" s="4">
        <v>14</v>
      </c>
      <c r="G397" s="5">
        <v>4.08</v>
      </c>
      <c r="H397" s="4">
        <v>1</v>
      </c>
    </row>
    <row r="398" spans="1:8" x14ac:dyDescent="0.2">
      <c r="A398" s="2" t="s">
        <v>50</v>
      </c>
      <c r="B398" s="4">
        <v>143</v>
      </c>
      <c r="C398" s="5">
        <v>13.78</v>
      </c>
      <c r="D398" s="4">
        <v>129</v>
      </c>
      <c r="E398" s="5">
        <v>19.11</v>
      </c>
      <c r="F398" s="4">
        <v>13</v>
      </c>
      <c r="G398" s="5">
        <v>3.79</v>
      </c>
      <c r="H398" s="4">
        <v>0</v>
      </c>
    </row>
    <row r="399" spans="1:8" x14ac:dyDescent="0.2">
      <c r="A399" s="2" t="s">
        <v>51</v>
      </c>
      <c r="B399" s="4">
        <v>30</v>
      </c>
      <c r="C399" s="5">
        <v>2.89</v>
      </c>
      <c r="D399" s="4">
        <v>22</v>
      </c>
      <c r="E399" s="5">
        <v>3.26</v>
      </c>
      <c r="F399" s="4">
        <v>1</v>
      </c>
      <c r="G399" s="5">
        <v>0.28999999999999998</v>
      </c>
      <c r="H399" s="4">
        <v>0</v>
      </c>
    </row>
    <row r="400" spans="1:8" x14ac:dyDescent="0.2">
      <c r="A400" s="2" t="s">
        <v>52</v>
      </c>
      <c r="B400" s="4">
        <v>43</v>
      </c>
      <c r="C400" s="5">
        <v>4.1399999999999997</v>
      </c>
      <c r="D400" s="4">
        <v>22</v>
      </c>
      <c r="E400" s="5">
        <v>3.26</v>
      </c>
      <c r="F400" s="4">
        <v>17</v>
      </c>
      <c r="G400" s="5">
        <v>4.96</v>
      </c>
      <c r="H400" s="4">
        <v>0</v>
      </c>
    </row>
    <row r="401" spans="1:8" x14ac:dyDescent="0.2">
      <c r="A401" s="2" t="s">
        <v>53</v>
      </c>
      <c r="B401" s="4">
        <v>32</v>
      </c>
      <c r="C401" s="5">
        <v>3.08</v>
      </c>
      <c r="D401" s="4">
        <v>11</v>
      </c>
      <c r="E401" s="5">
        <v>1.63</v>
      </c>
      <c r="F401" s="4">
        <v>19</v>
      </c>
      <c r="G401" s="5">
        <v>5.54</v>
      </c>
      <c r="H401" s="4">
        <v>0</v>
      </c>
    </row>
    <row r="402" spans="1:8" x14ac:dyDescent="0.2">
      <c r="A402" s="1" t="s">
        <v>25</v>
      </c>
      <c r="B402" s="4">
        <v>2121</v>
      </c>
      <c r="C402" s="5">
        <v>100</v>
      </c>
      <c r="D402" s="4">
        <v>1394</v>
      </c>
      <c r="E402" s="5">
        <v>100.00999999999999</v>
      </c>
      <c r="F402" s="4">
        <v>689</v>
      </c>
      <c r="G402" s="5">
        <v>100</v>
      </c>
      <c r="H402" s="4">
        <v>7</v>
      </c>
    </row>
    <row r="403" spans="1:8" x14ac:dyDescent="0.2">
      <c r="A403" s="2" t="s">
        <v>39</v>
      </c>
      <c r="B403" s="4">
        <v>3</v>
      </c>
      <c r="C403" s="5">
        <v>0.14000000000000001</v>
      </c>
      <c r="D403" s="4">
        <v>0</v>
      </c>
      <c r="E403" s="5">
        <v>0</v>
      </c>
      <c r="F403" s="4">
        <v>3</v>
      </c>
      <c r="G403" s="5">
        <v>0.44</v>
      </c>
      <c r="H403" s="4">
        <v>0</v>
      </c>
    </row>
    <row r="404" spans="1:8" x14ac:dyDescent="0.2">
      <c r="A404" s="2" t="s">
        <v>40</v>
      </c>
      <c r="B404" s="4">
        <v>274</v>
      </c>
      <c r="C404" s="5">
        <v>12.92</v>
      </c>
      <c r="D404" s="4">
        <v>147</v>
      </c>
      <c r="E404" s="5">
        <v>10.55</v>
      </c>
      <c r="F404" s="4">
        <v>127</v>
      </c>
      <c r="G404" s="5">
        <v>18.43</v>
      </c>
      <c r="H404" s="4">
        <v>0</v>
      </c>
    </row>
    <row r="405" spans="1:8" x14ac:dyDescent="0.2">
      <c r="A405" s="2" t="s">
        <v>41</v>
      </c>
      <c r="B405" s="4">
        <v>156</v>
      </c>
      <c r="C405" s="5">
        <v>7.36</v>
      </c>
      <c r="D405" s="4">
        <v>80</v>
      </c>
      <c r="E405" s="5">
        <v>5.74</v>
      </c>
      <c r="F405" s="4">
        <v>74</v>
      </c>
      <c r="G405" s="5">
        <v>10.74</v>
      </c>
      <c r="H405" s="4">
        <v>2</v>
      </c>
    </row>
    <row r="406" spans="1:8" x14ac:dyDescent="0.2">
      <c r="A406" s="2" t="s">
        <v>42</v>
      </c>
      <c r="B406" s="4">
        <v>9</v>
      </c>
      <c r="C406" s="5">
        <v>0.42</v>
      </c>
      <c r="D406" s="4">
        <v>0</v>
      </c>
      <c r="E406" s="5">
        <v>0</v>
      </c>
      <c r="F406" s="4">
        <v>4</v>
      </c>
      <c r="G406" s="5">
        <v>0.57999999999999996</v>
      </c>
      <c r="H406" s="4">
        <v>0</v>
      </c>
    </row>
    <row r="407" spans="1:8" x14ac:dyDescent="0.2">
      <c r="A407" s="2" t="s">
        <v>43</v>
      </c>
      <c r="B407" s="4">
        <v>12</v>
      </c>
      <c r="C407" s="5">
        <v>0.56999999999999995</v>
      </c>
      <c r="D407" s="4">
        <v>3</v>
      </c>
      <c r="E407" s="5">
        <v>0.22</v>
      </c>
      <c r="F407" s="4">
        <v>9</v>
      </c>
      <c r="G407" s="5">
        <v>1.31</v>
      </c>
      <c r="H407" s="4">
        <v>0</v>
      </c>
    </row>
    <row r="408" spans="1:8" x14ac:dyDescent="0.2">
      <c r="A408" s="2" t="s">
        <v>44</v>
      </c>
      <c r="B408" s="4">
        <v>19</v>
      </c>
      <c r="C408" s="5">
        <v>0.9</v>
      </c>
      <c r="D408" s="4">
        <v>9</v>
      </c>
      <c r="E408" s="5">
        <v>0.65</v>
      </c>
      <c r="F408" s="4">
        <v>10</v>
      </c>
      <c r="G408" s="5">
        <v>1.45</v>
      </c>
      <c r="H408" s="4">
        <v>0</v>
      </c>
    </row>
    <row r="409" spans="1:8" x14ac:dyDescent="0.2">
      <c r="A409" s="2" t="s">
        <v>45</v>
      </c>
      <c r="B409" s="4">
        <v>570</v>
      </c>
      <c r="C409" s="5">
        <v>26.87</v>
      </c>
      <c r="D409" s="4">
        <v>341</v>
      </c>
      <c r="E409" s="5">
        <v>24.46</v>
      </c>
      <c r="F409" s="4">
        <v>228</v>
      </c>
      <c r="G409" s="5">
        <v>33.090000000000003</v>
      </c>
      <c r="H409" s="4">
        <v>1</v>
      </c>
    </row>
    <row r="410" spans="1:8" x14ac:dyDescent="0.2">
      <c r="A410" s="2" t="s">
        <v>46</v>
      </c>
      <c r="B410" s="4">
        <v>14</v>
      </c>
      <c r="C410" s="5">
        <v>0.66</v>
      </c>
      <c r="D410" s="4">
        <v>5</v>
      </c>
      <c r="E410" s="5">
        <v>0.36</v>
      </c>
      <c r="F410" s="4">
        <v>9</v>
      </c>
      <c r="G410" s="5">
        <v>1.31</v>
      </c>
      <c r="H410" s="4">
        <v>0</v>
      </c>
    </row>
    <row r="411" spans="1:8" x14ac:dyDescent="0.2">
      <c r="A411" s="2" t="s">
        <v>47</v>
      </c>
      <c r="B411" s="4">
        <v>140</v>
      </c>
      <c r="C411" s="5">
        <v>6.6</v>
      </c>
      <c r="D411" s="4">
        <v>98</v>
      </c>
      <c r="E411" s="5">
        <v>7.03</v>
      </c>
      <c r="F411" s="4">
        <v>41</v>
      </c>
      <c r="G411" s="5">
        <v>5.95</v>
      </c>
      <c r="H411" s="4">
        <v>1</v>
      </c>
    </row>
    <row r="412" spans="1:8" x14ac:dyDescent="0.2">
      <c r="A412" s="2" t="s">
        <v>48</v>
      </c>
      <c r="B412" s="4">
        <v>73</v>
      </c>
      <c r="C412" s="5">
        <v>3.44</v>
      </c>
      <c r="D412" s="4">
        <v>44</v>
      </c>
      <c r="E412" s="5">
        <v>3.16</v>
      </c>
      <c r="F412" s="4">
        <v>28</v>
      </c>
      <c r="G412" s="5">
        <v>4.0599999999999996</v>
      </c>
      <c r="H412" s="4">
        <v>0</v>
      </c>
    </row>
    <row r="413" spans="1:8" x14ac:dyDescent="0.2">
      <c r="A413" s="2" t="s">
        <v>49</v>
      </c>
      <c r="B413" s="4">
        <v>329</v>
      </c>
      <c r="C413" s="5">
        <v>15.51</v>
      </c>
      <c r="D413" s="4">
        <v>295</v>
      </c>
      <c r="E413" s="5">
        <v>21.16</v>
      </c>
      <c r="F413" s="4">
        <v>33</v>
      </c>
      <c r="G413" s="5">
        <v>4.79</v>
      </c>
      <c r="H413" s="4">
        <v>1</v>
      </c>
    </row>
    <row r="414" spans="1:8" x14ac:dyDescent="0.2">
      <c r="A414" s="2" t="s">
        <v>50</v>
      </c>
      <c r="B414" s="4">
        <v>257</v>
      </c>
      <c r="C414" s="5">
        <v>12.12</v>
      </c>
      <c r="D414" s="4">
        <v>226</v>
      </c>
      <c r="E414" s="5">
        <v>16.21</v>
      </c>
      <c r="F414" s="4">
        <v>29</v>
      </c>
      <c r="G414" s="5">
        <v>4.21</v>
      </c>
      <c r="H414" s="4">
        <v>0</v>
      </c>
    </row>
    <row r="415" spans="1:8" x14ac:dyDescent="0.2">
      <c r="A415" s="2" t="s">
        <v>51</v>
      </c>
      <c r="B415" s="4">
        <v>80</v>
      </c>
      <c r="C415" s="5">
        <v>3.77</v>
      </c>
      <c r="D415" s="4">
        <v>48</v>
      </c>
      <c r="E415" s="5">
        <v>3.44</v>
      </c>
      <c r="F415" s="4">
        <v>19</v>
      </c>
      <c r="G415" s="5">
        <v>2.76</v>
      </c>
      <c r="H415" s="4">
        <v>0</v>
      </c>
    </row>
    <row r="416" spans="1:8" x14ac:dyDescent="0.2">
      <c r="A416" s="2" t="s">
        <v>52</v>
      </c>
      <c r="B416" s="4">
        <v>88</v>
      </c>
      <c r="C416" s="5">
        <v>4.1500000000000004</v>
      </c>
      <c r="D416" s="4">
        <v>46</v>
      </c>
      <c r="E416" s="5">
        <v>3.3</v>
      </c>
      <c r="F416" s="4">
        <v>39</v>
      </c>
      <c r="G416" s="5">
        <v>5.66</v>
      </c>
      <c r="H416" s="4">
        <v>0</v>
      </c>
    </row>
    <row r="417" spans="1:8" x14ac:dyDescent="0.2">
      <c r="A417" s="2" t="s">
        <v>53</v>
      </c>
      <c r="B417" s="4">
        <v>97</v>
      </c>
      <c r="C417" s="5">
        <v>4.57</v>
      </c>
      <c r="D417" s="4">
        <v>52</v>
      </c>
      <c r="E417" s="5">
        <v>3.73</v>
      </c>
      <c r="F417" s="4">
        <v>36</v>
      </c>
      <c r="G417" s="5">
        <v>5.22</v>
      </c>
      <c r="H417" s="4">
        <v>2</v>
      </c>
    </row>
    <row r="418" spans="1:8" x14ac:dyDescent="0.2">
      <c r="A418" s="1" t="s">
        <v>26</v>
      </c>
      <c r="B418" s="4">
        <v>1215</v>
      </c>
      <c r="C418" s="5">
        <v>100.01</v>
      </c>
      <c r="D418" s="4">
        <v>750</v>
      </c>
      <c r="E418" s="5">
        <v>100.00999999999999</v>
      </c>
      <c r="F418" s="4">
        <v>442</v>
      </c>
      <c r="G418" s="5">
        <v>99.999999999999986</v>
      </c>
      <c r="H418" s="4">
        <v>8</v>
      </c>
    </row>
    <row r="419" spans="1:8" x14ac:dyDescent="0.2">
      <c r="A419" s="2" t="s">
        <v>39</v>
      </c>
      <c r="B419" s="4">
        <v>2</v>
      </c>
      <c r="C419" s="5">
        <v>0.16</v>
      </c>
      <c r="D419" s="4">
        <v>0</v>
      </c>
      <c r="E419" s="5">
        <v>0</v>
      </c>
      <c r="F419" s="4">
        <v>2</v>
      </c>
      <c r="G419" s="5">
        <v>0.45</v>
      </c>
      <c r="H419" s="4">
        <v>0</v>
      </c>
    </row>
    <row r="420" spans="1:8" x14ac:dyDescent="0.2">
      <c r="A420" s="2" t="s">
        <v>40</v>
      </c>
      <c r="B420" s="4">
        <v>228</v>
      </c>
      <c r="C420" s="5">
        <v>18.77</v>
      </c>
      <c r="D420" s="4">
        <v>110</v>
      </c>
      <c r="E420" s="5">
        <v>14.67</v>
      </c>
      <c r="F420" s="4">
        <v>118</v>
      </c>
      <c r="G420" s="5">
        <v>26.7</v>
      </c>
      <c r="H420" s="4">
        <v>0</v>
      </c>
    </row>
    <row r="421" spans="1:8" x14ac:dyDescent="0.2">
      <c r="A421" s="2" t="s">
        <v>41</v>
      </c>
      <c r="B421" s="4">
        <v>133</v>
      </c>
      <c r="C421" s="5">
        <v>10.95</v>
      </c>
      <c r="D421" s="4">
        <v>60</v>
      </c>
      <c r="E421" s="5">
        <v>8</v>
      </c>
      <c r="F421" s="4">
        <v>72</v>
      </c>
      <c r="G421" s="5">
        <v>16.29</v>
      </c>
      <c r="H421" s="4">
        <v>0</v>
      </c>
    </row>
    <row r="422" spans="1:8" x14ac:dyDescent="0.2">
      <c r="A422" s="2" t="s">
        <v>42</v>
      </c>
      <c r="B422" s="4">
        <v>1</v>
      </c>
      <c r="C422" s="5">
        <v>0.08</v>
      </c>
      <c r="D422" s="4">
        <v>0</v>
      </c>
      <c r="E422" s="5">
        <v>0</v>
      </c>
      <c r="F422" s="4">
        <v>1</v>
      </c>
      <c r="G422" s="5">
        <v>0.23</v>
      </c>
      <c r="H422" s="4">
        <v>0</v>
      </c>
    </row>
    <row r="423" spans="1:8" x14ac:dyDescent="0.2">
      <c r="A423" s="2" t="s">
        <v>43</v>
      </c>
      <c r="B423" s="4">
        <v>8</v>
      </c>
      <c r="C423" s="5">
        <v>0.66</v>
      </c>
      <c r="D423" s="4">
        <v>1</v>
      </c>
      <c r="E423" s="5">
        <v>0.13</v>
      </c>
      <c r="F423" s="4">
        <v>7</v>
      </c>
      <c r="G423" s="5">
        <v>1.58</v>
      </c>
      <c r="H423" s="4">
        <v>0</v>
      </c>
    </row>
    <row r="424" spans="1:8" x14ac:dyDescent="0.2">
      <c r="A424" s="2" t="s">
        <v>44</v>
      </c>
      <c r="B424" s="4">
        <v>10</v>
      </c>
      <c r="C424" s="5">
        <v>0.82</v>
      </c>
      <c r="D424" s="4">
        <v>3</v>
      </c>
      <c r="E424" s="5">
        <v>0.4</v>
      </c>
      <c r="F424" s="4">
        <v>7</v>
      </c>
      <c r="G424" s="5">
        <v>1.58</v>
      </c>
      <c r="H424" s="4">
        <v>0</v>
      </c>
    </row>
    <row r="425" spans="1:8" x14ac:dyDescent="0.2">
      <c r="A425" s="2" t="s">
        <v>45</v>
      </c>
      <c r="B425" s="4">
        <v>294</v>
      </c>
      <c r="C425" s="5">
        <v>24.2</v>
      </c>
      <c r="D425" s="4">
        <v>161</v>
      </c>
      <c r="E425" s="5">
        <v>21.47</v>
      </c>
      <c r="F425" s="4">
        <v>130</v>
      </c>
      <c r="G425" s="5">
        <v>29.41</v>
      </c>
      <c r="H425" s="4">
        <v>3</v>
      </c>
    </row>
    <row r="426" spans="1:8" x14ac:dyDescent="0.2">
      <c r="A426" s="2" t="s">
        <v>46</v>
      </c>
      <c r="B426" s="4">
        <v>3</v>
      </c>
      <c r="C426" s="5">
        <v>0.25</v>
      </c>
      <c r="D426" s="4">
        <v>1</v>
      </c>
      <c r="E426" s="5">
        <v>0.13</v>
      </c>
      <c r="F426" s="4">
        <v>2</v>
      </c>
      <c r="G426" s="5">
        <v>0.45</v>
      </c>
      <c r="H426" s="4">
        <v>0</v>
      </c>
    </row>
    <row r="427" spans="1:8" x14ac:dyDescent="0.2">
      <c r="A427" s="2" t="s">
        <v>47</v>
      </c>
      <c r="B427" s="4">
        <v>36</v>
      </c>
      <c r="C427" s="5">
        <v>2.96</v>
      </c>
      <c r="D427" s="4">
        <v>15</v>
      </c>
      <c r="E427" s="5">
        <v>2</v>
      </c>
      <c r="F427" s="4">
        <v>21</v>
      </c>
      <c r="G427" s="5">
        <v>4.75</v>
      </c>
      <c r="H427" s="4">
        <v>0</v>
      </c>
    </row>
    <row r="428" spans="1:8" x14ac:dyDescent="0.2">
      <c r="A428" s="2" t="s">
        <v>48</v>
      </c>
      <c r="B428" s="4">
        <v>38</v>
      </c>
      <c r="C428" s="5">
        <v>3.13</v>
      </c>
      <c r="D428" s="4">
        <v>26</v>
      </c>
      <c r="E428" s="5">
        <v>3.47</v>
      </c>
      <c r="F428" s="4">
        <v>9</v>
      </c>
      <c r="G428" s="5">
        <v>2.04</v>
      </c>
      <c r="H428" s="4">
        <v>0</v>
      </c>
    </row>
    <row r="429" spans="1:8" x14ac:dyDescent="0.2">
      <c r="A429" s="2" t="s">
        <v>49</v>
      </c>
      <c r="B429" s="4">
        <v>176</v>
      </c>
      <c r="C429" s="5">
        <v>14.49</v>
      </c>
      <c r="D429" s="4">
        <v>151</v>
      </c>
      <c r="E429" s="5">
        <v>20.13</v>
      </c>
      <c r="F429" s="4">
        <v>25</v>
      </c>
      <c r="G429" s="5">
        <v>5.66</v>
      </c>
      <c r="H429" s="4">
        <v>0</v>
      </c>
    </row>
    <row r="430" spans="1:8" x14ac:dyDescent="0.2">
      <c r="A430" s="2" t="s">
        <v>50</v>
      </c>
      <c r="B430" s="4">
        <v>153</v>
      </c>
      <c r="C430" s="5">
        <v>12.59</v>
      </c>
      <c r="D430" s="4">
        <v>137</v>
      </c>
      <c r="E430" s="5">
        <v>18.27</v>
      </c>
      <c r="F430" s="4">
        <v>15</v>
      </c>
      <c r="G430" s="5">
        <v>3.39</v>
      </c>
      <c r="H430" s="4">
        <v>1</v>
      </c>
    </row>
    <row r="431" spans="1:8" x14ac:dyDescent="0.2">
      <c r="A431" s="2" t="s">
        <v>51</v>
      </c>
      <c r="B431" s="4">
        <v>35</v>
      </c>
      <c r="C431" s="5">
        <v>2.88</v>
      </c>
      <c r="D431" s="4">
        <v>23</v>
      </c>
      <c r="E431" s="5">
        <v>3.07</v>
      </c>
      <c r="F431" s="4">
        <v>5</v>
      </c>
      <c r="G431" s="5">
        <v>1.1299999999999999</v>
      </c>
      <c r="H431" s="4">
        <v>1</v>
      </c>
    </row>
    <row r="432" spans="1:8" x14ac:dyDescent="0.2">
      <c r="A432" s="2" t="s">
        <v>52</v>
      </c>
      <c r="B432" s="4">
        <v>50</v>
      </c>
      <c r="C432" s="5">
        <v>4.12</v>
      </c>
      <c r="D432" s="4">
        <v>35</v>
      </c>
      <c r="E432" s="5">
        <v>4.67</v>
      </c>
      <c r="F432" s="4">
        <v>11</v>
      </c>
      <c r="G432" s="5">
        <v>2.4900000000000002</v>
      </c>
      <c r="H432" s="4">
        <v>1</v>
      </c>
    </row>
    <row r="433" spans="1:8" x14ac:dyDescent="0.2">
      <c r="A433" s="2" t="s">
        <v>53</v>
      </c>
      <c r="B433" s="4">
        <v>48</v>
      </c>
      <c r="C433" s="5">
        <v>3.95</v>
      </c>
      <c r="D433" s="4">
        <v>27</v>
      </c>
      <c r="E433" s="5">
        <v>3.6</v>
      </c>
      <c r="F433" s="4">
        <v>17</v>
      </c>
      <c r="G433" s="5">
        <v>3.85</v>
      </c>
      <c r="H433" s="4">
        <v>2</v>
      </c>
    </row>
    <row r="434" spans="1:8" x14ac:dyDescent="0.2">
      <c r="A434" s="1" t="s">
        <v>27</v>
      </c>
      <c r="B434" s="4">
        <v>2074</v>
      </c>
      <c r="C434" s="5">
        <v>99.989999999999981</v>
      </c>
      <c r="D434" s="4">
        <v>1372</v>
      </c>
      <c r="E434" s="5">
        <v>100.00999999999999</v>
      </c>
      <c r="F434" s="4">
        <v>689</v>
      </c>
      <c r="G434" s="5">
        <v>100.00000000000001</v>
      </c>
      <c r="H434" s="4">
        <v>7</v>
      </c>
    </row>
    <row r="435" spans="1:8" x14ac:dyDescent="0.2">
      <c r="A435" s="2" t="s">
        <v>39</v>
      </c>
      <c r="B435" s="4">
        <v>1</v>
      </c>
      <c r="C435" s="5">
        <v>0.05</v>
      </c>
      <c r="D435" s="4">
        <v>0</v>
      </c>
      <c r="E435" s="5">
        <v>0</v>
      </c>
      <c r="F435" s="4">
        <v>1</v>
      </c>
      <c r="G435" s="5">
        <v>0.15</v>
      </c>
      <c r="H435" s="4">
        <v>0</v>
      </c>
    </row>
    <row r="436" spans="1:8" x14ac:dyDescent="0.2">
      <c r="A436" s="2" t="s">
        <v>40</v>
      </c>
      <c r="B436" s="4">
        <v>383</v>
      </c>
      <c r="C436" s="5">
        <v>18.47</v>
      </c>
      <c r="D436" s="4">
        <v>213</v>
      </c>
      <c r="E436" s="5">
        <v>15.52</v>
      </c>
      <c r="F436" s="4">
        <v>170</v>
      </c>
      <c r="G436" s="5">
        <v>24.67</v>
      </c>
      <c r="H436" s="4">
        <v>0</v>
      </c>
    </row>
    <row r="437" spans="1:8" x14ac:dyDescent="0.2">
      <c r="A437" s="2" t="s">
        <v>41</v>
      </c>
      <c r="B437" s="4">
        <v>138</v>
      </c>
      <c r="C437" s="5">
        <v>6.65</v>
      </c>
      <c r="D437" s="4">
        <v>59</v>
      </c>
      <c r="E437" s="5">
        <v>4.3</v>
      </c>
      <c r="F437" s="4">
        <v>78</v>
      </c>
      <c r="G437" s="5">
        <v>11.32</v>
      </c>
      <c r="H437" s="4">
        <v>1</v>
      </c>
    </row>
    <row r="438" spans="1:8" x14ac:dyDescent="0.2">
      <c r="A438" s="2" t="s">
        <v>42</v>
      </c>
      <c r="B438" s="4">
        <v>3</v>
      </c>
      <c r="C438" s="5">
        <v>0.14000000000000001</v>
      </c>
      <c r="D438" s="4">
        <v>0</v>
      </c>
      <c r="E438" s="5">
        <v>0</v>
      </c>
      <c r="F438" s="4">
        <v>3</v>
      </c>
      <c r="G438" s="5">
        <v>0.44</v>
      </c>
      <c r="H438" s="4">
        <v>0</v>
      </c>
    </row>
    <row r="439" spans="1:8" x14ac:dyDescent="0.2">
      <c r="A439" s="2" t="s">
        <v>43</v>
      </c>
      <c r="B439" s="4">
        <v>15</v>
      </c>
      <c r="C439" s="5">
        <v>0.72</v>
      </c>
      <c r="D439" s="4">
        <v>2</v>
      </c>
      <c r="E439" s="5">
        <v>0.15</v>
      </c>
      <c r="F439" s="4">
        <v>13</v>
      </c>
      <c r="G439" s="5">
        <v>1.89</v>
      </c>
      <c r="H439" s="4">
        <v>0</v>
      </c>
    </row>
    <row r="440" spans="1:8" x14ac:dyDescent="0.2">
      <c r="A440" s="2" t="s">
        <v>44</v>
      </c>
      <c r="B440" s="4">
        <v>15</v>
      </c>
      <c r="C440" s="5">
        <v>0.72</v>
      </c>
      <c r="D440" s="4">
        <v>4</v>
      </c>
      <c r="E440" s="5">
        <v>0.28999999999999998</v>
      </c>
      <c r="F440" s="4">
        <v>10</v>
      </c>
      <c r="G440" s="5">
        <v>1.45</v>
      </c>
      <c r="H440" s="4">
        <v>1</v>
      </c>
    </row>
    <row r="441" spans="1:8" x14ac:dyDescent="0.2">
      <c r="A441" s="2" t="s">
        <v>45</v>
      </c>
      <c r="B441" s="4">
        <v>411</v>
      </c>
      <c r="C441" s="5">
        <v>19.82</v>
      </c>
      <c r="D441" s="4">
        <v>220</v>
      </c>
      <c r="E441" s="5">
        <v>16.03</v>
      </c>
      <c r="F441" s="4">
        <v>189</v>
      </c>
      <c r="G441" s="5">
        <v>27.43</v>
      </c>
      <c r="H441" s="4">
        <v>2</v>
      </c>
    </row>
    <row r="442" spans="1:8" x14ac:dyDescent="0.2">
      <c r="A442" s="2" t="s">
        <v>46</v>
      </c>
      <c r="B442" s="4">
        <v>10</v>
      </c>
      <c r="C442" s="5">
        <v>0.48</v>
      </c>
      <c r="D442" s="4">
        <v>2</v>
      </c>
      <c r="E442" s="5">
        <v>0.15</v>
      </c>
      <c r="F442" s="4">
        <v>8</v>
      </c>
      <c r="G442" s="5">
        <v>1.1599999999999999</v>
      </c>
      <c r="H442" s="4">
        <v>0</v>
      </c>
    </row>
    <row r="443" spans="1:8" x14ac:dyDescent="0.2">
      <c r="A443" s="2" t="s">
        <v>47</v>
      </c>
      <c r="B443" s="4">
        <v>240</v>
      </c>
      <c r="C443" s="5">
        <v>11.57</v>
      </c>
      <c r="D443" s="4">
        <v>204</v>
      </c>
      <c r="E443" s="5">
        <v>14.87</v>
      </c>
      <c r="F443" s="4">
        <v>36</v>
      </c>
      <c r="G443" s="5">
        <v>5.22</v>
      </c>
      <c r="H443" s="4">
        <v>0</v>
      </c>
    </row>
    <row r="444" spans="1:8" x14ac:dyDescent="0.2">
      <c r="A444" s="2" t="s">
        <v>48</v>
      </c>
      <c r="B444" s="4">
        <v>80</v>
      </c>
      <c r="C444" s="5">
        <v>3.86</v>
      </c>
      <c r="D444" s="4">
        <v>44</v>
      </c>
      <c r="E444" s="5">
        <v>3.21</v>
      </c>
      <c r="F444" s="4">
        <v>33</v>
      </c>
      <c r="G444" s="5">
        <v>4.79</v>
      </c>
      <c r="H444" s="4">
        <v>1</v>
      </c>
    </row>
    <row r="445" spans="1:8" x14ac:dyDescent="0.2">
      <c r="A445" s="2" t="s">
        <v>49</v>
      </c>
      <c r="B445" s="4">
        <v>334</v>
      </c>
      <c r="C445" s="5">
        <v>16.100000000000001</v>
      </c>
      <c r="D445" s="4">
        <v>276</v>
      </c>
      <c r="E445" s="5">
        <v>20.12</v>
      </c>
      <c r="F445" s="4">
        <v>54</v>
      </c>
      <c r="G445" s="5">
        <v>7.84</v>
      </c>
      <c r="H445" s="4">
        <v>1</v>
      </c>
    </row>
    <row r="446" spans="1:8" x14ac:dyDescent="0.2">
      <c r="A446" s="2" t="s">
        <v>50</v>
      </c>
      <c r="B446" s="4">
        <v>237</v>
      </c>
      <c r="C446" s="5">
        <v>11.43</v>
      </c>
      <c r="D446" s="4">
        <v>224</v>
      </c>
      <c r="E446" s="5">
        <v>16.329999999999998</v>
      </c>
      <c r="F446" s="4">
        <v>13</v>
      </c>
      <c r="G446" s="5">
        <v>1.89</v>
      </c>
      <c r="H446" s="4">
        <v>0</v>
      </c>
    </row>
    <row r="447" spans="1:8" x14ac:dyDescent="0.2">
      <c r="A447" s="2" t="s">
        <v>51</v>
      </c>
      <c r="B447" s="4">
        <v>54</v>
      </c>
      <c r="C447" s="5">
        <v>2.6</v>
      </c>
      <c r="D447" s="4">
        <v>40</v>
      </c>
      <c r="E447" s="5">
        <v>2.92</v>
      </c>
      <c r="F447" s="4">
        <v>14</v>
      </c>
      <c r="G447" s="5">
        <v>2.0299999999999998</v>
      </c>
      <c r="H447" s="4">
        <v>0</v>
      </c>
    </row>
    <row r="448" spans="1:8" x14ac:dyDescent="0.2">
      <c r="A448" s="2" t="s">
        <v>52</v>
      </c>
      <c r="B448" s="4">
        <v>81</v>
      </c>
      <c r="C448" s="5">
        <v>3.91</v>
      </c>
      <c r="D448" s="4">
        <v>46</v>
      </c>
      <c r="E448" s="5">
        <v>3.35</v>
      </c>
      <c r="F448" s="4">
        <v>34</v>
      </c>
      <c r="G448" s="5">
        <v>4.93</v>
      </c>
      <c r="H448" s="4">
        <v>0</v>
      </c>
    </row>
    <row r="449" spans="1:8" x14ac:dyDescent="0.2">
      <c r="A449" s="2" t="s">
        <v>53</v>
      </c>
      <c r="B449" s="4">
        <v>72</v>
      </c>
      <c r="C449" s="5">
        <v>3.47</v>
      </c>
      <c r="D449" s="4">
        <v>38</v>
      </c>
      <c r="E449" s="5">
        <v>2.77</v>
      </c>
      <c r="F449" s="4">
        <v>33</v>
      </c>
      <c r="G449" s="5">
        <v>4.79</v>
      </c>
      <c r="H449" s="4">
        <v>1</v>
      </c>
    </row>
    <row r="450" spans="1:8" x14ac:dyDescent="0.2">
      <c r="A450" s="1" t="s">
        <v>28</v>
      </c>
      <c r="B450" s="4">
        <v>736</v>
      </c>
      <c r="C450" s="5">
        <v>99.999999999999986</v>
      </c>
      <c r="D450" s="4">
        <v>477</v>
      </c>
      <c r="E450" s="5">
        <v>99.990000000000009</v>
      </c>
      <c r="F450" s="4">
        <v>241</v>
      </c>
      <c r="G450" s="5">
        <v>99.96</v>
      </c>
      <c r="H450" s="4">
        <v>1</v>
      </c>
    </row>
    <row r="451" spans="1:8" x14ac:dyDescent="0.2">
      <c r="A451" s="2" t="s">
        <v>39</v>
      </c>
      <c r="B451" s="4">
        <v>1</v>
      </c>
      <c r="C451" s="5">
        <v>0.14000000000000001</v>
      </c>
      <c r="D451" s="4">
        <v>0</v>
      </c>
      <c r="E451" s="5">
        <v>0</v>
      </c>
      <c r="F451" s="4">
        <v>1</v>
      </c>
      <c r="G451" s="5">
        <v>0.41</v>
      </c>
      <c r="H451" s="4">
        <v>0</v>
      </c>
    </row>
    <row r="452" spans="1:8" x14ac:dyDescent="0.2">
      <c r="A452" s="2" t="s">
        <v>40</v>
      </c>
      <c r="B452" s="4">
        <v>132</v>
      </c>
      <c r="C452" s="5">
        <v>17.93</v>
      </c>
      <c r="D452" s="4">
        <v>85</v>
      </c>
      <c r="E452" s="5">
        <v>17.82</v>
      </c>
      <c r="F452" s="4">
        <v>47</v>
      </c>
      <c r="G452" s="5">
        <v>19.5</v>
      </c>
      <c r="H452" s="4">
        <v>0</v>
      </c>
    </row>
    <row r="453" spans="1:8" x14ac:dyDescent="0.2">
      <c r="A453" s="2" t="s">
        <v>41</v>
      </c>
      <c r="B453" s="4">
        <v>65</v>
      </c>
      <c r="C453" s="5">
        <v>8.83</v>
      </c>
      <c r="D453" s="4">
        <v>18</v>
      </c>
      <c r="E453" s="5">
        <v>3.77</v>
      </c>
      <c r="F453" s="4">
        <v>45</v>
      </c>
      <c r="G453" s="5">
        <v>18.670000000000002</v>
      </c>
      <c r="H453" s="4">
        <v>1</v>
      </c>
    </row>
    <row r="454" spans="1:8" x14ac:dyDescent="0.2">
      <c r="A454" s="2" t="s">
        <v>42</v>
      </c>
      <c r="B454" s="4">
        <v>1</v>
      </c>
      <c r="C454" s="5">
        <v>0.14000000000000001</v>
      </c>
      <c r="D454" s="4">
        <v>0</v>
      </c>
      <c r="E454" s="5">
        <v>0</v>
      </c>
      <c r="F454" s="4">
        <v>1</v>
      </c>
      <c r="G454" s="5">
        <v>0.41</v>
      </c>
      <c r="H454" s="4">
        <v>0</v>
      </c>
    </row>
    <row r="455" spans="1:8" x14ac:dyDescent="0.2">
      <c r="A455" s="2" t="s">
        <v>43</v>
      </c>
      <c r="B455" s="4">
        <v>2</v>
      </c>
      <c r="C455" s="5">
        <v>0.27</v>
      </c>
      <c r="D455" s="4">
        <v>0</v>
      </c>
      <c r="E455" s="5">
        <v>0</v>
      </c>
      <c r="F455" s="4">
        <v>2</v>
      </c>
      <c r="G455" s="5">
        <v>0.83</v>
      </c>
      <c r="H455" s="4">
        <v>0</v>
      </c>
    </row>
    <row r="456" spans="1:8" x14ac:dyDescent="0.2">
      <c r="A456" s="2" t="s">
        <v>44</v>
      </c>
      <c r="B456" s="4">
        <v>4</v>
      </c>
      <c r="C456" s="5">
        <v>0.54</v>
      </c>
      <c r="D456" s="4">
        <v>0</v>
      </c>
      <c r="E456" s="5">
        <v>0</v>
      </c>
      <c r="F456" s="4">
        <v>4</v>
      </c>
      <c r="G456" s="5">
        <v>1.66</v>
      </c>
      <c r="H456" s="4">
        <v>0</v>
      </c>
    </row>
    <row r="457" spans="1:8" x14ac:dyDescent="0.2">
      <c r="A457" s="2" t="s">
        <v>45</v>
      </c>
      <c r="B457" s="4">
        <v>189</v>
      </c>
      <c r="C457" s="5">
        <v>25.68</v>
      </c>
      <c r="D457" s="4">
        <v>127</v>
      </c>
      <c r="E457" s="5">
        <v>26.62</v>
      </c>
      <c r="F457" s="4">
        <v>62</v>
      </c>
      <c r="G457" s="5">
        <v>25.73</v>
      </c>
      <c r="H457" s="4">
        <v>0</v>
      </c>
    </row>
    <row r="458" spans="1:8" x14ac:dyDescent="0.2">
      <c r="A458" s="2" t="s">
        <v>46</v>
      </c>
      <c r="B458" s="4">
        <v>4</v>
      </c>
      <c r="C458" s="5">
        <v>0.54</v>
      </c>
      <c r="D458" s="4">
        <v>1</v>
      </c>
      <c r="E458" s="5">
        <v>0.21</v>
      </c>
      <c r="F458" s="4">
        <v>3</v>
      </c>
      <c r="G458" s="5">
        <v>1.24</v>
      </c>
      <c r="H458" s="4">
        <v>0</v>
      </c>
    </row>
    <row r="459" spans="1:8" x14ac:dyDescent="0.2">
      <c r="A459" s="2" t="s">
        <v>47</v>
      </c>
      <c r="B459" s="4">
        <v>31</v>
      </c>
      <c r="C459" s="5">
        <v>4.21</v>
      </c>
      <c r="D459" s="4">
        <v>5</v>
      </c>
      <c r="E459" s="5">
        <v>1.05</v>
      </c>
      <c r="F459" s="4">
        <v>25</v>
      </c>
      <c r="G459" s="5">
        <v>10.37</v>
      </c>
      <c r="H459" s="4">
        <v>0</v>
      </c>
    </row>
    <row r="460" spans="1:8" x14ac:dyDescent="0.2">
      <c r="A460" s="2" t="s">
        <v>48</v>
      </c>
      <c r="B460" s="4">
        <v>24</v>
      </c>
      <c r="C460" s="5">
        <v>3.26</v>
      </c>
      <c r="D460" s="4">
        <v>16</v>
      </c>
      <c r="E460" s="5">
        <v>3.35</v>
      </c>
      <c r="F460" s="4">
        <v>7</v>
      </c>
      <c r="G460" s="5">
        <v>2.9</v>
      </c>
      <c r="H460" s="4">
        <v>0</v>
      </c>
    </row>
    <row r="461" spans="1:8" x14ac:dyDescent="0.2">
      <c r="A461" s="2" t="s">
        <v>49</v>
      </c>
      <c r="B461" s="4">
        <v>72</v>
      </c>
      <c r="C461" s="5">
        <v>9.7799999999999994</v>
      </c>
      <c r="D461" s="4">
        <v>57</v>
      </c>
      <c r="E461" s="5">
        <v>11.95</v>
      </c>
      <c r="F461" s="4">
        <v>15</v>
      </c>
      <c r="G461" s="5">
        <v>6.22</v>
      </c>
      <c r="H461" s="4">
        <v>0</v>
      </c>
    </row>
    <row r="462" spans="1:8" x14ac:dyDescent="0.2">
      <c r="A462" s="2" t="s">
        <v>50</v>
      </c>
      <c r="B462" s="4">
        <v>124</v>
      </c>
      <c r="C462" s="5">
        <v>16.850000000000001</v>
      </c>
      <c r="D462" s="4">
        <v>110</v>
      </c>
      <c r="E462" s="5">
        <v>23.06</v>
      </c>
      <c r="F462" s="4">
        <v>13</v>
      </c>
      <c r="G462" s="5">
        <v>5.39</v>
      </c>
      <c r="H462" s="4">
        <v>0</v>
      </c>
    </row>
    <row r="463" spans="1:8" x14ac:dyDescent="0.2">
      <c r="A463" s="2" t="s">
        <v>51</v>
      </c>
      <c r="B463" s="4">
        <v>44</v>
      </c>
      <c r="C463" s="5">
        <v>5.98</v>
      </c>
      <c r="D463" s="4">
        <v>30</v>
      </c>
      <c r="E463" s="5">
        <v>6.29</v>
      </c>
      <c r="F463" s="4">
        <v>5</v>
      </c>
      <c r="G463" s="5">
        <v>2.0699999999999998</v>
      </c>
      <c r="H463" s="4">
        <v>0</v>
      </c>
    </row>
    <row r="464" spans="1:8" x14ac:dyDescent="0.2">
      <c r="A464" s="2" t="s">
        <v>52</v>
      </c>
      <c r="B464" s="4">
        <v>20</v>
      </c>
      <c r="C464" s="5">
        <v>2.72</v>
      </c>
      <c r="D464" s="4">
        <v>13</v>
      </c>
      <c r="E464" s="5">
        <v>2.73</v>
      </c>
      <c r="F464" s="4">
        <v>4</v>
      </c>
      <c r="G464" s="5">
        <v>1.66</v>
      </c>
      <c r="H464" s="4">
        <v>0</v>
      </c>
    </row>
    <row r="465" spans="1:8" x14ac:dyDescent="0.2">
      <c r="A465" s="2" t="s">
        <v>53</v>
      </c>
      <c r="B465" s="4">
        <v>23</v>
      </c>
      <c r="C465" s="5">
        <v>3.13</v>
      </c>
      <c r="D465" s="4">
        <v>15</v>
      </c>
      <c r="E465" s="5">
        <v>3.14</v>
      </c>
      <c r="F465" s="4">
        <v>7</v>
      </c>
      <c r="G465" s="5">
        <v>2.9</v>
      </c>
      <c r="H465" s="4">
        <v>0</v>
      </c>
    </row>
    <row r="466" spans="1:8" x14ac:dyDescent="0.2">
      <c r="A466" s="1" t="s">
        <v>29</v>
      </c>
      <c r="B466" s="4">
        <v>301</v>
      </c>
      <c r="C466" s="5">
        <v>100</v>
      </c>
      <c r="D466" s="4">
        <v>149</v>
      </c>
      <c r="E466" s="5">
        <v>100.01</v>
      </c>
      <c r="F466" s="4">
        <v>138</v>
      </c>
      <c r="G466" s="5">
        <v>99.989999999999981</v>
      </c>
      <c r="H466" s="4">
        <v>2</v>
      </c>
    </row>
    <row r="467" spans="1:8" x14ac:dyDescent="0.2">
      <c r="A467" s="2" t="s">
        <v>39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40</v>
      </c>
      <c r="B468" s="4">
        <v>81</v>
      </c>
      <c r="C468" s="5">
        <v>26.91</v>
      </c>
      <c r="D468" s="4">
        <v>35</v>
      </c>
      <c r="E468" s="5">
        <v>23.49</v>
      </c>
      <c r="F468" s="4">
        <v>46</v>
      </c>
      <c r="G468" s="5">
        <v>33.33</v>
      </c>
      <c r="H468" s="4">
        <v>0</v>
      </c>
    </row>
    <row r="469" spans="1:8" x14ac:dyDescent="0.2">
      <c r="A469" s="2" t="s">
        <v>41</v>
      </c>
      <c r="B469" s="4">
        <v>21</v>
      </c>
      <c r="C469" s="5">
        <v>6.98</v>
      </c>
      <c r="D469" s="4">
        <v>5</v>
      </c>
      <c r="E469" s="5">
        <v>3.36</v>
      </c>
      <c r="F469" s="4">
        <v>15</v>
      </c>
      <c r="G469" s="5">
        <v>10.87</v>
      </c>
      <c r="H469" s="4">
        <v>1</v>
      </c>
    </row>
    <row r="470" spans="1:8" x14ac:dyDescent="0.2">
      <c r="A470" s="2" t="s">
        <v>42</v>
      </c>
      <c r="B470" s="4">
        <v>1</v>
      </c>
      <c r="C470" s="5">
        <v>0.33</v>
      </c>
      <c r="D470" s="4">
        <v>0</v>
      </c>
      <c r="E470" s="5">
        <v>0</v>
      </c>
      <c r="F470" s="4">
        <v>1</v>
      </c>
      <c r="G470" s="5">
        <v>0.72</v>
      </c>
      <c r="H470" s="4">
        <v>0</v>
      </c>
    </row>
    <row r="471" spans="1:8" x14ac:dyDescent="0.2">
      <c r="A471" s="2" t="s">
        <v>43</v>
      </c>
      <c r="B471" s="4">
        <v>0</v>
      </c>
      <c r="C471" s="5">
        <v>0</v>
      </c>
      <c r="D471" s="4">
        <v>0</v>
      </c>
      <c r="E471" s="5">
        <v>0</v>
      </c>
      <c r="F471" s="4">
        <v>0</v>
      </c>
      <c r="G471" s="5">
        <v>0</v>
      </c>
      <c r="H471" s="4">
        <v>0</v>
      </c>
    </row>
    <row r="472" spans="1:8" x14ac:dyDescent="0.2">
      <c r="A472" s="2" t="s">
        <v>44</v>
      </c>
      <c r="B472" s="4">
        <v>8</v>
      </c>
      <c r="C472" s="5">
        <v>2.66</v>
      </c>
      <c r="D472" s="4">
        <v>3</v>
      </c>
      <c r="E472" s="5">
        <v>2.0099999999999998</v>
      </c>
      <c r="F472" s="4">
        <v>4</v>
      </c>
      <c r="G472" s="5">
        <v>2.9</v>
      </c>
      <c r="H472" s="4">
        <v>1</v>
      </c>
    </row>
    <row r="473" spans="1:8" x14ac:dyDescent="0.2">
      <c r="A473" s="2" t="s">
        <v>45</v>
      </c>
      <c r="B473" s="4">
        <v>52</v>
      </c>
      <c r="C473" s="5">
        <v>17.28</v>
      </c>
      <c r="D473" s="4">
        <v>18</v>
      </c>
      <c r="E473" s="5">
        <v>12.08</v>
      </c>
      <c r="F473" s="4">
        <v>34</v>
      </c>
      <c r="G473" s="5">
        <v>24.64</v>
      </c>
      <c r="H473" s="4">
        <v>0</v>
      </c>
    </row>
    <row r="474" spans="1:8" x14ac:dyDescent="0.2">
      <c r="A474" s="2" t="s">
        <v>46</v>
      </c>
      <c r="B474" s="4">
        <v>3</v>
      </c>
      <c r="C474" s="5">
        <v>1</v>
      </c>
      <c r="D474" s="4">
        <v>1</v>
      </c>
      <c r="E474" s="5">
        <v>0.67</v>
      </c>
      <c r="F474" s="4">
        <v>2</v>
      </c>
      <c r="G474" s="5">
        <v>1.45</v>
      </c>
      <c r="H474" s="4">
        <v>0</v>
      </c>
    </row>
    <row r="475" spans="1:8" x14ac:dyDescent="0.2">
      <c r="A475" s="2" t="s">
        <v>47</v>
      </c>
      <c r="B475" s="4">
        <v>11</v>
      </c>
      <c r="C475" s="5">
        <v>3.65</v>
      </c>
      <c r="D475" s="4">
        <v>5</v>
      </c>
      <c r="E475" s="5">
        <v>3.36</v>
      </c>
      <c r="F475" s="4">
        <v>6</v>
      </c>
      <c r="G475" s="5">
        <v>4.3499999999999996</v>
      </c>
      <c r="H475" s="4">
        <v>0</v>
      </c>
    </row>
    <row r="476" spans="1:8" x14ac:dyDescent="0.2">
      <c r="A476" s="2" t="s">
        <v>48</v>
      </c>
      <c r="B476" s="4">
        <v>9</v>
      </c>
      <c r="C476" s="5">
        <v>2.99</v>
      </c>
      <c r="D476" s="4">
        <v>7</v>
      </c>
      <c r="E476" s="5">
        <v>4.7</v>
      </c>
      <c r="F476" s="4">
        <v>0</v>
      </c>
      <c r="G476" s="5">
        <v>0</v>
      </c>
      <c r="H476" s="4">
        <v>0</v>
      </c>
    </row>
    <row r="477" spans="1:8" x14ac:dyDescent="0.2">
      <c r="A477" s="2" t="s">
        <v>49</v>
      </c>
      <c r="B477" s="4">
        <v>24</v>
      </c>
      <c r="C477" s="5">
        <v>7.97</v>
      </c>
      <c r="D477" s="4">
        <v>16</v>
      </c>
      <c r="E477" s="5">
        <v>10.74</v>
      </c>
      <c r="F477" s="4">
        <v>7</v>
      </c>
      <c r="G477" s="5">
        <v>5.07</v>
      </c>
      <c r="H477" s="4">
        <v>0</v>
      </c>
    </row>
    <row r="478" spans="1:8" x14ac:dyDescent="0.2">
      <c r="A478" s="2" t="s">
        <v>50</v>
      </c>
      <c r="B478" s="4">
        <v>49</v>
      </c>
      <c r="C478" s="5">
        <v>16.28</v>
      </c>
      <c r="D478" s="4">
        <v>41</v>
      </c>
      <c r="E478" s="5">
        <v>27.52</v>
      </c>
      <c r="F478" s="4">
        <v>8</v>
      </c>
      <c r="G478" s="5">
        <v>5.8</v>
      </c>
      <c r="H478" s="4">
        <v>0</v>
      </c>
    </row>
    <row r="479" spans="1:8" x14ac:dyDescent="0.2">
      <c r="A479" s="2" t="s">
        <v>51</v>
      </c>
      <c r="B479" s="4">
        <v>14</v>
      </c>
      <c r="C479" s="5">
        <v>4.6500000000000004</v>
      </c>
      <c r="D479" s="4">
        <v>10</v>
      </c>
      <c r="E479" s="5">
        <v>6.71</v>
      </c>
      <c r="F479" s="4">
        <v>1</v>
      </c>
      <c r="G479" s="5">
        <v>0.72</v>
      </c>
      <c r="H479" s="4">
        <v>0</v>
      </c>
    </row>
    <row r="480" spans="1:8" x14ac:dyDescent="0.2">
      <c r="A480" s="2" t="s">
        <v>52</v>
      </c>
      <c r="B480" s="4">
        <v>8</v>
      </c>
      <c r="C480" s="5">
        <v>2.66</v>
      </c>
      <c r="D480" s="4">
        <v>3</v>
      </c>
      <c r="E480" s="5">
        <v>2.0099999999999998</v>
      </c>
      <c r="F480" s="4">
        <v>1</v>
      </c>
      <c r="G480" s="5">
        <v>0.72</v>
      </c>
      <c r="H480" s="4">
        <v>0</v>
      </c>
    </row>
    <row r="481" spans="1:8" x14ac:dyDescent="0.2">
      <c r="A481" s="2" t="s">
        <v>53</v>
      </c>
      <c r="B481" s="4">
        <v>20</v>
      </c>
      <c r="C481" s="5">
        <v>6.64</v>
      </c>
      <c r="D481" s="4">
        <v>5</v>
      </c>
      <c r="E481" s="5">
        <v>3.36</v>
      </c>
      <c r="F481" s="4">
        <v>13</v>
      </c>
      <c r="G481" s="5">
        <v>9.42</v>
      </c>
      <c r="H481" s="4">
        <v>0</v>
      </c>
    </row>
    <row r="482" spans="1:8" x14ac:dyDescent="0.2">
      <c r="A482" s="1" t="s">
        <v>30</v>
      </c>
      <c r="B482" s="4">
        <v>242</v>
      </c>
      <c r="C482" s="5">
        <v>99.99</v>
      </c>
      <c r="D482" s="4">
        <v>150</v>
      </c>
      <c r="E482" s="5">
        <v>99.99</v>
      </c>
      <c r="F482" s="4">
        <v>87</v>
      </c>
      <c r="G482" s="5">
        <v>100.02</v>
      </c>
      <c r="H482" s="4">
        <v>0</v>
      </c>
    </row>
    <row r="483" spans="1:8" x14ac:dyDescent="0.2">
      <c r="A483" s="2" t="s">
        <v>39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40</v>
      </c>
      <c r="B484" s="4">
        <v>44</v>
      </c>
      <c r="C484" s="5">
        <v>18.18</v>
      </c>
      <c r="D484" s="4">
        <v>19</v>
      </c>
      <c r="E484" s="5">
        <v>12.67</v>
      </c>
      <c r="F484" s="4">
        <v>25</v>
      </c>
      <c r="G484" s="5">
        <v>28.74</v>
      </c>
      <c r="H484" s="4">
        <v>0</v>
      </c>
    </row>
    <row r="485" spans="1:8" x14ac:dyDescent="0.2">
      <c r="A485" s="2" t="s">
        <v>41</v>
      </c>
      <c r="B485" s="4">
        <v>51</v>
      </c>
      <c r="C485" s="5">
        <v>21.07</v>
      </c>
      <c r="D485" s="4">
        <v>29</v>
      </c>
      <c r="E485" s="5">
        <v>19.329999999999998</v>
      </c>
      <c r="F485" s="4">
        <v>22</v>
      </c>
      <c r="G485" s="5">
        <v>25.29</v>
      </c>
      <c r="H485" s="4">
        <v>0</v>
      </c>
    </row>
    <row r="486" spans="1:8" x14ac:dyDescent="0.2">
      <c r="A486" s="2" t="s">
        <v>42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2">
      <c r="A487" s="2" t="s">
        <v>43</v>
      </c>
      <c r="B487" s="4">
        <v>1</v>
      </c>
      <c r="C487" s="5">
        <v>0.41</v>
      </c>
      <c r="D487" s="4">
        <v>1</v>
      </c>
      <c r="E487" s="5">
        <v>0.67</v>
      </c>
      <c r="F487" s="4">
        <v>0</v>
      </c>
      <c r="G487" s="5">
        <v>0</v>
      </c>
      <c r="H487" s="4">
        <v>0</v>
      </c>
    </row>
    <row r="488" spans="1:8" x14ac:dyDescent="0.2">
      <c r="A488" s="2" t="s">
        <v>44</v>
      </c>
      <c r="B488" s="4">
        <v>2</v>
      </c>
      <c r="C488" s="5">
        <v>0.83</v>
      </c>
      <c r="D488" s="4">
        <v>0</v>
      </c>
      <c r="E488" s="5">
        <v>0</v>
      </c>
      <c r="F488" s="4">
        <v>2</v>
      </c>
      <c r="G488" s="5">
        <v>2.2999999999999998</v>
      </c>
      <c r="H488" s="4">
        <v>0</v>
      </c>
    </row>
    <row r="489" spans="1:8" x14ac:dyDescent="0.2">
      <c r="A489" s="2" t="s">
        <v>45</v>
      </c>
      <c r="B489" s="4">
        <v>44</v>
      </c>
      <c r="C489" s="5">
        <v>18.18</v>
      </c>
      <c r="D489" s="4">
        <v>24</v>
      </c>
      <c r="E489" s="5">
        <v>16</v>
      </c>
      <c r="F489" s="4">
        <v>20</v>
      </c>
      <c r="G489" s="5">
        <v>22.99</v>
      </c>
      <c r="H489" s="4">
        <v>0</v>
      </c>
    </row>
    <row r="490" spans="1:8" x14ac:dyDescent="0.2">
      <c r="A490" s="2" t="s">
        <v>46</v>
      </c>
      <c r="B490" s="4">
        <v>1</v>
      </c>
      <c r="C490" s="5">
        <v>0.41</v>
      </c>
      <c r="D490" s="4">
        <v>0</v>
      </c>
      <c r="E490" s="5">
        <v>0</v>
      </c>
      <c r="F490" s="4">
        <v>1</v>
      </c>
      <c r="G490" s="5">
        <v>1.1499999999999999</v>
      </c>
      <c r="H490" s="4">
        <v>0</v>
      </c>
    </row>
    <row r="491" spans="1:8" x14ac:dyDescent="0.2">
      <c r="A491" s="2" t="s">
        <v>47</v>
      </c>
      <c r="B491" s="4">
        <v>4</v>
      </c>
      <c r="C491" s="5">
        <v>1.65</v>
      </c>
      <c r="D491" s="4">
        <v>2</v>
      </c>
      <c r="E491" s="5">
        <v>1.33</v>
      </c>
      <c r="F491" s="4">
        <v>2</v>
      </c>
      <c r="G491" s="5">
        <v>2.2999999999999998</v>
      </c>
      <c r="H491" s="4">
        <v>0</v>
      </c>
    </row>
    <row r="492" spans="1:8" x14ac:dyDescent="0.2">
      <c r="A492" s="2" t="s">
        <v>48</v>
      </c>
      <c r="B492" s="4">
        <v>6</v>
      </c>
      <c r="C492" s="5">
        <v>2.48</v>
      </c>
      <c r="D492" s="4">
        <v>5</v>
      </c>
      <c r="E492" s="5">
        <v>3.33</v>
      </c>
      <c r="F492" s="4">
        <v>1</v>
      </c>
      <c r="G492" s="5">
        <v>1.1499999999999999</v>
      </c>
      <c r="H492" s="4">
        <v>0</v>
      </c>
    </row>
    <row r="493" spans="1:8" x14ac:dyDescent="0.2">
      <c r="A493" s="2" t="s">
        <v>49</v>
      </c>
      <c r="B493" s="4">
        <v>36</v>
      </c>
      <c r="C493" s="5">
        <v>14.88</v>
      </c>
      <c r="D493" s="4">
        <v>30</v>
      </c>
      <c r="E493" s="5">
        <v>20</v>
      </c>
      <c r="F493" s="4">
        <v>6</v>
      </c>
      <c r="G493" s="5">
        <v>6.9</v>
      </c>
      <c r="H493" s="4">
        <v>0</v>
      </c>
    </row>
    <row r="494" spans="1:8" x14ac:dyDescent="0.2">
      <c r="A494" s="2" t="s">
        <v>50</v>
      </c>
      <c r="B494" s="4">
        <v>32</v>
      </c>
      <c r="C494" s="5">
        <v>13.22</v>
      </c>
      <c r="D494" s="4">
        <v>28</v>
      </c>
      <c r="E494" s="5">
        <v>18.670000000000002</v>
      </c>
      <c r="F494" s="4">
        <v>4</v>
      </c>
      <c r="G494" s="5">
        <v>4.5999999999999996</v>
      </c>
      <c r="H494" s="4">
        <v>0</v>
      </c>
    </row>
    <row r="495" spans="1:8" x14ac:dyDescent="0.2">
      <c r="A495" s="2" t="s">
        <v>51</v>
      </c>
      <c r="B495" s="4">
        <v>6</v>
      </c>
      <c r="C495" s="5">
        <v>2.48</v>
      </c>
      <c r="D495" s="4">
        <v>5</v>
      </c>
      <c r="E495" s="5">
        <v>3.33</v>
      </c>
      <c r="F495" s="4">
        <v>0</v>
      </c>
      <c r="G495" s="5">
        <v>0</v>
      </c>
      <c r="H495" s="4">
        <v>0</v>
      </c>
    </row>
    <row r="496" spans="1:8" x14ac:dyDescent="0.2">
      <c r="A496" s="2" t="s">
        <v>52</v>
      </c>
      <c r="B496" s="4">
        <v>9</v>
      </c>
      <c r="C496" s="5">
        <v>3.72</v>
      </c>
      <c r="D496" s="4">
        <v>5</v>
      </c>
      <c r="E496" s="5">
        <v>3.33</v>
      </c>
      <c r="F496" s="4">
        <v>0</v>
      </c>
      <c r="G496" s="5">
        <v>0</v>
      </c>
      <c r="H496" s="4">
        <v>0</v>
      </c>
    </row>
    <row r="497" spans="1:8" x14ac:dyDescent="0.2">
      <c r="A497" s="2" t="s">
        <v>53</v>
      </c>
      <c r="B497" s="4">
        <v>6</v>
      </c>
      <c r="C497" s="5">
        <v>2.48</v>
      </c>
      <c r="D497" s="4">
        <v>2</v>
      </c>
      <c r="E497" s="5">
        <v>1.33</v>
      </c>
      <c r="F497" s="4">
        <v>4</v>
      </c>
      <c r="G497" s="5">
        <v>4.5999999999999996</v>
      </c>
      <c r="H497" s="4">
        <v>0</v>
      </c>
    </row>
    <row r="498" spans="1:8" x14ac:dyDescent="0.2">
      <c r="A498" s="1" t="s">
        <v>31</v>
      </c>
      <c r="B498" s="4">
        <v>263</v>
      </c>
      <c r="C498" s="5">
        <v>100</v>
      </c>
      <c r="D498" s="4">
        <v>165</v>
      </c>
      <c r="E498" s="5">
        <v>100.00000000000001</v>
      </c>
      <c r="F498" s="4">
        <v>91</v>
      </c>
      <c r="G498" s="5">
        <v>100.00999999999999</v>
      </c>
      <c r="H498" s="4">
        <v>0</v>
      </c>
    </row>
    <row r="499" spans="1:8" x14ac:dyDescent="0.2">
      <c r="A499" s="2" t="s">
        <v>39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40</v>
      </c>
      <c r="B500" s="4">
        <v>42</v>
      </c>
      <c r="C500" s="5">
        <v>15.97</v>
      </c>
      <c r="D500" s="4">
        <v>22</v>
      </c>
      <c r="E500" s="5">
        <v>13.33</v>
      </c>
      <c r="F500" s="4">
        <v>20</v>
      </c>
      <c r="G500" s="5">
        <v>21.98</v>
      </c>
      <c r="H500" s="4">
        <v>0</v>
      </c>
    </row>
    <row r="501" spans="1:8" x14ac:dyDescent="0.2">
      <c r="A501" s="2" t="s">
        <v>41</v>
      </c>
      <c r="B501" s="4">
        <v>49</v>
      </c>
      <c r="C501" s="5">
        <v>18.63</v>
      </c>
      <c r="D501" s="4">
        <v>21</v>
      </c>
      <c r="E501" s="5">
        <v>12.73</v>
      </c>
      <c r="F501" s="4">
        <v>28</v>
      </c>
      <c r="G501" s="5">
        <v>30.77</v>
      </c>
      <c r="H501" s="4">
        <v>0</v>
      </c>
    </row>
    <row r="502" spans="1:8" x14ac:dyDescent="0.2">
      <c r="A502" s="2" t="s">
        <v>42</v>
      </c>
      <c r="B502" s="4">
        <v>2</v>
      </c>
      <c r="C502" s="5">
        <v>0.76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2">
      <c r="A503" s="2" t="s">
        <v>43</v>
      </c>
      <c r="B503" s="4">
        <v>1</v>
      </c>
      <c r="C503" s="5">
        <v>0.38</v>
      </c>
      <c r="D503" s="4">
        <v>0</v>
      </c>
      <c r="E503" s="5">
        <v>0</v>
      </c>
      <c r="F503" s="4">
        <v>1</v>
      </c>
      <c r="G503" s="5">
        <v>1.1000000000000001</v>
      </c>
      <c r="H503" s="4">
        <v>0</v>
      </c>
    </row>
    <row r="504" spans="1:8" x14ac:dyDescent="0.2">
      <c r="A504" s="2" t="s">
        <v>44</v>
      </c>
      <c r="B504" s="4">
        <v>0</v>
      </c>
      <c r="C504" s="5">
        <v>0</v>
      </c>
      <c r="D504" s="4">
        <v>0</v>
      </c>
      <c r="E504" s="5">
        <v>0</v>
      </c>
      <c r="F504" s="4">
        <v>0</v>
      </c>
      <c r="G504" s="5">
        <v>0</v>
      </c>
      <c r="H504" s="4">
        <v>0</v>
      </c>
    </row>
    <row r="505" spans="1:8" x14ac:dyDescent="0.2">
      <c r="A505" s="2" t="s">
        <v>45</v>
      </c>
      <c r="B505" s="4">
        <v>53</v>
      </c>
      <c r="C505" s="5">
        <v>20.149999999999999</v>
      </c>
      <c r="D505" s="4">
        <v>31</v>
      </c>
      <c r="E505" s="5">
        <v>18.79</v>
      </c>
      <c r="F505" s="4">
        <v>22</v>
      </c>
      <c r="G505" s="5">
        <v>24.18</v>
      </c>
      <c r="H505" s="4">
        <v>0</v>
      </c>
    </row>
    <row r="506" spans="1:8" x14ac:dyDescent="0.2">
      <c r="A506" s="2" t="s">
        <v>46</v>
      </c>
      <c r="B506" s="4">
        <v>0</v>
      </c>
      <c r="C506" s="5">
        <v>0</v>
      </c>
      <c r="D506" s="4">
        <v>0</v>
      </c>
      <c r="E506" s="5">
        <v>0</v>
      </c>
      <c r="F506" s="4">
        <v>0</v>
      </c>
      <c r="G506" s="5">
        <v>0</v>
      </c>
      <c r="H506" s="4">
        <v>0</v>
      </c>
    </row>
    <row r="507" spans="1:8" x14ac:dyDescent="0.2">
      <c r="A507" s="2" t="s">
        <v>47</v>
      </c>
      <c r="B507" s="4">
        <v>4</v>
      </c>
      <c r="C507" s="5">
        <v>1.52</v>
      </c>
      <c r="D507" s="4">
        <v>3</v>
      </c>
      <c r="E507" s="5">
        <v>1.82</v>
      </c>
      <c r="F507" s="4">
        <v>1</v>
      </c>
      <c r="G507" s="5">
        <v>1.1000000000000001</v>
      </c>
      <c r="H507" s="4">
        <v>0</v>
      </c>
    </row>
    <row r="508" spans="1:8" x14ac:dyDescent="0.2">
      <c r="A508" s="2" t="s">
        <v>48</v>
      </c>
      <c r="B508" s="4">
        <v>10</v>
      </c>
      <c r="C508" s="5">
        <v>3.8</v>
      </c>
      <c r="D508" s="4">
        <v>8</v>
      </c>
      <c r="E508" s="5">
        <v>4.8499999999999996</v>
      </c>
      <c r="F508" s="4">
        <v>2</v>
      </c>
      <c r="G508" s="5">
        <v>2.2000000000000002</v>
      </c>
      <c r="H508" s="4">
        <v>0</v>
      </c>
    </row>
    <row r="509" spans="1:8" x14ac:dyDescent="0.2">
      <c r="A509" s="2" t="s">
        <v>49</v>
      </c>
      <c r="B509" s="4">
        <v>22</v>
      </c>
      <c r="C509" s="5">
        <v>8.3699999999999992</v>
      </c>
      <c r="D509" s="4">
        <v>17</v>
      </c>
      <c r="E509" s="5">
        <v>10.3</v>
      </c>
      <c r="F509" s="4">
        <v>5</v>
      </c>
      <c r="G509" s="5">
        <v>5.49</v>
      </c>
      <c r="H509" s="4">
        <v>0</v>
      </c>
    </row>
    <row r="510" spans="1:8" x14ac:dyDescent="0.2">
      <c r="A510" s="2" t="s">
        <v>50</v>
      </c>
      <c r="B510" s="4">
        <v>38</v>
      </c>
      <c r="C510" s="5">
        <v>14.45</v>
      </c>
      <c r="D510" s="4">
        <v>36</v>
      </c>
      <c r="E510" s="5">
        <v>21.82</v>
      </c>
      <c r="F510" s="4">
        <v>2</v>
      </c>
      <c r="G510" s="5">
        <v>2.2000000000000002</v>
      </c>
      <c r="H510" s="4">
        <v>0</v>
      </c>
    </row>
    <row r="511" spans="1:8" x14ac:dyDescent="0.2">
      <c r="A511" s="2" t="s">
        <v>51</v>
      </c>
      <c r="B511" s="4">
        <v>13</v>
      </c>
      <c r="C511" s="5">
        <v>4.9400000000000004</v>
      </c>
      <c r="D511" s="4">
        <v>11</v>
      </c>
      <c r="E511" s="5">
        <v>6.67</v>
      </c>
      <c r="F511" s="4">
        <v>2</v>
      </c>
      <c r="G511" s="5">
        <v>2.2000000000000002</v>
      </c>
      <c r="H511" s="4">
        <v>0</v>
      </c>
    </row>
    <row r="512" spans="1:8" x14ac:dyDescent="0.2">
      <c r="A512" s="2" t="s">
        <v>52</v>
      </c>
      <c r="B512" s="4">
        <v>22</v>
      </c>
      <c r="C512" s="5">
        <v>8.3699999999999992</v>
      </c>
      <c r="D512" s="4">
        <v>14</v>
      </c>
      <c r="E512" s="5">
        <v>8.48</v>
      </c>
      <c r="F512" s="4">
        <v>5</v>
      </c>
      <c r="G512" s="5">
        <v>5.49</v>
      </c>
      <c r="H512" s="4">
        <v>0</v>
      </c>
    </row>
    <row r="513" spans="1:8" x14ac:dyDescent="0.2">
      <c r="A513" s="2" t="s">
        <v>53</v>
      </c>
      <c r="B513" s="4">
        <v>7</v>
      </c>
      <c r="C513" s="5">
        <v>2.66</v>
      </c>
      <c r="D513" s="4">
        <v>2</v>
      </c>
      <c r="E513" s="5">
        <v>1.21</v>
      </c>
      <c r="F513" s="4">
        <v>3</v>
      </c>
      <c r="G513" s="5">
        <v>3.3</v>
      </c>
      <c r="H513" s="4">
        <v>0</v>
      </c>
    </row>
    <row r="514" spans="1:8" x14ac:dyDescent="0.2">
      <c r="A514" s="1" t="s">
        <v>32</v>
      </c>
      <c r="B514" s="4">
        <v>320</v>
      </c>
      <c r="C514" s="5">
        <v>100.00999999999999</v>
      </c>
      <c r="D514" s="4">
        <v>202</v>
      </c>
      <c r="E514" s="5">
        <v>100.01999999999998</v>
      </c>
      <c r="F514" s="4">
        <v>105</v>
      </c>
      <c r="G514" s="5">
        <v>99.990000000000009</v>
      </c>
      <c r="H514" s="4">
        <v>3</v>
      </c>
    </row>
    <row r="515" spans="1:8" x14ac:dyDescent="0.2">
      <c r="A515" s="2" t="s">
        <v>39</v>
      </c>
      <c r="B515" s="4">
        <v>1</v>
      </c>
      <c r="C515" s="5">
        <v>0.31</v>
      </c>
      <c r="D515" s="4">
        <v>0</v>
      </c>
      <c r="E515" s="5">
        <v>0</v>
      </c>
      <c r="F515" s="4">
        <v>1</v>
      </c>
      <c r="G515" s="5">
        <v>0.95</v>
      </c>
      <c r="H515" s="4">
        <v>0</v>
      </c>
    </row>
    <row r="516" spans="1:8" x14ac:dyDescent="0.2">
      <c r="A516" s="2" t="s">
        <v>40</v>
      </c>
      <c r="B516" s="4">
        <v>69</v>
      </c>
      <c r="C516" s="5">
        <v>21.56</v>
      </c>
      <c r="D516" s="4">
        <v>34</v>
      </c>
      <c r="E516" s="5">
        <v>16.829999999999998</v>
      </c>
      <c r="F516" s="4">
        <v>34</v>
      </c>
      <c r="G516" s="5">
        <v>32.380000000000003</v>
      </c>
      <c r="H516" s="4">
        <v>1</v>
      </c>
    </row>
    <row r="517" spans="1:8" x14ac:dyDescent="0.2">
      <c r="A517" s="2" t="s">
        <v>41</v>
      </c>
      <c r="B517" s="4">
        <v>20</v>
      </c>
      <c r="C517" s="5">
        <v>6.25</v>
      </c>
      <c r="D517" s="4">
        <v>7</v>
      </c>
      <c r="E517" s="5">
        <v>3.47</v>
      </c>
      <c r="F517" s="4">
        <v>13</v>
      </c>
      <c r="G517" s="5">
        <v>12.38</v>
      </c>
      <c r="H517" s="4">
        <v>0</v>
      </c>
    </row>
    <row r="518" spans="1:8" x14ac:dyDescent="0.2">
      <c r="A518" s="2" t="s">
        <v>42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2">
      <c r="A519" s="2" t="s">
        <v>43</v>
      </c>
      <c r="B519" s="4">
        <v>0</v>
      </c>
      <c r="C519" s="5">
        <v>0</v>
      </c>
      <c r="D519" s="4">
        <v>0</v>
      </c>
      <c r="E519" s="5">
        <v>0</v>
      </c>
      <c r="F519" s="4">
        <v>0</v>
      </c>
      <c r="G519" s="5">
        <v>0</v>
      </c>
      <c r="H519" s="4">
        <v>0</v>
      </c>
    </row>
    <row r="520" spans="1:8" x14ac:dyDescent="0.2">
      <c r="A520" s="2" t="s">
        <v>44</v>
      </c>
      <c r="B520" s="4">
        <v>3</v>
      </c>
      <c r="C520" s="5">
        <v>0.94</v>
      </c>
      <c r="D520" s="4">
        <v>0</v>
      </c>
      <c r="E520" s="5">
        <v>0</v>
      </c>
      <c r="F520" s="4">
        <v>3</v>
      </c>
      <c r="G520" s="5">
        <v>2.86</v>
      </c>
      <c r="H520" s="4">
        <v>0</v>
      </c>
    </row>
    <row r="521" spans="1:8" x14ac:dyDescent="0.2">
      <c r="A521" s="2" t="s">
        <v>45</v>
      </c>
      <c r="B521" s="4">
        <v>87</v>
      </c>
      <c r="C521" s="5">
        <v>27.19</v>
      </c>
      <c r="D521" s="4">
        <v>58</v>
      </c>
      <c r="E521" s="5">
        <v>28.71</v>
      </c>
      <c r="F521" s="4">
        <v>29</v>
      </c>
      <c r="G521" s="5">
        <v>27.62</v>
      </c>
      <c r="H521" s="4">
        <v>0</v>
      </c>
    </row>
    <row r="522" spans="1:8" x14ac:dyDescent="0.2">
      <c r="A522" s="2" t="s">
        <v>46</v>
      </c>
      <c r="B522" s="4">
        <v>1</v>
      </c>
      <c r="C522" s="5">
        <v>0.31</v>
      </c>
      <c r="D522" s="4">
        <v>1</v>
      </c>
      <c r="E522" s="5">
        <v>0.5</v>
      </c>
      <c r="F522" s="4">
        <v>0</v>
      </c>
      <c r="G522" s="5">
        <v>0</v>
      </c>
      <c r="H522" s="4">
        <v>0</v>
      </c>
    </row>
    <row r="523" spans="1:8" x14ac:dyDescent="0.2">
      <c r="A523" s="2" t="s">
        <v>47</v>
      </c>
      <c r="B523" s="4">
        <v>6</v>
      </c>
      <c r="C523" s="5">
        <v>1.88</v>
      </c>
      <c r="D523" s="4">
        <v>3</v>
      </c>
      <c r="E523" s="5">
        <v>1.49</v>
      </c>
      <c r="F523" s="4">
        <v>3</v>
      </c>
      <c r="G523" s="5">
        <v>2.86</v>
      </c>
      <c r="H523" s="4">
        <v>0</v>
      </c>
    </row>
    <row r="524" spans="1:8" x14ac:dyDescent="0.2">
      <c r="A524" s="2" t="s">
        <v>48</v>
      </c>
      <c r="B524" s="4">
        <v>8</v>
      </c>
      <c r="C524" s="5">
        <v>2.5</v>
      </c>
      <c r="D524" s="4">
        <v>4</v>
      </c>
      <c r="E524" s="5">
        <v>1.98</v>
      </c>
      <c r="F524" s="4">
        <v>3</v>
      </c>
      <c r="G524" s="5">
        <v>2.86</v>
      </c>
      <c r="H524" s="4">
        <v>0</v>
      </c>
    </row>
    <row r="525" spans="1:8" x14ac:dyDescent="0.2">
      <c r="A525" s="2" t="s">
        <v>49</v>
      </c>
      <c r="B525" s="4">
        <v>37</v>
      </c>
      <c r="C525" s="5">
        <v>11.56</v>
      </c>
      <c r="D525" s="4">
        <v>33</v>
      </c>
      <c r="E525" s="5">
        <v>16.34</v>
      </c>
      <c r="F525" s="4">
        <v>2</v>
      </c>
      <c r="G525" s="5">
        <v>1.9</v>
      </c>
      <c r="H525" s="4">
        <v>1</v>
      </c>
    </row>
    <row r="526" spans="1:8" x14ac:dyDescent="0.2">
      <c r="A526" s="2" t="s">
        <v>50</v>
      </c>
      <c r="B526" s="4">
        <v>56</v>
      </c>
      <c r="C526" s="5">
        <v>17.5</v>
      </c>
      <c r="D526" s="4">
        <v>47</v>
      </c>
      <c r="E526" s="5">
        <v>23.27</v>
      </c>
      <c r="F526" s="4">
        <v>5</v>
      </c>
      <c r="G526" s="5">
        <v>4.76</v>
      </c>
      <c r="H526" s="4">
        <v>1</v>
      </c>
    </row>
    <row r="527" spans="1:8" x14ac:dyDescent="0.2">
      <c r="A527" s="2" t="s">
        <v>51</v>
      </c>
      <c r="B527" s="4">
        <v>6</v>
      </c>
      <c r="C527" s="5">
        <v>1.88</v>
      </c>
      <c r="D527" s="4">
        <v>3</v>
      </c>
      <c r="E527" s="5">
        <v>1.49</v>
      </c>
      <c r="F527" s="4">
        <v>0</v>
      </c>
      <c r="G527" s="5">
        <v>0</v>
      </c>
      <c r="H527" s="4">
        <v>0</v>
      </c>
    </row>
    <row r="528" spans="1:8" x14ac:dyDescent="0.2">
      <c r="A528" s="2" t="s">
        <v>52</v>
      </c>
      <c r="B528" s="4">
        <v>18</v>
      </c>
      <c r="C528" s="5">
        <v>5.63</v>
      </c>
      <c r="D528" s="4">
        <v>10</v>
      </c>
      <c r="E528" s="5">
        <v>4.95</v>
      </c>
      <c r="F528" s="4">
        <v>6</v>
      </c>
      <c r="G528" s="5">
        <v>5.71</v>
      </c>
      <c r="H528" s="4">
        <v>0</v>
      </c>
    </row>
    <row r="529" spans="1:8" x14ac:dyDescent="0.2">
      <c r="A529" s="2" t="s">
        <v>53</v>
      </c>
      <c r="B529" s="4">
        <v>8</v>
      </c>
      <c r="C529" s="5">
        <v>2.5</v>
      </c>
      <c r="D529" s="4">
        <v>2</v>
      </c>
      <c r="E529" s="5">
        <v>0.99</v>
      </c>
      <c r="F529" s="4">
        <v>6</v>
      </c>
      <c r="G529" s="5">
        <v>5.71</v>
      </c>
      <c r="H529" s="4">
        <v>0</v>
      </c>
    </row>
    <row r="530" spans="1:8" x14ac:dyDescent="0.2">
      <c r="A530" s="1" t="s">
        <v>33</v>
      </c>
      <c r="B530" s="4">
        <v>137</v>
      </c>
      <c r="C530" s="5">
        <v>100.01</v>
      </c>
      <c r="D530" s="4">
        <v>89</v>
      </c>
      <c r="E530" s="5">
        <v>100</v>
      </c>
      <c r="F530" s="4">
        <v>44</v>
      </c>
      <c r="G530" s="5">
        <v>99.999999999999986</v>
      </c>
      <c r="H530" s="4">
        <v>0</v>
      </c>
    </row>
    <row r="531" spans="1:8" x14ac:dyDescent="0.2">
      <c r="A531" s="2" t="s">
        <v>39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40</v>
      </c>
      <c r="B532" s="4">
        <v>23</v>
      </c>
      <c r="C532" s="5">
        <v>16.79</v>
      </c>
      <c r="D532" s="4">
        <v>15</v>
      </c>
      <c r="E532" s="5">
        <v>16.850000000000001</v>
      </c>
      <c r="F532" s="4">
        <v>8</v>
      </c>
      <c r="G532" s="5">
        <v>18.18</v>
      </c>
      <c r="H532" s="4">
        <v>0</v>
      </c>
    </row>
    <row r="533" spans="1:8" x14ac:dyDescent="0.2">
      <c r="A533" s="2" t="s">
        <v>41</v>
      </c>
      <c r="B533" s="4">
        <v>16</v>
      </c>
      <c r="C533" s="5">
        <v>11.68</v>
      </c>
      <c r="D533" s="4">
        <v>7</v>
      </c>
      <c r="E533" s="5">
        <v>7.87</v>
      </c>
      <c r="F533" s="4">
        <v>9</v>
      </c>
      <c r="G533" s="5">
        <v>20.45</v>
      </c>
      <c r="H533" s="4">
        <v>0</v>
      </c>
    </row>
    <row r="534" spans="1:8" x14ac:dyDescent="0.2">
      <c r="A534" s="2" t="s">
        <v>42</v>
      </c>
      <c r="B534" s="4">
        <v>3</v>
      </c>
      <c r="C534" s="5">
        <v>2.19</v>
      </c>
      <c r="D534" s="4">
        <v>0</v>
      </c>
      <c r="E534" s="5">
        <v>0</v>
      </c>
      <c r="F534" s="4">
        <v>1</v>
      </c>
      <c r="G534" s="5">
        <v>2.27</v>
      </c>
      <c r="H534" s="4">
        <v>0</v>
      </c>
    </row>
    <row r="535" spans="1:8" x14ac:dyDescent="0.2">
      <c r="A535" s="2" t="s">
        <v>43</v>
      </c>
      <c r="B535" s="4">
        <v>0</v>
      </c>
      <c r="C535" s="5">
        <v>0</v>
      </c>
      <c r="D535" s="4">
        <v>0</v>
      </c>
      <c r="E535" s="5">
        <v>0</v>
      </c>
      <c r="F535" s="4">
        <v>0</v>
      </c>
      <c r="G535" s="5">
        <v>0</v>
      </c>
      <c r="H535" s="4">
        <v>0</v>
      </c>
    </row>
    <row r="536" spans="1:8" x14ac:dyDescent="0.2">
      <c r="A536" s="2" t="s">
        <v>44</v>
      </c>
      <c r="B536" s="4">
        <v>1</v>
      </c>
      <c r="C536" s="5">
        <v>0.73</v>
      </c>
      <c r="D536" s="4">
        <v>1</v>
      </c>
      <c r="E536" s="5">
        <v>1.1200000000000001</v>
      </c>
      <c r="F536" s="4">
        <v>0</v>
      </c>
      <c r="G536" s="5">
        <v>0</v>
      </c>
      <c r="H536" s="4">
        <v>0</v>
      </c>
    </row>
    <row r="537" spans="1:8" x14ac:dyDescent="0.2">
      <c r="A537" s="2" t="s">
        <v>45</v>
      </c>
      <c r="B537" s="4">
        <v>42</v>
      </c>
      <c r="C537" s="5">
        <v>30.66</v>
      </c>
      <c r="D537" s="4">
        <v>25</v>
      </c>
      <c r="E537" s="5">
        <v>28.09</v>
      </c>
      <c r="F537" s="4">
        <v>17</v>
      </c>
      <c r="G537" s="5">
        <v>38.64</v>
      </c>
      <c r="H537" s="4">
        <v>0</v>
      </c>
    </row>
    <row r="538" spans="1:8" x14ac:dyDescent="0.2">
      <c r="A538" s="2" t="s">
        <v>46</v>
      </c>
      <c r="B538" s="4">
        <v>0</v>
      </c>
      <c r="C538" s="5">
        <v>0</v>
      </c>
      <c r="D538" s="4">
        <v>0</v>
      </c>
      <c r="E538" s="5">
        <v>0</v>
      </c>
      <c r="F538" s="4">
        <v>0</v>
      </c>
      <c r="G538" s="5">
        <v>0</v>
      </c>
      <c r="H538" s="4">
        <v>0</v>
      </c>
    </row>
    <row r="539" spans="1:8" x14ac:dyDescent="0.2">
      <c r="A539" s="2" t="s">
        <v>47</v>
      </c>
      <c r="B539" s="4">
        <v>3</v>
      </c>
      <c r="C539" s="5">
        <v>2.19</v>
      </c>
      <c r="D539" s="4">
        <v>3</v>
      </c>
      <c r="E539" s="5">
        <v>3.37</v>
      </c>
      <c r="F539" s="4">
        <v>0</v>
      </c>
      <c r="G539" s="5">
        <v>0</v>
      </c>
      <c r="H539" s="4">
        <v>0</v>
      </c>
    </row>
    <row r="540" spans="1:8" x14ac:dyDescent="0.2">
      <c r="A540" s="2" t="s">
        <v>48</v>
      </c>
      <c r="B540" s="4">
        <v>4</v>
      </c>
      <c r="C540" s="5">
        <v>2.92</v>
      </c>
      <c r="D540" s="4">
        <v>3</v>
      </c>
      <c r="E540" s="5">
        <v>3.37</v>
      </c>
      <c r="F540" s="4">
        <v>1</v>
      </c>
      <c r="G540" s="5">
        <v>2.27</v>
      </c>
      <c r="H540" s="4">
        <v>0</v>
      </c>
    </row>
    <row r="541" spans="1:8" x14ac:dyDescent="0.2">
      <c r="A541" s="2" t="s">
        <v>49</v>
      </c>
      <c r="B541" s="4">
        <v>13</v>
      </c>
      <c r="C541" s="5">
        <v>9.49</v>
      </c>
      <c r="D541" s="4">
        <v>10</v>
      </c>
      <c r="E541" s="5">
        <v>11.24</v>
      </c>
      <c r="F541" s="4">
        <v>3</v>
      </c>
      <c r="G541" s="5">
        <v>6.82</v>
      </c>
      <c r="H541" s="4">
        <v>0</v>
      </c>
    </row>
    <row r="542" spans="1:8" x14ac:dyDescent="0.2">
      <c r="A542" s="2" t="s">
        <v>50</v>
      </c>
      <c r="B542" s="4">
        <v>19</v>
      </c>
      <c r="C542" s="5">
        <v>13.87</v>
      </c>
      <c r="D542" s="4">
        <v>17</v>
      </c>
      <c r="E542" s="5">
        <v>19.100000000000001</v>
      </c>
      <c r="F542" s="4">
        <v>2</v>
      </c>
      <c r="G542" s="5">
        <v>4.55</v>
      </c>
      <c r="H542" s="4">
        <v>0</v>
      </c>
    </row>
    <row r="543" spans="1:8" x14ac:dyDescent="0.2">
      <c r="A543" s="2" t="s">
        <v>51</v>
      </c>
      <c r="B543" s="4">
        <v>4</v>
      </c>
      <c r="C543" s="5">
        <v>2.92</v>
      </c>
      <c r="D543" s="4">
        <v>2</v>
      </c>
      <c r="E543" s="5">
        <v>2.25</v>
      </c>
      <c r="F543" s="4">
        <v>0</v>
      </c>
      <c r="G543" s="5">
        <v>0</v>
      </c>
      <c r="H543" s="4">
        <v>0</v>
      </c>
    </row>
    <row r="544" spans="1:8" x14ac:dyDescent="0.2">
      <c r="A544" s="2" t="s">
        <v>52</v>
      </c>
      <c r="B544" s="4">
        <v>4</v>
      </c>
      <c r="C544" s="5">
        <v>2.92</v>
      </c>
      <c r="D544" s="4">
        <v>3</v>
      </c>
      <c r="E544" s="5">
        <v>3.37</v>
      </c>
      <c r="F544" s="4">
        <v>1</v>
      </c>
      <c r="G544" s="5">
        <v>2.27</v>
      </c>
      <c r="H544" s="4">
        <v>0</v>
      </c>
    </row>
    <row r="545" spans="1:8" x14ac:dyDescent="0.2">
      <c r="A545" s="2" t="s">
        <v>53</v>
      </c>
      <c r="B545" s="4">
        <v>5</v>
      </c>
      <c r="C545" s="5">
        <v>3.65</v>
      </c>
      <c r="D545" s="4">
        <v>3</v>
      </c>
      <c r="E545" s="5">
        <v>3.37</v>
      </c>
      <c r="F545" s="4">
        <v>2</v>
      </c>
      <c r="G545" s="5">
        <v>4.55</v>
      </c>
      <c r="H545" s="4">
        <v>0</v>
      </c>
    </row>
    <row r="546" spans="1:8" x14ac:dyDescent="0.2">
      <c r="A546" s="1" t="s">
        <v>34</v>
      </c>
      <c r="B546" s="4">
        <v>477</v>
      </c>
      <c r="C546" s="5">
        <v>100.02000000000001</v>
      </c>
      <c r="D546" s="4">
        <v>281</v>
      </c>
      <c r="E546" s="5">
        <v>100.00999999999998</v>
      </c>
      <c r="F546" s="4">
        <v>193</v>
      </c>
      <c r="G546" s="5">
        <v>100.01</v>
      </c>
      <c r="H546" s="4">
        <v>2</v>
      </c>
    </row>
    <row r="547" spans="1:8" x14ac:dyDescent="0.2">
      <c r="A547" s="2" t="s">
        <v>39</v>
      </c>
      <c r="B547" s="4">
        <v>1</v>
      </c>
      <c r="C547" s="5">
        <v>0.21</v>
      </c>
      <c r="D547" s="4">
        <v>0</v>
      </c>
      <c r="E547" s="5">
        <v>0</v>
      </c>
      <c r="F547" s="4">
        <v>1</v>
      </c>
      <c r="G547" s="5">
        <v>0.52</v>
      </c>
      <c r="H547" s="4">
        <v>0</v>
      </c>
    </row>
    <row r="548" spans="1:8" x14ac:dyDescent="0.2">
      <c r="A548" s="2" t="s">
        <v>40</v>
      </c>
      <c r="B548" s="4">
        <v>35</v>
      </c>
      <c r="C548" s="5">
        <v>7.34</v>
      </c>
      <c r="D548" s="4">
        <v>15</v>
      </c>
      <c r="E548" s="5">
        <v>5.34</v>
      </c>
      <c r="F548" s="4">
        <v>20</v>
      </c>
      <c r="G548" s="5">
        <v>10.36</v>
      </c>
      <c r="H548" s="4">
        <v>0</v>
      </c>
    </row>
    <row r="549" spans="1:8" x14ac:dyDescent="0.2">
      <c r="A549" s="2" t="s">
        <v>41</v>
      </c>
      <c r="B549" s="4">
        <v>9</v>
      </c>
      <c r="C549" s="5">
        <v>1.89</v>
      </c>
      <c r="D549" s="4">
        <v>4</v>
      </c>
      <c r="E549" s="5">
        <v>1.42</v>
      </c>
      <c r="F549" s="4">
        <v>5</v>
      </c>
      <c r="G549" s="5">
        <v>2.59</v>
      </c>
      <c r="H549" s="4">
        <v>0</v>
      </c>
    </row>
    <row r="550" spans="1:8" x14ac:dyDescent="0.2">
      <c r="A550" s="2" t="s">
        <v>42</v>
      </c>
      <c r="B550" s="4">
        <v>1</v>
      </c>
      <c r="C550" s="5">
        <v>0.21</v>
      </c>
      <c r="D550" s="4">
        <v>0</v>
      </c>
      <c r="E550" s="5">
        <v>0</v>
      </c>
      <c r="F550" s="4">
        <v>1</v>
      </c>
      <c r="G550" s="5">
        <v>0.52</v>
      </c>
      <c r="H550" s="4">
        <v>0</v>
      </c>
    </row>
    <row r="551" spans="1:8" x14ac:dyDescent="0.2">
      <c r="A551" s="2" t="s">
        <v>43</v>
      </c>
      <c r="B551" s="4">
        <v>4</v>
      </c>
      <c r="C551" s="5">
        <v>0.84</v>
      </c>
      <c r="D551" s="4">
        <v>0</v>
      </c>
      <c r="E551" s="5">
        <v>0</v>
      </c>
      <c r="F551" s="4">
        <v>4</v>
      </c>
      <c r="G551" s="5">
        <v>2.0699999999999998</v>
      </c>
      <c r="H551" s="4">
        <v>0</v>
      </c>
    </row>
    <row r="552" spans="1:8" x14ac:dyDescent="0.2">
      <c r="A552" s="2" t="s">
        <v>44</v>
      </c>
      <c r="B552" s="4">
        <v>2</v>
      </c>
      <c r="C552" s="5">
        <v>0.42</v>
      </c>
      <c r="D552" s="4">
        <v>0</v>
      </c>
      <c r="E552" s="5">
        <v>0</v>
      </c>
      <c r="F552" s="4">
        <v>0</v>
      </c>
      <c r="G552" s="5">
        <v>0</v>
      </c>
      <c r="H552" s="4">
        <v>2</v>
      </c>
    </row>
    <row r="553" spans="1:8" x14ac:dyDescent="0.2">
      <c r="A553" s="2" t="s">
        <v>45</v>
      </c>
      <c r="B553" s="4">
        <v>76</v>
      </c>
      <c r="C553" s="5">
        <v>15.93</v>
      </c>
      <c r="D553" s="4">
        <v>21</v>
      </c>
      <c r="E553" s="5">
        <v>7.47</v>
      </c>
      <c r="F553" s="4">
        <v>55</v>
      </c>
      <c r="G553" s="5">
        <v>28.5</v>
      </c>
      <c r="H553" s="4">
        <v>0</v>
      </c>
    </row>
    <row r="554" spans="1:8" x14ac:dyDescent="0.2">
      <c r="A554" s="2" t="s">
        <v>46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2">
      <c r="A555" s="2" t="s">
        <v>47</v>
      </c>
      <c r="B555" s="4">
        <v>42</v>
      </c>
      <c r="C555" s="5">
        <v>8.81</v>
      </c>
      <c r="D555" s="4">
        <v>29</v>
      </c>
      <c r="E555" s="5">
        <v>10.32</v>
      </c>
      <c r="F555" s="4">
        <v>13</v>
      </c>
      <c r="G555" s="5">
        <v>6.74</v>
      </c>
      <c r="H555" s="4">
        <v>0</v>
      </c>
    </row>
    <row r="556" spans="1:8" x14ac:dyDescent="0.2">
      <c r="A556" s="2" t="s">
        <v>48</v>
      </c>
      <c r="B556" s="4">
        <v>22</v>
      </c>
      <c r="C556" s="5">
        <v>4.6100000000000003</v>
      </c>
      <c r="D556" s="4">
        <v>8</v>
      </c>
      <c r="E556" s="5">
        <v>2.85</v>
      </c>
      <c r="F556" s="4">
        <v>13</v>
      </c>
      <c r="G556" s="5">
        <v>6.74</v>
      </c>
      <c r="H556" s="4">
        <v>0</v>
      </c>
    </row>
    <row r="557" spans="1:8" x14ac:dyDescent="0.2">
      <c r="A557" s="2" t="s">
        <v>49</v>
      </c>
      <c r="B557" s="4">
        <v>224</v>
      </c>
      <c r="C557" s="5">
        <v>46.96</v>
      </c>
      <c r="D557" s="4">
        <v>156</v>
      </c>
      <c r="E557" s="5">
        <v>55.52</v>
      </c>
      <c r="F557" s="4">
        <v>68</v>
      </c>
      <c r="G557" s="5">
        <v>35.229999999999997</v>
      </c>
      <c r="H557" s="4">
        <v>0</v>
      </c>
    </row>
    <row r="558" spans="1:8" x14ac:dyDescent="0.2">
      <c r="A558" s="2" t="s">
        <v>50</v>
      </c>
      <c r="B558" s="4">
        <v>34</v>
      </c>
      <c r="C558" s="5">
        <v>7.13</v>
      </c>
      <c r="D558" s="4">
        <v>30</v>
      </c>
      <c r="E558" s="5">
        <v>10.68</v>
      </c>
      <c r="F558" s="4">
        <v>4</v>
      </c>
      <c r="G558" s="5">
        <v>2.0699999999999998</v>
      </c>
      <c r="H558" s="4">
        <v>0</v>
      </c>
    </row>
    <row r="559" spans="1:8" x14ac:dyDescent="0.2">
      <c r="A559" s="2" t="s">
        <v>51</v>
      </c>
      <c r="B559" s="4">
        <v>8</v>
      </c>
      <c r="C559" s="5">
        <v>1.68</v>
      </c>
      <c r="D559" s="4">
        <v>7</v>
      </c>
      <c r="E559" s="5">
        <v>2.4900000000000002</v>
      </c>
      <c r="F559" s="4">
        <v>1</v>
      </c>
      <c r="G559" s="5">
        <v>0.52</v>
      </c>
      <c r="H559" s="4">
        <v>0</v>
      </c>
    </row>
    <row r="560" spans="1:8" x14ac:dyDescent="0.2">
      <c r="A560" s="2" t="s">
        <v>52</v>
      </c>
      <c r="B560" s="4">
        <v>8</v>
      </c>
      <c r="C560" s="5">
        <v>1.68</v>
      </c>
      <c r="D560" s="4">
        <v>8</v>
      </c>
      <c r="E560" s="5">
        <v>2.85</v>
      </c>
      <c r="F560" s="4">
        <v>0</v>
      </c>
      <c r="G560" s="5">
        <v>0</v>
      </c>
      <c r="H560" s="4">
        <v>0</v>
      </c>
    </row>
    <row r="561" spans="1:8" x14ac:dyDescent="0.2">
      <c r="A561" s="2" t="s">
        <v>53</v>
      </c>
      <c r="B561" s="4">
        <v>11</v>
      </c>
      <c r="C561" s="5">
        <v>2.31</v>
      </c>
      <c r="D561" s="4">
        <v>3</v>
      </c>
      <c r="E561" s="5">
        <v>1.07</v>
      </c>
      <c r="F561" s="4">
        <v>8</v>
      </c>
      <c r="G561" s="5">
        <v>4.1500000000000004</v>
      </c>
      <c r="H561" s="4">
        <v>0</v>
      </c>
    </row>
    <row r="562" spans="1:8" x14ac:dyDescent="0.2">
      <c r="A562" s="1" t="s">
        <v>35</v>
      </c>
      <c r="B562" s="4">
        <v>269</v>
      </c>
      <c r="C562" s="5">
        <v>99.99</v>
      </c>
      <c r="D562" s="4">
        <v>169</v>
      </c>
      <c r="E562" s="5">
        <v>100.00000000000001</v>
      </c>
      <c r="F562" s="4">
        <v>94</v>
      </c>
      <c r="G562" s="5">
        <v>99.990000000000009</v>
      </c>
      <c r="H562" s="4">
        <v>3</v>
      </c>
    </row>
    <row r="563" spans="1:8" x14ac:dyDescent="0.2">
      <c r="A563" s="2" t="s">
        <v>39</v>
      </c>
      <c r="B563" s="4">
        <v>1</v>
      </c>
      <c r="C563" s="5">
        <v>0.37</v>
      </c>
      <c r="D563" s="4">
        <v>0</v>
      </c>
      <c r="E563" s="5">
        <v>0</v>
      </c>
      <c r="F563" s="4">
        <v>1</v>
      </c>
      <c r="G563" s="5">
        <v>1.06</v>
      </c>
      <c r="H563" s="4">
        <v>0</v>
      </c>
    </row>
    <row r="564" spans="1:8" x14ac:dyDescent="0.2">
      <c r="A564" s="2" t="s">
        <v>40</v>
      </c>
      <c r="B564" s="4">
        <v>58</v>
      </c>
      <c r="C564" s="5">
        <v>21.56</v>
      </c>
      <c r="D564" s="4">
        <v>27</v>
      </c>
      <c r="E564" s="5">
        <v>15.98</v>
      </c>
      <c r="F564" s="4">
        <v>31</v>
      </c>
      <c r="G564" s="5">
        <v>32.979999999999997</v>
      </c>
      <c r="H564" s="4">
        <v>0</v>
      </c>
    </row>
    <row r="565" spans="1:8" x14ac:dyDescent="0.2">
      <c r="A565" s="2" t="s">
        <v>41</v>
      </c>
      <c r="B565" s="4">
        <v>21</v>
      </c>
      <c r="C565" s="5">
        <v>7.81</v>
      </c>
      <c r="D565" s="4">
        <v>6</v>
      </c>
      <c r="E565" s="5">
        <v>3.55</v>
      </c>
      <c r="F565" s="4">
        <v>14</v>
      </c>
      <c r="G565" s="5">
        <v>14.89</v>
      </c>
      <c r="H565" s="4">
        <v>1</v>
      </c>
    </row>
    <row r="566" spans="1:8" x14ac:dyDescent="0.2">
      <c r="A566" s="2" t="s">
        <v>42</v>
      </c>
      <c r="B566" s="4">
        <v>2</v>
      </c>
      <c r="C566" s="5">
        <v>0.74</v>
      </c>
      <c r="D566" s="4">
        <v>0</v>
      </c>
      <c r="E566" s="5">
        <v>0</v>
      </c>
      <c r="F566" s="4">
        <v>2</v>
      </c>
      <c r="G566" s="5">
        <v>2.13</v>
      </c>
      <c r="H566" s="4">
        <v>0</v>
      </c>
    </row>
    <row r="567" spans="1:8" x14ac:dyDescent="0.2">
      <c r="A567" s="2" t="s">
        <v>43</v>
      </c>
      <c r="B567" s="4">
        <v>2</v>
      </c>
      <c r="C567" s="5">
        <v>0.74</v>
      </c>
      <c r="D567" s="4">
        <v>1</v>
      </c>
      <c r="E567" s="5">
        <v>0.59</v>
      </c>
      <c r="F567" s="4">
        <v>1</v>
      </c>
      <c r="G567" s="5">
        <v>1.06</v>
      </c>
      <c r="H567" s="4">
        <v>0</v>
      </c>
    </row>
    <row r="568" spans="1:8" x14ac:dyDescent="0.2">
      <c r="A568" s="2" t="s">
        <v>44</v>
      </c>
      <c r="B568" s="4">
        <v>5</v>
      </c>
      <c r="C568" s="5">
        <v>1.86</v>
      </c>
      <c r="D568" s="4">
        <v>1</v>
      </c>
      <c r="E568" s="5">
        <v>0.59</v>
      </c>
      <c r="F568" s="4">
        <v>3</v>
      </c>
      <c r="G568" s="5">
        <v>3.19</v>
      </c>
      <c r="H568" s="4">
        <v>1</v>
      </c>
    </row>
    <row r="569" spans="1:8" x14ac:dyDescent="0.2">
      <c r="A569" s="2" t="s">
        <v>45</v>
      </c>
      <c r="B569" s="4">
        <v>71</v>
      </c>
      <c r="C569" s="5">
        <v>26.39</v>
      </c>
      <c r="D569" s="4">
        <v>49</v>
      </c>
      <c r="E569" s="5">
        <v>28.99</v>
      </c>
      <c r="F569" s="4">
        <v>21</v>
      </c>
      <c r="G569" s="5">
        <v>22.34</v>
      </c>
      <c r="H569" s="4">
        <v>1</v>
      </c>
    </row>
    <row r="570" spans="1:8" x14ac:dyDescent="0.2">
      <c r="A570" s="2" t="s">
        <v>46</v>
      </c>
      <c r="B570" s="4">
        <v>0</v>
      </c>
      <c r="C570" s="5">
        <v>0</v>
      </c>
      <c r="D570" s="4">
        <v>0</v>
      </c>
      <c r="E570" s="5">
        <v>0</v>
      </c>
      <c r="F570" s="4">
        <v>0</v>
      </c>
      <c r="G570" s="5">
        <v>0</v>
      </c>
      <c r="H570" s="4">
        <v>0</v>
      </c>
    </row>
    <row r="571" spans="1:8" x14ac:dyDescent="0.2">
      <c r="A571" s="2" t="s">
        <v>47</v>
      </c>
      <c r="B571" s="4">
        <v>6</v>
      </c>
      <c r="C571" s="5">
        <v>2.23</v>
      </c>
      <c r="D571" s="4">
        <v>2</v>
      </c>
      <c r="E571" s="5">
        <v>1.18</v>
      </c>
      <c r="F571" s="4">
        <v>4</v>
      </c>
      <c r="G571" s="5">
        <v>4.26</v>
      </c>
      <c r="H571" s="4">
        <v>0</v>
      </c>
    </row>
    <row r="572" spans="1:8" x14ac:dyDescent="0.2">
      <c r="A572" s="2" t="s">
        <v>48</v>
      </c>
      <c r="B572" s="4">
        <v>10</v>
      </c>
      <c r="C572" s="5">
        <v>3.72</v>
      </c>
      <c r="D572" s="4">
        <v>6</v>
      </c>
      <c r="E572" s="5">
        <v>3.55</v>
      </c>
      <c r="F572" s="4">
        <v>3</v>
      </c>
      <c r="G572" s="5">
        <v>3.19</v>
      </c>
      <c r="H572" s="4">
        <v>0</v>
      </c>
    </row>
    <row r="573" spans="1:8" x14ac:dyDescent="0.2">
      <c r="A573" s="2" t="s">
        <v>49</v>
      </c>
      <c r="B573" s="4">
        <v>35</v>
      </c>
      <c r="C573" s="5">
        <v>13.01</v>
      </c>
      <c r="D573" s="4">
        <v>30</v>
      </c>
      <c r="E573" s="5">
        <v>17.75</v>
      </c>
      <c r="F573" s="4">
        <v>5</v>
      </c>
      <c r="G573" s="5">
        <v>5.32</v>
      </c>
      <c r="H573" s="4">
        <v>0</v>
      </c>
    </row>
    <row r="574" spans="1:8" x14ac:dyDescent="0.2">
      <c r="A574" s="2" t="s">
        <v>50</v>
      </c>
      <c r="B574" s="4">
        <v>41</v>
      </c>
      <c r="C574" s="5">
        <v>15.24</v>
      </c>
      <c r="D574" s="4">
        <v>35</v>
      </c>
      <c r="E574" s="5">
        <v>20.71</v>
      </c>
      <c r="F574" s="4">
        <v>6</v>
      </c>
      <c r="G574" s="5">
        <v>6.38</v>
      </c>
      <c r="H574" s="4">
        <v>0</v>
      </c>
    </row>
    <row r="575" spans="1:8" x14ac:dyDescent="0.2">
      <c r="A575" s="2" t="s">
        <v>51</v>
      </c>
      <c r="B575" s="4">
        <v>4</v>
      </c>
      <c r="C575" s="5">
        <v>1.49</v>
      </c>
      <c r="D575" s="4">
        <v>3</v>
      </c>
      <c r="E575" s="5">
        <v>1.78</v>
      </c>
      <c r="F575" s="4">
        <v>0</v>
      </c>
      <c r="G575" s="5">
        <v>0</v>
      </c>
      <c r="H575" s="4">
        <v>0</v>
      </c>
    </row>
    <row r="576" spans="1:8" x14ac:dyDescent="0.2">
      <c r="A576" s="2" t="s">
        <v>52</v>
      </c>
      <c r="B576" s="4">
        <v>5</v>
      </c>
      <c r="C576" s="5">
        <v>1.86</v>
      </c>
      <c r="D576" s="4">
        <v>3</v>
      </c>
      <c r="E576" s="5">
        <v>1.78</v>
      </c>
      <c r="F576" s="4">
        <v>1</v>
      </c>
      <c r="G576" s="5">
        <v>1.06</v>
      </c>
      <c r="H576" s="4">
        <v>0</v>
      </c>
    </row>
    <row r="577" spans="1:8" x14ac:dyDescent="0.2">
      <c r="A577" s="2" t="s">
        <v>53</v>
      </c>
      <c r="B577" s="4">
        <v>8</v>
      </c>
      <c r="C577" s="5">
        <v>2.97</v>
      </c>
      <c r="D577" s="4">
        <v>6</v>
      </c>
      <c r="E577" s="5">
        <v>3.55</v>
      </c>
      <c r="F577" s="4">
        <v>2</v>
      </c>
      <c r="G577" s="5">
        <v>2.13</v>
      </c>
      <c r="H577" s="4">
        <v>0</v>
      </c>
    </row>
    <row r="578" spans="1:8" x14ac:dyDescent="0.2">
      <c r="A578" s="1" t="s">
        <v>36</v>
      </c>
      <c r="B578" s="4">
        <v>113</v>
      </c>
      <c r="C578" s="5">
        <v>99.96</v>
      </c>
      <c r="D578" s="4">
        <v>50</v>
      </c>
      <c r="E578" s="5">
        <v>100</v>
      </c>
      <c r="F578" s="4">
        <v>61</v>
      </c>
      <c r="G578" s="5">
        <v>100</v>
      </c>
      <c r="H578" s="4">
        <v>0</v>
      </c>
    </row>
    <row r="579" spans="1:8" x14ac:dyDescent="0.2">
      <c r="A579" s="2" t="s">
        <v>39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40</v>
      </c>
      <c r="B580" s="4">
        <v>38</v>
      </c>
      <c r="C580" s="5">
        <v>33.630000000000003</v>
      </c>
      <c r="D580" s="4">
        <v>10</v>
      </c>
      <c r="E580" s="5">
        <v>20</v>
      </c>
      <c r="F580" s="4">
        <v>28</v>
      </c>
      <c r="G580" s="5">
        <v>45.9</v>
      </c>
      <c r="H580" s="4">
        <v>0</v>
      </c>
    </row>
    <row r="581" spans="1:8" x14ac:dyDescent="0.2">
      <c r="A581" s="2" t="s">
        <v>41</v>
      </c>
      <c r="B581" s="4">
        <v>11</v>
      </c>
      <c r="C581" s="5">
        <v>9.73</v>
      </c>
      <c r="D581" s="4">
        <v>3</v>
      </c>
      <c r="E581" s="5">
        <v>6</v>
      </c>
      <c r="F581" s="4">
        <v>8</v>
      </c>
      <c r="G581" s="5">
        <v>13.11</v>
      </c>
      <c r="H581" s="4">
        <v>0</v>
      </c>
    </row>
    <row r="582" spans="1:8" x14ac:dyDescent="0.2">
      <c r="A582" s="2" t="s">
        <v>42</v>
      </c>
      <c r="B582" s="4">
        <v>1</v>
      </c>
      <c r="C582" s="5">
        <v>0.88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2">
      <c r="A583" s="2" t="s">
        <v>43</v>
      </c>
      <c r="B583" s="4">
        <v>2</v>
      </c>
      <c r="C583" s="5">
        <v>1.77</v>
      </c>
      <c r="D583" s="4">
        <v>1</v>
      </c>
      <c r="E583" s="5">
        <v>2</v>
      </c>
      <c r="F583" s="4">
        <v>0</v>
      </c>
      <c r="G583" s="5">
        <v>0</v>
      </c>
      <c r="H583" s="4">
        <v>0</v>
      </c>
    </row>
    <row r="584" spans="1:8" x14ac:dyDescent="0.2">
      <c r="A584" s="2" t="s">
        <v>44</v>
      </c>
      <c r="B584" s="4">
        <v>1</v>
      </c>
      <c r="C584" s="5">
        <v>0.88</v>
      </c>
      <c r="D584" s="4">
        <v>0</v>
      </c>
      <c r="E584" s="5">
        <v>0</v>
      </c>
      <c r="F584" s="4">
        <v>1</v>
      </c>
      <c r="G584" s="5">
        <v>1.64</v>
      </c>
      <c r="H584" s="4">
        <v>0</v>
      </c>
    </row>
    <row r="585" spans="1:8" x14ac:dyDescent="0.2">
      <c r="A585" s="2" t="s">
        <v>45</v>
      </c>
      <c r="B585" s="4">
        <v>21</v>
      </c>
      <c r="C585" s="5">
        <v>18.579999999999998</v>
      </c>
      <c r="D585" s="4">
        <v>11</v>
      </c>
      <c r="E585" s="5">
        <v>22</v>
      </c>
      <c r="F585" s="4">
        <v>10</v>
      </c>
      <c r="G585" s="5">
        <v>16.39</v>
      </c>
      <c r="H585" s="4">
        <v>0</v>
      </c>
    </row>
    <row r="586" spans="1:8" x14ac:dyDescent="0.2">
      <c r="A586" s="2" t="s">
        <v>46</v>
      </c>
      <c r="B586" s="4">
        <v>0</v>
      </c>
      <c r="C586" s="5">
        <v>0</v>
      </c>
      <c r="D586" s="4">
        <v>0</v>
      </c>
      <c r="E586" s="5">
        <v>0</v>
      </c>
      <c r="F586" s="4">
        <v>0</v>
      </c>
      <c r="G586" s="5">
        <v>0</v>
      </c>
      <c r="H586" s="4">
        <v>0</v>
      </c>
    </row>
    <row r="587" spans="1:8" x14ac:dyDescent="0.2">
      <c r="A587" s="2" t="s">
        <v>47</v>
      </c>
      <c r="B587" s="4">
        <v>1</v>
      </c>
      <c r="C587" s="5">
        <v>0.88</v>
      </c>
      <c r="D587" s="4">
        <v>0</v>
      </c>
      <c r="E587" s="5">
        <v>0</v>
      </c>
      <c r="F587" s="4">
        <v>1</v>
      </c>
      <c r="G587" s="5">
        <v>1.64</v>
      </c>
      <c r="H587" s="4">
        <v>0</v>
      </c>
    </row>
    <row r="588" spans="1:8" x14ac:dyDescent="0.2">
      <c r="A588" s="2" t="s">
        <v>48</v>
      </c>
      <c r="B588" s="4">
        <v>6</v>
      </c>
      <c r="C588" s="5">
        <v>5.31</v>
      </c>
      <c r="D588" s="4">
        <v>2</v>
      </c>
      <c r="E588" s="5">
        <v>4</v>
      </c>
      <c r="F588" s="4">
        <v>4</v>
      </c>
      <c r="G588" s="5">
        <v>6.56</v>
      </c>
      <c r="H588" s="4">
        <v>0</v>
      </c>
    </row>
    <row r="589" spans="1:8" x14ac:dyDescent="0.2">
      <c r="A589" s="2" t="s">
        <v>49</v>
      </c>
      <c r="B589" s="4">
        <v>9</v>
      </c>
      <c r="C589" s="5">
        <v>7.96</v>
      </c>
      <c r="D589" s="4">
        <v>3</v>
      </c>
      <c r="E589" s="5">
        <v>6</v>
      </c>
      <c r="F589" s="4">
        <v>6</v>
      </c>
      <c r="G589" s="5">
        <v>9.84</v>
      </c>
      <c r="H589" s="4">
        <v>0</v>
      </c>
    </row>
    <row r="590" spans="1:8" x14ac:dyDescent="0.2">
      <c r="A590" s="2" t="s">
        <v>50</v>
      </c>
      <c r="B590" s="4">
        <v>10</v>
      </c>
      <c r="C590" s="5">
        <v>8.85</v>
      </c>
      <c r="D590" s="4">
        <v>10</v>
      </c>
      <c r="E590" s="5">
        <v>20</v>
      </c>
      <c r="F590" s="4">
        <v>0</v>
      </c>
      <c r="G590" s="5">
        <v>0</v>
      </c>
      <c r="H590" s="4">
        <v>0</v>
      </c>
    </row>
    <row r="591" spans="1:8" x14ac:dyDescent="0.2">
      <c r="A591" s="2" t="s">
        <v>51</v>
      </c>
      <c r="B591" s="4">
        <v>5</v>
      </c>
      <c r="C591" s="5">
        <v>4.42</v>
      </c>
      <c r="D591" s="4">
        <v>5</v>
      </c>
      <c r="E591" s="5">
        <v>10</v>
      </c>
      <c r="F591" s="4">
        <v>0</v>
      </c>
      <c r="G591" s="5">
        <v>0</v>
      </c>
      <c r="H591" s="4">
        <v>0</v>
      </c>
    </row>
    <row r="592" spans="1:8" x14ac:dyDescent="0.2">
      <c r="A592" s="2" t="s">
        <v>52</v>
      </c>
      <c r="B592" s="4">
        <v>3</v>
      </c>
      <c r="C592" s="5">
        <v>2.65</v>
      </c>
      <c r="D592" s="4">
        <v>2</v>
      </c>
      <c r="E592" s="5">
        <v>4</v>
      </c>
      <c r="F592" s="4">
        <v>1</v>
      </c>
      <c r="G592" s="5">
        <v>1.64</v>
      </c>
      <c r="H592" s="4">
        <v>0</v>
      </c>
    </row>
    <row r="593" spans="1:8" x14ac:dyDescent="0.2">
      <c r="A593" s="2" t="s">
        <v>53</v>
      </c>
      <c r="B593" s="4">
        <v>5</v>
      </c>
      <c r="C593" s="5">
        <v>4.42</v>
      </c>
      <c r="D593" s="4">
        <v>3</v>
      </c>
      <c r="E593" s="5">
        <v>6</v>
      </c>
      <c r="F593" s="4">
        <v>2</v>
      </c>
      <c r="G593" s="5">
        <v>3.28</v>
      </c>
      <c r="H593" s="4">
        <v>0</v>
      </c>
    </row>
    <row r="594" spans="1:8" x14ac:dyDescent="0.2">
      <c r="A594" s="1" t="s">
        <v>37</v>
      </c>
      <c r="B594" s="4">
        <v>164</v>
      </c>
      <c r="C594" s="5">
        <v>100.00999999999999</v>
      </c>
      <c r="D594" s="4">
        <v>109</v>
      </c>
      <c r="E594" s="5">
        <v>99.990000000000009</v>
      </c>
      <c r="F594" s="4">
        <v>51</v>
      </c>
      <c r="G594" s="5">
        <v>99.979999999999976</v>
      </c>
      <c r="H594" s="4">
        <v>0</v>
      </c>
    </row>
    <row r="595" spans="1:8" x14ac:dyDescent="0.2">
      <c r="A595" s="2" t="s">
        <v>39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2">
      <c r="A596" s="2" t="s">
        <v>40</v>
      </c>
      <c r="B596" s="4">
        <v>40</v>
      </c>
      <c r="C596" s="5">
        <v>24.39</v>
      </c>
      <c r="D596" s="4">
        <v>23</v>
      </c>
      <c r="E596" s="5">
        <v>21.1</v>
      </c>
      <c r="F596" s="4">
        <v>17</v>
      </c>
      <c r="G596" s="5">
        <v>33.33</v>
      </c>
      <c r="H596" s="4">
        <v>0</v>
      </c>
    </row>
    <row r="597" spans="1:8" x14ac:dyDescent="0.2">
      <c r="A597" s="2" t="s">
        <v>41</v>
      </c>
      <c r="B597" s="4">
        <v>15</v>
      </c>
      <c r="C597" s="5">
        <v>9.15</v>
      </c>
      <c r="D597" s="4">
        <v>11</v>
      </c>
      <c r="E597" s="5">
        <v>10.09</v>
      </c>
      <c r="F597" s="4">
        <v>4</v>
      </c>
      <c r="G597" s="5">
        <v>7.84</v>
      </c>
      <c r="H597" s="4">
        <v>0</v>
      </c>
    </row>
    <row r="598" spans="1:8" x14ac:dyDescent="0.2">
      <c r="A598" s="2" t="s">
        <v>42</v>
      </c>
      <c r="B598" s="4">
        <v>1</v>
      </c>
      <c r="C598" s="5">
        <v>0.61</v>
      </c>
      <c r="D598" s="4">
        <v>0</v>
      </c>
      <c r="E598" s="5">
        <v>0</v>
      </c>
      <c r="F598" s="4">
        <v>1</v>
      </c>
      <c r="G598" s="5">
        <v>1.96</v>
      </c>
      <c r="H598" s="4">
        <v>0</v>
      </c>
    </row>
    <row r="599" spans="1:8" x14ac:dyDescent="0.2">
      <c r="A599" s="2" t="s">
        <v>43</v>
      </c>
      <c r="B599" s="4">
        <v>0</v>
      </c>
      <c r="C599" s="5">
        <v>0</v>
      </c>
      <c r="D599" s="4">
        <v>0</v>
      </c>
      <c r="E599" s="5">
        <v>0</v>
      </c>
      <c r="F599" s="4">
        <v>0</v>
      </c>
      <c r="G599" s="5">
        <v>0</v>
      </c>
      <c r="H599" s="4">
        <v>0</v>
      </c>
    </row>
    <row r="600" spans="1:8" x14ac:dyDescent="0.2">
      <c r="A600" s="2" t="s">
        <v>44</v>
      </c>
      <c r="B600" s="4">
        <v>3</v>
      </c>
      <c r="C600" s="5">
        <v>1.83</v>
      </c>
      <c r="D600" s="4">
        <v>1</v>
      </c>
      <c r="E600" s="5">
        <v>0.92</v>
      </c>
      <c r="F600" s="4">
        <v>2</v>
      </c>
      <c r="G600" s="5">
        <v>3.92</v>
      </c>
      <c r="H600" s="4">
        <v>0</v>
      </c>
    </row>
    <row r="601" spans="1:8" x14ac:dyDescent="0.2">
      <c r="A601" s="2" t="s">
        <v>45</v>
      </c>
      <c r="B601" s="4">
        <v>40</v>
      </c>
      <c r="C601" s="5">
        <v>24.39</v>
      </c>
      <c r="D601" s="4">
        <v>30</v>
      </c>
      <c r="E601" s="5">
        <v>27.52</v>
      </c>
      <c r="F601" s="4">
        <v>10</v>
      </c>
      <c r="G601" s="5">
        <v>19.61</v>
      </c>
      <c r="H601" s="4">
        <v>0</v>
      </c>
    </row>
    <row r="602" spans="1:8" x14ac:dyDescent="0.2">
      <c r="A602" s="2" t="s">
        <v>46</v>
      </c>
      <c r="B602" s="4">
        <v>0</v>
      </c>
      <c r="C602" s="5">
        <v>0</v>
      </c>
      <c r="D602" s="4">
        <v>0</v>
      </c>
      <c r="E602" s="5">
        <v>0</v>
      </c>
      <c r="F602" s="4">
        <v>0</v>
      </c>
      <c r="G602" s="5">
        <v>0</v>
      </c>
      <c r="H602" s="4">
        <v>0</v>
      </c>
    </row>
    <row r="603" spans="1:8" x14ac:dyDescent="0.2">
      <c r="A603" s="2" t="s">
        <v>47</v>
      </c>
      <c r="B603" s="4">
        <v>3</v>
      </c>
      <c r="C603" s="5">
        <v>1.83</v>
      </c>
      <c r="D603" s="4">
        <v>0</v>
      </c>
      <c r="E603" s="5">
        <v>0</v>
      </c>
      <c r="F603" s="4">
        <v>3</v>
      </c>
      <c r="G603" s="5">
        <v>5.88</v>
      </c>
      <c r="H603" s="4">
        <v>0</v>
      </c>
    </row>
    <row r="604" spans="1:8" x14ac:dyDescent="0.2">
      <c r="A604" s="2" t="s">
        <v>48</v>
      </c>
      <c r="B604" s="4">
        <v>5</v>
      </c>
      <c r="C604" s="5">
        <v>3.05</v>
      </c>
      <c r="D604" s="4">
        <v>3</v>
      </c>
      <c r="E604" s="5">
        <v>2.75</v>
      </c>
      <c r="F604" s="4">
        <v>1</v>
      </c>
      <c r="G604" s="5">
        <v>1.96</v>
      </c>
      <c r="H604" s="4">
        <v>0</v>
      </c>
    </row>
    <row r="605" spans="1:8" x14ac:dyDescent="0.2">
      <c r="A605" s="2" t="s">
        <v>49</v>
      </c>
      <c r="B605" s="4">
        <v>18</v>
      </c>
      <c r="C605" s="5">
        <v>10.98</v>
      </c>
      <c r="D605" s="4">
        <v>12</v>
      </c>
      <c r="E605" s="5">
        <v>11.01</v>
      </c>
      <c r="F605" s="4">
        <v>6</v>
      </c>
      <c r="G605" s="5">
        <v>11.76</v>
      </c>
      <c r="H605" s="4">
        <v>0</v>
      </c>
    </row>
    <row r="606" spans="1:8" x14ac:dyDescent="0.2">
      <c r="A606" s="2" t="s">
        <v>50</v>
      </c>
      <c r="B606" s="4">
        <v>24</v>
      </c>
      <c r="C606" s="5">
        <v>14.63</v>
      </c>
      <c r="D606" s="4">
        <v>23</v>
      </c>
      <c r="E606" s="5">
        <v>21.1</v>
      </c>
      <c r="F606" s="4">
        <v>1</v>
      </c>
      <c r="G606" s="5">
        <v>1.96</v>
      </c>
      <c r="H606" s="4">
        <v>0</v>
      </c>
    </row>
    <row r="607" spans="1:8" x14ac:dyDescent="0.2">
      <c r="A607" s="2" t="s">
        <v>51</v>
      </c>
      <c r="B607" s="4">
        <v>3</v>
      </c>
      <c r="C607" s="5">
        <v>1.83</v>
      </c>
      <c r="D607" s="4">
        <v>1</v>
      </c>
      <c r="E607" s="5">
        <v>0.92</v>
      </c>
      <c r="F607" s="4">
        <v>1</v>
      </c>
      <c r="G607" s="5">
        <v>1.96</v>
      </c>
      <c r="H607" s="4">
        <v>0</v>
      </c>
    </row>
    <row r="608" spans="1:8" x14ac:dyDescent="0.2">
      <c r="A608" s="2" t="s">
        <v>52</v>
      </c>
      <c r="B608" s="4">
        <v>8</v>
      </c>
      <c r="C608" s="5">
        <v>4.88</v>
      </c>
      <c r="D608" s="4">
        <v>3</v>
      </c>
      <c r="E608" s="5">
        <v>2.75</v>
      </c>
      <c r="F608" s="4">
        <v>3</v>
      </c>
      <c r="G608" s="5">
        <v>5.88</v>
      </c>
      <c r="H608" s="4">
        <v>0</v>
      </c>
    </row>
    <row r="609" spans="1:8" x14ac:dyDescent="0.2">
      <c r="A609" s="2" t="s">
        <v>53</v>
      </c>
      <c r="B609" s="4">
        <v>4</v>
      </c>
      <c r="C609" s="5">
        <v>2.44</v>
      </c>
      <c r="D609" s="4">
        <v>2</v>
      </c>
      <c r="E609" s="5">
        <v>1.83</v>
      </c>
      <c r="F609" s="4">
        <v>2</v>
      </c>
      <c r="G609" s="5">
        <v>3.92</v>
      </c>
      <c r="H609" s="4">
        <v>0</v>
      </c>
    </row>
    <row r="610" spans="1:8" x14ac:dyDescent="0.2">
      <c r="A610" s="1" t="s">
        <v>38</v>
      </c>
      <c r="B610" s="4">
        <v>54</v>
      </c>
      <c r="C610" s="5">
        <v>99.989999999999981</v>
      </c>
      <c r="D610" s="4">
        <v>44</v>
      </c>
      <c r="E610" s="5">
        <v>100.00999999999999</v>
      </c>
      <c r="F610" s="4">
        <v>6</v>
      </c>
      <c r="G610" s="5">
        <v>100</v>
      </c>
      <c r="H610" s="4">
        <v>0</v>
      </c>
    </row>
    <row r="611" spans="1:8" x14ac:dyDescent="0.2">
      <c r="A611" s="2" t="s">
        <v>39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40</v>
      </c>
      <c r="B612" s="4">
        <v>4</v>
      </c>
      <c r="C612" s="5">
        <v>7.41</v>
      </c>
      <c r="D612" s="4">
        <v>3</v>
      </c>
      <c r="E612" s="5">
        <v>6.82</v>
      </c>
      <c r="F612" s="4">
        <v>1</v>
      </c>
      <c r="G612" s="5">
        <v>16.670000000000002</v>
      </c>
      <c r="H612" s="4">
        <v>0</v>
      </c>
    </row>
    <row r="613" spans="1:8" x14ac:dyDescent="0.2">
      <c r="A613" s="2" t="s">
        <v>41</v>
      </c>
      <c r="B613" s="4">
        <v>0</v>
      </c>
      <c r="C613" s="5">
        <v>0</v>
      </c>
      <c r="D613" s="4">
        <v>0</v>
      </c>
      <c r="E613" s="5">
        <v>0</v>
      </c>
      <c r="F613" s="4">
        <v>0</v>
      </c>
      <c r="G613" s="5">
        <v>0</v>
      </c>
      <c r="H613" s="4">
        <v>0</v>
      </c>
    </row>
    <row r="614" spans="1:8" x14ac:dyDescent="0.2">
      <c r="A614" s="2" t="s">
        <v>42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2">
      <c r="A615" s="2" t="s">
        <v>43</v>
      </c>
      <c r="B615" s="4">
        <v>0</v>
      </c>
      <c r="C615" s="5">
        <v>0</v>
      </c>
      <c r="D615" s="4">
        <v>0</v>
      </c>
      <c r="E615" s="5">
        <v>0</v>
      </c>
      <c r="F615" s="4">
        <v>0</v>
      </c>
      <c r="G615" s="5">
        <v>0</v>
      </c>
      <c r="H615" s="4">
        <v>0</v>
      </c>
    </row>
    <row r="616" spans="1:8" x14ac:dyDescent="0.2">
      <c r="A616" s="2" t="s">
        <v>44</v>
      </c>
      <c r="B616" s="4">
        <v>0</v>
      </c>
      <c r="C616" s="5">
        <v>0</v>
      </c>
      <c r="D616" s="4">
        <v>0</v>
      </c>
      <c r="E616" s="5">
        <v>0</v>
      </c>
      <c r="F616" s="4">
        <v>0</v>
      </c>
      <c r="G616" s="5">
        <v>0</v>
      </c>
      <c r="H616" s="4">
        <v>0</v>
      </c>
    </row>
    <row r="617" spans="1:8" x14ac:dyDescent="0.2">
      <c r="A617" s="2" t="s">
        <v>45</v>
      </c>
      <c r="B617" s="4">
        <v>8</v>
      </c>
      <c r="C617" s="5">
        <v>14.81</v>
      </c>
      <c r="D617" s="4">
        <v>6</v>
      </c>
      <c r="E617" s="5">
        <v>13.64</v>
      </c>
      <c r="F617" s="4">
        <v>2</v>
      </c>
      <c r="G617" s="5">
        <v>33.33</v>
      </c>
      <c r="H617" s="4">
        <v>0</v>
      </c>
    </row>
    <row r="618" spans="1:8" x14ac:dyDescent="0.2">
      <c r="A618" s="2" t="s">
        <v>46</v>
      </c>
      <c r="B618" s="4">
        <v>0</v>
      </c>
      <c r="C618" s="5">
        <v>0</v>
      </c>
      <c r="D618" s="4">
        <v>0</v>
      </c>
      <c r="E618" s="5">
        <v>0</v>
      </c>
      <c r="F618" s="4">
        <v>0</v>
      </c>
      <c r="G618" s="5">
        <v>0</v>
      </c>
      <c r="H618" s="4">
        <v>0</v>
      </c>
    </row>
    <row r="619" spans="1:8" x14ac:dyDescent="0.2">
      <c r="A619" s="2" t="s">
        <v>47</v>
      </c>
      <c r="B619" s="4">
        <v>0</v>
      </c>
      <c r="C619" s="5">
        <v>0</v>
      </c>
      <c r="D619" s="4">
        <v>0</v>
      </c>
      <c r="E619" s="5">
        <v>0</v>
      </c>
      <c r="F619" s="4">
        <v>0</v>
      </c>
      <c r="G619" s="5">
        <v>0</v>
      </c>
      <c r="H619" s="4">
        <v>0</v>
      </c>
    </row>
    <row r="620" spans="1:8" x14ac:dyDescent="0.2">
      <c r="A620" s="2" t="s">
        <v>48</v>
      </c>
      <c r="B620" s="4">
        <v>0</v>
      </c>
      <c r="C620" s="5">
        <v>0</v>
      </c>
      <c r="D620" s="4">
        <v>0</v>
      </c>
      <c r="E620" s="5">
        <v>0</v>
      </c>
      <c r="F620" s="4">
        <v>0</v>
      </c>
      <c r="G620" s="5">
        <v>0</v>
      </c>
      <c r="H620" s="4">
        <v>0</v>
      </c>
    </row>
    <row r="621" spans="1:8" x14ac:dyDescent="0.2">
      <c r="A621" s="2" t="s">
        <v>49</v>
      </c>
      <c r="B621" s="4">
        <v>35</v>
      </c>
      <c r="C621" s="5">
        <v>64.81</v>
      </c>
      <c r="D621" s="4">
        <v>32</v>
      </c>
      <c r="E621" s="5">
        <v>72.73</v>
      </c>
      <c r="F621" s="4">
        <v>3</v>
      </c>
      <c r="G621" s="5">
        <v>50</v>
      </c>
      <c r="H621" s="4">
        <v>0</v>
      </c>
    </row>
    <row r="622" spans="1:8" x14ac:dyDescent="0.2">
      <c r="A622" s="2" t="s">
        <v>50</v>
      </c>
      <c r="B622" s="4">
        <v>4</v>
      </c>
      <c r="C622" s="5">
        <v>7.41</v>
      </c>
      <c r="D622" s="4">
        <v>2</v>
      </c>
      <c r="E622" s="5">
        <v>4.55</v>
      </c>
      <c r="F622" s="4">
        <v>0</v>
      </c>
      <c r="G622" s="5">
        <v>0</v>
      </c>
      <c r="H622" s="4">
        <v>0</v>
      </c>
    </row>
    <row r="623" spans="1:8" x14ac:dyDescent="0.2">
      <c r="A623" s="2" t="s">
        <v>51</v>
      </c>
      <c r="B623" s="4">
        <v>1</v>
      </c>
      <c r="C623" s="5">
        <v>1.85</v>
      </c>
      <c r="D623" s="4">
        <v>0</v>
      </c>
      <c r="E623" s="5">
        <v>0</v>
      </c>
      <c r="F623" s="4">
        <v>0</v>
      </c>
      <c r="G623" s="5">
        <v>0</v>
      </c>
      <c r="H623" s="4">
        <v>0</v>
      </c>
    </row>
    <row r="624" spans="1:8" x14ac:dyDescent="0.2">
      <c r="A624" s="2" t="s">
        <v>52</v>
      </c>
      <c r="B624" s="4">
        <v>1</v>
      </c>
      <c r="C624" s="5">
        <v>1.85</v>
      </c>
      <c r="D624" s="4">
        <v>0</v>
      </c>
      <c r="E624" s="5">
        <v>0</v>
      </c>
      <c r="F624" s="4">
        <v>0</v>
      </c>
      <c r="G624" s="5">
        <v>0</v>
      </c>
      <c r="H624" s="4">
        <v>0</v>
      </c>
    </row>
    <row r="625" spans="1:8" x14ac:dyDescent="0.2">
      <c r="A625" s="2" t="s">
        <v>53</v>
      </c>
      <c r="B625" s="4">
        <v>1</v>
      </c>
      <c r="C625" s="5">
        <v>1.85</v>
      </c>
      <c r="D625" s="4">
        <v>1</v>
      </c>
      <c r="E625" s="5">
        <v>2.27</v>
      </c>
      <c r="F625" s="4">
        <v>0</v>
      </c>
      <c r="G625" s="5">
        <v>0</v>
      </c>
      <c r="H625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C40C4-18AF-4F7D-8E45-603D50A5C9B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243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97</v>
      </c>
      <c r="D6" s="8">
        <v>11.32</v>
      </c>
      <c r="E6" s="12">
        <v>55</v>
      </c>
      <c r="F6" s="8">
        <v>10.78</v>
      </c>
      <c r="G6" s="12">
        <v>42</v>
      </c>
      <c r="H6" s="8">
        <v>13.13</v>
      </c>
      <c r="I6" s="12">
        <v>0</v>
      </c>
    </row>
    <row r="7" spans="2:9" ht="15" customHeight="1" x14ac:dyDescent="0.2">
      <c r="B7" t="s">
        <v>41</v>
      </c>
      <c r="C7" s="12">
        <v>159</v>
      </c>
      <c r="D7" s="8">
        <v>18.55</v>
      </c>
      <c r="E7" s="12">
        <v>86</v>
      </c>
      <c r="F7" s="8">
        <v>16.86</v>
      </c>
      <c r="G7" s="12">
        <v>72</v>
      </c>
      <c r="H7" s="8">
        <v>22.5</v>
      </c>
      <c r="I7" s="12">
        <v>1</v>
      </c>
    </row>
    <row r="8" spans="2:9" ht="15" customHeight="1" x14ac:dyDescent="0.2">
      <c r="B8" t="s">
        <v>42</v>
      </c>
      <c r="C8" s="12">
        <v>4</v>
      </c>
      <c r="D8" s="8">
        <v>0.47</v>
      </c>
      <c r="E8" s="12">
        <v>0</v>
      </c>
      <c r="F8" s="8">
        <v>0</v>
      </c>
      <c r="G8" s="12">
        <v>1</v>
      </c>
      <c r="H8" s="8">
        <v>0.31</v>
      </c>
      <c r="I8" s="12">
        <v>0</v>
      </c>
    </row>
    <row r="9" spans="2:9" ht="15" customHeight="1" x14ac:dyDescent="0.2">
      <c r="B9" t="s">
        <v>43</v>
      </c>
      <c r="C9" s="12">
        <v>2</v>
      </c>
      <c r="D9" s="8">
        <v>0.23</v>
      </c>
      <c r="E9" s="12">
        <v>0</v>
      </c>
      <c r="F9" s="8">
        <v>0</v>
      </c>
      <c r="G9" s="12">
        <v>2</v>
      </c>
      <c r="H9" s="8">
        <v>0.63</v>
      </c>
      <c r="I9" s="12">
        <v>0</v>
      </c>
    </row>
    <row r="10" spans="2:9" ht="15" customHeight="1" x14ac:dyDescent="0.2">
      <c r="B10" t="s">
        <v>44</v>
      </c>
      <c r="C10" s="12">
        <v>7</v>
      </c>
      <c r="D10" s="8">
        <v>0.82</v>
      </c>
      <c r="E10" s="12">
        <v>0</v>
      </c>
      <c r="F10" s="8">
        <v>0</v>
      </c>
      <c r="G10" s="12">
        <v>7</v>
      </c>
      <c r="H10" s="8">
        <v>2.19</v>
      </c>
      <c r="I10" s="12">
        <v>0</v>
      </c>
    </row>
    <row r="11" spans="2:9" ht="15" customHeight="1" x14ac:dyDescent="0.2">
      <c r="B11" t="s">
        <v>45</v>
      </c>
      <c r="C11" s="12">
        <v>242</v>
      </c>
      <c r="D11" s="8">
        <v>28.24</v>
      </c>
      <c r="E11" s="12">
        <v>116</v>
      </c>
      <c r="F11" s="8">
        <v>22.75</v>
      </c>
      <c r="G11" s="12">
        <v>126</v>
      </c>
      <c r="H11" s="8">
        <v>39.380000000000003</v>
      </c>
      <c r="I11" s="12">
        <v>0</v>
      </c>
    </row>
    <row r="12" spans="2:9" ht="15" customHeight="1" x14ac:dyDescent="0.2">
      <c r="B12" t="s">
        <v>46</v>
      </c>
      <c r="C12" s="12">
        <v>5</v>
      </c>
      <c r="D12" s="8">
        <v>0.57999999999999996</v>
      </c>
      <c r="E12" s="12">
        <v>1</v>
      </c>
      <c r="F12" s="8">
        <v>0.2</v>
      </c>
      <c r="G12" s="12">
        <v>4</v>
      </c>
      <c r="H12" s="8">
        <v>1.25</v>
      </c>
      <c r="I12" s="12">
        <v>0</v>
      </c>
    </row>
    <row r="13" spans="2:9" ht="15" customHeight="1" x14ac:dyDescent="0.2">
      <c r="B13" t="s">
        <v>47</v>
      </c>
      <c r="C13" s="12">
        <v>37</v>
      </c>
      <c r="D13" s="8">
        <v>4.32</v>
      </c>
      <c r="E13" s="12">
        <v>27</v>
      </c>
      <c r="F13" s="8">
        <v>5.29</v>
      </c>
      <c r="G13" s="12">
        <v>10</v>
      </c>
      <c r="H13" s="8">
        <v>3.13</v>
      </c>
      <c r="I13" s="12">
        <v>0</v>
      </c>
    </row>
    <row r="14" spans="2:9" ht="15" customHeight="1" x14ac:dyDescent="0.2">
      <c r="B14" t="s">
        <v>48</v>
      </c>
      <c r="C14" s="12">
        <v>37</v>
      </c>
      <c r="D14" s="8">
        <v>4.32</v>
      </c>
      <c r="E14" s="12">
        <v>27</v>
      </c>
      <c r="F14" s="8">
        <v>5.29</v>
      </c>
      <c r="G14" s="12">
        <v>9</v>
      </c>
      <c r="H14" s="8">
        <v>2.81</v>
      </c>
      <c r="I14" s="12">
        <v>0</v>
      </c>
    </row>
    <row r="15" spans="2:9" ht="15" customHeight="1" x14ac:dyDescent="0.2">
      <c r="B15" t="s">
        <v>49</v>
      </c>
      <c r="C15" s="12">
        <v>83</v>
      </c>
      <c r="D15" s="8">
        <v>9.68</v>
      </c>
      <c r="E15" s="12">
        <v>70</v>
      </c>
      <c r="F15" s="8">
        <v>13.73</v>
      </c>
      <c r="G15" s="12">
        <v>12</v>
      </c>
      <c r="H15" s="8">
        <v>3.75</v>
      </c>
      <c r="I15" s="12">
        <v>0</v>
      </c>
    </row>
    <row r="16" spans="2:9" ht="15" customHeight="1" x14ac:dyDescent="0.2">
      <c r="B16" t="s">
        <v>50</v>
      </c>
      <c r="C16" s="12">
        <v>103</v>
      </c>
      <c r="D16" s="8">
        <v>12.02</v>
      </c>
      <c r="E16" s="12">
        <v>82</v>
      </c>
      <c r="F16" s="8">
        <v>16.079999999999998</v>
      </c>
      <c r="G16" s="12">
        <v>16</v>
      </c>
      <c r="H16" s="8">
        <v>5</v>
      </c>
      <c r="I16" s="12">
        <v>0</v>
      </c>
    </row>
    <row r="17" spans="2:9" ht="15" customHeight="1" x14ac:dyDescent="0.2">
      <c r="B17" t="s">
        <v>51</v>
      </c>
      <c r="C17" s="12">
        <v>32</v>
      </c>
      <c r="D17" s="8">
        <v>3.73</v>
      </c>
      <c r="E17" s="12">
        <v>25</v>
      </c>
      <c r="F17" s="8">
        <v>4.9000000000000004</v>
      </c>
      <c r="G17" s="12">
        <v>3</v>
      </c>
      <c r="H17" s="8">
        <v>0.94</v>
      </c>
      <c r="I17" s="12">
        <v>0</v>
      </c>
    </row>
    <row r="18" spans="2:9" ht="15" customHeight="1" x14ac:dyDescent="0.2">
      <c r="B18" t="s">
        <v>52</v>
      </c>
      <c r="C18" s="12">
        <v>25</v>
      </c>
      <c r="D18" s="8">
        <v>2.92</v>
      </c>
      <c r="E18" s="12">
        <v>13</v>
      </c>
      <c r="F18" s="8">
        <v>2.5499999999999998</v>
      </c>
      <c r="G18" s="12">
        <v>8</v>
      </c>
      <c r="H18" s="8">
        <v>2.5</v>
      </c>
      <c r="I18" s="12">
        <v>0</v>
      </c>
    </row>
    <row r="19" spans="2:9" ht="15" customHeight="1" x14ac:dyDescent="0.2">
      <c r="B19" t="s">
        <v>53</v>
      </c>
      <c r="C19" s="12">
        <v>24</v>
      </c>
      <c r="D19" s="8">
        <v>2.8</v>
      </c>
      <c r="E19" s="12">
        <v>8</v>
      </c>
      <c r="F19" s="8">
        <v>1.57</v>
      </c>
      <c r="G19" s="12">
        <v>8</v>
      </c>
      <c r="H19" s="8">
        <v>2.5</v>
      </c>
      <c r="I19" s="12">
        <v>0</v>
      </c>
    </row>
    <row r="20" spans="2:9" ht="15" customHeight="1" x14ac:dyDescent="0.2">
      <c r="B20" s="9" t="s">
        <v>225</v>
      </c>
      <c r="C20" s="12">
        <f>SUM(LTBL_15209[総数／事業所数])</f>
        <v>857</v>
      </c>
      <c r="E20" s="12">
        <f>SUBTOTAL(109,LTBL_15209[個人／事業所数])</f>
        <v>510</v>
      </c>
      <c r="G20" s="12">
        <f>SUBTOTAL(109,LTBL_15209[法人／事業所数])</f>
        <v>320</v>
      </c>
      <c r="I20" s="12">
        <f>SUBTOTAL(109,LTBL_15209[法人以外の団体／事業所数])</f>
        <v>1</v>
      </c>
    </row>
    <row r="21" spans="2:9" ht="15" customHeight="1" x14ac:dyDescent="0.2">
      <c r="E21" s="11">
        <f>LTBL_15209[[#Totals],[個人／事業所数]]/LTBL_15209[[#Totals],[総数／事業所数]]</f>
        <v>0.59509918319719957</v>
      </c>
      <c r="G21" s="11">
        <f>LTBL_15209[[#Totals],[法人／事業所数]]/LTBL_15209[[#Totals],[総数／事業所数]]</f>
        <v>0.3733955659276546</v>
      </c>
      <c r="I21" s="11">
        <f>LTBL_15209[[#Totals],[法人以外の団体／事業所数]]/LTBL_15209[[#Totals],[総数／事業所数]]</f>
        <v>1.1668611435239206E-3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87</v>
      </c>
      <c r="D24" s="8">
        <v>10.15</v>
      </c>
      <c r="E24" s="12">
        <v>78</v>
      </c>
      <c r="F24" s="8">
        <v>15.29</v>
      </c>
      <c r="G24" s="12">
        <v>9</v>
      </c>
      <c r="H24" s="8">
        <v>2.81</v>
      </c>
      <c r="I24" s="12">
        <v>0</v>
      </c>
    </row>
    <row r="25" spans="2:9" ht="15" customHeight="1" x14ac:dyDescent="0.2">
      <c r="B25" t="s">
        <v>72</v>
      </c>
      <c r="C25" s="12">
        <v>79</v>
      </c>
      <c r="D25" s="8">
        <v>9.2200000000000006</v>
      </c>
      <c r="E25" s="12">
        <v>37</v>
      </c>
      <c r="F25" s="8">
        <v>7.25</v>
      </c>
      <c r="G25" s="12">
        <v>42</v>
      </c>
      <c r="H25" s="8">
        <v>13.13</v>
      </c>
      <c r="I25" s="12">
        <v>0</v>
      </c>
    </row>
    <row r="26" spans="2:9" ht="15" customHeight="1" x14ac:dyDescent="0.2">
      <c r="B26" t="s">
        <v>77</v>
      </c>
      <c r="C26" s="12">
        <v>77</v>
      </c>
      <c r="D26" s="8">
        <v>8.98</v>
      </c>
      <c r="E26" s="12">
        <v>66</v>
      </c>
      <c r="F26" s="8">
        <v>12.94</v>
      </c>
      <c r="G26" s="12">
        <v>11</v>
      </c>
      <c r="H26" s="8">
        <v>3.44</v>
      </c>
      <c r="I26" s="12">
        <v>0</v>
      </c>
    </row>
    <row r="27" spans="2:9" ht="15" customHeight="1" x14ac:dyDescent="0.2">
      <c r="B27" t="s">
        <v>70</v>
      </c>
      <c r="C27" s="12">
        <v>75</v>
      </c>
      <c r="D27" s="8">
        <v>8.75</v>
      </c>
      <c r="E27" s="12">
        <v>48</v>
      </c>
      <c r="F27" s="8">
        <v>9.41</v>
      </c>
      <c r="G27" s="12">
        <v>27</v>
      </c>
      <c r="H27" s="8">
        <v>8.44</v>
      </c>
      <c r="I27" s="12">
        <v>0</v>
      </c>
    </row>
    <row r="28" spans="2:9" ht="15" customHeight="1" x14ac:dyDescent="0.2">
      <c r="B28" t="s">
        <v>90</v>
      </c>
      <c r="C28" s="12">
        <v>45</v>
      </c>
      <c r="D28" s="8">
        <v>5.25</v>
      </c>
      <c r="E28" s="12">
        <v>32</v>
      </c>
      <c r="F28" s="8">
        <v>6.27</v>
      </c>
      <c r="G28" s="12">
        <v>13</v>
      </c>
      <c r="H28" s="8">
        <v>4.0599999999999996</v>
      </c>
      <c r="I28" s="12">
        <v>0</v>
      </c>
    </row>
    <row r="29" spans="2:9" ht="15" customHeight="1" x14ac:dyDescent="0.2">
      <c r="B29" t="s">
        <v>65</v>
      </c>
      <c r="C29" s="12">
        <v>42</v>
      </c>
      <c r="D29" s="8">
        <v>4.9000000000000004</v>
      </c>
      <c r="E29" s="12">
        <v>28</v>
      </c>
      <c r="F29" s="8">
        <v>5.49</v>
      </c>
      <c r="G29" s="12">
        <v>14</v>
      </c>
      <c r="H29" s="8">
        <v>4.38</v>
      </c>
      <c r="I29" s="12">
        <v>0</v>
      </c>
    </row>
    <row r="30" spans="2:9" ht="15" customHeight="1" x14ac:dyDescent="0.2">
      <c r="B30" t="s">
        <v>63</v>
      </c>
      <c r="C30" s="12">
        <v>41</v>
      </c>
      <c r="D30" s="8">
        <v>4.78</v>
      </c>
      <c r="E30" s="12">
        <v>26</v>
      </c>
      <c r="F30" s="8">
        <v>5.0999999999999996</v>
      </c>
      <c r="G30" s="12">
        <v>15</v>
      </c>
      <c r="H30" s="8">
        <v>4.6900000000000004</v>
      </c>
      <c r="I30" s="12">
        <v>0</v>
      </c>
    </row>
    <row r="31" spans="2:9" ht="15" customHeight="1" x14ac:dyDescent="0.2">
      <c r="B31" t="s">
        <v>62</v>
      </c>
      <c r="C31" s="12">
        <v>38</v>
      </c>
      <c r="D31" s="8">
        <v>4.43</v>
      </c>
      <c r="E31" s="12">
        <v>19</v>
      </c>
      <c r="F31" s="8">
        <v>3.73</v>
      </c>
      <c r="G31" s="12">
        <v>19</v>
      </c>
      <c r="H31" s="8">
        <v>5.94</v>
      </c>
      <c r="I31" s="12">
        <v>0</v>
      </c>
    </row>
    <row r="32" spans="2:9" ht="15" customHeight="1" x14ac:dyDescent="0.2">
      <c r="B32" t="s">
        <v>73</v>
      </c>
      <c r="C32" s="12">
        <v>35</v>
      </c>
      <c r="D32" s="8">
        <v>4.08</v>
      </c>
      <c r="E32" s="12">
        <v>26</v>
      </c>
      <c r="F32" s="8">
        <v>5.0999999999999996</v>
      </c>
      <c r="G32" s="12">
        <v>9</v>
      </c>
      <c r="H32" s="8">
        <v>2.81</v>
      </c>
      <c r="I32" s="12">
        <v>0</v>
      </c>
    </row>
    <row r="33" spans="2:9" ht="15" customHeight="1" x14ac:dyDescent="0.2">
      <c r="B33" t="s">
        <v>69</v>
      </c>
      <c r="C33" s="12">
        <v>32</v>
      </c>
      <c r="D33" s="8">
        <v>3.73</v>
      </c>
      <c r="E33" s="12">
        <v>16</v>
      </c>
      <c r="F33" s="8">
        <v>3.14</v>
      </c>
      <c r="G33" s="12">
        <v>16</v>
      </c>
      <c r="H33" s="8">
        <v>5</v>
      </c>
      <c r="I33" s="12">
        <v>0</v>
      </c>
    </row>
    <row r="34" spans="2:9" ht="15" customHeight="1" x14ac:dyDescent="0.2">
      <c r="B34" t="s">
        <v>79</v>
      </c>
      <c r="C34" s="12">
        <v>32</v>
      </c>
      <c r="D34" s="8">
        <v>3.73</v>
      </c>
      <c r="E34" s="12">
        <v>25</v>
      </c>
      <c r="F34" s="8">
        <v>4.9000000000000004</v>
      </c>
      <c r="G34" s="12">
        <v>3</v>
      </c>
      <c r="H34" s="8">
        <v>0.94</v>
      </c>
      <c r="I34" s="12">
        <v>0</v>
      </c>
    </row>
    <row r="35" spans="2:9" ht="15" customHeight="1" x14ac:dyDescent="0.2">
      <c r="B35" t="s">
        <v>71</v>
      </c>
      <c r="C35" s="12">
        <v>21</v>
      </c>
      <c r="D35" s="8">
        <v>2.4500000000000002</v>
      </c>
      <c r="E35" s="12">
        <v>10</v>
      </c>
      <c r="F35" s="8">
        <v>1.96</v>
      </c>
      <c r="G35" s="12">
        <v>11</v>
      </c>
      <c r="H35" s="8">
        <v>3.44</v>
      </c>
      <c r="I35" s="12">
        <v>0</v>
      </c>
    </row>
    <row r="36" spans="2:9" ht="15" customHeight="1" x14ac:dyDescent="0.2">
      <c r="B36" t="s">
        <v>74</v>
      </c>
      <c r="C36" s="12">
        <v>19</v>
      </c>
      <c r="D36" s="8">
        <v>2.2200000000000002</v>
      </c>
      <c r="E36" s="12">
        <v>14</v>
      </c>
      <c r="F36" s="8">
        <v>2.75</v>
      </c>
      <c r="G36" s="12">
        <v>5</v>
      </c>
      <c r="H36" s="8">
        <v>1.56</v>
      </c>
      <c r="I36" s="12">
        <v>0</v>
      </c>
    </row>
    <row r="37" spans="2:9" ht="15" customHeight="1" x14ac:dyDescent="0.2">
      <c r="B37" t="s">
        <v>64</v>
      </c>
      <c r="C37" s="12">
        <v>18</v>
      </c>
      <c r="D37" s="8">
        <v>2.1</v>
      </c>
      <c r="E37" s="12">
        <v>10</v>
      </c>
      <c r="F37" s="8">
        <v>1.96</v>
      </c>
      <c r="G37" s="12">
        <v>8</v>
      </c>
      <c r="H37" s="8">
        <v>2.5</v>
      </c>
      <c r="I37" s="12">
        <v>0</v>
      </c>
    </row>
    <row r="38" spans="2:9" ht="15" customHeight="1" x14ac:dyDescent="0.2">
      <c r="B38" t="s">
        <v>75</v>
      </c>
      <c r="C38" s="12">
        <v>16</v>
      </c>
      <c r="D38" s="8">
        <v>1.87</v>
      </c>
      <c r="E38" s="12">
        <v>12</v>
      </c>
      <c r="F38" s="8">
        <v>2.35</v>
      </c>
      <c r="G38" s="12">
        <v>4</v>
      </c>
      <c r="H38" s="8">
        <v>1.25</v>
      </c>
      <c r="I38" s="12">
        <v>0</v>
      </c>
    </row>
    <row r="39" spans="2:9" ht="15" customHeight="1" x14ac:dyDescent="0.2">
      <c r="B39" t="s">
        <v>80</v>
      </c>
      <c r="C39" s="12">
        <v>16</v>
      </c>
      <c r="D39" s="8">
        <v>1.87</v>
      </c>
      <c r="E39" s="12">
        <v>13</v>
      </c>
      <c r="F39" s="8">
        <v>2.5499999999999998</v>
      </c>
      <c r="G39" s="12">
        <v>3</v>
      </c>
      <c r="H39" s="8">
        <v>0.94</v>
      </c>
      <c r="I39" s="12">
        <v>0</v>
      </c>
    </row>
    <row r="40" spans="2:9" ht="15" customHeight="1" x14ac:dyDescent="0.2">
      <c r="B40" t="s">
        <v>92</v>
      </c>
      <c r="C40" s="12">
        <v>11</v>
      </c>
      <c r="D40" s="8">
        <v>1.28</v>
      </c>
      <c r="E40" s="12">
        <v>7</v>
      </c>
      <c r="F40" s="8">
        <v>1.37</v>
      </c>
      <c r="G40" s="12">
        <v>4</v>
      </c>
      <c r="H40" s="8">
        <v>1.25</v>
      </c>
      <c r="I40" s="12">
        <v>0</v>
      </c>
    </row>
    <row r="41" spans="2:9" ht="15" customHeight="1" x14ac:dyDescent="0.2">
      <c r="B41" t="s">
        <v>83</v>
      </c>
      <c r="C41" s="12">
        <v>10</v>
      </c>
      <c r="D41" s="8">
        <v>1.17</v>
      </c>
      <c r="E41" s="12">
        <v>3</v>
      </c>
      <c r="F41" s="8">
        <v>0.59</v>
      </c>
      <c r="G41" s="12">
        <v>7</v>
      </c>
      <c r="H41" s="8">
        <v>2.19</v>
      </c>
      <c r="I41" s="12">
        <v>0</v>
      </c>
    </row>
    <row r="42" spans="2:9" ht="15" customHeight="1" x14ac:dyDescent="0.2">
      <c r="B42" t="s">
        <v>66</v>
      </c>
      <c r="C42" s="12">
        <v>10</v>
      </c>
      <c r="D42" s="8">
        <v>1.17</v>
      </c>
      <c r="E42" s="12">
        <v>1</v>
      </c>
      <c r="F42" s="8">
        <v>0.2</v>
      </c>
      <c r="G42" s="12">
        <v>9</v>
      </c>
      <c r="H42" s="8">
        <v>2.81</v>
      </c>
      <c r="I42" s="12">
        <v>0</v>
      </c>
    </row>
    <row r="43" spans="2:9" ht="15" customHeight="1" x14ac:dyDescent="0.2">
      <c r="B43" t="s">
        <v>94</v>
      </c>
      <c r="C43" s="12">
        <v>10</v>
      </c>
      <c r="D43" s="8">
        <v>1.17</v>
      </c>
      <c r="E43" s="12">
        <v>3</v>
      </c>
      <c r="F43" s="8">
        <v>0.59</v>
      </c>
      <c r="G43" s="12">
        <v>2</v>
      </c>
      <c r="H43" s="8">
        <v>0.63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48</v>
      </c>
      <c r="D47" s="8">
        <v>5.6</v>
      </c>
      <c r="E47" s="12">
        <v>44</v>
      </c>
      <c r="F47" s="8">
        <v>8.6300000000000008</v>
      </c>
      <c r="G47" s="12">
        <v>4</v>
      </c>
      <c r="H47" s="8">
        <v>1.25</v>
      </c>
      <c r="I47" s="12">
        <v>0</v>
      </c>
    </row>
    <row r="48" spans="2:9" ht="15" customHeight="1" x14ac:dyDescent="0.2">
      <c r="B48" t="s">
        <v>127</v>
      </c>
      <c r="C48" s="12">
        <v>32</v>
      </c>
      <c r="D48" s="8">
        <v>3.73</v>
      </c>
      <c r="E48" s="12">
        <v>17</v>
      </c>
      <c r="F48" s="8">
        <v>3.33</v>
      </c>
      <c r="G48" s="12">
        <v>15</v>
      </c>
      <c r="H48" s="8">
        <v>4.6900000000000004</v>
      </c>
      <c r="I48" s="12">
        <v>0</v>
      </c>
    </row>
    <row r="49" spans="2:9" ht="15" customHeight="1" x14ac:dyDescent="0.2">
      <c r="B49" t="s">
        <v>137</v>
      </c>
      <c r="C49" s="12">
        <v>28</v>
      </c>
      <c r="D49" s="8">
        <v>3.27</v>
      </c>
      <c r="E49" s="12">
        <v>27</v>
      </c>
      <c r="F49" s="8">
        <v>5.29</v>
      </c>
      <c r="G49" s="12">
        <v>1</v>
      </c>
      <c r="H49" s="8">
        <v>0.31</v>
      </c>
      <c r="I49" s="12">
        <v>0</v>
      </c>
    </row>
    <row r="50" spans="2:9" ht="15" customHeight="1" x14ac:dyDescent="0.2">
      <c r="B50" t="s">
        <v>173</v>
      </c>
      <c r="C50" s="12">
        <v>25</v>
      </c>
      <c r="D50" s="8">
        <v>2.92</v>
      </c>
      <c r="E50" s="12">
        <v>18</v>
      </c>
      <c r="F50" s="8">
        <v>3.53</v>
      </c>
      <c r="G50" s="12">
        <v>7</v>
      </c>
      <c r="H50" s="8">
        <v>2.19</v>
      </c>
      <c r="I50" s="12">
        <v>0</v>
      </c>
    </row>
    <row r="51" spans="2:9" ht="15" customHeight="1" x14ac:dyDescent="0.2">
      <c r="B51" t="s">
        <v>136</v>
      </c>
      <c r="C51" s="12">
        <v>23</v>
      </c>
      <c r="D51" s="8">
        <v>2.68</v>
      </c>
      <c r="E51" s="12">
        <v>20</v>
      </c>
      <c r="F51" s="8">
        <v>3.92</v>
      </c>
      <c r="G51" s="12">
        <v>3</v>
      </c>
      <c r="H51" s="8">
        <v>0.94</v>
      </c>
      <c r="I51" s="12">
        <v>0</v>
      </c>
    </row>
    <row r="52" spans="2:9" ht="15" customHeight="1" x14ac:dyDescent="0.2">
      <c r="B52" t="s">
        <v>129</v>
      </c>
      <c r="C52" s="12">
        <v>21</v>
      </c>
      <c r="D52" s="8">
        <v>2.4500000000000002</v>
      </c>
      <c r="E52" s="12">
        <v>5</v>
      </c>
      <c r="F52" s="8">
        <v>0.98</v>
      </c>
      <c r="G52" s="12">
        <v>16</v>
      </c>
      <c r="H52" s="8">
        <v>5</v>
      </c>
      <c r="I52" s="12">
        <v>0</v>
      </c>
    </row>
    <row r="53" spans="2:9" ht="15" customHeight="1" x14ac:dyDescent="0.2">
      <c r="B53" t="s">
        <v>139</v>
      </c>
      <c r="C53" s="12">
        <v>21</v>
      </c>
      <c r="D53" s="8">
        <v>2.4500000000000002</v>
      </c>
      <c r="E53" s="12">
        <v>19</v>
      </c>
      <c r="F53" s="8">
        <v>3.73</v>
      </c>
      <c r="G53" s="12">
        <v>2</v>
      </c>
      <c r="H53" s="8">
        <v>0.63</v>
      </c>
      <c r="I53" s="12">
        <v>0</v>
      </c>
    </row>
    <row r="54" spans="2:9" ht="15" customHeight="1" x14ac:dyDescent="0.2">
      <c r="B54" t="s">
        <v>131</v>
      </c>
      <c r="C54" s="12">
        <v>19</v>
      </c>
      <c r="D54" s="8">
        <v>2.2200000000000002</v>
      </c>
      <c r="E54" s="12">
        <v>16</v>
      </c>
      <c r="F54" s="8">
        <v>3.14</v>
      </c>
      <c r="G54" s="12">
        <v>3</v>
      </c>
      <c r="H54" s="8">
        <v>0.94</v>
      </c>
      <c r="I54" s="12">
        <v>0</v>
      </c>
    </row>
    <row r="55" spans="2:9" ht="15" customHeight="1" x14ac:dyDescent="0.2">
      <c r="B55" t="s">
        <v>134</v>
      </c>
      <c r="C55" s="12">
        <v>18</v>
      </c>
      <c r="D55" s="8">
        <v>2.1</v>
      </c>
      <c r="E55" s="12">
        <v>14</v>
      </c>
      <c r="F55" s="8">
        <v>2.75</v>
      </c>
      <c r="G55" s="12">
        <v>4</v>
      </c>
      <c r="H55" s="8">
        <v>1.25</v>
      </c>
      <c r="I55" s="12">
        <v>0</v>
      </c>
    </row>
    <row r="56" spans="2:9" ht="15" customHeight="1" x14ac:dyDescent="0.2">
      <c r="B56" t="s">
        <v>122</v>
      </c>
      <c r="C56" s="12">
        <v>16</v>
      </c>
      <c r="D56" s="8">
        <v>1.87</v>
      </c>
      <c r="E56" s="12">
        <v>12</v>
      </c>
      <c r="F56" s="8">
        <v>2.35</v>
      </c>
      <c r="G56" s="12">
        <v>4</v>
      </c>
      <c r="H56" s="8">
        <v>1.25</v>
      </c>
      <c r="I56" s="12">
        <v>0</v>
      </c>
    </row>
    <row r="57" spans="2:9" ht="15" customHeight="1" x14ac:dyDescent="0.2">
      <c r="B57" t="s">
        <v>125</v>
      </c>
      <c r="C57" s="12">
        <v>16</v>
      </c>
      <c r="D57" s="8">
        <v>1.87</v>
      </c>
      <c r="E57" s="12">
        <v>12</v>
      </c>
      <c r="F57" s="8">
        <v>2.35</v>
      </c>
      <c r="G57" s="12">
        <v>4</v>
      </c>
      <c r="H57" s="8">
        <v>1.25</v>
      </c>
      <c r="I57" s="12">
        <v>0</v>
      </c>
    </row>
    <row r="58" spans="2:9" ht="15" customHeight="1" x14ac:dyDescent="0.2">
      <c r="B58" t="s">
        <v>172</v>
      </c>
      <c r="C58" s="12">
        <v>15</v>
      </c>
      <c r="D58" s="8">
        <v>1.75</v>
      </c>
      <c r="E58" s="12">
        <v>10</v>
      </c>
      <c r="F58" s="8">
        <v>1.96</v>
      </c>
      <c r="G58" s="12">
        <v>5</v>
      </c>
      <c r="H58" s="8">
        <v>1.56</v>
      </c>
      <c r="I58" s="12">
        <v>0</v>
      </c>
    </row>
    <row r="59" spans="2:9" ht="15" customHeight="1" x14ac:dyDescent="0.2">
      <c r="B59" t="s">
        <v>126</v>
      </c>
      <c r="C59" s="12">
        <v>15</v>
      </c>
      <c r="D59" s="8">
        <v>1.75</v>
      </c>
      <c r="E59" s="12">
        <v>10</v>
      </c>
      <c r="F59" s="8">
        <v>1.96</v>
      </c>
      <c r="G59" s="12">
        <v>5</v>
      </c>
      <c r="H59" s="8">
        <v>1.56</v>
      </c>
      <c r="I59" s="12">
        <v>0</v>
      </c>
    </row>
    <row r="60" spans="2:9" ht="15" customHeight="1" x14ac:dyDescent="0.2">
      <c r="B60" t="s">
        <v>130</v>
      </c>
      <c r="C60" s="12">
        <v>15</v>
      </c>
      <c r="D60" s="8">
        <v>1.75</v>
      </c>
      <c r="E60" s="12">
        <v>11</v>
      </c>
      <c r="F60" s="8">
        <v>2.16</v>
      </c>
      <c r="G60" s="12">
        <v>4</v>
      </c>
      <c r="H60" s="8">
        <v>1.25</v>
      </c>
      <c r="I60" s="12">
        <v>0</v>
      </c>
    </row>
    <row r="61" spans="2:9" ht="15" customHeight="1" x14ac:dyDescent="0.2">
      <c r="B61" t="s">
        <v>135</v>
      </c>
      <c r="C61" s="12">
        <v>14</v>
      </c>
      <c r="D61" s="8">
        <v>1.63</v>
      </c>
      <c r="E61" s="12">
        <v>12</v>
      </c>
      <c r="F61" s="8">
        <v>2.35</v>
      </c>
      <c r="G61" s="12">
        <v>2</v>
      </c>
      <c r="H61" s="8">
        <v>0.63</v>
      </c>
      <c r="I61" s="12">
        <v>0</v>
      </c>
    </row>
    <row r="62" spans="2:9" ht="15" customHeight="1" x14ac:dyDescent="0.2">
      <c r="B62" t="s">
        <v>128</v>
      </c>
      <c r="C62" s="12">
        <v>13</v>
      </c>
      <c r="D62" s="8">
        <v>1.52</v>
      </c>
      <c r="E62" s="12">
        <v>5</v>
      </c>
      <c r="F62" s="8">
        <v>0.98</v>
      </c>
      <c r="G62" s="12">
        <v>8</v>
      </c>
      <c r="H62" s="8">
        <v>2.5</v>
      </c>
      <c r="I62" s="12">
        <v>0</v>
      </c>
    </row>
    <row r="63" spans="2:9" ht="15" customHeight="1" x14ac:dyDescent="0.2">
      <c r="B63" t="s">
        <v>155</v>
      </c>
      <c r="C63" s="12">
        <v>11</v>
      </c>
      <c r="D63" s="8">
        <v>1.28</v>
      </c>
      <c r="E63" s="12">
        <v>9</v>
      </c>
      <c r="F63" s="8">
        <v>1.76</v>
      </c>
      <c r="G63" s="12">
        <v>2</v>
      </c>
      <c r="H63" s="8">
        <v>0.63</v>
      </c>
      <c r="I63" s="12">
        <v>0</v>
      </c>
    </row>
    <row r="64" spans="2:9" ht="15" customHeight="1" x14ac:dyDescent="0.2">
      <c r="B64" t="s">
        <v>162</v>
      </c>
      <c r="C64" s="12">
        <v>11</v>
      </c>
      <c r="D64" s="8">
        <v>1.28</v>
      </c>
      <c r="E64" s="12">
        <v>9</v>
      </c>
      <c r="F64" s="8">
        <v>1.76</v>
      </c>
      <c r="G64" s="12">
        <v>2</v>
      </c>
      <c r="H64" s="8">
        <v>0.63</v>
      </c>
      <c r="I64" s="12">
        <v>0</v>
      </c>
    </row>
    <row r="65" spans="2:9" ht="15" customHeight="1" x14ac:dyDescent="0.2">
      <c r="B65" t="s">
        <v>166</v>
      </c>
      <c r="C65" s="12">
        <v>11</v>
      </c>
      <c r="D65" s="8">
        <v>1.28</v>
      </c>
      <c r="E65" s="12">
        <v>8</v>
      </c>
      <c r="F65" s="8">
        <v>1.57</v>
      </c>
      <c r="G65" s="12">
        <v>3</v>
      </c>
      <c r="H65" s="8">
        <v>0.94</v>
      </c>
      <c r="I65" s="12">
        <v>0</v>
      </c>
    </row>
    <row r="66" spans="2:9" ht="15" customHeight="1" x14ac:dyDescent="0.2">
      <c r="B66" t="s">
        <v>152</v>
      </c>
      <c r="C66" s="12">
        <v>10</v>
      </c>
      <c r="D66" s="8">
        <v>1.17</v>
      </c>
      <c r="E66" s="12">
        <v>3</v>
      </c>
      <c r="F66" s="8">
        <v>0.59</v>
      </c>
      <c r="G66" s="12">
        <v>7</v>
      </c>
      <c r="H66" s="8">
        <v>2.19</v>
      </c>
      <c r="I66" s="12">
        <v>0</v>
      </c>
    </row>
    <row r="67" spans="2:9" ht="15" customHeight="1" x14ac:dyDescent="0.2">
      <c r="B67" t="s">
        <v>132</v>
      </c>
      <c r="C67" s="12">
        <v>10</v>
      </c>
      <c r="D67" s="8">
        <v>1.17</v>
      </c>
      <c r="E67" s="12">
        <v>8</v>
      </c>
      <c r="F67" s="8">
        <v>1.57</v>
      </c>
      <c r="G67" s="12">
        <v>2</v>
      </c>
      <c r="H67" s="8">
        <v>0.63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258E7-DC0E-413E-9E9F-59DC624F16B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244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2</v>
      </c>
      <c r="D5" s="8">
        <v>0.11</v>
      </c>
      <c r="E5" s="12">
        <v>1</v>
      </c>
      <c r="F5" s="8">
        <v>0.09</v>
      </c>
      <c r="G5" s="12">
        <v>1</v>
      </c>
      <c r="H5" s="8">
        <v>0.16</v>
      </c>
      <c r="I5" s="12">
        <v>0</v>
      </c>
    </row>
    <row r="6" spans="2:9" ht="15" customHeight="1" x14ac:dyDescent="0.2">
      <c r="B6" t="s">
        <v>40</v>
      </c>
      <c r="C6" s="12">
        <v>332</v>
      </c>
      <c r="D6" s="8">
        <v>18.27</v>
      </c>
      <c r="E6" s="12">
        <v>188</v>
      </c>
      <c r="F6" s="8">
        <v>16</v>
      </c>
      <c r="G6" s="12">
        <v>144</v>
      </c>
      <c r="H6" s="8">
        <v>23.49</v>
      </c>
      <c r="I6" s="12">
        <v>0</v>
      </c>
    </row>
    <row r="7" spans="2:9" ht="15" customHeight="1" x14ac:dyDescent="0.2">
      <c r="B7" t="s">
        <v>41</v>
      </c>
      <c r="C7" s="12">
        <v>234</v>
      </c>
      <c r="D7" s="8">
        <v>12.88</v>
      </c>
      <c r="E7" s="12">
        <v>145</v>
      </c>
      <c r="F7" s="8">
        <v>12.34</v>
      </c>
      <c r="G7" s="12">
        <v>89</v>
      </c>
      <c r="H7" s="8">
        <v>14.52</v>
      </c>
      <c r="I7" s="12">
        <v>0</v>
      </c>
    </row>
    <row r="8" spans="2:9" ht="15" customHeight="1" x14ac:dyDescent="0.2">
      <c r="B8" t="s">
        <v>42</v>
      </c>
      <c r="C8" s="12">
        <v>3</v>
      </c>
      <c r="D8" s="8">
        <v>0.17</v>
      </c>
      <c r="E8" s="12">
        <v>0</v>
      </c>
      <c r="F8" s="8">
        <v>0</v>
      </c>
      <c r="G8" s="12">
        <v>2</v>
      </c>
      <c r="H8" s="8">
        <v>0.33</v>
      </c>
      <c r="I8" s="12">
        <v>0</v>
      </c>
    </row>
    <row r="9" spans="2:9" ht="15" customHeight="1" x14ac:dyDescent="0.2">
      <c r="B9" t="s">
        <v>43</v>
      </c>
      <c r="C9" s="12">
        <v>13</v>
      </c>
      <c r="D9" s="8">
        <v>0.72</v>
      </c>
      <c r="E9" s="12">
        <v>4</v>
      </c>
      <c r="F9" s="8">
        <v>0.34</v>
      </c>
      <c r="G9" s="12">
        <v>9</v>
      </c>
      <c r="H9" s="8">
        <v>1.47</v>
      </c>
      <c r="I9" s="12">
        <v>0</v>
      </c>
    </row>
    <row r="10" spans="2:9" ht="15" customHeight="1" x14ac:dyDescent="0.2">
      <c r="B10" t="s">
        <v>44</v>
      </c>
      <c r="C10" s="12">
        <v>9</v>
      </c>
      <c r="D10" s="8">
        <v>0.5</v>
      </c>
      <c r="E10" s="12">
        <v>5</v>
      </c>
      <c r="F10" s="8">
        <v>0.43</v>
      </c>
      <c r="G10" s="12">
        <v>4</v>
      </c>
      <c r="H10" s="8">
        <v>0.65</v>
      </c>
      <c r="I10" s="12">
        <v>0</v>
      </c>
    </row>
    <row r="11" spans="2:9" ht="15" customHeight="1" x14ac:dyDescent="0.2">
      <c r="B11" t="s">
        <v>45</v>
      </c>
      <c r="C11" s="12">
        <v>396</v>
      </c>
      <c r="D11" s="8">
        <v>21.79</v>
      </c>
      <c r="E11" s="12">
        <v>219</v>
      </c>
      <c r="F11" s="8">
        <v>18.64</v>
      </c>
      <c r="G11" s="12">
        <v>177</v>
      </c>
      <c r="H11" s="8">
        <v>28.87</v>
      </c>
      <c r="I11" s="12">
        <v>0</v>
      </c>
    </row>
    <row r="12" spans="2:9" ht="15" customHeight="1" x14ac:dyDescent="0.2">
      <c r="B12" t="s">
        <v>46</v>
      </c>
      <c r="C12" s="12">
        <v>7</v>
      </c>
      <c r="D12" s="8">
        <v>0.39</v>
      </c>
      <c r="E12" s="12">
        <v>5</v>
      </c>
      <c r="F12" s="8">
        <v>0.43</v>
      </c>
      <c r="G12" s="12">
        <v>2</v>
      </c>
      <c r="H12" s="8">
        <v>0.33</v>
      </c>
      <c r="I12" s="12">
        <v>0</v>
      </c>
    </row>
    <row r="13" spans="2:9" ht="15" customHeight="1" x14ac:dyDescent="0.2">
      <c r="B13" t="s">
        <v>47</v>
      </c>
      <c r="C13" s="12">
        <v>96</v>
      </c>
      <c r="D13" s="8">
        <v>5.28</v>
      </c>
      <c r="E13" s="12">
        <v>66</v>
      </c>
      <c r="F13" s="8">
        <v>5.62</v>
      </c>
      <c r="G13" s="12">
        <v>30</v>
      </c>
      <c r="H13" s="8">
        <v>4.8899999999999997</v>
      </c>
      <c r="I13" s="12">
        <v>0</v>
      </c>
    </row>
    <row r="14" spans="2:9" ht="15" customHeight="1" x14ac:dyDescent="0.2">
      <c r="B14" t="s">
        <v>48</v>
      </c>
      <c r="C14" s="12">
        <v>64</v>
      </c>
      <c r="D14" s="8">
        <v>3.52</v>
      </c>
      <c r="E14" s="12">
        <v>38</v>
      </c>
      <c r="F14" s="8">
        <v>3.23</v>
      </c>
      <c r="G14" s="12">
        <v>24</v>
      </c>
      <c r="H14" s="8">
        <v>3.92</v>
      </c>
      <c r="I14" s="12">
        <v>0</v>
      </c>
    </row>
    <row r="15" spans="2:9" ht="15" customHeight="1" x14ac:dyDescent="0.2">
      <c r="B15" t="s">
        <v>49</v>
      </c>
      <c r="C15" s="12">
        <v>236</v>
      </c>
      <c r="D15" s="8">
        <v>12.99</v>
      </c>
      <c r="E15" s="12">
        <v>200</v>
      </c>
      <c r="F15" s="8">
        <v>17.02</v>
      </c>
      <c r="G15" s="12">
        <v>31</v>
      </c>
      <c r="H15" s="8">
        <v>5.0599999999999996</v>
      </c>
      <c r="I15" s="12">
        <v>0</v>
      </c>
    </row>
    <row r="16" spans="2:9" ht="15" customHeight="1" x14ac:dyDescent="0.2">
      <c r="B16" t="s">
        <v>50</v>
      </c>
      <c r="C16" s="12">
        <v>234</v>
      </c>
      <c r="D16" s="8">
        <v>12.88</v>
      </c>
      <c r="E16" s="12">
        <v>196</v>
      </c>
      <c r="F16" s="8">
        <v>16.68</v>
      </c>
      <c r="G16" s="12">
        <v>38</v>
      </c>
      <c r="H16" s="8">
        <v>6.2</v>
      </c>
      <c r="I16" s="12">
        <v>0</v>
      </c>
    </row>
    <row r="17" spans="2:9" ht="15" customHeight="1" x14ac:dyDescent="0.2">
      <c r="B17" t="s">
        <v>51</v>
      </c>
      <c r="C17" s="12">
        <v>53</v>
      </c>
      <c r="D17" s="8">
        <v>2.92</v>
      </c>
      <c r="E17" s="12">
        <v>26</v>
      </c>
      <c r="F17" s="8">
        <v>2.21</v>
      </c>
      <c r="G17" s="12">
        <v>16</v>
      </c>
      <c r="H17" s="8">
        <v>2.61</v>
      </c>
      <c r="I17" s="12">
        <v>0</v>
      </c>
    </row>
    <row r="18" spans="2:9" ht="15" customHeight="1" x14ac:dyDescent="0.2">
      <c r="B18" t="s">
        <v>52</v>
      </c>
      <c r="C18" s="12">
        <v>93</v>
      </c>
      <c r="D18" s="8">
        <v>5.12</v>
      </c>
      <c r="E18" s="12">
        <v>58</v>
      </c>
      <c r="F18" s="8">
        <v>4.9400000000000004</v>
      </c>
      <c r="G18" s="12">
        <v>26</v>
      </c>
      <c r="H18" s="8">
        <v>4.24</v>
      </c>
      <c r="I18" s="12">
        <v>0</v>
      </c>
    </row>
    <row r="19" spans="2:9" ht="15" customHeight="1" x14ac:dyDescent="0.2">
      <c r="B19" t="s">
        <v>53</v>
      </c>
      <c r="C19" s="12">
        <v>45</v>
      </c>
      <c r="D19" s="8">
        <v>2.48</v>
      </c>
      <c r="E19" s="12">
        <v>24</v>
      </c>
      <c r="F19" s="8">
        <v>2.04</v>
      </c>
      <c r="G19" s="12">
        <v>20</v>
      </c>
      <c r="H19" s="8">
        <v>3.26</v>
      </c>
      <c r="I19" s="12">
        <v>1</v>
      </c>
    </row>
    <row r="20" spans="2:9" ht="15" customHeight="1" x14ac:dyDescent="0.2">
      <c r="B20" s="9" t="s">
        <v>225</v>
      </c>
      <c r="C20" s="12">
        <f>SUM(LTBL_15210[総数／事業所数])</f>
        <v>1817</v>
      </c>
      <c r="E20" s="12">
        <f>SUBTOTAL(109,LTBL_15210[個人／事業所数])</f>
        <v>1175</v>
      </c>
      <c r="G20" s="12">
        <f>SUBTOTAL(109,LTBL_15210[法人／事業所数])</f>
        <v>613</v>
      </c>
      <c r="I20" s="12">
        <f>SUBTOTAL(109,LTBL_15210[法人以外の団体／事業所数])</f>
        <v>1</v>
      </c>
    </row>
    <row r="21" spans="2:9" ht="15" customHeight="1" x14ac:dyDescent="0.2">
      <c r="E21" s="11">
        <f>LTBL_15210[[#Totals],[個人／事業所数]]/LTBL_15210[[#Totals],[総数／事業所数]]</f>
        <v>0.64667033571821686</v>
      </c>
      <c r="G21" s="11">
        <f>LTBL_15210[[#Totals],[法人／事業所数]]/LTBL_15210[[#Totals],[総数／事業所数]]</f>
        <v>0.33736929003852506</v>
      </c>
      <c r="I21" s="11">
        <f>LTBL_15210[[#Totals],[法人以外の団体／事業所数]]/LTBL_15210[[#Totals],[総数／事業所数]]</f>
        <v>5.5035773252614197E-4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77</v>
      </c>
      <c r="C24" s="12">
        <v>204</v>
      </c>
      <c r="D24" s="8">
        <v>11.23</v>
      </c>
      <c r="E24" s="12">
        <v>187</v>
      </c>
      <c r="F24" s="8">
        <v>15.91</v>
      </c>
      <c r="G24" s="12">
        <v>17</v>
      </c>
      <c r="H24" s="8">
        <v>2.77</v>
      </c>
      <c r="I24" s="12">
        <v>0</v>
      </c>
    </row>
    <row r="25" spans="2:9" ht="15" customHeight="1" x14ac:dyDescent="0.2">
      <c r="B25" t="s">
        <v>78</v>
      </c>
      <c r="C25" s="12">
        <v>203</v>
      </c>
      <c r="D25" s="8">
        <v>11.17</v>
      </c>
      <c r="E25" s="12">
        <v>182</v>
      </c>
      <c r="F25" s="8">
        <v>15.49</v>
      </c>
      <c r="G25" s="12">
        <v>21</v>
      </c>
      <c r="H25" s="8">
        <v>3.43</v>
      </c>
      <c r="I25" s="12">
        <v>0</v>
      </c>
    </row>
    <row r="26" spans="2:9" ht="15" customHeight="1" x14ac:dyDescent="0.2">
      <c r="B26" t="s">
        <v>63</v>
      </c>
      <c r="C26" s="12">
        <v>136</v>
      </c>
      <c r="D26" s="8">
        <v>7.48</v>
      </c>
      <c r="E26" s="12">
        <v>101</v>
      </c>
      <c r="F26" s="8">
        <v>8.6</v>
      </c>
      <c r="G26" s="12">
        <v>35</v>
      </c>
      <c r="H26" s="8">
        <v>5.71</v>
      </c>
      <c r="I26" s="12">
        <v>0</v>
      </c>
    </row>
    <row r="27" spans="2:9" ht="15" customHeight="1" x14ac:dyDescent="0.2">
      <c r="B27" t="s">
        <v>62</v>
      </c>
      <c r="C27" s="12">
        <v>126</v>
      </c>
      <c r="D27" s="8">
        <v>6.93</v>
      </c>
      <c r="E27" s="12">
        <v>54</v>
      </c>
      <c r="F27" s="8">
        <v>4.5999999999999996</v>
      </c>
      <c r="G27" s="12">
        <v>72</v>
      </c>
      <c r="H27" s="8">
        <v>11.75</v>
      </c>
      <c r="I27" s="12">
        <v>0</v>
      </c>
    </row>
    <row r="28" spans="2:9" ht="15" customHeight="1" x14ac:dyDescent="0.2">
      <c r="B28" t="s">
        <v>92</v>
      </c>
      <c r="C28" s="12">
        <v>126</v>
      </c>
      <c r="D28" s="8">
        <v>6.93</v>
      </c>
      <c r="E28" s="12">
        <v>90</v>
      </c>
      <c r="F28" s="8">
        <v>7.66</v>
      </c>
      <c r="G28" s="12">
        <v>36</v>
      </c>
      <c r="H28" s="8">
        <v>5.87</v>
      </c>
      <c r="I28" s="12">
        <v>0</v>
      </c>
    </row>
    <row r="29" spans="2:9" ht="15" customHeight="1" x14ac:dyDescent="0.2">
      <c r="B29" t="s">
        <v>72</v>
      </c>
      <c r="C29" s="12">
        <v>111</v>
      </c>
      <c r="D29" s="8">
        <v>6.11</v>
      </c>
      <c r="E29" s="12">
        <v>52</v>
      </c>
      <c r="F29" s="8">
        <v>4.43</v>
      </c>
      <c r="G29" s="12">
        <v>59</v>
      </c>
      <c r="H29" s="8">
        <v>9.6199999999999992</v>
      </c>
      <c r="I29" s="12">
        <v>0</v>
      </c>
    </row>
    <row r="30" spans="2:9" ht="15" customHeight="1" x14ac:dyDescent="0.2">
      <c r="B30" t="s">
        <v>70</v>
      </c>
      <c r="C30" s="12">
        <v>100</v>
      </c>
      <c r="D30" s="8">
        <v>5.5</v>
      </c>
      <c r="E30" s="12">
        <v>83</v>
      </c>
      <c r="F30" s="8">
        <v>7.06</v>
      </c>
      <c r="G30" s="12">
        <v>17</v>
      </c>
      <c r="H30" s="8">
        <v>2.77</v>
      </c>
      <c r="I30" s="12">
        <v>0</v>
      </c>
    </row>
    <row r="31" spans="2:9" ht="15" customHeight="1" x14ac:dyDescent="0.2">
      <c r="B31" t="s">
        <v>73</v>
      </c>
      <c r="C31" s="12">
        <v>81</v>
      </c>
      <c r="D31" s="8">
        <v>4.46</v>
      </c>
      <c r="E31" s="12">
        <v>64</v>
      </c>
      <c r="F31" s="8">
        <v>5.45</v>
      </c>
      <c r="G31" s="12">
        <v>17</v>
      </c>
      <c r="H31" s="8">
        <v>2.77</v>
      </c>
      <c r="I31" s="12">
        <v>0</v>
      </c>
    </row>
    <row r="32" spans="2:9" ht="15" customHeight="1" x14ac:dyDescent="0.2">
      <c r="B32" t="s">
        <v>64</v>
      </c>
      <c r="C32" s="12">
        <v>70</v>
      </c>
      <c r="D32" s="8">
        <v>3.85</v>
      </c>
      <c r="E32" s="12">
        <v>33</v>
      </c>
      <c r="F32" s="8">
        <v>2.81</v>
      </c>
      <c r="G32" s="12">
        <v>37</v>
      </c>
      <c r="H32" s="8">
        <v>6.04</v>
      </c>
      <c r="I32" s="12">
        <v>0</v>
      </c>
    </row>
    <row r="33" spans="2:9" ht="15" customHeight="1" x14ac:dyDescent="0.2">
      <c r="B33" t="s">
        <v>80</v>
      </c>
      <c r="C33" s="12">
        <v>62</v>
      </c>
      <c r="D33" s="8">
        <v>3.41</v>
      </c>
      <c r="E33" s="12">
        <v>58</v>
      </c>
      <c r="F33" s="8">
        <v>4.9400000000000004</v>
      </c>
      <c r="G33" s="12">
        <v>4</v>
      </c>
      <c r="H33" s="8">
        <v>0.65</v>
      </c>
      <c r="I33" s="12">
        <v>0</v>
      </c>
    </row>
    <row r="34" spans="2:9" ht="15" customHeight="1" x14ac:dyDescent="0.2">
      <c r="B34" t="s">
        <v>69</v>
      </c>
      <c r="C34" s="12">
        <v>57</v>
      </c>
      <c r="D34" s="8">
        <v>3.14</v>
      </c>
      <c r="E34" s="12">
        <v>30</v>
      </c>
      <c r="F34" s="8">
        <v>2.5499999999999998</v>
      </c>
      <c r="G34" s="12">
        <v>27</v>
      </c>
      <c r="H34" s="8">
        <v>4.4000000000000004</v>
      </c>
      <c r="I34" s="12">
        <v>0</v>
      </c>
    </row>
    <row r="35" spans="2:9" ht="15" customHeight="1" x14ac:dyDescent="0.2">
      <c r="B35" t="s">
        <v>79</v>
      </c>
      <c r="C35" s="12">
        <v>53</v>
      </c>
      <c r="D35" s="8">
        <v>2.92</v>
      </c>
      <c r="E35" s="12">
        <v>26</v>
      </c>
      <c r="F35" s="8">
        <v>2.21</v>
      </c>
      <c r="G35" s="12">
        <v>16</v>
      </c>
      <c r="H35" s="8">
        <v>2.61</v>
      </c>
      <c r="I35" s="12">
        <v>0</v>
      </c>
    </row>
    <row r="36" spans="2:9" ht="15" customHeight="1" x14ac:dyDescent="0.2">
      <c r="B36" t="s">
        <v>71</v>
      </c>
      <c r="C36" s="12">
        <v>48</v>
      </c>
      <c r="D36" s="8">
        <v>2.64</v>
      </c>
      <c r="E36" s="12">
        <v>30</v>
      </c>
      <c r="F36" s="8">
        <v>2.5499999999999998</v>
      </c>
      <c r="G36" s="12">
        <v>18</v>
      </c>
      <c r="H36" s="8">
        <v>2.94</v>
      </c>
      <c r="I36" s="12">
        <v>0</v>
      </c>
    </row>
    <row r="37" spans="2:9" ht="15" customHeight="1" x14ac:dyDescent="0.2">
      <c r="B37" t="s">
        <v>75</v>
      </c>
      <c r="C37" s="12">
        <v>41</v>
      </c>
      <c r="D37" s="8">
        <v>2.2599999999999998</v>
      </c>
      <c r="E37" s="12">
        <v>20</v>
      </c>
      <c r="F37" s="8">
        <v>1.7</v>
      </c>
      <c r="G37" s="12">
        <v>19</v>
      </c>
      <c r="H37" s="8">
        <v>3.1</v>
      </c>
      <c r="I37" s="12">
        <v>0</v>
      </c>
    </row>
    <row r="38" spans="2:9" ht="15" customHeight="1" x14ac:dyDescent="0.2">
      <c r="B38" t="s">
        <v>81</v>
      </c>
      <c r="C38" s="12">
        <v>31</v>
      </c>
      <c r="D38" s="8">
        <v>1.71</v>
      </c>
      <c r="E38" s="12">
        <v>0</v>
      </c>
      <c r="F38" s="8">
        <v>0</v>
      </c>
      <c r="G38" s="12">
        <v>22</v>
      </c>
      <c r="H38" s="8">
        <v>3.59</v>
      </c>
      <c r="I38" s="12">
        <v>0</v>
      </c>
    </row>
    <row r="39" spans="2:9" ht="15" customHeight="1" x14ac:dyDescent="0.2">
      <c r="B39" t="s">
        <v>76</v>
      </c>
      <c r="C39" s="12">
        <v>24</v>
      </c>
      <c r="D39" s="8">
        <v>1.32</v>
      </c>
      <c r="E39" s="12">
        <v>13</v>
      </c>
      <c r="F39" s="8">
        <v>1.1100000000000001</v>
      </c>
      <c r="G39" s="12">
        <v>11</v>
      </c>
      <c r="H39" s="8">
        <v>1.79</v>
      </c>
      <c r="I39" s="12">
        <v>0</v>
      </c>
    </row>
    <row r="40" spans="2:9" ht="15" customHeight="1" x14ac:dyDescent="0.2">
      <c r="B40" t="s">
        <v>89</v>
      </c>
      <c r="C40" s="12">
        <v>22</v>
      </c>
      <c r="D40" s="8">
        <v>1.21</v>
      </c>
      <c r="E40" s="12">
        <v>7</v>
      </c>
      <c r="F40" s="8">
        <v>0.6</v>
      </c>
      <c r="G40" s="12">
        <v>15</v>
      </c>
      <c r="H40" s="8">
        <v>2.4500000000000002</v>
      </c>
      <c r="I40" s="12">
        <v>0</v>
      </c>
    </row>
    <row r="41" spans="2:9" ht="15" customHeight="1" x14ac:dyDescent="0.2">
      <c r="B41" t="s">
        <v>74</v>
      </c>
      <c r="C41" s="12">
        <v>21</v>
      </c>
      <c r="D41" s="8">
        <v>1.1599999999999999</v>
      </c>
      <c r="E41" s="12">
        <v>18</v>
      </c>
      <c r="F41" s="8">
        <v>1.53</v>
      </c>
      <c r="G41" s="12">
        <v>3</v>
      </c>
      <c r="H41" s="8">
        <v>0.49</v>
      </c>
      <c r="I41" s="12">
        <v>0</v>
      </c>
    </row>
    <row r="42" spans="2:9" ht="15" customHeight="1" x14ac:dyDescent="0.2">
      <c r="B42" t="s">
        <v>88</v>
      </c>
      <c r="C42" s="12">
        <v>21</v>
      </c>
      <c r="D42" s="8">
        <v>1.1599999999999999</v>
      </c>
      <c r="E42" s="12">
        <v>10</v>
      </c>
      <c r="F42" s="8">
        <v>0.85</v>
      </c>
      <c r="G42" s="12">
        <v>11</v>
      </c>
      <c r="H42" s="8">
        <v>1.79</v>
      </c>
      <c r="I42" s="12">
        <v>0</v>
      </c>
    </row>
    <row r="43" spans="2:9" ht="15" customHeight="1" x14ac:dyDescent="0.2">
      <c r="B43" t="s">
        <v>95</v>
      </c>
      <c r="C43" s="12">
        <v>20</v>
      </c>
      <c r="D43" s="8">
        <v>1.1000000000000001</v>
      </c>
      <c r="E43" s="12">
        <v>3</v>
      </c>
      <c r="F43" s="8">
        <v>0.26</v>
      </c>
      <c r="G43" s="12">
        <v>17</v>
      </c>
      <c r="H43" s="8">
        <v>2.77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88</v>
      </c>
      <c r="D47" s="8">
        <v>4.84</v>
      </c>
      <c r="E47" s="12">
        <v>77</v>
      </c>
      <c r="F47" s="8">
        <v>6.55</v>
      </c>
      <c r="G47" s="12">
        <v>11</v>
      </c>
      <c r="H47" s="8">
        <v>1.79</v>
      </c>
      <c r="I47" s="12">
        <v>0</v>
      </c>
    </row>
    <row r="48" spans="2:9" ht="15" customHeight="1" x14ac:dyDescent="0.2">
      <c r="B48" t="s">
        <v>137</v>
      </c>
      <c r="C48" s="12">
        <v>78</v>
      </c>
      <c r="D48" s="8">
        <v>4.29</v>
      </c>
      <c r="E48" s="12">
        <v>77</v>
      </c>
      <c r="F48" s="8">
        <v>6.55</v>
      </c>
      <c r="G48" s="12">
        <v>1</v>
      </c>
      <c r="H48" s="8">
        <v>0.16</v>
      </c>
      <c r="I48" s="12">
        <v>0</v>
      </c>
    </row>
    <row r="49" spans="2:9" ht="15" customHeight="1" x14ac:dyDescent="0.2">
      <c r="B49" t="s">
        <v>131</v>
      </c>
      <c r="C49" s="12">
        <v>67</v>
      </c>
      <c r="D49" s="8">
        <v>3.69</v>
      </c>
      <c r="E49" s="12">
        <v>58</v>
      </c>
      <c r="F49" s="8">
        <v>4.9400000000000004</v>
      </c>
      <c r="G49" s="12">
        <v>9</v>
      </c>
      <c r="H49" s="8">
        <v>1.47</v>
      </c>
      <c r="I49" s="12">
        <v>0</v>
      </c>
    </row>
    <row r="50" spans="2:9" ht="15" customHeight="1" x14ac:dyDescent="0.2">
      <c r="B50" t="s">
        <v>175</v>
      </c>
      <c r="C50" s="12">
        <v>63</v>
      </c>
      <c r="D50" s="8">
        <v>3.47</v>
      </c>
      <c r="E50" s="12">
        <v>49</v>
      </c>
      <c r="F50" s="8">
        <v>4.17</v>
      </c>
      <c r="G50" s="12">
        <v>14</v>
      </c>
      <c r="H50" s="8">
        <v>2.2799999999999998</v>
      </c>
      <c r="I50" s="12">
        <v>0</v>
      </c>
    </row>
    <row r="51" spans="2:9" ht="15" customHeight="1" x14ac:dyDescent="0.2">
      <c r="B51" t="s">
        <v>134</v>
      </c>
      <c r="C51" s="12">
        <v>63</v>
      </c>
      <c r="D51" s="8">
        <v>3.47</v>
      </c>
      <c r="E51" s="12">
        <v>57</v>
      </c>
      <c r="F51" s="8">
        <v>4.8499999999999996</v>
      </c>
      <c r="G51" s="12">
        <v>6</v>
      </c>
      <c r="H51" s="8">
        <v>0.98</v>
      </c>
      <c r="I51" s="12">
        <v>0</v>
      </c>
    </row>
    <row r="52" spans="2:9" ht="15" customHeight="1" x14ac:dyDescent="0.2">
      <c r="B52" t="s">
        <v>135</v>
      </c>
      <c r="C52" s="12">
        <v>49</v>
      </c>
      <c r="D52" s="8">
        <v>2.7</v>
      </c>
      <c r="E52" s="12">
        <v>45</v>
      </c>
      <c r="F52" s="8">
        <v>3.83</v>
      </c>
      <c r="G52" s="12">
        <v>4</v>
      </c>
      <c r="H52" s="8">
        <v>0.65</v>
      </c>
      <c r="I52" s="12">
        <v>0</v>
      </c>
    </row>
    <row r="53" spans="2:9" ht="15" customHeight="1" x14ac:dyDescent="0.2">
      <c r="B53" t="s">
        <v>122</v>
      </c>
      <c r="C53" s="12">
        <v>46</v>
      </c>
      <c r="D53" s="8">
        <v>2.5299999999999998</v>
      </c>
      <c r="E53" s="12">
        <v>39</v>
      </c>
      <c r="F53" s="8">
        <v>3.32</v>
      </c>
      <c r="G53" s="12">
        <v>7</v>
      </c>
      <c r="H53" s="8">
        <v>1.1399999999999999</v>
      </c>
      <c r="I53" s="12">
        <v>0</v>
      </c>
    </row>
    <row r="54" spans="2:9" ht="15" customHeight="1" x14ac:dyDescent="0.2">
      <c r="B54" t="s">
        <v>140</v>
      </c>
      <c r="C54" s="12">
        <v>44</v>
      </c>
      <c r="D54" s="8">
        <v>2.42</v>
      </c>
      <c r="E54" s="12">
        <v>43</v>
      </c>
      <c r="F54" s="8">
        <v>3.66</v>
      </c>
      <c r="G54" s="12">
        <v>1</v>
      </c>
      <c r="H54" s="8">
        <v>0.16</v>
      </c>
      <c r="I54" s="12">
        <v>0</v>
      </c>
    </row>
    <row r="55" spans="2:9" ht="15" customHeight="1" x14ac:dyDescent="0.2">
      <c r="B55" t="s">
        <v>121</v>
      </c>
      <c r="C55" s="12">
        <v>41</v>
      </c>
      <c r="D55" s="8">
        <v>2.2599999999999998</v>
      </c>
      <c r="E55" s="12">
        <v>6</v>
      </c>
      <c r="F55" s="8">
        <v>0.51</v>
      </c>
      <c r="G55" s="12">
        <v>35</v>
      </c>
      <c r="H55" s="8">
        <v>5.71</v>
      </c>
      <c r="I55" s="12">
        <v>0</v>
      </c>
    </row>
    <row r="56" spans="2:9" ht="15" customHeight="1" x14ac:dyDescent="0.2">
      <c r="B56" t="s">
        <v>136</v>
      </c>
      <c r="C56" s="12">
        <v>34</v>
      </c>
      <c r="D56" s="8">
        <v>1.87</v>
      </c>
      <c r="E56" s="12">
        <v>34</v>
      </c>
      <c r="F56" s="8">
        <v>2.89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124</v>
      </c>
      <c r="C57" s="12">
        <v>31</v>
      </c>
      <c r="D57" s="8">
        <v>1.71</v>
      </c>
      <c r="E57" s="12">
        <v>18</v>
      </c>
      <c r="F57" s="8">
        <v>1.53</v>
      </c>
      <c r="G57" s="12">
        <v>13</v>
      </c>
      <c r="H57" s="8">
        <v>2.12</v>
      </c>
      <c r="I57" s="12">
        <v>0</v>
      </c>
    </row>
    <row r="58" spans="2:9" ht="15" customHeight="1" x14ac:dyDescent="0.2">
      <c r="B58" t="s">
        <v>127</v>
      </c>
      <c r="C58" s="12">
        <v>30</v>
      </c>
      <c r="D58" s="8">
        <v>1.65</v>
      </c>
      <c r="E58" s="12">
        <v>22</v>
      </c>
      <c r="F58" s="8">
        <v>1.87</v>
      </c>
      <c r="G58" s="12">
        <v>8</v>
      </c>
      <c r="H58" s="8">
        <v>1.31</v>
      </c>
      <c r="I58" s="12">
        <v>0</v>
      </c>
    </row>
    <row r="59" spans="2:9" ht="15" customHeight="1" x14ac:dyDescent="0.2">
      <c r="B59" t="s">
        <v>129</v>
      </c>
      <c r="C59" s="12">
        <v>30</v>
      </c>
      <c r="D59" s="8">
        <v>1.65</v>
      </c>
      <c r="E59" s="12">
        <v>7</v>
      </c>
      <c r="F59" s="8">
        <v>0.6</v>
      </c>
      <c r="G59" s="12">
        <v>23</v>
      </c>
      <c r="H59" s="8">
        <v>3.75</v>
      </c>
      <c r="I59" s="12">
        <v>0</v>
      </c>
    </row>
    <row r="60" spans="2:9" ht="15" customHeight="1" x14ac:dyDescent="0.2">
      <c r="B60" t="s">
        <v>123</v>
      </c>
      <c r="C60" s="12">
        <v>29</v>
      </c>
      <c r="D60" s="8">
        <v>1.6</v>
      </c>
      <c r="E60" s="12">
        <v>12</v>
      </c>
      <c r="F60" s="8">
        <v>1.02</v>
      </c>
      <c r="G60" s="12">
        <v>17</v>
      </c>
      <c r="H60" s="8">
        <v>2.77</v>
      </c>
      <c r="I60" s="12">
        <v>0</v>
      </c>
    </row>
    <row r="61" spans="2:9" ht="15" customHeight="1" x14ac:dyDescent="0.2">
      <c r="B61" t="s">
        <v>130</v>
      </c>
      <c r="C61" s="12">
        <v>26</v>
      </c>
      <c r="D61" s="8">
        <v>1.43</v>
      </c>
      <c r="E61" s="12">
        <v>16</v>
      </c>
      <c r="F61" s="8">
        <v>1.36</v>
      </c>
      <c r="G61" s="12">
        <v>10</v>
      </c>
      <c r="H61" s="8">
        <v>1.63</v>
      </c>
      <c r="I61" s="12">
        <v>0</v>
      </c>
    </row>
    <row r="62" spans="2:9" ht="15" customHeight="1" x14ac:dyDescent="0.2">
      <c r="B62" t="s">
        <v>144</v>
      </c>
      <c r="C62" s="12">
        <v>25</v>
      </c>
      <c r="D62" s="8">
        <v>1.38</v>
      </c>
      <c r="E62" s="12">
        <v>18</v>
      </c>
      <c r="F62" s="8">
        <v>1.53</v>
      </c>
      <c r="G62" s="12">
        <v>7</v>
      </c>
      <c r="H62" s="8">
        <v>1.1399999999999999</v>
      </c>
      <c r="I62" s="12">
        <v>0</v>
      </c>
    </row>
    <row r="63" spans="2:9" ht="15" customHeight="1" x14ac:dyDescent="0.2">
      <c r="B63" t="s">
        <v>174</v>
      </c>
      <c r="C63" s="12">
        <v>25</v>
      </c>
      <c r="D63" s="8">
        <v>1.38</v>
      </c>
      <c r="E63" s="12">
        <v>16</v>
      </c>
      <c r="F63" s="8">
        <v>1.36</v>
      </c>
      <c r="G63" s="12">
        <v>9</v>
      </c>
      <c r="H63" s="8">
        <v>1.47</v>
      </c>
      <c r="I63" s="12">
        <v>0</v>
      </c>
    </row>
    <row r="64" spans="2:9" ht="15" customHeight="1" x14ac:dyDescent="0.2">
      <c r="B64" t="s">
        <v>132</v>
      </c>
      <c r="C64" s="12">
        <v>25</v>
      </c>
      <c r="D64" s="8">
        <v>1.38</v>
      </c>
      <c r="E64" s="12">
        <v>11</v>
      </c>
      <c r="F64" s="8">
        <v>0.94</v>
      </c>
      <c r="G64" s="12">
        <v>13</v>
      </c>
      <c r="H64" s="8">
        <v>2.12</v>
      </c>
      <c r="I64" s="12">
        <v>0</v>
      </c>
    </row>
    <row r="65" spans="2:9" ht="15" customHeight="1" x14ac:dyDescent="0.2">
      <c r="B65" t="s">
        <v>143</v>
      </c>
      <c r="C65" s="12">
        <v>24</v>
      </c>
      <c r="D65" s="8">
        <v>1.32</v>
      </c>
      <c r="E65" s="12">
        <v>5</v>
      </c>
      <c r="F65" s="8">
        <v>0.43</v>
      </c>
      <c r="G65" s="12">
        <v>19</v>
      </c>
      <c r="H65" s="8">
        <v>3.1</v>
      </c>
      <c r="I65" s="12">
        <v>0</v>
      </c>
    </row>
    <row r="66" spans="2:9" ht="15" customHeight="1" x14ac:dyDescent="0.2">
      <c r="B66" t="s">
        <v>139</v>
      </c>
      <c r="C66" s="12">
        <v>24</v>
      </c>
      <c r="D66" s="8">
        <v>1.32</v>
      </c>
      <c r="E66" s="12">
        <v>18</v>
      </c>
      <c r="F66" s="8">
        <v>1.53</v>
      </c>
      <c r="G66" s="12">
        <v>6</v>
      </c>
      <c r="H66" s="8">
        <v>0.98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3A8A9-1FAD-4872-AA18-FD16E570A4D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245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155</v>
      </c>
      <c r="D6" s="8">
        <v>16.149999999999999</v>
      </c>
      <c r="E6" s="12">
        <v>71</v>
      </c>
      <c r="F6" s="8">
        <v>13.15</v>
      </c>
      <c r="G6" s="12">
        <v>84</v>
      </c>
      <c r="H6" s="8">
        <v>20.64</v>
      </c>
      <c r="I6" s="12">
        <v>0</v>
      </c>
    </row>
    <row r="7" spans="2:9" ht="15" customHeight="1" x14ac:dyDescent="0.2">
      <c r="B7" t="s">
        <v>41</v>
      </c>
      <c r="C7" s="12">
        <v>135</v>
      </c>
      <c r="D7" s="8">
        <v>14.06</v>
      </c>
      <c r="E7" s="12">
        <v>74</v>
      </c>
      <c r="F7" s="8">
        <v>13.7</v>
      </c>
      <c r="G7" s="12">
        <v>61</v>
      </c>
      <c r="H7" s="8">
        <v>14.99</v>
      </c>
      <c r="I7" s="12">
        <v>0</v>
      </c>
    </row>
    <row r="8" spans="2:9" ht="15" customHeight="1" x14ac:dyDescent="0.2">
      <c r="B8" t="s">
        <v>42</v>
      </c>
      <c r="C8" s="12">
        <v>1</v>
      </c>
      <c r="D8" s="8">
        <v>0.1</v>
      </c>
      <c r="E8" s="12">
        <v>0</v>
      </c>
      <c r="F8" s="8">
        <v>0</v>
      </c>
      <c r="G8" s="12">
        <v>1</v>
      </c>
      <c r="H8" s="8">
        <v>0.25</v>
      </c>
      <c r="I8" s="12">
        <v>0</v>
      </c>
    </row>
    <row r="9" spans="2:9" ht="15" customHeight="1" x14ac:dyDescent="0.2">
      <c r="B9" t="s">
        <v>43</v>
      </c>
      <c r="C9" s="12">
        <v>3</v>
      </c>
      <c r="D9" s="8">
        <v>0.31</v>
      </c>
      <c r="E9" s="12">
        <v>0</v>
      </c>
      <c r="F9" s="8">
        <v>0</v>
      </c>
      <c r="G9" s="12">
        <v>3</v>
      </c>
      <c r="H9" s="8">
        <v>0.74</v>
      </c>
      <c r="I9" s="12">
        <v>0</v>
      </c>
    </row>
    <row r="10" spans="2:9" ht="15" customHeight="1" x14ac:dyDescent="0.2">
      <c r="B10" t="s">
        <v>44</v>
      </c>
      <c r="C10" s="12">
        <v>7</v>
      </c>
      <c r="D10" s="8">
        <v>0.73</v>
      </c>
      <c r="E10" s="12">
        <v>0</v>
      </c>
      <c r="F10" s="8">
        <v>0</v>
      </c>
      <c r="G10" s="12">
        <v>7</v>
      </c>
      <c r="H10" s="8">
        <v>1.72</v>
      </c>
      <c r="I10" s="12">
        <v>0</v>
      </c>
    </row>
    <row r="11" spans="2:9" ht="15" customHeight="1" x14ac:dyDescent="0.2">
      <c r="B11" t="s">
        <v>45</v>
      </c>
      <c r="C11" s="12">
        <v>234</v>
      </c>
      <c r="D11" s="8">
        <v>24.38</v>
      </c>
      <c r="E11" s="12">
        <v>119</v>
      </c>
      <c r="F11" s="8">
        <v>22.04</v>
      </c>
      <c r="G11" s="12">
        <v>115</v>
      </c>
      <c r="H11" s="8">
        <v>28.26</v>
      </c>
      <c r="I11" s="12">
        <v>0</v>
      </c>
    </row>
    <row r="12" spans="2:9" ht="15" customHeight="1" x14ac:dyDescent="0.2">
      <c r="B12" t="s">
        <v>46</v>
      </c>
      <c r="C12" s="12">
        <v>4</v>
      </c>
      <c r="D12" s="8">
        <v>0.42</v>
      </c>
      <c r="E12" s="12">
        <v>0</v>
      </c>
      <c r="F12" s="8">
        <v>0</v>
      </c>
      <c r="G12" s="12">
        <v>4</v>
      </c>
      <c r="H12" s="8">
        <v>0.98</v>
      </c>
      <c r="I12" s="12">
        <v>0</v>
      </c>
    </row>
    <row r="13" spans="2:9" ht="15" customHeight="1" x14ac:dyDescent="0.2">
      <c r="B13" t="s">
        <v>47</v>
      </c>
      <c r="C13" s="12">
        <v>41</v>
      </c>
      <c r="D13" s="8">
        <v>4.2699999999999996</v>
      </c>
      <c r="E13" s="12">
        <v>10</v>
      </c>
      <c r="F13" s="8">
        <v>1.85</v>
      </c>
      <c r="G13" s="12">
        <v>31</v>
      </c>
      <c r="H13" s="8">
        <v>7.62</v>
      </c>
      <c r="I13" s="12">
        <v>0</v>
      </c>
    </row>
    <row r="14" spans="2:9" ht="15" customHeight="1" x14ac:dyDescent="0.2">
      <c r="B14" t="s">
        <v>48</v>
      </c>
      <c r="C14" s="12">
        <v>36</v>
      </c>
      <c r="D14" s="8">
        <v>3.75</v>
      </c>
      <c r="E14" s="12">
        <v>24</v>
      </c>
      <c r="F14" s="8">
        <v>4.4400000000000004</v>
      </c>
      <c r="G14" s="12">
        <v>12</v>
      </c>
      <c r="H14" s="8">
        <v>2.95</v>
      </c>
      <c r="I14" s="12">
        <v>0</v>
      </c>
    </row>
    <row r="15" spans="2:9" ht="15" customHeight="1" x14ac:dyDescent="0.2">
      <c r="B15" t="s">
        <v>49</v>
      </c>
      <c r="C15" s="12">
        <v>93</v>
      </c>
      <c r="D15" s="8">
        <v>9.69</v>
      </c>
      <c r="E15" s="12">
        <v>71</v>
      </c>
      <c r="F15" s="8">
        <v>13.15</v>
      </c>
      <c r="G15" s="12">
        <v>21</v>
      </c>
      <c r="H15" s="8">
        <v>5.16</v>
      </c>
      <c r="I15" s="12">
        <v>0</v>
      </c>
    </row>
    <row r="16" spans="2:9" ht="15" customHeight="1" x14ac:dyDescent="0.2">
      <c r="B16" t="s">
        <v>50</v>
      </c>
      <c r="C16" s="12">
        <v>138</v>
      </c>
      <c r="D16" s="8">
        <v>14.38</v>
      </c>
      <c r="E16" s="12">
        <v>108</v>
      </c>
      <c r="F16" s="8">
        <v>20</v>
      </c>
      <c r="G16" s="12">
        <v>30</v>
      </c>
      <c r="H16" s="8">
        <v>7.37</v>
      </c>
      <c r="I16" s="12">
        <v>0</v>
      </c>
    </row>
    <row r="17" spans="2:9" ht="15" customHeight="1" x14ac:dyDescent="0.2">
      <c r="B17" t="s">
        <v>51</v>
      </c>
      <c r="C17" s="12">
        <v>39</v>
      </c>
      <c r="D17" s="8">
        <v>4.0599999999999996</v>
      </c>
      <c r="E17" s="12">
        <v>20</v>
      </c>
      <c r="F17" s="8">
        <v>3.7</v>
      </c>
      <c r="G17" s="12">
        <v>11</v>
      </c>
      <c r="H17" s="8">
        <v>2.7</v>
      </c>
      <c r="I17" s="12">
        <v>0</v>
      </c>
    </row>
    <row r="18" spans="2:9" ht="15" customHeight="1" x14ac:dyDescent="0.2">
      <c r="B18" t="s">
        <v>52</v>
      </c>
      <c r="C18" s="12">
        <v>46</v>
      </c>
      <c r="D18" s="8">
        <v>4.79</v>
      </c>
      <c r="E18" s="12">
        <v>27</v>
      </c>
      <c r="F18" s="8">
        <v>5</v>
      </c>
      <c r="G18" s="12">
        <v>15</v>
      </c>
      <c r="H18" s="8">
        <v>3.69</v>
      </c>
      <c r="I18" s="12">
        <v>0</v>
      </c>
    </row>
    <row r="19" spans="2:9" ht="15" customHeight="1" x14ac:dyDescent="0.2">
      <c r="B19" t="s">
        <v>53</v>
      </c>
      <c r="C19" s="12">
        <v>28</v>
      </c>
      <c r="D19" s="8">
        <v>2.92</v>
      </c>
      <c r="E19" s="12">
        <v>16</v>
      </c>
      <c r="F19" s="8">
        <v>2.96</v>
      </c>
      <c r="G19" s="12">
        <v>12</v>
      </c>
      <c r="H19" s="8">
        <v>2.95</v>
      </c>
      <c r="I19" s="12">
        <v>0</v>
      </c>
    </row>
    <row r="20" spans="2:9" ht="15" customHeight="1" x14ac:dyDescent="0.2">
      <c r="B20" s="9" t="s">
        <v>225</v>
      </c>
      <c r="C20" s="12">
        <f>SUM(LTBL_15211[総数／事業所数])</f>
        <v>960</v>
      </c>
      <c r="E20" s="12">
        <f>SUBTOTAL(109,LTBL_15211[個人／事業所数])</f>
        <v>540</v>
      </c>
      <c r="G20" s="12">
        <f>SUBTOTAL(109,LTBL_15211[法人／事業所数])</f>
        <v>407</v>
      </c>
      <c r="I20" s="12">
        <f>SUBTOTAL(109,LTBL_15211[法人以外の団体／事業所数])</f>
        <v>0</v>
      </c>
    </row>
    <row r="21" spans="2:9" ht="15" customHeight="1" x14ac:dyDescent="0.2">
      <c r="E21" s="11">
        <f>LTBL_15211[[#Totals],[個人／事業所数]]/LTBL_15211[[#Totals],[総数／事業所数]]</f>
        <v>0.5625</v>
      </c>
      <c r="G21" s="11">
        <f>LTBL_15211[[#Totals],[法人／事業所数]]/LTBL_15211[[#Totals],[総数／事業所数]]</f>
        <v>0.42395833333333333</v>
      </c>
      <c r="I21" s="11">
        <f>LTBL_15211[[#Totals],[法人以外の団体／事業所数]]/LTBL_15211[[#Totals],[総数／事業所数]]</f>
        <v>0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125</v>
      </c>
      <c r="D24" s="8">
        <v>13.02</v>
      </c>
      <c r="E24" s="12">
        <v>105</v>
      </c>
      <c r="F24" s="8">
        <v>19.440000000000001</v>
      </c>
      <c r="G24" s="12">
        <v>20</v>
      </c>
      <c r="H24" s="8">
        <v>4.91</v>
      </c>
      <c r="I24" s="12">
        <v>0</v>
      </c>
    </row>
    <row r="25" spans="2:9" ht="15" customHeight="1" x14ac:dyDescent="0.2">
      <c r="B25" t="s">
        <v>77</v>
      </c>
      <c r="C25" s="12">
        <v>74</v>
      </c>
      <c r="D25" s="8">
        <v>7.71</v>
      </c>
      <c r="E25" s="12">
        <v>64</v>
      </c>
      <c r="F25" s="8">
        <v>11.85</v>
      </c>
      <c r="G25" s="12">
        <v>10</v>
      </c>
      <c r="H25" s="8">
        <v>2.46</v>
      </c>
      <c r="I25" s="12">
        <v>0</v>
      </c>
    </row>
    <row r="26" spans="2:9" ht="15" customHeight="1" x14ac:dyDescent="0.2">
      <c r="B26" t="s">
        <v>63</v>
      </c>
      <c r="C26" s="12">
        <v>72</v>
      </c>
      <c r="D26" s="8">
        <v>7.5</v>
      </c>
      <c r="E26" s="12">
        <v>45</v>
      </c>
      <c r="F26" s="8">
        <v>8.33</v>
      </c>
      <c r="G26" s="12">
        <v>27</v>
      </c>
      <c r="H26" s="8">
        <v>6.63</v>
      </c>
      <c r="I26" s="12">
        <v>0</v>
      </c>
    </row>
    <row r="27" spans="2:9" ht="15" customHeight="1" x14ac:dyDescent="0.2">
      <c r="B27" t="s">
        <v>62</v>
      </c>
      <c r="C27" s="12">
        <v>66</v>
      </c>
      <c r="D27" s="8">
        <v>6.88</v>
      </c>
      <c r="E27" s="12">
        <v>20</v>
      </c>
      <c r="F27" s="8">
        <v>3.7</v>
      </c>
      <c r="G27" s="12">
        <v>46</v>
      </c>
      <c r="H27" s="8">
        <v>11.3</v>
      </c>
      <c r="I27" s="12">
        <v>0</v>
      </c>
    </row>
    <row r="28" spans="2:9" ht="15" customHeight="1" x14ac:dyDescent="0.2">
      <c r="B28" t="s">
        <v>72</v>
      </c>
      <c r="C28" s="12">
        <v>65</v>
      </c>
      <c r="D28" s="8">
        <v>6.77</v>
      </c>
      <c r="E28" s="12">
        <v>28</v>
      </c>
      <c r="F28" s="8">
        <v>5.19</v>
      </c>
      <c r="G28" s="12">
        <v>37</v>
      </c>
      <c r="H28" s="8">
        <v>9.09</v>
      </c>
      <c r="I28" s="12">
        <v>0</v>
      </c>
    </row>
    <row r="29" spans="2:9" ht="15" customHeight="1" x14ac:dyDescent="0.2">
      <c r="B29" t="s">
        <v>70</v>
      </c>
      <c r="C29" s="12">
        <v>61</v>
      </c>
      <c r="D29" s="8">
        <v>6.35</v>
      </c>
      <c r="E29" s="12">
        <v>40</v>
      </c>
      <c r="F29" s="8">
        <v>7.41</v>
      </c>
      <c r="G29" s="12">
        <v>21</v>
      </c>
      <c r="H29" s="8">
        <v>5.16</v>
      </c>
      <c r="I29" s="12">
        <v>0</v>
      </c>
    </row>
    <row r="30" spans="2:9" ht="15" customHeight="1" x14ac:dyDescent="0.2">
      <c r="B30" t="s">
        <v>92</v>
      </c>
      <c r="C30" s="12">
        <v>55</v>
      </c>
      <c r="D30" s="8">
        <v>5.73</v>
      </c>
      <c r="E30" s="12">
        <v>38</v>
      </c>
      <c r="F30" s="8">
        <v>7.04</v>
      </c>
      <c r="G30" s="12">
        <v>17</v>
      </c>
      <c r="H30" s="8">
        <v>4.18</v>
      </c>
      <c r="I30" s="12">
        <v>0</v>
      </c>
    </row>
    <row r="31" spans="2:9" ht="15" customHeight="1" x14ac:dyDescent="0.2">
      <c r="B31" t="s">
        <v>79</v>
      </c>
      <c r="C31" s="12">
        <v>39</v>
      </c>
      <c r="D31" s="8">
        <v>4.0599999999999996</v>
      </c>
      <c r="E31" s="12">
        <v>20</v>
      </c>
      <c r="F31" s="8">
        <v>3.7</v>
      </c>
      <c r="G31" s="12">
        <v>11</v>
      </c>
      <c r="H31" s="8">
        <v>2.7</v>
      </c>
      <c r="I31" s="12">
        <v>0</v>
      </c>
    </row>
    <row r="32" spans="2:9" ht="15" customHeight="1" x14ac:dyDescent="0.2">
      <c r="B32" t="s">
        <v>71</v>
      </c>
      <c r="C32" s="12">
        <v>34</v>
      </c>
      <c r="D32" s="8">
        <v>3.54</v>
      </c>
      <c r="E32" s="12">
        <v>19</v>
      </c>
      <c r="F32" s="8">
        <v>3.52</v>
      </c>
      <c r="G32" s="12">
        <v>15</v>
      </c>
      <c r="H32" s="8">
        <v>3.69</v>
      </c>
      <c r="I32" s="12">
        <v>0</v>
      </c>
    </row>
    <row r="33" spans="2:9" ht="15" customHeight="1" x14ac:dyDescent="0.2">
      <c r="B33" t="s">
        <v>73</v>
      </c>
      <c r="C33" s="12">
        <v>30</v>
      </c>
      <c r="D33" s="8">
        <v>3.13</v>
      </c>
      <c r="E33" s="12">
        <v>10</v>
      </c>
      <c r="F33" s="8">
        <v>1.85</v>
      </c>
      <c r="G33" s="12">
        <v>20</v>
      </c>
      <c r="H33" s="8">
        <v>4.91</v>
      </c>
      <c r="I33" s="12">
        <v>0</v>
      </c>
    </row>
    <row r="34" spans="2:9" ht="15" customHeight="1" x14ac:dyDescent="0.2">
      <c r="B34" t="s">
        <v>80</v>
      </c>
      <c r="C34" s="12">
        <v>30</v>
      </c>
      <c r="D34" s="8">
        <v>3.13</v>
      </c>
      <c r="E34" s="12">
        <v>27</v>
      </c>
      <c r="F34" s="8">
        <v>5</v>
      </c>
      <c r="G34" s="12">
        <v>3</v>
      </c>
      <c r="H34" s="8">
        <v>0.74</v>
      </c>
      <c r="I34" s="12">
        <v>0</v>
      </c>
    </row>
    <row r="35" spans="2:9" ht="15" customHeight="1" x14ac:dyDescent="0.2">
      <c r="B35" t="s">
        <v>69</v>
      </c>
      <c r="C35" s="12">
        <v>27</v>
      </c>
      <c r="D35" s="8">
        <v>2.81</v>
      </c>
      <c r="E35" s="12">
        <v>19</v>
      </c>
      <c r="F35" s="8">
        <v>3.52</v>
      </c>
      <c r="G35" s="12">
        <v>8</v>
      </c>
      <c r="H35" s="8">
        <v>1.97</v>
      </c>
      <c r="I35" s="12">
        <v>0</v>
      </c>
    </row>
    <row r="36" spans="2:9" ht="15" customHeight="1" x14ac:dyDescent="0.2">
      <c r="B36" t="s">
        <v>75</v>
      </c>
      <c r="C36" s="12">
        <v>21</v>
      </c>
      <c r="D36" s="8">
        <v>2.19</v>
      </c>
      <c r="E36" s="12">
        <v>11</v>
      </c>
      <c r="F36" s="8">
        <v>2.04</v>
      </c>
      <c r="G36" s="12">
        <v>10</v>
      </c>
      <c r="H36" s="8">
        <v>2.46</v>
      </c>
      <c r="I36" s="12">
        <v>0</v>
      </c>
    </row>
    <row r="37" spans="2:9" ht="15" customHeight="1" x14ac:dyDescent="0.2">
      <c r="B37" t="s">
        <v>64</v>
      </c>
      <c r="C37" s="12">
        <v>17</v>
      </c>
      <c r="D37" s="8">
        <v>1.77</v>
      </c>
      <c r="E37" s="12">
        <v>6</v>
      </c>
      <c r="F37" s="8">
        <v>1.1100000000000001</v>
      </c>
      <c r="G37" s="12">
        <v>11</v>
      </c>
      <c r="H37" s="8">
        <v>2.7</v>
      </c>
      <c r="I37" s="12">
        <v>0</v>
      </c>
    </row>
    <row r="38" spans="2:9" ht="15" customHeight="1" x14ac:dyDescent="0.2">
      <c r="B38" t="s">
        <v>83</v>
      </c>
      <c r="C38" s="12">
        <v>17</v>
      </c>
      <c r="D38" s="8">
        <v>1.77</v>
      </c>
      <c r="E38" s="12">
        <v>10</v>
      </c>
      <c r="F38" s="8">
        <v>1.85</v>
      </c>
      <c r="G38" s="12">
        <v>7</v>
      </c>
      <c r="H38" s="8">
        <v>1.72</v>
      </c>
      <c r="I38" s="12">
        <v>0</v>
      </c>
    </row>
    <row r="39" spans="2:9" ht="15" customHeight="1" x14ac:dyDescent="0.2">
      <c r="B39" t="s">
        <v>81</v>
      </c>
      <c r="C39" s="12">
        <v>16</v>
      </c>
      <c r="D39" s="8">
        <v>1.67</v>
      </c>
      <c r="E39" s="12">
        <v>0</v>
      </c>
      <c r="F39" s="8">
        <v>0</v>
      </c>
      <c r="G39" s="12">
        <v>12</v>
      </c>
      <c r="H39" s="8">
        <v>2.95</v>
      </c>
      <c r="I39" s="12">
        <v>0</v>
      </c>
    </row>
    <row r="40" spans="2:9" ht="15" customHeight="1" x14ac:dyDescent="0.2">
      <c r="B40" t="s">
        <v>74</v>
      </c>
      <c r="C40" s="12">
        <v>15</v>
      </c>
      <c r="D40" s="8">
        <v>1.56</v>
      </c>
      <c r="E40" s="12">
        <v>13</v>
      </c>
      <c r="F40" s="8">
        <v>2.41</v>
      </c>
      <c r="G40" s="12">
        <v>2</v>
      </c>
      <c r="H40" s="8">
        <v>0.49</v>
      </c>
      <c r="I40" s="12">
        <v>0</v>
      </c>
    </row>
    <row r="41" spans="2:9" ht="15" customHeight="1" x14ac:dyDescent="0.2">
      <c r="B41" t="s">
        <v>87</v>
      </c>
      <c r="C41" s="12">
        <v>15</v>
      </c>
      <c r="D41" s="8">
        <v>1.56</v>
      </c>
      <c r="E41" s="12">
        <v>4</v>
      </c>
      <c r="F41" s="8">
        <v>0.74</v>
      </c>
      <c r="G41" s="12">
        <v>10</v>
      </c>
      <c r="H41" s="8">
        <v>2.46</v>
      </c>
      <c r="I41" s="12">
        <v>0</v>
      </c>
    </row>
    <row r="42" spans="2:9" ht="15" customHeight="1" x14ac:dyDescent="0.2">
      <c r="B42" t="s">
        <v>86</v>
      </c>
      <c r="C42" s="12">
        <v>12</v>
      </c>
      <c r="D42" s="8">
        <v>1.25</v>
      </c>
      <c r="E42" s="12">
        <v>8</v>
      </c>
      <c r="F42" s="8">
        <v>1.48</v>
      </c>
      <c r="G42" s="12">
        <v>4</v>
      </c>
      <c r="H42" s="8">
        <v>0.98</v>
      </c>
      <c r="I42" s="12">
        <v>0</v>
      </c>
    </row>
    <row r="43" spans="2:9" ht="15" customHeight="1" x14ac:dyDescent="0.2">
      <c r="B43" t="s">
        <v>65</v>
      </c>
      <c r="C43" s="12">
        <v>11</v>
      </c>
      <c r="D43" s="8">
        <v>1.1499999999999999</v>
      </c>
      <c r="E43" s="12">
        <v>6</v>
      </c>
      <c r="F43" s="8">
        <v>1.1100000000000001</v>
      </c>
      <c r="G43" s="12">
        <v>5</v>
      </c>
      <c r="H43" s="8">
        <v>1.23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60</v>
      </c>
      <c r="D47" s="8">
        <v>6.25</v>
      </c>
      <c r="E47" s="12">
        <v>50</v>
      </c>
      <c r="F47" s="8">
        <v>9.26</v>
      </c>
      <c r="G47" s="12">
        <v>10</v>
      </c>
      <c r="H47" s="8">
        <v>2.46</v>
      </c>
      <c r="I47" s="12">
        <v>0</v>
      </c>
    </row>
    <row r="48" spans="2:9" ht="15" customHeight="1" x14ac:dyDescent="0.2">
      <c r="B48" t="s">
        <v>137</v>
      </c>
      <c r="C48" s="12">
        <v>47</v>
      </c>
      <c r="D48" s="8">
        <v>4.9000000000000004</v>
      </c>
      <c r="E48" s="12">
        <v>47</v>
      </c>
      <c r="F48" s="8">
        <v>8.6999999999999993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134</v>
      </c>
      <c r="C49" s="12">
        <v>28</v>
      </c>
      <c r="D49" s="8">
        <v>2.92</v>
      </c>
      <c r="E49" s="12">
        <v>19</v>
      </c>
      <c r="F49" s="8">
        <v>3.52</v>
      </c>
      <c r="G49" s="12">
        <v>9</v>
      </c>
      <c r="H49" s="8">
        <v>2.21</v>
      </c>
      <c r="I49" s="12">
        <v>0</v>
      </c>
    </row>
    <row r="50" spans="2:9" ht="15" customHeight="1" x14ac:dyDescent="0.2">
      <c r="B50" t="s">
        <v>122</v>
      </c>
      <c r="C50" s="12">
        <v>27</v>
      </c>
      <c r="D50" s="8">
        <v>2.81</v>
      </c>
      <c r="E50" s="12">
        <v>16</v>
      </c>
      <c r="F50" s="8">
        <v>2.96</v>
      </c>
      <c r="G50" s="12">
        <v>11</v>
      </c>
      <c r="H50" s="8">
        <v>2.7</v>
      </c>
      <c r="I50" s="12">
        <v>0</v>
      </c>
    </row>
    <row r="51" spans="2:9" ht="15" customHeight="1" x14ac:dyDescent="0.2">
      <c r="B51" t="s">
        <v>176</v>
      </c>
      <c r="C51" s="12">
        <v>20</v>
      </c>
      <c r="D51" s="8">
        <v>2.08</v>
      </c>
      <c r="E51" s="12">
        <v>12</v>
      </c>
      <c r="F51" s="8">
        <v>2.2200000000000002</v>
      </c>
      <c r="G51" s="12">
        <v>8</v>
      </c>
      <c r="H51" s="8">
        <v>1.97</v>
      </c>
      <c r="I51" s="12">
        <v>0</v>
      </c>
    </row>
    <row r="52" spans="2:9" ht="15" customHeight="1" x14ac:dyDescent="0.2">
      <c r="B52" t="s">
        <v>127</v>
      </c>
      <c r="C52" s="12">
        <v>19</v>
      </c>
      <c r="D52" s="8">
        <v>1.98</v>
      </c>
      <c r="E52" s="12">
        <v>11</v>
      </c>
      <c r="F52" s="8">
        <v>2.04</v>
      </c>
      <c r="G52" s="12">
        <v>8</v>
      </c>
      <c r="H52" s="8">
        <v>1.97</v>
      </c>
      <c r="I52" s="12">
        <v>0</v>
      </c>
    </row>
    <row r="53" spans="2:9" ht="15" customHeight="1" x14ac:dyDescent="0.2">
      <c r="B53" t="s">
        <v>135</v>
      </c>
      <c r="C53" s="12">
        <v>18</v>
      </c>
      <c r="D53" s="8">
        <v>1.88</v>
      </c>
      <c r="E53" s="12">
        <v>18</v>
      </c>
      <c r="F53" s="8">
        <v>3.33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140</v>
      </c>
      <c r="C54" s="12">
        <v>18</v>
      </c>
      <c r="D54" s="8">
        <v>1.88</v>
      </c>
      <c r="E54" s="12">
        <v>17</v>
      </c>
      <c r="F54" s="8">
        <v>3.15</v>
      </c>
      <c r="G54" s="12">
        <v>1</v>
      </c>
      <c r="H54" s="8">
        <v>0.25</v>
      </c>
      <c r="I54" s="12">
        <v>0</v>
      </c>
    </row>
    <row r="55" spans="2:9" ht="15" customHeight="1" x14ac:dyDescent="0.2">
      <c r="B55" t="s">
        <v>144</v>
      </c>
      <c r="C55" s="12">
        <v>16</v>
      </c>
      <c r="D55" s="8">
        <v>1.67</v>
      </c>
      <c r="E55" s="12">
        <v>15</v>
      </c>
      <c r="F55" s="8">
        <v>2.78</v>
      </c>
      <c r="G55" s="12">
        <v>1</v>
      </c>
      <c r="H55" s="8">
        <v>0.25</v>
      </c>
      <c r="I55" s="12">
        <v>0</v>
      </c>
    </row>
    <row r="56" spans="2:9" ht="15" customHeight="1" x14ac:dyDescent="0.2">
      <c r="B56" t="s">
        <v>125</v>
      </c>
      <c r="C56" s="12">
        <v>16</v>
      </c>
      <c r="D56" s="8">
        <v>1.67</v>
      </c>
      <c r="E56" s="12">
        <v>10</v>
      </c>
      <c r="F56" s="8">
        <v>1.85</v>
      </c>
      <c r="G56" s="12">
        <v>6</v>
      </c>
      <c r="H56" s="8">
        <v>1.47</v>
      </c>
      <c r="I56" s="12">
        <v>0</v>
      </c>
    </row>
    <row r="57" spans="2:9" ht="15" customHeight="1" x14ac:dyDescent="0.2">
      <c r="B57" t="s">
        <v>131</v>
      </c>
      <c r="C57" s="12">
        <v>16</v>
      </c>
      <c r="D57" s="8">
        <v>1.67</v>
      </c>
      <c r="E57" s="12">
        <v>5</v>
      </c>
      <c r="F57" s="8">
        <v>0.93</v>
      </c>
      <c r="G57" s="12">
        <v>11</v>
      </c>
      <c r="H57" s="8">
        <v>2.7</v>
      </c>
      <c r="I57" s="12">
        <v>0</v>
      </c>
    </row>
    <row r="58" spans="2:9" ht="15" customHeight="1" x14ac:dyDescent="0.2">
      <c r="B58" t="s">
        <v>121</v>
      </c>
      <c r="C58" s="12">
        <v>15</v>
      </c>
      <c r="D58" s="8">
        <v>1.56</v>
      </c>
      <c r="E58" s="12">
        <v>2</v>
      </c>
      <c r="F58" s="8">
        <v>0.37</v>
      </c>
      <c r="G58" s="12">
        <v>13</v>
      </c>
      <c r="H58" s="8">
        <v>3.19</v>
      </c>
      <c r="I58" s="12">
        <v>0</v>
      </c>
    </row>
    <row r="59" spans="2:9" ht="15" customHeight="1" x14ac:dyDescent="0.2">
      <c r="B59" t="s">
        <v>155</v>
      </c>
      <c r="C59" s="12">
        <v>15</v>
      </c>
      <c r="D59" s="8">
        <v>1.56</v>
      </c>
      <c r="E59" s="12">
        <v>7</v>
      </c>
      <c r="F59" s="8">
        <v>1.3</v>
      </c>
      <c r="G59" s="12">
        <v>8</v>
      </c>
      <c r="H59" s="8">
        <v>1.97</v>
      </c>
      <c r="I59" s="12">
        <v>0</v>
      </c>
    </row>
    <row r="60" spans="2:9" ht="15" customHeight="1" x14ac:dyDescent="0.2">
      <c r="B60" t="s">
        <v>126</v>
      </c>
      <c r="C60" s="12">
        <v>15</v>
      </c>
      <c r="D60" s="8">
        <v>1.56</v>
      </c>
      <c r="E60" s="12">
        <v>12</v>
      </c>
      <c r="F60" s="8">
        <v>2.2200000000000002</v>
      </c>
      <c r="G60" s="12">
        <v>3</v>
      </c>
      <c r="H60" s="8">
        <v>0.74</v>
      </c>
      <c r="I60" s="12">
        <v>0</v>
      </c>
    </row>
    <row r="61" spans="2:9" ht="15" customHeight="1" x14ac:dyDescent="0.2">
      <c r="B61" t="s">
        <v>149</v>
      </c>
      <c r="C61" s="12">
        <v>15</v>
      </c>
      <c r="D61" s="8">
        <v>1.56</v>
      </c>
      <c r="E61" s="12">
        <v>8</v>
      </c>
      <c r="F61" s="8">
        <v>1.48</v>
      </c>
      <c r="G61" s="12">
        <v>7</v>
      </c>
      <c r="H61" s="8">
        <v>1.72</v>
      </c>
      <c r="I61" s="12">
        <v>0</v>
      </c>
    </row>
    <row r="62" spans="2:9" ht="15" customHeight="1" x14ac:dyDescent="0.2">
      <c r="B62" t="s">
        <v>130</v>
      </c>
      <c r="C62" s="12">
        <v>15</v>
      </c>
      <c r="D62" s="8">
        <v>1.56</v>
      </c>
      <c r="E62" s="12">
        <v>10</v>
      </c>
      <c r="F62" s="8">
        <v>1.85</v>
      </c>
      <c r="G62" s="12">
        <v>5</v>
      </c>
      <c r="H62" s="8">
        <v>1.23</v>
      </c>
      <c r="I62" s="12">
        <v>0</v>
      </c>
    </row>
    <row r="63" spans="2:9" ht="15" customHeight="1" x14ac:dyDescent="0.2">
      <c r="B63" t="s">
        <v>139</v>
      </c>
      <c r="C63" s="12">
        <v>15</v>
      </c>
      <c r="D63" s="8">
        <v>1.56</v>
      </c>
      <c r="E63" s="12">
        <v>13</v>
      </c>
      <c r="F63" s="8">
        <v>2.41</v>
      </c>
      <c r="G63" s="12">
        <v>2</v>
      </c>
      <c r="H63" s="8">
        <v>0.49</v>
      </c>
      <c r="I63" s="12">
        <v>0</v>
      </c>
    </row>
    <row r="64" spans="2:9" ht="15" customHeight="1" x14ac:dyDescent="0.2">
      <c r="B64" t="s">
        <v>159</v>
      </c>
      <c r="C64" s="12">
        <v>14</v>
      </c>
      <c r="D64" s="8">
        <v>1.46</v>
      </c>
      <c r="E64" s="12">
        <v>7</v>
      </c>
      <c r="F64" s="8">
        <v>1.3</v>
      </c>
      <c r="G64" s="12">
        <v>7</v>
      </c>
      <c r="H64" s="8">
        <v>1.72</v>
      </c>
      <c r="I64" s="12">
        <v>0</v>
      </c>
    </row>
    <row r="65" spans="2:9" ht="15" customHeight="1" x14ac:dyDescent="0.2">
      <c r="B65" t="s">
        <v>152</v>
      </c>
      <c r="C65" s="12">
        <v>13</v>
      </c>
      <c r="D65" s="8">
        <v>1.35</v>
      </c>
      <c r="E65" s="12">
        <v>9</v>
      </c>
      <c r="F65" s="8">
        <v>1.67</v>
      </c>
      <c r="G65" s="12">
        <v>4</v>
      </c>
      <c r="H65" s="8">
        <v>0.98</v>
      </c>
      <c r="I65" s="12">
        <v>0</v>
      </c>
    </row>
    <row r="66" spans="2:9" ht="15" customHeight="1" x14ac:dyDescent="0.2">
      <c r="B66" t="s">
        <v>129</v>
      </c>
      <c r="C66" s="12">
        <v>13</v>
      </c>
      <c r="D66" s="8">
        <v>1.35</v>
      </c>
      <c r="E66" s="12">
        <v>4</v>
      </c>
      <c r="F66" s="8">
        <v>0.74</v>
      </c>
      <c r="G66" s="12">
        <v>9</v>
      </c>
      <c r="H66" s="8">
        <v>2.21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87C03-77ED-45CB-98A3-8BE69393F99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246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0.16</v>
      </c>
      <c r="I5" s="12">
        <v>0</v>
      </c>
    </row>
    <row r="6" spans="2:9" ht="15" customHeight="1" x14ac:dyDescent="0.2">
      <c r="B6" t="s">
        <v>40</v>
      </c>
      <c r="C6" s="12">
        <v>307</v>
      </c>
      <c r="D6" s="8">
        <v>15.94</v>
      </c>
      <c r="E6" s="12">
        <v>167</v>
      </c>
      <c r="F6" s="8">
        <v>13.3</v>
      </c>
      <c r="G6" s="12">
        <v>140</v>
      </c>
      <c r="H6" s="8">
        <v>22.08</v>
      </c>
      <c r="I6" s="12">
        <v>0</v>
      </c>
    </row>
    <row r="7" spans="2:9" ht="15" customHeight="1" x14ac:dyDescent="0.2">
      <c r="B7" t="s">
        <v>41</v>
      </c>
      <c r="C7" s="12">
        <v>170</v>
      </c>
      <c r="D7" s="8">
        <v>8.83</v>
      </c>
      <c r="E7" s="12">
        <v>86</v>
      </c>
      <c r="F7" s="8">
        <v>6.85</v>
      </c>
      <c r="G7" s="12">
        <v>84</v>
      </c>
      <c r="H7" s="8">
        <v>13.25</v>
      </c>
      <c r="I7" s="12">
        <v>0</v>
      </c>
    </row>
    <row r="8" spans="2:9" ht="15" customHeight="1" x14ac:dyDescent="0.2">
      <c r="B8" t="s">
        <v>42</v>
      </c>
      <c r="C8" s="12">
        <v>3</v>
      </c>
      <c r="D8" s="8">
        <v>0.16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43</v>
      </c>
      <c r="C9" s="12">
        <v>6</v>
      </c>
      <c r="D9" s="8">
        <v>0.31</v>
      </c>
      <c r="E9" s="12">
        <v>4</v>
      </c>
      <c r="F9" s="8">
        <v>0.32</v>
      </c>
      <c r="G9" s="12">
        <v>2</v>
      </c>
      <c r="H9" s="8">
        <v>0.32</v>
      </c>
      <c r="I9" s="12">
        <v>0</v>
      </c>
    </row>
    <row r="10" spans="2:9" ht="15" customHeight="1" x14ac:dyDescent="0.2">
      <c r="B10" t="s">
        <v>44</v>
      </c>
      <c r="C10" s="12">
        <v>14</v>
      </c>
      <c r="D10" s="8">
        <v>0.73</v>
      </c>
      <c r="E10" s="12">
        <v>6</v>
      </c>
      <c r="F10" s="8">
        <v>0.48</v>
      </c>
      <c r="G10" s="12">
        <v>7</v>
      </c>
      <c r="H10" s="8">
        <v>1.1000000000000001</v>
      </c>
      <c r="I10" s="12">
        <v>1</v>
      </c>
    </row>
    <row r="11" spans="2:9" ht="15" customHeight="1" x14ac:dyDescent="0.2">
      <c r="B11" t="s">
        <v>45</v>
      </c>
      <c r="C11" s="12">
        <v>504</v>
      </c>
      <c r="D11" s="8">
        <v>26.17</v>
      </c>
      <c r="E11" s="12">
        <v>321</v>
      </c>
      <c r="F11" s="8">
        <v>25.56</v>
      </c>
      <c r="G11" s="12">
        <v>183</v>
      </c>
      <c r="H11" s="8">
        <v>28.86</v>
      </c>
      <c r="I11" s="12">
        <v>0</v>
      </c>
    </row>
    <row r="12" spans="2:9" ht="15" customHeight="1" x14ac:dyDescent="0.2">
      <c r="B12" t="s">
        <v>46</v>
      </c>
      <c r="C12" s="12">
        <v>10</v>
      </c>
      <c r="D12" s="8">
        <v>0.52</v>
      </c>
      <c r="E12" s="12">
        <v>1</v>
      </c>
      <c r="F12" s="8">
        <v>0.08</v>
      </c>
      <c r="G12" s="12">
        <v>9</v>
      </c>
      <c r="H12" s="8">
        <v>1.42</v>
      </c>
      <c r="I12" s="12">
        <v>0</v>
      </c>
    </row>
    <row r="13" spans="2:9" ht="15" customHeight="1" x14ac:dyDescent="0.2">
      <c r="B13" t="s">
        <v>47</v>
      </c>
      <c r="C13" s="12">
        <v>94</v>
      </c>
      <c r="D13" s="8">
        <v>4.88</v>
      </c>
      <c r="E13" s="12">
        <v>54</v>
      </c>
      <c r="F13" s="8">
        <v>4.3</v>
      </c>
      <c r="G13" s="12">
        <v>39</v>
      </c>
      <c r="H13" s="8">
        <v>6.15</v>
      </c>
      <c r="I13" s="12">
        <v>0</v>
      </c>
    </row>
    <row r="14" spans="2:9" ht="15" customHeight="1" x14ac:dyDescent="0.2">
      <c r="B14" t="s">
        <v>48</v>
      </c>
      <c r="C14" s="12">
        <v>61</v>
      </c>
      <c r="D14" s="8">
        <v>3.17</v>
      </c>
      <c r="E14" s="12">
        <v>39</v>
      </c>
      <c r="F14" s="8">
        <v>3.11</v>
      </c>
      <c r="G14" s="12">
        <v>19</v>
      </c>
      <c r="H14" s="8">
        <v>3</v>
      </c>
      <c r="I14" s="12">
        <v>0</v>
      </c>
    </row>
    <row r="15" spans="2:9" ht="15" customHeight="1" x14ac:dyDescent="0.2">
      <c r="B15" t="s">
        <v>49</v>
      </c>
      <c r="C15" s="12">
        <v>220</v>
      </c>
      <c r="D15" s="8">
        <v>11.42</v>
      </c>
      <c r="E15" s="12">
        <v>184</v>
      </c>
      <c r="F15" s="8">
        <v>14.65</v>
      </c>
      <c r="G15" s="12">
        <v>33</v>
      </c>
      <c r="H15" s="8">
        <v>5.21</v>
      </c>
      <c r="I15" s="12">
        <v>1</v>
      </c>
    </row>
    <row r="16" spans="2:9" ht="15" customHeight="1" x14ac:dyDescent="0.2">
      <c r="B16" t="s">
        <v>50</v>
      </c>
      <c r="C16" s="12">
        <v>324</v>
      </c>
      <c r="D16" s="8">
        <v>16.82</v>
      </c>
      <c r="E16" s="12">
        <v>280</v>
      </c>
      <c r="F16" s="8">
        <v>22.29</v>
      </c>
      <c r="G16" s="12">
        <v>44</v>
      </c>
      <c r="H16" s="8">
        <v>6.94</v>
      </c>
      <c r="I16" s="12">
        <v>0</v>
      </c>
    </row>
    <row r="17" spans="2:9" ht="15" customHeight="1" x14ac:dyDescent="0.2">
      <c r="B17" t="s">
        <v>51</v>
      </c>
      <c r="C17" s="12">
        <v>79</v>
      </c>
      <c r="D17" s="8">
        <v>4.0999999999999996</v>
      </c>
      <c r="E17" s="12">
        <v>54</v>
      </c>
      <c r="F17" s="8">
        <v>4.3</v>
      </c>
      <c r="G17" s="12">
        <v>11</v>
      </c>
      <c r="H17" s="8">
        <v>1.74</v>
      </c>
      <c r="I17" s="12">
        <v>0</v>
      </c>
    </row>
    <row r="18" spans="2:9" ht="15" customHeight="1" x14ac:dyDescent="0.2">
      <c r="B18" t="s">
        <v>52</v>
      </c>
      <c r="C18" s="12">
        <v>79</v>
      </c>
      <c r="D18" s="8">
        <v>4.0999999999999996</v>
      </c>
      <c r="E18" s="12">
        <v>37</v>
      </c>
      <c r="F18" s="8">
        <v>2.95</v>
      </c>
      <c r="G18" s="12">
        <v>36</v>
      </c>
      <c r="H18" s="8">
        <v>5.68</v>
      </c>
      <c r="I18" s="12">
        <v>1</v>
      </c>
    </row>
    <row r="19" spans="2:9" ht="15" customHeight="1" x14ac:dyDescent="0.2">
      <c r="B19" t="s">
        <v>53</v>
      </c>
      <c r="C19" s="12">
        <v>54</v>
      </c>
      <c r="D19" s="8">
        <v>2.8</v>
      </c>
      <c r="E19" s="12">
        <v>23</v>
      </c>
      <c r="F19" s="8">
        <v>1.83</v>
      </c>
      <c r="G19" s="12">
        <v>26</v>
      </c>
      <c r="H19" s="8">
        <v>4.0999999999999996</v>
      </c>
      <c r="I19" s="12">
        <v>3</v>
      </c>
    </row>
    <row r="20" spans="2:9" ht="15" customHeight="1" x14ac:dyDescent="0.2">
      <c r="B20" s="9" t="s">
        <v>225</v>
      </c>
      <c r="C20" s="12">
        <f>SUM(LTBL_15212[総数／事業所数])</f>
        <v>1926</v>
      </c>
      <c r="E20" s="12">
        <f>SUBTOTAL(109,LTBL_15212[個人／事業所数])</f>
        <v>1256</v>
      </c>
      <c r="G20" s="12">
        <f>SUBTOTAL(109,LTBL_15212[法人／事業所数])</f>
        <v>634</v>
      </c>
      <c r="I20" s="12">
        <f>SUBTOTAL(109,LTBL_15212[法人以外の団体／事業所数])</f>
        <v>6</v>
      </c>
    </row>
    <row r="21" spans="2:9" ht="15" customHeight="1" x14ac:dyDescent="0.2">
      <c r="E21" s="11">
        <f>LTBL_15212[[#Totals],[個人／事業所数]]/LTBL_15212[[#Totals],[総数／事業所数]]</f>
        <v>0.65212876427829702</v>
      </c>
      <c r="G21" s="11">
        <f>LTBL_15212[[#Totals],[法人／事業所数]]/LTBL_15212[[#Totals],[総数／事業所数]]</f>
        <v>0.3291796469366563</v>
      </c>
      <c r="I21" s="11">
        <f>LTBL_15212[[#Totals],[法人以外の団体／事業所数]]/LTBL_15212[[#Totals],[総数／事業所数]]</f>
        <v>3.1152647975077881E-3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282</v>
      </c>
      <c r="D24" s="8">
        <v>14.64</v>
      </c>
      <c r="E24" s="12">
        <v>263</v>
      </c>
      <c r="F24" s="8">
        <v>20.94</v>
      </c>
      <c r="G24" s="12">
        <v>19</v>
      </c>
      <c r="H24" s="8">
        <v>3</v>
      </c>
      <c r="I24" s="12">
        <v>0</v>
      </c>
    </row>
    <row r="25" spans="2:9" ht="15" customHeight="1" x14ac:dyDescent="0.2">
      <c r="B25" t="s">
        <v>70</v>
      </c>
      <c r="C25" s="12">
        <v>174</v>
      </c>
      <c r="D25" s="8">
        <v>9.0299999999999994</v>
      </c>
      <c r="E25" s="12">
        <v>136</v>
      </c>
      <c r="F25" s="8">
        <v>10.83</v>
      </c>
      <c r="G25" s="12">
        <v>38</v>
      </c>
      <c r="H25" s="8">
        <v>5.99</v>
      </c>
      <c r="I25" s="12">
        <v>0</v>
      </c>
    </row>
    <row r="26" spans="2:9" ht="15" customHeight="1" x14ac:dyDescent="0.2">
      <c r="B26" t="s">
        <v>77</v>
      </c>
      <c r="C26" s="12">
        <v>174</v>
      </c>
      <c r="D26" s="8">
        <v>9.0299999999999994</v>
      </c>
      <c r="E26" s="12">
        <v>157</v>
      </c>
      <c r="F26" s="8">
        <v>12.5</v>
      </c>
      <c r="G26" s="12">
        <v>17</v>
      </c>
      <c r="H26" s="8">
        <v>2.68</v>
      </c>
      <c r="I26" s="12">
        <v>0</v>
      </c>
    </row>
    <row r="27" spans="2:9" ht="15" customHeight="1" x14ac:dyDescent="0.2">
      <c r="B27" t="s">
        <v>72</v>
      </c>
      <c r="C27" s="12">
        <v>169</v>
      </c>
      <c r="D27" s="8">
        <v>8.77</v>
      </c>
      <c r="E27" s="12">
        <v>95</v>
      </c>
      <c r="F27" s="8">
        <v>7.56</v>
      </c>
      <c r="G27" s="12">
        <v>74</v>
      </c>
      <c r="H27" s="8">
        <v>11.67</v>
      </c>
      <c r="I27" s="12">
        <v>0</v>
      </c>
    </row>
    <row r="28" spans="2:9" ht="15" customHeight="1" x14ac:dyDescent="0.2">
      <c r="B28" t="s">
        <v>62</v>
      </c>
      <c r="C28" s="12">
        <v>146</v>
      </c>
      <c r="D28" s="8">
        <v>7.58</v>
      </c>
      <c r="E28" s="12">
        <v>66</v>
      </c>
      <c r="F28" s="8">
        <v>5.25</v>
      </c>
      <c r="G28" s="12">
        <v>80</v>
      </c>
      <c r="H28" s="8">
        <v>12.62</v>
      </c>
      <c r="I28" s="12">
        <v>0</v>
      </c>
    </row>
    <row r="29" spans="2:9" ht="15" customHeight="1" x14ac:dyDescent="0.2">
      <c r="B29" t="s">
        <v>63</v>
      </c>
      <c r="C29" s="12">
        <v>120</v>
      </c>
      <c r="D29" s="8">
        <v>6.23</v>
      </c>
      <c r="E29" s="12">
        <v>84</v>
      </c>
      <c r="F29" s="8">
        <v>6.69</v>
      </c>
      <c r="G29" s="12">
        <v>36</v>
      </c>
      <c r="H29" s="8">
        <v>5.68</v>
      </c>
      <c r="I29" s="12">
        <v>0</v>
      </c>
    </row>
    <row r="30" spans="2:9" ht="15" customHeight="1" x14ac:dyDescent="0.2">
      <c r="B30" t="s">
        <v>79</v>
      </c>
      <c r="C30" s="12">
        <v>79</v>
      </c>
      <c r="D30" s="8">
        <v>4.0999999999999996</v>
      </c>
      <c r="E30" s="12">
        <v>54</v>
      </c>
      <c r="F30" s="8">
        <v>4.3</v>
      </c>
      <c r="G30" s="12">
        <v>11</v>
      </c>
      <c r="H30" s="8">
        <v>1.74</v>
      </c>
      <c r="I30" s="12">
        <v>0</v>
      </c>
    </row>
    <row r="31" spans="2:9" ht="15" customHeight="1" x14ac:dyDescent="0.2">
      <c r="B31" t="s">
        <v>73</v>
      </c>
      <c r="C31" s="12">
        <v>71</v>
      </c>
      <c r="D31" s="8">
        <v>3.69</v>
      </c>
      <c r="E31" s="12">
        <v>49</v>
      </c>
      <c r="F31" s="8">
        <v>3.9</v>
      </c>
      <c r="G31" s="12">
        <v>21</v>
      </c>
      <c r="H31" s="8">
        <v>3.31</v>
      </c>
      <c r="I31" s="12">
        <v>0</v>
      </c>
    </row>
    <row r="32" spans="2:9" ht="15" customHeight="1" x14ac:dyDescent="0.2">
      <c r="B32" t="s">
        <v>71</v>
      </c>
      <c r="C32" s="12">
        <v>61</v>
      </c>
      <c r="D32" s="8">
        <v>3.17</v>
      </c>
      <c r="E32" s="12">
        <v>47</v>
      </c>
      <c r="F32" s="8">
        <v>3.74</v>
      </c>
      <c r="G32" s="12">
        <v>14</v>
      </c>
      <c r="H32" s="8">
        <v>2.21</v>
      </c>
      <c r="I32" s="12">
        <v>0</v>
      </c>
    </row>
    <row r="33" spans="2:9" ht="15" customHeight="1" x14ac:dyDescent="0.2">
      <c r="B33" t="s">
        <v>80</v>
      </c>
      <c r="C33" s="12">
        <v>44</v>
      </c>
      <c r="D33" s="8">
        <v>2.2799999999999998</v>
      </c>
      <c r="E33" s="12">
        <v>37</v>
      </c>
      <c r="F33" s="8">
        <v>2.95</v>
      </c>
      <c r="G33" s="12">
        <v>7</v>
      </c>
      <c r="H33" s="8">
        <v>1.1000000000000001</v>
      </c>
      <c r="I33" s="12">
        <v>0</v>
      </c>
    </row>
    <row r="34" spans="2:9" ht="15" customHeight="1" x14ac:dyDescent="0.2">
      <c r="B34" t="s">
        <v>64</v>
      </c>
      <c r="C34" s="12">
        <v>41</v>
      </c>
      <c r="D34" s="8">
        <v>2.13</v>
      </c>
      <c r="E34" s="12">
        <v>17</v>
      </c>
      <c r="F34" s="8">
        <v>1.35</v>
      </c>
      <c r="G34" s="12">
        <v>24</v>
      </c>
      <c r="H34" s="8">
        <v>3.79</v>
      </c>
      <c r="I34" s="12">
        <v>0</v>
      </c>
    </row>
    <row r="35" spans="2:9" ht="15" customHeight="1" x14ac:dyDescent="0.2">
      <c r="B35" t="s">
        <v>89</v>
      </c>
      <c r="C35" s="12">
        <v>39</v>
      </c>
      <c r="D35" s="8">
        <v>2.02</v>
      </c>
      <c r="E35" s="12">
        <v>21</v>
      </c>
      <c r="F35" s="8">
        <v>1.67</v>
      </c>
      <c r="G35" s="12">
        <v>18</v>
      </c>
      <c r="H35" s="8">
        <v>2.84</v>
      </c>
      <c r="I35" s="12">
        <v>0</v>
      </c>
    </row>
    <row r="36" spans="2:9" ht="15" customHeight="1" x14ac:dyDescent="0.2">
      <c r="B36" t="s">
        <v>69</v>
      </c>
      <c r="C36" s="12">
        <v>37</v>
      </c>
      <c r="D36" s="8">
        <v>1.92</v>
      </c>
      <c r="E36" s="12">
        <v>21</v>
      </c>
      <c r="F36" s="8">
        <v>1.67</v>
      </c>
      <c r="G36" s="12">
        <v>16</v>
      </c>
      <c r="H36" s="8">
        <v>2.52</v>
      </c>
      <c r="I36" s="12">
        <v>0</v>
      </c>
    </row>
    <row r="37" spans="2:9" ht="15" customHeight="1" x14ac:dyDescent="0.2">
      <c r="B37" t="s">
        <v>75</v>
      </c>
      <c r="C37" s="12">
        <v>35</v>
      </c>
      <c r="D37" s="8">
        <v>1.82</v>
      </c>
      <c r="E37" s="12">
        <v>16</v>
      </c>
      <c r="F37" s="8">
        <v>1.27</v>
      </c>
      <c r="G37" s="12">
        <v>16</v>
      </c>
      <c r="H37" s="8">
        <v>2.52</v>
      </c>
      <c r="I37" s="12">
        <v>0</v>
      </c>
    </row>
    <row r="38" spans="2:9" ht="15" customHeight="1" x14ac:dyDescent="0.2">
      <c r="B38" t="s">
        <v>81</v>
      </c>
      <c r="C38" s="12">
        <v>35</v>
      </c>
      <c r="D38" s="8">
        <v>1.82</v>
      </c>
      <c r="E38" s="12">
        <v>0</v>
      </c>
      <c r="F38" s="8">
        <v>0</v>
      </c>
      <c r="G38" s="12">
        <v>29</v>
      </c>
      <c r="H38" s="8">
        <v>4.57</v>
      </c>
      <c r="I38" s="12">
        <v>1</v>
      </c>
    </row>
    <row r="39" spans="2:9" ht="15" customHeight="1" x14ac:dyDescent="0.2">
      <c r="B39" t="s">
        <v>88</v>
      </c>
      <c r="C39" s="12">
        <v>30</v>
      </c>
      <c r="D39" s="8">
        <v>1.56</v>
      </c>
      <c r="E39" s="12">
        <v>12</v>
      </c>
      <c r="F39" s="8">
        <v>0.96</v>
      </c>
      <c r="G39" s="12">
        <v>18</v>
      </c>
      <c r="H39" s="8">
        <v>2.84</v>
      </c>
      <c r="I39" s="12">
        <v>0</v>
      </c>
    </row>
    <row r="40" spans="2:9" ht="15" customHeight="1" x14ac:dyDescent="0.2">
      <c r="B40" t="s">
        <v>76</v>
      </c>
      <c r="C40" s="12">
        <v>27</v>
      </c>
      <c r="D40" s="8">
        <v>1.4</v>
      </c>
      <c r="E40" s="12">
        <v>19</v>
      </c>
      <c r="F40" s="8">
        <v>1.51</v>
      </c>
      <c r="G40" s="12">
        <v>6</v>
      </c>
      <c r="H40" s="8">
        <v>0.95</v>
      </c>
      <c r="I40" s="12">
        <v>1</v>
      </c>
    </row>
    <row r="41" spans="2:9" ht="15" customHeight="1" x14ac:dyDescent="0.2">
      <c r="B41" t="s">
        <v>74</v>
      </c>
      <c r="C41" s="12">
        <v>26</v>
      </c>
      <c r="D41" s="8">
        <v>1.35</v>
      </c>
      <c r="E41" s="12">
        <v>23</v>
      </c>
      <c r="F41" s="8">
        <v>1.83</v>
      </c>
      <c r="G41" s="12">
        <v>3</v>
      </c>
      <c r="H41" s="8">
        <v>0.47</v>
      </c>
      <c r="I41" s="12">
        <v>0</v>
      </c>
    </row>
    <row r="42" spans="2:9" ht="15" customHeight="1" x14ac:dyDescent="0.2">
      <c r="B42" t="s">
        <v>93</v>
      </c>
      <c r="C42" s="12">
        <v>20</v>
      </c>
      <c r="D42" s="8">
        <v>1.04</v>
      </c>
      <c r="E42" s="12">
        <v>11</v>
      </c>
      <c r="F42" s="8">
        <v>0.88</v>
      </c>
      <c r="G42" s="12">
        <v>9</v>
      </c>
      <c r="H42" s="8">
        <v>1.42</v>
      </c>
      <c r="I42" s="12">
        <v>0</v>
      </c>
    </row>
    <row r="43" spans="2:9" ht="15" customHeight="1" x14ac:dyDescent="0.2">
      <c r="B43" t="s">
        <v>87</v>
      </c>
      <c r="C43" s="12">
        <v>19</v>
      </c>
      <c r="D43" s="8">
        <v>0.99</v>
      </c>
      <c r="E43" s="12">
        <v>8</v>
      </c>
      <c r="F43" s="8">
        <v>0.64</v>
      </c>
      <c r="G43" s="12">
        <v>10</v>
      </c>
      <c r="H43" s="8">
        <v>1.58</v>
      </c>
      <c r="I43" s="12">
        <v>0</v>
      </c>
    </row>
    <row r="44" spans="2:9" ht="15" customHeight="1" x14ac:dyDescent="0.2">
      <c r="B44" t="s">
        <v>84</v>
      </c>
      <c r="C44" s="12">
        <v>19</v>
      </c>
      <c r="D44" s="8">
        <v>0.99</v>
      </c>
      <c r="E44" s="12">
        <v>3</v>
      </c>
      <c r="F44" s="8">
        <v>0.24</v>
      </c>
      <c r="G44" s="12">
        <v>14</v>
      </c>
      <c r="H44" s="8">
        <v>2.21</v>
      </c>
      <c r="I44" s="12">
        <v>2</v>
      </c>
    </row>
    <row r="47" spans="2:9" ht="33" customHeight="1" x14ac:dyDescent="0.2">
      <c r="B47" t="s">
        <v>227</v>
      </c>
      <c r="C47" s="10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61</v>
      </c>
    </row>
    <row r="48" spans="2:9" ht="15" customHeight="1" x14ac:dyDescent="0.2">
      <c r="B48" t="s">
        <v>138</v>
      </c>
      <c r="C48" s="12">
        <v>140</v>
      </c>
      <c r="D48" s="8">
        <v>7.27</v>
      </c>
      <c r="E48" s="12">
        <v>136</v>
      </c>
      <c r="F48" s="8">
        <v>10.83</v>
      </c>
      <c r="G48" s="12">
        <v>4</v>
      </c>
      <c r="H48" s="8">
        <v>0.63</v>
      </c>
      <c r="I48" s="12">
        <v>0</v>
      </c>
    </row>
    <row r="49" spans="2:9" ht="15" customHeight="1" x14ac:dyDescent="0.2">
      <c r="B49" t="s">
        <v>137</v>
      </c>
      <c r="C49" s="12">
        <v>113</v>
      </c>
      <c r="D49" s="8">
        <v>5.87</v>
      </c>
      <c r="E49" s="12">
        <v>111</v>
      </c>
      <c r="F49" s="8">
        <v>8.84</v>
      </c>
      <c r="G49" s="12">
        <v>2</v>
      </c>
      <c r="H49" s="8">
        <v>0.32</v>
      </c>
      <c r="I49" s="12">
        <v>0</v>
      </c>
    </row>
    <row r="50" spans="2:9" ht="15" customHeight="1" x14ac:dyDescent="0.2">
      <c r="B50" t="s">
        <v>122</v>
      </c>
      <c r="C50" s="12">
        <v>67</v>
      </c>
      <c r="D50" s="8">
        <v>3.48</v>
      </c>
      <c r="E50" s="12">
        <v>47</v>
      </c>
      <c r="F50" s="8">
        <v>3.74</v>
      </c>
      <c r="G50" s="12">
        <v>20</v>
      </c>
      <c r="H50" s="8">
        <v>3.15</v>
      </c>
      <c r="I50" s="12">
        <v>0</v>
      </c>
    </row>
    <row r="51" spans="2:9" ht="15" customHeight="1" x14ac:dyDescent="0.2">
      <c r="B51" t="s">
        <v>127</v>
      </c>
      <c r="C51" s="12">
        <v>61</v>
      </c>
      <c r="D51" s="8">
        <v>3.17</v>
      </c>
      <c r="E51" s="12">
        <v>42</v>
      </c>
      <c r="F51" s="8">
        <v>3.34</v>
      </c>
      <c r="G51" s="12">
        <v>19</v>
      </c>
      <c r="H51" s="8">
        <v>3</v>
      </c>
      <c r="I51" s="12">
        <v>0</v>
      </c>
    </row>
    <row r="52" spans="2:9" ht="15" customHeight="1" x14ac:dyDescent="0.2">
      <c r="B52" t="s">
        <v>121</v>
      </c>
      <c r="C52" s="12">
        <v>46</v>
      </c>
      <c r="D52" s="8">
        <v>2.39</v>
      </c>
      <c r="E52" s="12">
        <v>6</v>
      </c>
      <c r="F52" s="8">
        <v>0.48</v>
      </c>
      <c r="G52" s="12">
        <v>40</v>
      </c>
      <c r="H52" s="8">
        <v>6.31</v>
      </c>
      <c r="I52" s="12">
        <v>0</v>
      </c>
    </row>
    <row r="53" spans="2:9" ht="15" customHeight="1" x14ac:dyDescent="0.2">
      <c r="B53" t="s">
        <v>125</v>
      </c>
      <c r="C53" s="12">
        <v>43</v>
      </c>
      <c r="D53" s="8">
        <v>2.23</v>
      </c>
      <c r="E53" s="12">
        <v>38</v>
      </c>
      <c r="F53" s="8">
        <v>3.03</v>
      </c>
      <c r="G53" s="12">
        <v>5</v>
      </c>
      <c r="H53" s="8">
        <v>0.79</v>
      </c>
      <c r="I53" s="12">
        <v>0</v>
      </c>
    </row>
    <row r="54" spans="2:9" ht="15" customHeight="1" x14ac:dyDescent="0.2">
      <c r="B54" t="s">
        <v>131</v>
      </c>
      <c r="C54" s="12">
        <v>43</v>
      </c>
      <c r="D54" s="8">
        <v>2.23</v>
      </c>
      <c r="E54" s="12">
        <v>33</v>
      </c>
      <c r="F54" s="8">
        <v>2.63</v>
      </c>
      <c r="G54" s="12">
        <v>9</v>
      </c>
      <c r="H54" s="8">
        <v>1.42</v>
      </c>
      <c r="I54" s="12">
        <v>0</v>
      </c>
    </row>
    <row r="55" spans="2:9" ht="15" customHeight="1" x14ac:dyDescent="0.2">
      <c r="B55" t="s">
        <v>136</v>
      </c>
      <c r="C55" s="12">
        <v>42</v>
      </c>
      <c r="D55" s="8">
        <v>2.1800000000000002</v>
      </c>
      <c r="E55" s="12">
        <v>41</v>
      </c>
      <c r="F55" s="8">
        <v>3.26</v>
      </c>
      <c r="G55" s="12">
        <v>1</v>
      </c>
      <c r="H55" s="8">
        <v>0.16</v>
      </c>
      <c r="I55" s="12">
        <v>0</v>
      </c>
    </row>
    <row r="56" spans="2:9" ht="15" customHeight="1" x14ac:dyDescent="0.2">
      <c r="B56" t="s">
        <v>139</v>
      </c>
      <c r="C56" s="12">
        <v>41</v>
      </c>
      <c r="D56" s="8">
        <v>2.13</v>
      </c>
      <c r="E56" s="12">
        <v>39</v>
      </c>
      <c r="F56" s="8">
        <v>3.11</v>
      </c>
      <c r="G56" s="12">
        <v>2</v>
      </c>
      <c r="H56" s="8">
        <v>0.32</v>
      </c>
      <c r="I56" s="12">
        <v>0</v>
      </c>
    </row>
    <row r="57" spans="2:9" ht="15" customHeight="1" x14ac:dyDescent="0.2">
      <c r="B57" t="s">
        <v>135</v>
      </c>
      <c r="C57" s="12">
        <v>38</v>
      </c>
      <c r="D57" s="8">
        <v>1.97</v>
      </c>
      <c r="E57" s="12">
        <v>37</v>
      </c>
      <c r="F57" s="8">
        <v>2.95</v>
      </c>
      <c r="G57" s="12">
        <v>1</v>
      </c>
      <c r="H57" s="8">
        <v>0.16</v>
      </c>
      <c r="I57" s="12">
        <v>0</v>
      </c>
    </row>
    <row r="58" spans="2:9" ht="15" customHeight="1" x14ac:dyDescent="0.2">
      <c r="B58" t="s">
        <v>134</v>
      </c>
      <c r="C58" s="12">
        <v>37</v>
      </c>
      <c r="D58" s="8">
        <v>1.92</v>
      </c>
      <c r="E58" s="12">
        <v>32</v>
      </c>
      <c r="F58" s="8">
        <v>2.5499999999999998</v>
      </c>
      <c r="G58" s="12">
        <v>5</v>
      </c>
      <c r="H58" s="8">
        <v>0.79</v>
      </c>
      <c r="I58" s="12">
        <v>0</v>
      </c>
    </row>
    <row r="59" spans="2:9" ht="15" customHeight="1" x14ac:dyDescent="0.2">
      <c r="B59" t="s">
        <v>128</v>
      </c>
      <c r="C59" s="12">
        <v>34</v>
      </c>
      <c r="D59" s="8">
        <v>1.77</v>
      </c>
      <c r="E59" s="12">
        <v>22</v>
      </c>
      <c r="F59" s="8">
        <v>1.75</v>
      </c>
      <c r="G59" s="12">
        <v>12</v>
      </c>
      <c r="H59" s="8">
        <v>1.89</v>
      </c>
      <c r="I59" s="12">
        <v>0</v>
      </c>
    </row>
    <row r="60" spans="2:9" ht="15" customHeight="1" x14ac:dyDescent="0.2">
      <c r="B60" t="s">
        <v>177</v>
      </c>
      <c r="C60" s="12">
        <v>33</v>
      </c>
      <c r="D60" s="8">
        <v>1.71</v>
      </c>
      <c r="E60" s="12">
        <v>8</v>
      </c>
      <c r="F60" s="8">
        <v>0.64</v>
      </c>
      <c r="G60" s="12">
        <v>25</v>
      </c>
      <c r="H60" s="8">
        <v>3.94</v>
      </c>
      <c r="I60" s="12">
        <v>0</v>
      </c>
    </row>
    <row r="61" spans="2:9" ht="15" customHeight="1" x14ac:dyDescent="0.2">
      <c r="B61" t="s">
        <v>130</v>
      </c>
      <c r="C61" s="12">
        <v>33</v>
      </c>
      <c r="D61" s="8">
        <v>1.71</v>
      </c>
      <c r="E61" s="12">
        <v>22</v>
      </c>
      <c r="F61" s="8">
        <v>1.75</v>
      </c>
      <c r="G61" s="12">
        <v>11</v>
      </c>
      <c r="H61" s="8">
        <v>1.74</v>
      </c>
      <c r="I61" s="12">
        <v>0</v>
      </c>
    </row>
    <row r="62" spans="2:9" ht="15" customHeight="1" x14ac:dyDescent="0.2">
      <c r="B62" t="s">
        <v>126</v>
      </c>
      <c r="C62" s="12">
        <v>32</v>
      </c>
      <c r="D62" s="8">
        <v>1.66</v>
      </c>
      <c r="E62" s="12">
        <v>23</v>
      </c>
      <c r="F62" s="8">
        <v>1.83</v>
      </c>
      <c r="G62" s="12">
        <v>9</v>
      </c>
      <c r="H62" s="8">
        <v>1.42</v>
      </c>
      <c r="I62" s="12">
        <v>0</v>
      </c>
    </row>
    <row r="63" spans="2:9" ht="15" customHeight="1" x14ac:dyDescent="0.2">
      <c r="B63" t="s">
        <v>144</v>
      </c>
      <c r="C63" s="12">
        <v>30</v>
      </c>
      <c r="D63" s="8">
        <v>1.56</v>
      </c>
      <c r="E63" s="12">
        <v>27</v>
      </c>
      <c r="F63" s="8">
        <v>2.15</v>
      </c>
      <c r="G63" s="12">
        <v>3</v>
      </c>
      <c r="H63" s="8">
        <v>0.47</v>
      </c>
      <c r="I63" s="12">
        <v>0</v>
      </c>
    </row>
    <row r="64" spans="2:9" ht="15" customHeight="1" x14ac:dyDescent="0.2">
      <c r="B64" t="s">
        <v>140</v>
      </c>
      <c r="C64" s="12">
        <v>28</v>
      </c>
      <c r="D64" s="8">
        <v>1.45</v>
      </c>
      <c r="E64" s="12">
        <v>27</v>
      </c>
      <c r="F64" s="8">
        <v>2.15</v>
      </c>
      <c r="G64" s="12">
        <v>1</v>
      </c>
      <c r="H64" s="8">
        <v>0.16</v>
      </c>
      <c r="I64" s="12">
        <v>0</v>
      </c>
    </row>
    <row r="65" spans="2:9" ht="15" customHeight="1" x14ac:dyDescent="0.2">
      <c r="B65" t="s">
        <v>129</v>
      </c>
      <c r="C65" s="12">
        <v>26</v>
      </c>
      <c r="D65" s="8">
        <v>1.35</v>
      </c>
      <c r="E65" s="12">
        <v>8</v>
      </c>
      <c r="F65" s="8">
        <v>0.64</v>
      </c>
      <c r="G65" s="12">
        <v>18</v>
      </c>
      <c r="H65" s="8">
        <v>2.84</v>
      </c>
      <c r="I65" s="12">
        <v>0</v>
      </c>
    </row>
    <row r="66" spans="2:9" ht="15" customHeight="1" x14ac:dyDescent="0.2">
      <c r="B66" t="s">
        <v>169</v>
      </c>
      <c r="C66" s="12">
        <v>24</v>
      </c>
      <c r="D66" s="8">
        <v>1.25</v>
      </c>
      <c r="E66" s="12">
        <v>22</v>
      </c>
      <c r="F66" s="8">
        <v>1.75</v>
      </c>
      <c r="G66" s="12">
        <v>2</v>
      </c>
      <c r="H66" s="8">
        <v>0.32</v>
      </c>
      <c r="I66" s="12">
        <v>0</v>
      </c>
    </row>
    <row r="67" spans="2:9" ht="15" customHeight="1" x14ac:dyDescent="0.2">
      <c r="B67" t="s">
        <v>133</v>
      </c>
      <c r="C67" s="12">
        <v>23</v>
      </c>
      <c r="D67" s="8">
        <v>1.19</v>
      </c>
      <c r="E67" s="12">
        <v>18</v>
      </c>
      <c r="F67" s="8">
        <v>1.43</v>
      </c>
      <c r="G67" s="12">
        <v>5</v>
      </c>
      <c r="H67" s="8">
        <v>0.79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A6262-F78A-4760-A1A8-E44A0611E8A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247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302</v>
      </c>
      <c r="D6" s="8">
        <v>8.81</v>
      </c>
      <c r="E6" s="12">
        <v>161</v>
      </c>
      <c r="F6" s="8">
        <v>7.46</v>
      </c>
      <c r="G6" s="12">
        <v>141</v>
      </c>
      <c r="H6" s="8">
        <v>11.39</v>
      </c>
      <c r="I6" s="12">
        <v>0</v>
      </c>
    </row>
    <row r="7" spans="2:9" ht="15" customHeight="1" x14ac:dyDescent="0.2">
      <c r="B7" t="s">
        <v>41</v>
      </c>
      <c r="C7" s="12">
        <v>1311</v>
      </c>
      <c r="D7" s="8">
        <v>38.229999999999997</v>
      </c>
      <c r="E7" s="12">
        <v>809</v>
      </c>
      <c r="F7" s="8">
        <v>37.47</v>
      </c>
      <c r="G7" s="12">
        <v>502</v>
      </c>
      <c r="H7" s="8">
        <v>40.549999999999997</v>
      </c>
      <c r="I7" s="12">
        <v>0</v>
      </c>
    </row>
    <row r="8" spans="2:9" ht="15" customHeight="1" x14ac:dyDescent="0.2">
      <c r="B8" t="s">
        <v>42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0.08</v>
      </c>
      <c r="I8" s="12">
        <v>0</v>
      </c>
    </row>
    <row r="9" spans="2:9" ht="15" customHeight="1" x14ac:dyDescent="0.2">
      <c r="B9" t="s">
        <v>43</v>
      </c>
      <c r="C9" s="12">
        <v>7</v>
      </c>
      <c r="D9" s="8">
        <v>0.2</v>
      </c>
      <c r="E9" s="12">
        <v>1</v>
      </c>
      <c r="F9" s="8">
        <v>0.05</v>
      </c>
      <c r="G9" s="12">
        <v>6</v>
      </c>
      <c r="H9" s="8">
        <v>0.48</v>
      </c>
      <c r="I9" s="12">
        <v>0</v>
      </c>
    </row>
    <row r="10" spans="2:9" ht="15" customHeight="1" x14ac:dyDescent="0.2">
      <c r="B10" t="s">
        <v>44</v>
      </c>
      <c r="C10" s="12">
        <v>13</v>
      </c>
      <c r="D10" s="8">
        <v>0.38</v>
      </c>
      <c r="E10" s="12">
        <v>6</v>
      </c>
      <c r="F10" s="8">
        <v>0.28000000000000003</v>
      </c>
      <c r="G10" s="12">
        <v>7</v>
      </c>
      <c r="H10" s="8">
        <v>0.56999999999999995</v>
      </c>
      <c r="I10" s="12">
        <v>0</v>
      </c>
    </row>
    <row r="11" spans="2:9" ht="15" customHeight="1" x14ac:dyDescent="0.2">
      <c r="B11" t="s">
        <v>45</v>
      </c>
      <c r="C11" s="12">
        <v>675</v>
      </c>
      <c r="D11" s="8">
        <v>19.690000000000001</v>
      </c>
      <c r="E11" s="12">
        <v>360</v>
      </c>
      <c r="F11" s="8">
        <v>16.670000000000002</v>
      </c>
      <c r="G11" s="12">
        <v>315</v>
      </c>
      <c r="H11" s="8">
        <v>25.44</v>
      </c>
      <c r="I11" s="12">
        <v>0</v>
      </c>
    </row>
    <row r="12" spans="2:9" ht="15" customHeight="1" x14ac:dyDescent="0.2">
      <c r="B12" t="s">
        <v>46</v>
      </c>
      <c r="C12" s="12">
        <v>14</v>
      </c>
      <c r="D12" s="8">
        <v>0.41</v>
      </c>
      <c r="E12" s="12">
        <v>2</v>
      </c>
      <c r="F12" s="8">
        <v>0.09</v>
      </c>
      <c r="G12" s="12">
        <v>12</v>
      </c>
      <c r="H12" s="8">
        <v>0.97</v>
      </c>
      <c r="I12" s="12">
        <v>0</v>
      </c>
    </row>
    <row r="13" spans="2:9" ht="15" customHeight="1" x14ac:dyDescent="0.2">
      <c r="B13" t="s">
        <v>47</v>
      </c>
      <c r="C13" s="12">
        <v>177</v>
      </c>
      <c r="D13" s="8">
        <v>5.16</v>
      </c>
      <c r="E13" s="12">
        <v>115</v>
      </c>
      <c r="F13" s="8">
        <v>5.33</v>
      </c>
      <c r="G13" s="12">
        <v>61</v>
      </c>
      <c r="H13" s="8">
        <v>4.93</v>
      </c>
      <c r="I13" s="12">
        <v>0</v>
      </c>
    </row>
    <row r="14" spans="2:9" ht="15" customHeight="1" x14ac:dyDescent="0.2">
      <c r="B14" t="s">
        <v>48</v>
      </c>
      <c r="C14" s="12">
        <v>72</v>
      </c>
      <c r="D14" s="8">
        <v>2.1</v>
      </c>
      <c r="E14" s="12">
        <v>51</v>
      </c>
      <c r="F14" s="8">
        <v>2.36</v>
      </c>
      <c r="G14" s="12">
        <v>21</v>
      </c>
      <c r="H14" s="8">
        <v>1.7</v>
      </c>
      <c r="I14" s="12">
        <v>0</v>
      </c>
    </row>
    <row r="15" spans="2:9" ht="15" customHeight="1" x14ac:dyDescent="0.2">
      <c r="B15" t="s">
        <v>49</v>
      </c>
      <c r="C15" s="12">
        <v>253</v>
      </c>
      <c r="D15" s="8">
        <v>7.38</v>
      </c>
      <c r="E15" s="12">
        <v>217</v>
      </c>
      <c r="F15" s="8">
        <v>10.050000000000001</v>
      </c>
      <c r="G15" s="12">
        <v>35</v>
      </c>
      <c r="H15" s="8">
        <v>2.83</v>
      </c>
      <c r="I15" s="12">
        <v>0</v>
      </c>
    </row>
    <row r="16" spans="2:9" ht="15" customHeight="1" x14ac:dyDescent="0.2">
      <c r="B16" t="s">
        <v>50</v>
      </c>
      <c r="C16" s="12">
        <v>329</v>
      </c>
      <c r="D16" s="8">
        <v>9.59</v>
      </c>
      <c r="E16" s="12">
        <v>260</v>
      </c>
      <c r="F16" s="8">
        <v>12.04</v>
      </c>
      <c r="G16" s="12">
        <v>67</v>
      </c>
      <c r="H16" s="8">
        <v>5.41</v>
      </c>
      <c r="I16" s="12">
        <v>2</v>
      </c>
    </row>
    <row r="17" spans="2:9" ht="15" customHeight="1" x14ac:dyDescent="0.2">
      <c r="B17" t="s">
        <v>51</v>
      </c>
      <c r="C17" s="12">
        <v>108</v>
      </c>
      <c r="D17" s="8">
        <v>3.15</v>
      </c>
      <c r="E17" s="12">
        <v>76</v>
      </c>
      <c r="F17" s="8">
        <v>3.52</v>
      </c>
      <c r="G17" s="12">
        <v>20</v>
      </c>
      <c r="H17" s="8">
        <v>1.62</v>
      </c>
      <c r="I17" s="12">
        <v>1</v>
      </c>
    </row>
    <row r="18" spans="2:9" ht="15" customHeight="1" x14ac:dyDescent="0.2">
      <c r="B18" t="s">
        <v>52</v>
      </c>
      <c r="C18" s="12">
        <v>101</v>
      </c>
      <c r="D18" s="8">
        <v>2.95</v>
      </c>
      <c r="E18" s="12">
        <v>63</v>
      </c>
      <c r="F18" s="8">
        <v>2.92</v>
      </c>
      <c r="G18" s="12">
        <v>25</v>
      </c>
      <c r="H18" s="8">
        <v>2.02</v>
      </c>
      <c r="I18" s="12">
        <v>0</v>
      </c>
    </row>
    <row r="19" spans="2:9" ht="15" customHeight="1" x14ac:dyDescent="0.2">
      <c r="B19" t="s">
        <v>53</v>
      </c>
      <c r="C19" s="12">
        <v>66</v>
      </c>
      <c r="D19" s="8">
        <v>1.92</v>
      </c>
      <c r="E19" s="12">
        <v>38</v>
      </c>
      <c r="F19" s="8">
        <v>1.76</v>
      </c>
      <c r="G19" s="12">
        <v>25</v>
      </c>
      <c r="H19" s="8">
        <v>2.02</v>
      </c>
      <c r="I19" s="12">
        <v>1</v>
      </c>
    </row>
    <row r="20" spans="2:9" ht="15" customHeight="1" x14ac:dyDescent="0.2">
      <c r="B20" s="9" t="s">
        <v>225</v>
      </c>
      <c r="C20" s="12">
        <f>SUM(LTBL_15213[総数／事業所数])</f>
        <v>3429</v>
      </c>
      <c r="E20" s="12">
        <f>SUBTOTAL(109,LTBL_15213[個人／事業所数])</f>
        <v>2159</v>
      </c>
      <c r="G20" s="12">
        <f>SUBTOTAL(109,LTBL_15213[法人／事業所数])</f>
        <v>1238</v>
      </c>
      <c r="I20" s="12">
        <f>SUBTOTAL(109,LTBL_15213[法人以外の団体／事業所数])</f>
        <v>4</v>
      </c>
    </row>
    <row r="21" spans="2:9" ht="15" customHeight="1" x14ac:dyDescent="0.2">
      <c r="E21" s="11">
        <f>LTBL_15213[[#Totals],[個人／事業所数]]/LTBL_15213[[#Totals],[総数／事業所数]]</f>
        <v>0.62962962962962965</v>
      </c>
      <c r="G21" s="11">
        <f>LTBL_15213[[#Totals],[法人／事業所数]]/LTBL_15213[[#Totals],[総数／事業所数]]</f>
        <v>0.36103820355788857</v>
      </c>
      <c r="I21" s="11">
        <f>LTBL_15213[[#Totals],[法人以外の団体／事業所数]]/LTBL_15213[[#Totals],[総数／事業所数]]</f>
        <v>1.1665208515602217E-3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65</v>
      </c>
      <c r="C24" s="12">
        <v>845</v>
      </c>
      <c r="D24" s="8">
        <v>24.64</v>
      </c>
      <c r="E24" s="12">
        <v>592</v>
      </c>
      <c r="F24" s="8">
        <v>27.42</v>
      </c>
      <c r="G24" s="12">
        <v>253</v>
      </c>
      <c r="H24" s="8">
        <v>20.440000000000001</v>
      </c>
      <c r="I24" s="12">
        <v>0</v>
      </c>
    </row>
    <row r="25" spans="2:9" ht="15" customHeight="1" x14ac:dyDescent="0.2">
      <c r="B25" t="s">
        <v>78</v>
      </c>
      <c r="C25" s="12">
        <v>288</v>
      </c>
      <c r="D25" s="8">
        <v>8.4</v>
      </c>
      <c r="E25" s="12">
        <v>252</v>
      </c>
      <c r="F25" s="8">
        <v>11.67</v>
      </c>
      <c r="G25" s="12">
        <v>36</v>
      </c>
      <c r="H25" s="8">
        <v>2.91</v>
      </c>
      <c r="I25" s="12">
        <v>0</v>
      </c>
    </row>
    <row r="26" spans="2:9" ht="15" customHeight="1" x14ac:dyDescent="0.2">
      <c r="B26" t="s">
        <v>77</v>
      </c>
      <c r="C26" s="12">
        <v>234</v>
      </c>
      <c r="D26" s="8">
        <v>6.82</v>
      </c>
      <c r="E26" s="12">
        <v>206</v>
      </c>
      <c r="F26" s="8">
        <v>9.5399999999999991</v>
      </c>
      <c r="G26" s="12">
        <v>28</v>
      </c>
      <c r="H26" s="8">
        <v>2.2599999999999998</v>
      </c>
      <c r="I26" s="12">
        <v>0</v>
      </c>
    </row>
    <row r="27" spans="2:9" ht="15" customHeight="1" x14ac:dyDescent="0.2">
      <c r="B27" t="s">
        <v>72</v>
      </c>
      <c r="C27" s="12">
        <v>177</v>
      </c>
      <c r="D27" s="8">
        <v>5.16</v>
      </c>
      <c r="E27" s="12">
        <v>98</v>
      </c>
      <c r="F27" s="8">
        <v>4.54</v>
      </c>
      <c r="G27" s="12">
        <v>79</v>
      </c>
      <c r="H27" s="8">
        <v>6.38</v>
      </c>
      <c r="I27" s="12">
        <v>0</v>
      </c>
    </row>
    <row r="28" spans="2:9" ht="15" customHeight="1" x14ac:dyDescent="0.2">
      <c r="B28" t="s">
        <v>73</v>
      </c>
      <c r="C28" s="12">
        <v>154</v>
      </c>
      <c r="D28" s="8">
        <v>4.49</v>
      </c>
      <c r="E28" s="12">
        <v>111</v>
      </c>
      <c r="F28" s="8">
        <v>5.14</v>
      </c>
      <c r="G28" s="12">
        <v>42</v>
      </c>
      <c r="H28" s="8">
        <v>3.39</v>
      </c>
      <c r="I28" s="12">
        <v>0</v>
      </c>
    </row>
    <row r="29" spans="2:9" ht="15" customHeight="1" x14ac:dyDescent="0.2">
      <c r="B29" t="s">
        <v>83</v>
      </c>
      <c r="C29" s="12">
        <v>150</v>
      </c>
      <c r="D29" s="8">
        <v>4.37</v>
      </c>
      <c r="E29" s="12">
        <v>70</v>
      </c>
      <c r="F29" s="8">
        <v>3.24</v>
      </c>
      <c r="G29" s="12">
        <v>80</v>
      </c>
      <c r="H29" s="8">
        <v>6.46</v>
      </c>
      <c r="I29" s="12">
        <v>0</v>
      </c>
    </row>
    <row r="30" spans="2:9" ht="15" customHeight="1" x14ac:dyDescent="0.2">
      <c r="B30" t="s">
        <v>70</v>
      </c>
      <c r="C30" s="12">
        <v>140</v>
      </c>
      <c r="D30" s="8">
        <v>4.08</v>
      </c>
      <c r="E30" s="12">
        <v>102</v>
      </c>
      <c r="F30" s="8">
        <v>4.72</v>
      </c>
      <c r="G30" s="12">
        <v>38</v>
      </c>
      <c r="H30" s="8">
        <v>3.07</v>
      </c>
      <c r="I30" s="12">
        <v>0</v>
      </c>
    </row>
    <row r="31" spans="2:9" ht="15" customHeight="1" x14ac:dyDescent="0.2">
      <c r="B31" t="s">
        <v>62</v>
      </c>
      <c r="C31" s="12">
        <v>130</v>
      </c>
      <c r="D31" s="8">
        <v>3.79</v>
      </c>
      <c r="E31" s="12">
        <v>51</v>
      </c>
      <c r="F31" s="8">
        <v>2.36</v>
      </c>
      <c r="G31" s="12">
        <v>79</v>
      </c>
      <c r="H31" s="8">
        <v>6.38</v>
      </c>
      <c r="I31" s="12">
        <v>0</v>
      </c>
    </row>
    <row r="32" spans="2:9" ht="15" customHeight="1" x14ac:dyDescent="0.2">
      <c r="B32" t="s">
        <v>79</v>
      </c>
      <c r="C32" s="12">
        <v>108</v>
      </c>
      <c r="D32" s="8">
        <v>3.15</v>
      </c>
      <c r="E32" s="12">
        <v>76</v>
      </c>
      <c r="F32" s="8">
        <v>3.52</v>
      </c>
      <c r="G32" s="12">
        <v>20</v>
      </c>
      <c r="H32" s="8">
        <v>1.62</v>
      </c>
      <c r="I32" s="12">
        <v>1</v>
      </c>
    </row>
    <row r="33" spans="2:9" ht="15" customHeight="1" x14ac:dyDescent="0.2">
      <c r="B33" t="s">
        <v>63</v>
      </c>
      <c r="C33" s="12">
        <v>105</v>
      </c>
      <c r="D33" s="8">
        <v>3.06</v>
      </c>
      <c r="E33" s="12">
        <v>75</v>
      </c>
      <c r="F33" s="8">
        <v>3.47</v>
      </c>
      <c r="G33" s="12">
        <v>30</v>
      </c>
      <c r="H33" s="8">
        <v>2.42</v>
      </c>
      <c r="I33" s="12">
        <v>0</v>
      </c>
    </row>
    <row r="34" spans="2:9" ht="15" customHeight="1" x14ac:dyDescent="0.2">
      <c r="B34" t="s">
        <v>68</v>
      </c>
      <c r="C34" s="12">
        <v>84</v>
      </c>
      <c r="D34" s="8">
        <v>2.4500000000000002</v>
      </c>
      <c r="E34" s="12">
        <v>19</v>
      </c>
      <c r="F34" s="8">
        <v>0.88</v>
      </c>
      <c r="G34" s="12">
        <v>65</v>
      </c>
      <c r="H34" s="8">
        <v>5.25</v>
      </c>
      <c r="I34" s="12">
        <v>0</v>
      </c>
    </row>
    <row r="35" spans="2:9" ht="15" customHeight="1" x14ac:dyDescent="0.2">
      <c r="B35" t="s">
        <v>71</v>
      </c>
      <c r="C35" s="12">
        <v>80</v>
      </c>
      <c r="D35" s="8">
        <v>2.33</v>
      </c>
      <c r="E35" s="12">
        <v>58</v>
      </c>
      <c r="F35" s="8">
        <v>2.69</v>
      </c>
      <c r="G35" s="12">
        <v>22</v>
      </c>
      <c r="H35" s="8">
        <v>1.78</v>
      </c>
      <c r="I35" s="12">
        <v>0</v>
      </c>
    </row>
    <row r="36" spans="2:9" ht="15" customHeight="1" x14ac:dyDescent="0.2">
      <c r="B36" t="s">
        <v>69</v>
      </c>
      <c r="C36" s="12">
        <v>72</v>
      </c>
      <c r="D36" s="8">
        <v>2.1</v>
      </c>
      <c r="E36" s="12">
        <v>52</v>
      </c>
      <c r="F36" s="8">
        <v>2.41</v>
      </c>
      <c r="G36" s="12">
        <v>20</v>
      </c>
      <c r="H36" s="8">
        <v>1.62</v>
      </c>
      <c r="I36" s="12">
        <v>0</v>
      </c>
    </row>
    <row r="37" spans="2:9" ht="15" customHeight="1" x14ac:dyDescent="0.2">
      <c r="B37" t="s">
        <v>80</v>
      </c>
      <c r="C37" s="12">
        <v>69</v>
      </c>
      <c r="D37" s="8">
        <v>2.0099999999999998</v>
      </c>
      <c r="E37" s="12">
        <v>63</v>
      </c>
      <c r="F37" s="8">
        <v>2.92</v>
      </c>
      <c r="G37" s="12">
        <v>6</v>
      </c>
      <c r="H37" s="8">
        <v>0.48</v>
      </c>
      <c r="I37" s="12">
        <v>0</v>
      </c>
    </row>
    <row r="38" spans="2:9" ht="15" customHeight="1" x14ac:dyDescent="0.2">
      <c r="B38" t="s">
        <v>64</v>
      </c>
      <c r="C38" s="12">
        <v>67</v>
      </c>
      <c r="D38" s="8">
        <v>1.95</v>
      </c>
      <c r="E38" s="12">
        <v>35</v>
      </c>
      <c r="F38" s="8">
        <v>1.62</v>
      </c>
      <c r="G38" s="12">
        <v>32</v>
      </c>
      <c r="H38" s="8">
        <v>2.58</v>
      </c>
      <c r="I38" s="12">
        <v>0</v>
      </c>
    </row>
    <row r="39" spans="2:9" ht="15" customHeight="1" x14ac:dyDescent="0.2">
      <c r="B39" t="s">
        <v>96</v>
      </c>
      <c r="C39" s="12">
        <v>51</v>
      </c>
      <c r="D39" s="8">
        <v>1.49</v>
      </c>
      <c r="E39" s="12">
        <v>19</v>
      </c>
      <c r="F39" s="8">
        <v>0.88</v>
      </c>
      <c r="G39" s="12">
        <v>32</v>
      </c>
      <c r="H39" s="8">
        <v>2.58</v>
      </c>
      <c r="I39" s="12">
        <v>0</v>
      </c>
    </row>
    <row r="40" spans="2:9" ht="15" customHeight="1" x14ac:dyDescent="0.2">
      <c r="B40" t="s">
        <v>74</v>
      </c>
      <c r="C40" s="12">
        <v>45</v>
      </c>
      <c r="D40" s="8">
        <v>1.31</v>
      </c>
      <c r="E40" s="12">
        <v>35</v>
      </c>
      <c r="F40" s="8">
        <v>1.62</v>
      </c>
      <c r="G40" s="12">
        <v>10</v>
      </c>
      <c r="H40" s="8">
        <v>0.81</v>
      </c>
      <c r="I40" s="12">
        <v>0</v>
      </c>
    </row>
    <row r="41" spans="2:9" ht="15" customHeight="1" x14ac:dyDescent="0.2">
      <c r="B41" t="s">
        <v>66</v>
      </c>
      <c r="C41" s="12">
        <v>40</v>
      </c>
      <c r="D41" s="8">
        <v>1.17</v>
      </c>
      <c r="E41" s="12">
        <v>12</v>
      </c>
      <c r="F41" s="8">
        <v>0.56000000000000005</v>
      </c>
      <c r="G41" s="12">
        <v>28</v>
      </c>
      <c r="H41" s="8">
        <v>2.2599999999999998</v>
      </c>
      <c r="I41" s="12">
        <v>0</v>
      </c>
    </row>
    <row r="42" spans="2:9" ht="15" customHeight="1" x14ac:dyDescent="0.2">
      <c r="B42" t="s">
        <v>97</v>
      </c>
      <c r="C42" s="12">
        <v>36</v>
      </c>
      <c r="D42" s="8">
        <v>1.05</v>
      </c>
      <c r="E42" s="12">
        <v>18</v>
      </c>
      <c r="F42" s="8">
        <v>0.83</v>
      </c>
      <c r="G42" s="12">
        <v>18</v>
      </c>
      <c r="H42" s="8">
        <v>1.45</v>
      </c>
      <c r="I42" s="12">
        <v>0</v>
      </c>
    </row>
    <row r="43" spans="2:9" ht="15" customHeight="1" x14ac:dyDescent="0.2">
      <c r="B43" t="s">
        <v>98</v>
      </c>
      <c r="C43" s="12">
        <v>36</v>
      </c>
      <c r="D43" s="8">
        <v>1.05</v>
      </c>
      <c r="E43" s="12">
        <v>25</v>
      </c>
      <c r="F43" s="8">
        <v>1.1599999999999999</v>
      </c>
      <c r="G43" s="12">
        <v>11</v>
      </c>
      <c r="H43" s="8">
        <v>0.89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163</v>
      </c>
      <c r="C47" s="12">
        <v>276</v>
      </c>
      <c r="D47" s="8">
        <v>8.0500000000000007</v>
      </c>
      <c r="E47" s="12">
        <v>238</v>
      </c>
      <c r="F47" s="8">
        <v>11.02</v>
      </c>
      <c r="G47" s="12">
        <v>38</v>
      </c>
      <c r="H47" s="8">
        <v>3.07</v>
      </c>
      <c r="I47" s="12">
        <v>0</v>
      </c>
    </row>
    <row r="48" spans="2:9" ht="15" customHeight="1" x14ac:dyDescent="0.2">
      <c r="B48" t="s">
        <v>167</v>
      </c>
      <c r="C48" s="12">
        <v>248</v>
      </c>
      <c r="D48" s="8">
        <v>7.23</v>
      </c>
      <c r="E48" s="12">
        <v>169</v>
      </c>
      <c r="F48" s="8">
        <v>7.83</v>
      </c>
      <c r="G48" s="12">
        <v>79</v>
      </c>
      <c r="H48" s="8">
        <v>6.38</v>
      </c>
      <c r="I48" s="12">
        <v>0</v>
      </c>
    </row>
    <row r="49" spans="2:9" ht="15" customHeight="1" x14ac:dyDescent="0.2">
      <c r="B49" t="s">
        <v>162</v>
      </c>
      <c r="C49" s="12">
        <v>192</v>
      </c>
      <c r="D49" s="8">
        <v>5.6</v>
      </c>
      <c r="E49" s="12">
        <v>106</v>
      </c>
      <c r="F49" s="8">
        <v>4.91</v>
      </c>
      <c r="G49" s="12">
        <v>86</v>
      </c>
      <c r="H49" s="8">
        <v>6.95</v>
      </c>
      <c r="I49" s="12">
        <v>0</v>
      </c>
    </row>
    <row r="50" spans="2:9" ht="15" customHeight="1" x14ac:dyDescent="0.2">
      <c r="B50" t="s">
        <v>138</v>
      </c>
      <c r="C50" s="12">
        <v>150</v>
      </c>
      <c r="D50" s="8">
        <v>4.37</v>
      </c>
      <c r="E50" s="12">
        <v>133</v>
      </c>
      <c r="F50" s="8">
        <v>6.16</v>
      </c>
      <c r="G50" s="12">
        <v>17</v>
      </c>
      <c r="H50" s="8">
        <v>1.37</v>
      </c>
      <c r="I50" s="12">
        <v>0</v>
      </c>
    </row>
    <row r="51" spans="2:9" ht="15" customHeight="1" x14ac:dyDescent="0.2">
      <c r="B51" t="s">
        <v>137</v>
      </c>
      <c r="C51" s="12">
        <v>96</v>
      </c>
      <c r="D51" s="8">
        <v>2.8</v>
      </c>
      <c r="E51" s="12">
        <v>94</v>
      </c>
      <c r="F51" s="8">
        <v>4.3499999999999996</v>
      </c>
      <c r="G51" s="12">
        <v>2</v>
      </c>
      <c r="H51" s="8">
        <v>0.16</v>
      </c>
      <c r="I51" s="12">
        <v>0</v>
      </c>
    </row>
    <row r="52" spans="2:9" ht="15" customHeight="1" x14ac:dyDescent="0.2">
      <c r="B52" t="s">
        <v>179</v>
      </c>
      <c r="C52" s="12">
        <v>91</v>
      </c>
      <c r="D52" s="8">
        <v>2.65</v>
      </c>
      <c r="E52" s="12">
        <v>42</v>
      </c>
      <c r="F52" s="8">
        <v>1.95</v>
      </c>
      <c r="G52" s="12">
        <v>49</v>
      </c>
      <c r="H52" s="8">
        <v>3.96</v>
      </c>
      <c r="I52" s="12">
        <v>0</v>
      </c>
    </row>
    <row r="53" spans="2:9" ht="15" customHeight="1" x14ac:dyDescent="0.2">
      <c r="B53" t="s">
        <v>131</v>
      </c>
      <c r="C53" s="12">
        <v>77</v>
      </c>
      <c r="D53" s="8">
        <v>2.25</v>
      </c>
      <c r="E53" s="12">
        <v>56</v>
      </c>
      <c r="F53" s="8">
        <v>2.59</v>
      </c>
      <c r="G53" s="12">
        <v>20</v>
      </c>
      <c r="H53" s="8">
        <v>1.62</v>
      </c>
      <c r="I53" s="12">
        <v>0</v>
      </c>
    </row>
    <row r="54" spans="2:9" ht="15" customHeight="1" x14ac:dyDescent="0.2">
      <c r="B54" t="s">
        <v>134</v>
      </c>
      <c r="C54" s="12">
        <v>76</v>
      </c>
      <c r="D54" s="8">
        <v>2.2200000000000002</v>
      </c>
      <c r="E54" s="12">
        <v>65</v>
      </c>
      <c r="F54" s="8">
        <v>3.01</v>
      </c>
      <c r="G54" s="12">
        <v>11</v>
      </c>
      <c r="H54" s="8">
        <v>0.89</v>
      </c>
      <c r="I54" s="12">
        <v>0</v>
      </c>
    </row>
    <row r="55" spans="2:9" ht="15" customHeight="1" x14ac:dyDescent="0.2">
      <c r="B55" t="s">
        <v>166</v>
      </c>
      <c r="C55" s="12">
        <v>66</v>
      </c>
      <c r="D55" s="8">
        <v>1.92</v>
      </c>
      <c r="E55" s="12">
        <v>43</v>
      </c>
      <c r="F55" s="8">
        <v>1.99</v>
      </c>
      <c r="G55" s="12">
        <v>23</v>
      </c>
      <c r="H55" s="8">
        <v>1.86</v>
      </c>
      <c r="I55" s="12">
        <v>0</v>
      </c>
    </row>
    <row r="56" spans="2:9" ht="15" customHeight="1" x14ac:dyDescent="0.2">
      <c r="B56" t="s">
        <v>135</v>
      </c>
      <c r="C56" s="12">
        <v>66</v>
      </c>
      <c r="D56" s="8">
        <v>1.92</v>
      </c>
      <c r="E56" s="12">
        <v>62</v>
      </c>
      <c r="F56" s="8">
        <v>2.87</v>
      </c>
      <c r="G56" s="12">
        <v>4</v>
      </c>
      <c r="H56" s="8">
        <v>0.32</v>
      </c>
      <c r="I56" s="12">
        <v>0</v>
      </c>
    </row>
    <row r="57" spans="2:9" ht="15" customHeight="1" x14ac:dyDescent="0.2">
      <c r="B57" t="s">
        <v>139</v>
      </c>
      <c r="C57" s="12">
        <v>65</v>
      </c>
      <c r="D57" s="8">
        <v>1.9</v>
      </c>
      <c r="E57" s="12">
        <v>57</v>
      </c>
      <c r="F57" s="8">
        <v>2.64</v>
      </c>
      <c r="G57" s="12">
        <v>8</v>
      </c>
      <c r="H57" s="8">
        <v>0.65</v>
      </c>
      <c r="I57" s="12">
        <v>0</v>
      </c>
    </row>
    <row r="58" spans="2:9" ht="15" customHeight="1" x14ac:dyDescent="0.2">
      <c r="B58" t="s">
        <v>156</v>
      </c>
      <c r="C58" s="12">
        <v>57</v>
      </c>
      <c r="D58" s="8">
        <v>1.66</v>
      </c>
      <c r="E58" s="12">
        <v>11</v>
      </c>
      <c r="F58" s="8">
        <v>0.51</v>
      </c>
      <c r="G58" s="12">
        <v>46</v>
      </c>
      <c r="H58" s="8">
        <v>3.72</v>
      </c>
      <c r="I58" s="12">
        <v>0</v>
      </c>
    </row>
    <row r="59" spans="2:9" ht="15" customHeight="1" x14ac:dyDescent="0.2">
      <c r="B59" t="s">
        <v>153</v>
      </c>
      <c r="C59" s="12">
        <v>46</v>
      </c>
      <c r="D59" s="8">
        <v>1.34</v>
      </c>
      <c r="E59" s="12">
        <v>44</v>
      </c>
      <c r="F59" s="8">
        <v>2.04</v>
      </c>
      <c r="G59" s="12">
        <v>2</v>
      </c>
      <c r="H59" s="8">
        <v>0.16</v>
      </c>
      <c r="I59" s="12">
        <v>0</v>
      </c>
    </row>
    <row r="60" spans="2:9" ht="15" customHeight="1" x14ac:dyDescent="0.2">
      <c r="B60" t="s">
        <v>140</v>
      </c>
      <c r="C60" s="12">
        <v>46</v>
      </c>
      <c r="D60" s="8">
        <v>1.34</v>
      </c>
      <c r="E60" s="12">
        <v>44</v>
      </c>
      <c r="F60" s="8">
        <v>2.04</v>
      </c>
      <c r="G60" s="12">
        <v>2</v>
      </c>
      <c r="H60" s="8">
        <v>0.16</v>
      </c>
      <c r="I60" s="12">
        <v>0</v>
      </c>
    </row>
    <row r="61" spans="2:9" ht="15" customHeight="1" x14ac:dyDescent="0.2">
      <c r="B61" t="s">
        <v>122</v>
      </c>
      <c r="C61" s="12">
        <v>45</v>
      </c>
      <c r="D61" s="8">
        <v>1.31</v>
      </c>
      <c r="E61" s="12">
        <v>24</v>
      </c>
      <c r="F61" s="8">
        <v>1.1100000000000001</v>
      </c>
      <c r="G61" s="12">
        <v>21</v>
      </c>
      <c r="H61" s="8">
        <v>1.7</v>
      </c>
      <c r="I61" s="12">
        <v>0</v>
      </c>
    </row>
    <row r="62" spans="2:9" ht="15" customHeight="1" x14ac:dyDescent="0.2">
      <c r="B62" t="s">
        <v>129</v>
      </c>
      <c r="C62" s="12">
        <v>44</v>
      </c>
      <c r="D62" s="8">
        <v>1.28</v>
      </c>
      <c r="E62" s="12">
        <v>14</v>
      </c>
      <c r="F62" s="8">
        <v>0.65</v>
      </c>
      <c r="G62" s="12">
        <v>30</v>
      </c>
      <c r="H62" s="8">
        <v>2.42</v>
      </c>
      <c r="I62" s="12">
        <v>0</v>
      </c>
    </row>
    <row r="63" spans="2:9" ht="15" customHeight="1" x14ac:dyDescent="0.2">
      <c r="B63" t="s">
        <v>127</v>
      </c>
      <c r="C63" s="12">
        <v>43</v>
      </c>
      <c r="D63" s="8">
        <v>1.25</v>
      </c>
      <c r="E63" s="12">
        <v>32</v>
      </c>
      <c r="F63" s="8">
        <v>1.48</v>
      </c>
      <c r="G63" s="12">
        <v>11</v>
      </c>
      <c r="H63" s="8">
        <v>0.89</v>
      </c>
      <c r="I63" s="12">
        <v>0</v>
      </c>
    </row>
    <row r="64" spans="2:9" ht="15" customHeight="1" x14ac:dyDescent="0.2">
      <c r="B64" t="s">
        <v>123</v>
      </c>
      <c r="C64" s="12">
        <v>42</v>
      </c>
      <c r="D64" s="8">
        <v>1.22</v>
      </c>
      <c r="E64" s="12">
        <v>23</v>
      </c>
      <c r="F64" s="8">
        <v>1.07</v>
      </c>
      <c r="G64" s="12">
        <v>19</v>
      </c>
      <c r="H64" s="8">
        <v>1.53</v>
      </c>
      <c r="I64" s="12">
        <v>0</v>
      </c>
    </row>
    <row r="65" spans="2:9" ht="15" customHeight="1" x14ac:dyDescent="0.2">
      <c r="B65" t="s">
        <v>136</v>
      </c>
      <c r="C65" s="12">
        <v>42</v>
      </c>
      <c r="D65" s="8">
        <v>1.22</v>
      </c>
      <c r="E65" s="12">
        <v>40</v>
      </c>
      <c r="F65" s="8">
        <v>1.85</v>
      </c>
      <c r="G65" s="12">
        <v>2</v>
      </c>
      <c r="H65" s="8">
        <v>0.16</v>
      </c>
      <c r="I65" s="12">
        <v>0</v>
      </c>
    </row>
    <row r="66" spans="2:9" ht="15" customHeight="1" x14ac:dyDescent="0.2">
      <c r="B66" t="s">
        <v>178</v>
      </c>
      <c r="C66" s="12">
        <v>38</v>
      </c>
      <c r="D66" s="8">
        <v>1.1100000000000001</v>
      </c>
      <c r="E66" s="12">
        <v>13</v>
      </c>
      <c r="F66" s="8">
        <v>0.6</v>
      </c>
      <c r="G66" s="12">
        <v>25</v>
      </c>
      <c r="H66" s="8">
        <v>2.02</v>
      </c>
      <c r="I66" s="12">
        <v>0</v>
      </c>
    </row>
    <row r="67" spans="2:9" ht="15" customHeight="1" x14ac:dyDescent="0.2">
      <c r="B67" t="s">
        <v>130</v>
      </c>
      <c r="C67" s="12">
        <v>38</v>
      </c>
      <c r="D67" s="8">
        <v>1.1100000000000001</v>
      </c>
      <c r="E67" s="12">
        <v>27</v>
      </c>
      <c r="F67" s="8">
        <v>1.25</v>
      </c>
      <c r="G67" s="12">
        <v>11</v>
      </c>
      <c r="H67" s="8">
        <v>0.89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18934-AFA0-4554-9DE5-25492352947F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248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251</v>
      </c>
      <c r="D6" s="8">
        <v>18.190000000000001</v>
      </c>
      <c r="E6" s="12">
        <v>130</v>
      </c>
      <c r="F6" s="8">
        <v>15.22</v>
      </c>
      <c r="G6" s="12">
        <v>121</v>
      </c>
      <c r="H6" s="8">
        <v>24.95</v>
      </c>
      <c r="I6" s="12">
        <v>0</v>
      </c>
    </row>
    <row r="7" spans="2:9" ht="15" customHeight="1" x14ac:dyDescent="0.2">
      <c r="B7" t="s">
        <v>41</v>
      </c>
      <c r="C7" s="12">
        <v>102</v>
      </c>
      <c r="D7" s="8">
        <v>7.39</v>
      </c>
      <c r="E7" s="12">
        <v>48</v>
      </c>
      <c r="F7" s="8">
        <v>5.62</v>
      </c>
      <c r="G7" s="12">
        <v>53</v>
      </c>
      <c r="H7" s="8">
        <v>10.93</v>
      </c>
      <c r="I7" s="12">
        <v>1</v>
      </c>
    </row>
    <row r="8" spans="2:9" ht="15" customHeight="1" x14ac:dyDescent="0.2">
      <c r="B8" t="s">
        <v>42</v>
      </c>
      <c r="C8" s="12">
        <v>2</v>
      </c>
      <c r="D8" s="8">
        <v>0.14000000000000001</v>
      </c>
      <c r="E8" s="12">
        <v>0</v>
      </c>
      <c r="F8" s="8">
        <v>0</v>
      </c>
      <c r="G8" s="12">
        <v>1</v>
      </c>
      <c r="H8" s="8">
        <v>0.21</v>
      </c>
      <c r="I8" s="12">
        <v>0</v>
      </c>
    </row>
    <row r="9" spans="2:9" ht="15" customHeight="1" x14ac:dyDescent="0.2">
      <c r="B9" t="s">
        <v>43</v>
      </c>
      <c r="C9" s="12">
        <v>7</v>
      </c>
      <c r="D9" s="8">
        <v>0.51</v>
      </c>
      <c r="E9" s="12">
        <v>2</v>
      </c>
      <c r="F9" s="8">
        <v>0.23</v>
      </c>
      <c r="G9" s="12">
        <v>5</v>
      </c>
      <c r="H9" s="8">
        <v>1.03</v>
      </c>
      <c r="I9" s="12">
        <v>0</v>
      </c>
    </row>
    <row r="10" spans="2:9" ht="15" customHeight="1" x14ac:dyDescent="0.2">
      <c r="B10" t="s">
        <v>44</v>
      </c>
      <c r="C10" s="12">
        <v>6</v>
      </c>
      <c r="D10" s="8">
        <v>0.43</v>
      </c>
      <c r="E10" s="12">
        <v>0</v>
      </c>
      <c r="F10" s="8">
        <v>0</v>
      </c>
      <c r="G10" s="12">
        <v>6</v>
      </c>
      <c r="H10" s="8">
        <v>1.24</v>
      </c>
      <c r="I10" s="12">
        <v>0</v>
      </c>
    </row>
    <row r="11" spans="2:9" ht="15" customHeight="1" x14ac:dyDescent="0.2">
      <c r="B11" t="s">
        <v>45</v>
      </c>
      <c r="C11" s="12">
        <v>305</v>
      </c>
      <c r="D11" s="8">
        <v>22.1</v>
      </c>
      <c r="E11" s="12">
        <v>181</v>
      </c>
      <c r="F11" s="8">
        <v>21.19</v>
      </c>
      <c r="G11" s="12">
        <v>124</v>
      </c>
      <c r="H11" s="8">
        <v>25.57</v>
      </c>
      <c r="I11" s="12">
        <v>0</v>
      </c>
    </row>
    <row r="12" spans="2:9" ht="15" customHeight="1" x14ac:dyDescent="0.2">
      <c r="B12" t="s">
        <v>46</v>
      </c>
      <c r="C12" s="12">
        <v>8</v>
      </c>
      <c r="D12" s="8">
        <v>0.57999999999999996</v>
      </c>
      <c r="E12" s="12">
        <v>0</v>
      </c>
      <c r="F12" s="8">
        <v>0</v>
      </c>
      <c r="G12" s="12">
        <v>8</v>
      </c>
      <c r="H12" s="8">
        <v>1.65</v>
      </c>
      <c r="I12" s="12">
        <v>0</v>
      </c>
    </row>
    <row r="13" spans="2:9" ht="15" customHeight="1" x14ac:dyDescent="0.2">
      <c r="B13" t="s">
        <v>47</v>
      </c>
      <c r="C13" s="12">
        <v>83</v>
      </c>
      <c r="D13" s="8">
        <v>6.01</v>
      </c>
      <c r="E13" s="12">
        <v>38</v>
      </c>
      <c r="F13" s="8">
        <v>4.45</v>
      </c>
      <c r="G13" s="12">
        <v>45</v>
      </c>
      <c r="H13" s="8">
        <v>9.2799999999999994</v>
      </c>
      <c r="I13" s="12">
        <v>0</v>
      </c>
    </row>
    <row r="14" spans="2:9" ht="15" customHeight="1" x14ac:dyDescent="0.2">
      <c r="B14" t="s">
        <v>48</v>
      </c>
      <c r="C14" s="12">
        <v>45</v>
      </c>
      <c r="D14" s="8">
        <v>3.26</v>
      </c>
      <c r="E14" s="12">
        <v>24</v>
      </c>
      <c r="F14" s="8">
        <v>2.81</v>
      </c>
      <c r="G14" s="12">
        <v>18</v>
      </c>
      <c r="H14" s="8">
        <v>3.71</v>
      </c>
      <c r="I14" s="12">
        <v>0</v>
      </c>
    </row>
    <row r="15" spans="2:9" ht="15" customHeight="1" x14ac:dyDescent="0.2">
      <c r="B15" t="s">
        <v>49</v>
      </c>
      <c r="C15" s="12">
        <v>167</v>
      </c>
      <c r="D15" s="8">
        <v>12.1</v>
      </c>
      <c r="E15" s="12">
        <v>137</v>
      </c>
      <c r="F15" s="8">
        <v>16.04</v>
      </c>
      <c r="G15" s="12">
        <v>29</v>
      </c>
      <c r="H15" s="8">
        <v>5.98</v>
      </c>
      <c r="I15" s="12">
        <v>0</v>
      </c>
    </row>
    <row r="16" spans="2:9" ht="15" customHeight="1" x14ac:dyDescent="0.2">
      <c r="B16" t="s">
        <v>50</v>
      </c>
      <c r="C16" s="12">
        <v>217</v>
      </c>
      <c r="D16" s="8">
        <v>15.72</v>
      </c>
      <c r="E16" s="12">
        <v>189</v>
      </c>
      <c r="F16" s="8">
        <v>22.13</v>
      </c>
      <c r="G16" s="12">
        <v>28</v>
      </c>
      <c r="H16" s="8">
        <v>5.77</v>
      </c>
      <c r="I16" s="12">
        <v>0</v>
      </c>
    </row>
    <row r="17" spans="2:9" ht="15" customHeight="1" x14ac:dyDescent="0.2">
      <c r="B17" t="s">
        <v>51</v>
      </c>
      <c r="C17" s="12">
        <v>78</v>
      </c>
      <c r="D17" s="8">
        <v>5.65</v>
      </c>
      <c r="E17" s="12">
        <v>43</v>
      </c>
      <c r="F17" s="8">
        <v>5.04</v>
      </c>
      <c r="G17" s="12">
        <v>9</v>
      </c>
      <c r="H17" s="8">
        <v>1.86</v>
      </c>
      <c r="I17" s="12">
        <v>1</v>
      </c>
    </row>
    <row r="18" spans="2:9" ht="15" customHeight="1" x14ac:dyDescent="0.2">
      <c r="B18" t="s">
        <v>52</v>
      </c>
      <c r="C18" s="12">
        <v>54</v>
      </c>
      <c r="D18" s="8">
        <v>3.91</v>
      </c>
      <c r="E18" s="12">
        <v>31</v>
      </c>
      <c r="F18" s="8">
        <v>3.63</v>
      </c>
      <c r="G18" s="12">
        <v>19</v>
      </c>
      <c r="H18" s="8">
        <v>3.92</v>
      </c>
      <c r="I18" s="12">
        <v>0</v>
      </c>
    </row>
    <row r="19" spans="2:9" ht="15" customHeight="1" x14ac:dyDescent="0.2">
      <c r="B19" t="s">
        <v>53</v>
      </c>
      <c r="C19" s="12">
        <v>55</v>
      </c>
      <c r="D19" s="8">
        <v>3.99</v>
      </c>
      <c r="E19" s="12">
        <v>31</v>
      </c>
      <c r="F19" s="8">
        <v>3.63</v>
      </c>
      <c r="G19" s="12">
        <v>19</v>
      </c>
      <c r="H19" s="8">
        <v>3.92</v>
      </c>
      <c r="I19" s="12">
        <v>3</v>
      </c>
    </row>
    <row r="20" spans="2:9" ht="15" customHeight="1" x14ac:dyDescent="0.2">
      <c r="B20" s="9" t="s">
        <v>225</v>
      </c>
      <c r="C20" s="12">
        <f>SUM(LTBL_15216[総数／事業所数])</f>
        <v>1380</v>
      </c>
      <c r="E20" s="12">
        <f>SUBTOTAL(109,LTBL_15216[個人／事業所数])</f>
        <v>854</v>
      </c>
      <c r="G20" s="12">
        <f>SUBTOTAL(109,LTBL_15216[法人／事業所数])</f>
        <v>485</v>
      </c>
      <c r="I20" s="12">
        <f>SUBTOTAL(109,LTBL_15216[法人以外の団体／事業所数])</f>
        <v>5</v>
      </c>
    </row>
    <row r="21" spans="2:9" ht="15" customHeight="1" x14ac:dyDescent="0.2">
      <c r="E21" s="11">
        <f>LTBL_15216[[#Totals],[個人／事業所数]]/LTBL_15216[[#Totals],[総数／事業所数]]</f>
        <v>0.61884057971014494</v>
      </c>
      <c r="G21" s="11">
        <f>LTBL_15216[[#Totals],[法人／事業所数]]/LTBL_15216[[#Totals],[総数／事業所数]]</f>
        <v>0.35144927536231885</v>
      </c>
      <c r="I21" s="11">
        <f>LTBL_15216[[#Totals],[法人以外の団体／事業所数]]/LTBL_15216[[#Totals],[総数／事業所数]]</f>
        <v>3.6231884057971015E-3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195</v>
      </c>
      <c r="D24" s="8">
        <v>14.13</v>
      </c>
      <c r="E24" s="12">
        <v>178</v>
      </c>
      <c r="F24" s="8">
        <v>20.84</v>
      </c>
      <c r="G24" s="12">
        <v>17</v>
      </c>
      <c r="H24" s="8">
        <v>3.51</v>
      </c>
      <c r="I24" s="12">
        <v>0</v>
      </c>
    </row>
    <row r="25" spans="2:9" ht="15" customHeight="1" x14ac:dyDescent="0.2">
      <c r="B25" t="s">
        <v>77</v>
      </c>
      <c r="C25" s="12">
        <v>143</v>
      </c>
      <c r="D25" s="8">
        <v>10.36</v>
      </c>
      <c r="E25" s="12">
        <v>122</v>
      </c>
      <c r="F25" s="8">
        <v>14.29</v>
      </c>
      <c r="G25" s="12">
        <v>21</v>
      </c>
      <c r="H25" s="8">
        <v>4.33</v>
      </c>
      <c r="I25" s="12">
        <v>0</v>
      </c>
    </row>
    <row r="26" spans="2:9" ht="15" customHeight="1" x14ac:dyDescent="0.2">
      <c r="B26" t="s">
        <v>62</v>
      </c>
      <c r="C26" s="12">
        <v>111</v>
      </c>
      <c r="D26" s="8">
        <v>8.0399999999999991</v>
      </c>
      <c r="E26" s="12">
        <v>55</v>
      </c>
      <c r="F26" s="8">
        <v>6.44</v>
      </c>
      <c r="G26" s="12">
        <v>56</v>
      </c>
      <c r="H26" s="8">
        <v>11.55</v>
      </c>
      <c r="I26" s="12">
        <v>0</v>
      </c>
    </row>
    <row r="27" spans="2:9" ht="15" customHeight="1" x14ac:dyDescent="0.2">
      <c r="B27" t="s">
        <v>63</v>
      </c>
      <c r="C27" s="12">
        <v>98</v>
      </c>
      <c r="D27" s="8">
        <v>7.1</v>
      </c>
      <c r="E27" s="12">
        <v>62</v>
      </c>
      <c r="F27" s="8">
        <v>7.26</v>
      </c>
      <c r="G27" s="12">
        <v>36</v>
      </c>
      <c r="H27" s="8">
        <v>7.42</v>
      </c>
      <c r="I27" s="12">
        <v>0</v>
      </c>
    </row>
    <row r="28" spans="2:9" ht="15" customHeight="1" x14ac:dyDescent="0.2">
      <c r="B28" t="s">
        <v>72</v>
      </c>
      <c r="C28" s="12">
        <v>91</v>
      </c>
      <c r="D28" s="8">
        <v>6.59</v>
      </c>
      <c r="E28" s="12">
        <v>53</v>
      </c>
      <c r="F28" s="8">
        <v>6.21</v>
      </c>
      <c r="G28" s="12">
        <v>38</v>
      </c>
      <c r="H28" s="8">
        <v>7.84</v>
      </c>
      <c r="I28" s="12">
        <v>0</v>
      </c>
    </row>
    <row r="29" spans="2:9" ht="15" customHeight="1" x14ac:dyDescent="0.2">
      <c r="B29" t="s">
        <v>70</v>
      </c>
      <c r="C29" s="12">
        <v>86</v>
      </c>
      <c r="D29" s="8">
        <v>6.23</v>
      </c>
      <c r="E29" s="12">
        <v>67</v>
      </c>
      <c r="F29" s="8">
        <v>7.85</v>
      </c>
      <c r="G29" s="12">
        <v>19</v>
      </c>
      <c r="H29" s="8">
        <v>3.92</v>
      </c>
      <c r="I29" s="12">
        <v>0</v>
      </c>
    </row>
    <row r="30" spans="2:9" ht="15" customHeight="1" x14ac:dyDescent="0.2">
      <c r="B30" t="s">
        <v>79</v>
      </c>
      <c r="C30" s="12">
        <v>78</v>
      </c>
      <c r="D30" s="8">
        <v>5.65</v>
      </c>
      <c r="E30" s="12">
        <v>43</v>
      </c>
      <c r="F30" s="8">
        <v>5.04</v>
      </c>
      <c r="G30" s="12">
        <v>9</v>
      </c>
      <c r="H30" s="8">
        <v>1.86</v>
      </c>
      <c r="I30" s="12">
        <v>1</v>
      </c>
    </row>
    <row r="31" spans="2:9" ht="15" customHeight="1" x14ac:dyDescent="0.2">
      <c r="B31" t="s">
        <v>73</v>
      </c>
      <c r="C31" s="12">
        <v>64</v>
      </c>
      <c r="D31" s="8">
        <v>4.6399999999999997</v>
      </c>
      <c r="E31" s="12">
        <v>34</v>
      </c>
      <c r="F31" s="8">
        <v>3.98</v>
      </c>
      <c r="G31" s="12">
        <v>30</v>
      </c>
      <c r="H31" s="8">
        <v>6.19</v>
      </c>
      <c r="I31" s="12">
        <v>0</v>
      </c>
    </row>
    <row r="32" spans="2:9" ht="15" customHeight="1" x14ac:dyDescent="0.2">
      <c r="B32" t="s">
        <v>71</v>
      </c>
      <c r="C32" s="12">
        <v>45</v>
      </c>
      <c r="D32" s="8">
        <v>3.26</v>
      </c>
      <c r="E32" s="12">
        <v>26</v>
      </c>
      <c r="F32" s="8">
        <v>3.04</v>
      </c>
      <c r="G32" s="12">
        <v>19</v>
      </c>
      <c r="H32" s="8">
        <v>3.92</v>
      </c>
      <c r="I32" s="12">
        <v>0</v>
      </c>
    </row>
    <row r="33" spans="2:9" ht="15" customHeight="1" x14ac:dyDescent="0.2">
      <c r="B33" t="s">
        <v>64</v>
      </c>
      <c r="C33" s="12">
        <v>42</v>
      </c>
      <c r="D33" s="8">
        <v>3.04</v>
      </c>
      <c r="E33" s="12">
        <v>13</v>
      </c>
      <c r="F33" s="8">
        <v>1.52</v>
      </c>
      <c r="G33" s="12">
        <v>29</v>
      </c>
      <c r="H33" s="8">
        <v>5.98</v>
      </c>
      <c r="I33" s="12">
        <v>0</v>
      </c>
    </row>
    <row r="34" spans="2:9" ht="15" customHeight="1" x14ac:dyDescent="0.2">
      <c r="B34" t="s">
        <v>80</v>
      </c>
      <c r="C34" s="12">
        <v>32</v>
      </c>
      <c r="D34" s="8">
        <v>2.3199999999999998</v>
      </c>
      <c r="E34" s="12">
        <v>31</v>
      </c>
      <c r="F34" s="8">
        <v>3.63</v>
      </c>
      <c r="G34" s="12">
        <v>1</v>
      </c>
      <c r="H34" s="8">
        <v>0.21</v>
      </c>
      <c r="I34" s="12">
        <v>0</v>
      </c>
    </row>
    <row r="35" spans="2:9" ht="15" customHeight="1" x14ac:dyDescent="0.2">
      <c r="B35" t="s">
        <v>75</v>
      </c>
      <c r="C35" s="12">
        <v>28</v>
      </c>
      <c r="D35" s="8">
        <v>2.0299999999999998</v>
      </c>
      <c r="E35" s="12">
        <v>10</v>
      </c>
      <c r="F35" s="8">
        <v>1.17</v>
      </c>
      <c r="G35" s="12">
        <v>15</v>
      </c>
      <c r="H35" s="8">
        <v>3.09</v>
      </c>
      <c r="I35" s="12">
        <v>0</v>
      </c>
    </row>
    <row r="36" spans="2:9" ht="15" customHeight="1" x14ac:dyDescent="0.2">
      <c r="B36" t="s">
        <v>84</v>
      </c>
      <c r="C36" s="12">
        <v>26</v>
      </c>
      <c r="D36" s="8">
        <v>1.88</v>
      </c>
      <c r="E36" s="12">
        <v>18</v>
      </c>
      <c r="F36" s="8">
        <v>2.11</v>
      </c>
      <c r="G36" s="12">
        <v>8</v>
      </c>
      <c r="H36" s="8">
        <v>1.65</v>
      </c>
      <c r="I36" s="12">
        <v>0</v>
      </c>
    </row>
    <row r="37" spans="2:9" ht="15" customHeight="1" x14ac:dyDescent="0.2">
      <c r="B37" t="s">
        <v>89</v>
      </c>
      <c r="C37" s="12">
        <v>24</v>
      </c>
      <c r="D37" s="8">
        <v>1.74</v>
      </c>
      <c r="E37" s="12">
        <v>14</v>
      </c>
      <c r="F37" s="8">
        <v>1.64</v>
      </c>
      <c r="G37" s="12">
        <v>10</v>
      </c>
      <c r="H37" s="8">
        <v>2.06</v>
      </c>
      <c r="I37" s="12">
        <v>0</v>
      </c>
    </row>
    <row r="38" spans="2:9" ht="15" customHeight="1" x14ac:dyDescent="0.2">
      <c r="B38" t="s">
        <v>69</v>
      </c>
      <c r="C38" s="12">
        <v>23</v>
      </c>
      <c r="D38" s="8">
        <v>1.67</v>
      </c>
      <c r="E38" s="12">
        <v>14</v>
      </c>
      <c r="F38" s="8">
        <v>1.64</v>
      </c>
      <c r="G38" s="12">
        <v>9</v>
      </c>
      <c r="H38" s="8">
        <v>1.86</v>
      </c>
      <c r="I38" s="12">
        <v>0</v>
      </c>
    </row>
    <row r="39" spans="2:9" ht="15" customHeight="1" x14ac:dyDescent="0.2">
      <c r="B39" t="s">
        <v>81</v>
      </c>
      <c r="C39" s="12">
        <v>22</v>
      </c>
      <c r="D39" s="8">
        <v>1.59</v>
      </c>
      <c r="E39" s="12">
        <v>0</v>
      </c>
      <c r="F39" s="8">
        <v>0</v>
      </c>
      <c r="G39" s="12">
        <v>18</v>
      </c>
      <c r="H39" s="8">
        <v>3.71</v>
      </c>
      <c r="I39" s="12">
        <v>0</v>
      </c>
    </row>
    <row r="40" spans="2:9" ht="15" customHeight="1" x14ac:dyDescent="0.2">
      <c r="B40" t="s">
        <v>76</v>
      </c>
      <c r="C40" s="12">
        <v>20</v>
      </c>
      <c r="D40" s="8">
        <v>1.45</v>
      </c>
      <c r="E40" s="12">
        <v>13</v>
      </c>
      <c r="F40" s="8">
        <v>1.52</v>
      </c>
      <c r="G40" s="12">
        <v>7</v>
      </c>
      <c r="H40" s="8">
        <v>1.44</v>
      </c>
      <c r="I40" s="12">
        <v>0</v>
      </c>
    </row>
    <row r="41" spans="2:9" ht="15" customHeight="1" x14ac:dyDescent="0.2">
      <c r="B41" t="s">
        <v>74</v>
      </c>
      <c r="C41" s="12">
        <v>16</v>
      </c>
      <c r="D41" s="8">
        <v>1.1599999999999999</v>
      </c>
      <c r="E41" s="12">
        <v>14</v>
      </c>
      <c r="F41" s="8">
        <v>1.64</v>
      </c>
      <c r="G41" s="12">
        <v>2</v>
      </c>
      <c r="H41" s="8">
        <v>0.41</v>
      </c>
      <c r="I41" s="12">
        <v>0</v>
      </c>
    </row>
    <row r="42" spans="2:9" ht="15" customHeight="1" x14ac:dyDescent="0.2">
      <c r="B42" t="s">
        <v>85</v>
      </c>
      <c r="C42" s="12">
        <v>15</v>
      </c>
      <c r="D42" s="8">
        <v>1.0900000000000001</v>
      </c>
      <c r="E42" s="12">
        <v>7</v>
      </c>
      <c r="F42" s="8">
        <v>0.82</v>
      </c>
      <c r="G42" s="12">
        <v>8</v>
      </c>
      <c r="H42" s="8">
        <v>1.65</v>
      </c>
      <c r="I42" s="12">
        <v>0</v>
      </c>
    </row>
    <row r="43" spans="2:9" ht="15" customHeight="1" x14ac:dyDescent="0.2">
      <c r="B43" t="s">
        <v>66</v>
      </c>
      <c r="C43" s="12">
        <v>14</v>
      </c>
      <c r="D43" s="8">
        <v>1.01</v>
      </c>
      <c r="E43" s="12">
        <v>1</v>
      </c>
      <c r="F43" s="8">
        <v>0.12</v>
      </c>
      <c r="G43" s="12">
        <v>13</v>
      </c>
      <c r="H43" s="8">
        <v>2.68</v>
      </c>
      <c r="I43" s="12">
        <v>0</v>
      </c>
    </row>
    <row r="44" spans="2:9" ht="15" customHeight="1" x14ac:dyDescent="0.2">
      <c r="B44" t="s">
        <v>88</v>
      </c>
      <c r="C44" s="12">
        <v>14</v>
      </c>
      <c r="D44" s="8">
        <v>1.01</v>
      </c>
      <c r="E44" s="12">
        <v>7</v>
      </c>
      <c r="F44" s="8">
        <v>0.82</v>
      </c>
      <c r="G44" s="12">
        <v>7</v>
      </c>
      <c r="H44" s="8">
        <v>1.44</v>
      </c>
      <c r="I44" s="12">
        <v>0</v>
      </c>
    </row>
    <row r="45" spans="2:9" ht="15" customHeight="1" x14ac:dyDescent="0.2">
      <c r="B45" t="s">
        <v>86</v>
      </c>
      <c r="C45" s="12">
        <v>14</v>
      </c>
      <c r="D45" s="8">
        <v>1.01</v>
      </c>
      <c r="E45" s="12">
        <v>8</v>
      </c>
      <c r="F45" s="8">
        <v>0.94</v>
      </c>
      <c r="G45" s="12">
        <v>6</v>
      </c>
      <c r="H45" s="8">
        <v>1.24</v>
      </c>
      <c r="I45" s="12">
        <v>0</v>
      </c>
    </row>
    <row r="48" spans="2:9" ht="33" customHeight="1" x14ac:dyDescent="0.2">
      <c r="B48" t="s">
        <v>227</v>
      </c>
      <c r="C48" s="10" t="s">
        <v>55</v>
      </c>
      <c r="D48" s="10" t="s">
        <v>56</v>
      </c>
      <c r="E48" s="10" t="s">
        <v>57</v>
      </c>
      <c r="F48" s="10" t="s">
        <v>58</v>
      </c>
      <c r="G48" s="10" t="s">
        <v>59</v>
      </c>
      <c r="H48" s="10" t="s">
        <v>60</v>
      </c>
      <c r="I48" s="10" t="s">
        <v>61</v>
      </c>
    </row>
    <row r="49" spans="2:9" ht="15" customHeight="1" x14ac:dyDescent="0.2">
      <c r="B49" t="s">
        <v>138</v>
      </c>
      <c r="C49" s="12">
        <v>106</v>
      </c>
      <c r="D49" s="8">
        <v>7.68</v>
      </c>
      <c r="E49" s="12">
        <v>99</v>
      </c>
      <c r="F49" s="8">
        <v>11.59</v>
      </c>
      <c r="G49" s="12">
        <v>7</v>
      </c>
      <c r="H49" s="8">
        <v>1.44</v>
      </c>
      <c r="I49" s="12">
        <v>0</v>
      </c>
    </row>
    <row r="50" spans="2:9" ht="15" customHeight="1" x14ac:dyDescent="0.2">
      <c r="B50" t="s">
        <v>137</v>
      </c>
      <c r="C50" s="12">
        <v>68</v>
      </c>
      <c r="D50" s="8">
        <v>4.93</v>
      </c>
      <c r="E50" s="12">
        <v>68</v>
      </c>
      <c r="F50" s="8">
        <v>7.96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136</v>
      </c>
      <c r="C51" s="12">
        <v>51</v>
      </c>
      <c r="D51" s="8">
        <v>3.7</v>
      </c>
      <c r="E51" s="12">
        <v>50</v>
      </c>
      <c r="F51" s="8">
        <v>5.85</v>
      </c>
      <c r="G51" s="12">
        <v>1</v>
      </c>
      <c r="H51" s="8">
        <v>0.21</v>
      </c>
      <c r="I51" s="12">
        <v>0</v>
      </c>
    </row>
    <row r="52" spans="2:9" ht="15" customHeight="1" x14ac:dyDescent="0.2">
      <c r="B52" t="s">
        <v>122</v>
      </c>
      <c r="C52" s="12">
        <v>48</v>
      </c>
      <c r="D52" s="8">
        <v>3.48</v>
      </c>
      <c r="E52" s="12">
        <v>39</v>
      </c>
      <c r="F52" s="8">
        <v>4.57</v>
      </c>
      <c r="G52" s="12">
        <v>9</v>
      </c>
      <c r="H52" s="8">
        <v>1.86</v>
      </c>
      <c r="I52" s="12">
        <v>0</v>
      </c>
    </row>
    <row r="53" spans="2:9" ht="15" customHeight="1" x14ac:dyDescent="0.2">
      <c r="B53" t="s">
        <v>131</v>
      </c>
      <c r="C53" s="12">
        <v>42</v>
      </c>
      <c r="D53" s="8">
        <v>3.04</v>
      </c>
      <c r="E53" s="12">
        <v>28</v>
      </c>
      <c r="F53" s="8">
        <v>3.28</v>
      </c>
      <c r="G53" s="12">
        <v>14</v>
      </c>
      <c r="H53" s="8">
        <v>2.89</v>
      </c>
      <c r="I53" s="12">
        <v>0</v>
      </c>
    </row>
    <row r="54" spans="2:9" ht="15" customHeight="1" x14ac:dyDescent="0.2">
      <c r="B54" t="s">
        <v>121</v>
      </c>
      <c r="C54" s="12">
        <v>41</v>
      </c>
      <c r="D54" s="8">
        <v>2.97</v>
      </c>
      <c r="E54" s="12">
        <v>9</v>
      </c>
      <c r="F54" s="8">
        <v>1.05</v>
      </c>
      <c r="G54" s="12">
        <v>32</v>
      </c>
      <c r="H54" s="8">
        <v>6.6</v>
      </c>
      <c r="I54" s="12">
        <v>0</v>
      </c>
    </row>
    <row r="55" spans="2:9" ht="15" customHeight="1" x14ac:dyDescent="0.2">
      <c r="B55" t="s">
        <v>130</v>
      </c>
      <c r="C55" s="12">
        <v>35</v>
      </c>
      <c r="D55" s="8">
        <v>2.54</v>
      </c>
      <c r="E55" s="12">
        <v>27</v>
      </c>
      <c r="F55" s="8">
        <v>3.16</v>
      </c>
      <c r="G55" s="12">
        <v>8</v>
      </c>
      <c r="H55" s="8">
        <v>1.65</v>
      </c>
      <c r="I55" s="12">
        <v>0</v>
      </c>
    </row>
    <row r="56" spans="2:9" ht="15" customHeight="1" x14ac:dyDescent="0.2">
      <c r="B56" t="s">
        <v>135</v>
      </c>
      <c r="C56" s="12">
        <v>34</v>
      </c>
      <c r="D56" s="8">
        <v>2.46</v>
      </c>
      <c r="E56" s="12">
        <v>28</v>
      </c>
      <c r="F56" s="8">
        <v>3.28</v>
      </c>
      <c r="G56" s="12">
        <v>6</v>
      </c>
      <c r="H56" s="8">
        <v>1.24</v>
      </c>
      <c r="I56" s="12">
        <v>0</v>
      </c>
    </row>
    <row r="57" spans="2:9" ht="15" customHeight="1" x14ac:dyDescent="0.2">
      <c r="B57" t="s">
        <v>139</v>
      </c>
      <c r="C57" s="12">
        <v>32</v>
      </c>
      <c r="D57" s="8">
        <v>2.3199999999999998</v>
      </c>
      <c r="E57" s="12">
        <v>29</v>
      </c>
      <c r="F57" s="8">
        <v>3.4</v>
      </c>
      <c r="G57" s="12">
        <v>3</v>
      </c>
      <c r="H57" s="8">
        <v>0.62</v>
      </c>
      <c r="I57" s="12">
        <v>0</v>
      </c>
    </row>
    <row r="58" spans="2:9" ht="15" customHeight="1" x14ac:dyDescent="0.2">
      <c r="B58" t="s">
        <v>127</v>
      </c>
      <c r="C58" s="12">
        <v>26</v>
      </c>
      <c r="D58" s="8">
        <v>1.88</v>
      </c>
      <c r="E58" s="12">
        <v>18</v>
      </c>
      <c r="F58" s="8">
        <v>2.11</v>
      </c>
      <c r="G58" s="12">
        <v>8</v>
      </c>
      <c r="H58" s="8">
        <v>1.65</v>
      </c>
      <c r="I58" s="12">
        <v>0</v>
      </c>
    </row>
    <row r="59" spans="2:9" ht="15" customHeight="1" x14ac:dyDescent="0.2">
      <c r="B59" t="s">
        <v>180</v>
      </c>
      <c r="C59" s="12">
        <v>26</v>
      </c>
      <c r="D59" s="8">
        <v>1.88</v>
      </c>
      <c r="E59" s="12">
        <v>1</v>
      </c>
      <c r="F59" s="8">
        <v>0.12</v>
      </c>
      <c r="G59" s="12">
        <v>0</v>
      </c>
      <c r="H59" s="8">
        <v>0</v>
      </c>
      <c r="I59" s="12">
        <v>1</v>
      </c>
    </row>
    <row r="60" spans="2:9" ht="15" customHeight="1" x14ac:dyDescent="0.2">
      <c r="B60" t="s">
        <v>140</v>
      </c>
      <c r="C60" s="12">
        <v>26</v>
      </c>
      <c r="D60" s="8">
        <v>1.88</v>
      </c>
      <c r="E60" s="12">
        <v>26</v>
      </c>
      <c r="F60" s="8">
        <v>3.04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125</v>
      </c>
      <c r="C61" s="12">
        <v>23</v>
      </c>
      <c r="D61" s="8">
        <v>1.67</v>
      </c>
      <c r="E61" s="12">
        <v>17</v>
      </c>
      <c r="F61" s="8">
        <v>1.99</v>
      </c>
      <c r="G61" s="12">
        <v>6</v>
      </c>
      <c r="H61" s="8">
        <v>1.24</v>
      </c>
      <c r="I61" s="12">
        <v>0</v>
      </c>
    </row>
    <row r="62" spans="2:9" ht="15" customHeight="1" x14ac:dyDescent="0.2">
      <c r="B62" t="s">
        <v>149</v>
      </c>
      <c r="C62" s="12">
        <v>22</v>
      </c>
      <c r="D62" s="8">
        <v>1.59</v>
      </c>
      <c r="E62" s="12">
        <v>11</v>
      </c>
      <c r="F62" s="8">
        <v>1.29</v>
      </c>
      <c r="G62" s="12">
        <v>11</v>
      </c>
      <c r="H62" s="8">
        <v>2.27</v>
      </c>
      <c r="I62" s="12">
        <v>0</v>
      </c>
    </row>
    <row r="63" spans="2:9" ht="15" customHeight="1" x14ac:dyDescent="0.2">
      <c r="B63" t="s">
        <v>132</v>
      </c>
      <c r="C63" s="12">
        <v>21</v>
      </c>
      <c r="D63" s="8">
        <v>1.52</v>
      </c>
      <c r="E63" s="12">
        <v>6</v>
      </c>
      <c r="F63" s="8">
        <v>0.7</v>
      </c>
      <c r="G63" s="12">
        <v>12</v>
      </c>
      <c r="H63" s="8">
        <v>2.4700000000000002</v>
      </c>
      <c r="I63" s="12">
        <v>0</v>
      </c>
    </row>
    <row r="64" spans="2:9" ht="15" customHeight="1" x14ac:dyDescent="0.2">
      <c r="B64" t="s">
        <v>128</v>
      </c>
      <c r="C64" s="12">
        <v>20</v>
      </c>
      <c r="D64" s="8">
        <v>1.45</v>
      </c>
      <c r="E64" s="12">
        <v>12</v>
      </c>
      <c r="F64" s="8">
        <v>1.41</v>
      </c>
      <c r="G64" s="12">
        <v>8</v>
      </c>
      <c r="H64" s="8">
        <v>1.65</v>
      </c>
      <c r="I64" s="12">
        <v>0</v>
      </c>
    </row>
    <row r="65" spans="2:9" ht="15" customHeight="1" x14ac:dyDescent="0.2">
      <c r="B65" t="s">
        <v>144</v>
      </c>
      <c r="C65" s="12">
        <v>19</v>
      </c>
      <c r="D65" s="8">
        <v>1.38</v>
      </c>
      <c r="E65" s="12">
        <v>16</v>
      </c>
      <c r="F65" s="8">
        <v>1.87</v>
      </c>
      <c r="G65" s="12">
        <v>3</v>
      </c>
      <c r="H65" s="8">
        <v>0.62</v>
      </c>
      <c r="I65" s="12">
        <v>0</v>
      </c>
    </row>
    <row r="66" spans="2:9" ht="15" customHeight="1" x14ac:dyDescent="0.2">
      <c r="B66" t="s">
        <v>155</v>
      </c>
      <c r="C66" s="12">
        <v>19</v>
      </c>
      <c r="D66" s="8">
        <v>1.38</v>
      </c>
      <c r="E66" s="12">
        <v>12</v>
      </c>
      <c r="F66" s="8">
        <v>1.41</v>
      </c>
      <c r="G66" s="12">
        <v>7</v>
      </c>
      <c r="H66" s="8">
        <v>1.44</v>
      </c>
      <c r="I66" s="12">
        <v>0</v>
      </c>
    </row>
    <row r="67" spans="2:9" ht="15" customHeight="1" x14ac:dyDescent="0.2">
      <c r="B67" t="s">
        <v>123</v>
      </c>
      <c r="C67" s="12">
        <v>19</v>
      </c>
      <c r="D67" s="8">
        <v>1.38</v>
      </c>
      <c r="E67" s="12">
        <v>5</v>
      </c>
      <c r="F67" s="8">
        <v>0.59</v>
      </c>
      <c r="G67" s="12">
        <v>14</v>
      </c>
      <c r="H67" s="8">
        <v>2.89</v>
      </c>
      <c r="I67" s="12">
        <v>0</v>
      </c>
    </row>
    <row r="68" spans="2:9" ht="15" customHeight="1" x14ac:dyDescent="0.2">
      <c r="B68" t="s">
        <v>181</v>
      </c>
      <c r="C68" s="12">
        <v>19</v>
      </c>
      <c r="D68" s="8">
        <v>1.38</v>
      </c>
      <c r="E68" s="12">
        <v>18</v>
      </c>
      <c r="F68" s="8">
        <v>2.11</v>
      </c>
      <c r="G68" s="12">
        <v>1</v>
      </c>
      <c r="H68" s="8">
        <v>0.21</v>
      </c>
      <c r="I68" s="12">
        <v>0</v>
      </c>
    </row>
    <row r="70" spans="2:9" ht="15" customHeight="1" x14ac:dyDescent="0.2">
      <c r="B70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45EC5-3F9C-4363-81AA-924C65EB747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249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172</v>
      </c>
      <c r="D6" s="8">
        <v>17.079999999999998</v>
      </c>
      <c r="E6" s="12">
        <v>64</v>
      </c>
      <c r="F6" s="8">
        <v>11.25</v>
      </c>
      <c r="G6" s="12">
        <v>108</v>
      </c>
      <c r="H6" s="8">
        <v>25.23</v>
      </c>
      <c r="I6" s="12">
        <v>0</v>
      </c>
    </row>
    <row r="7" spans="2:9" ht="15" customHeight="1" x14ac:dyDescent="0.2">
      <c r="B7" t="s">
        <v>41</v>
      </c>
      <c r="C7" s="12">
        <v>35</v>
      </c>
      <c r="D7" s="8">
        <v>3.48</v>
      </c>
      <c r="E7" s="12">
        <v>11</v>
      </c>
      <c r="F7" s="8">
        <v>1.93</v>
      </c>
      <c r="G7" s="12">
        <v>24</v>
      </c>
      <c r="H7" s="8">
        <v>5.61</v>
      </c>
      <c r="I7" s="12">
        <v>0</v>
      </c>
    </row>
    <row r="8" spans="2:9" ht="15" customHeight="1" x14ac:dyDescent="0.2">
      <c r="B8" t="s">
        <v>42</v>
      </c>
      <c r="C8" s="12">
        <v>1</v>
      </c>
      <c r="D8" s="8">
        <v>0.1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43</v>
      </c>
      <c r="C9" s="12">
        <v>9</v>
      </c>
      <c r="D9" s="8">
        <v>0.89</v>
      </c>
      <c r="E9" s="12">
        <v>0</v>
      </c>
      <c r="F9" s="8">
        <v>0</v>
      </c>
      <c r="G9" s="12">
        <v>9</v>
      </c>
      <c r="H9" s="8">
        <v>2.1</v>
      </c>
      <c r="I9" s="12">
        <v>0</v>
      </c>
    </row>
    <row r="10" spans="2:9" ht="15" customHeight="1" x14ac:dyDescent="0.2">
      <c r="B10" t="s">
        <v>44</v>
      </c>
      <c r="C10" s="12">
        <v>11</v>
      </c>
      <c r="D10" s="8">
        <v>1.0900000000000001</v>
      </c>
      <c r="E10" s="12">
        <v>2</v>
      </c>
      <c r="F10" s="8">
        <v>0.35</v>
      </c>
      <c r="G10" s="12">
        <v>8</v>
      </c>
      <c r="H10" s="8">
        <v>1.87</v>
      </c>
      <c r="I10" s="12">
        <v>1</v>
      </c>
    </row>
    <row r="11" spans="2:9" ht="15" customHeight="1" x14ac:dyDescent="0.2">
      <c r="B11" t="s">
        <v>45</v>
      </c>
      <c r="C11" s="12">
        <v>201</v>
      </c>
      <c r="D11" s="8">
        <v>19.96</v>
      </c>
      <c r="E11" s="12">
        <v>90</v>
      </c>
      <c r="F11" s="8">
        <v>15.82</v>
      </c>
      <c r="G11" s="12">
        <v>111</v>
      </c>
      <c r="H11" s="8">
        <v>25.93</v>
      </c>
      <c r="I11" s="12">
        <v>0</v>
      </c>
    </row>
    <row r="12" spans="2:9" ht="15" customHeight="1" x14ac:dyDescent="0.2">
      <c r="B12" t="s">
        <v>46</v>
      </c>
      <c r="C12" s="12">
        <v>4</v>
      </c>
      <c r="D12" s="8">
        <v>0.4</v>
      </c>
      <c r="E12" s="12">
        <v>1</v>
      </c>
      <c r="F12" s="8">
        <v>0.18</v>
      </c>
      <c r="G12" s="12">
        <v>3</v>
      </c>
      <c r="H12" s="8">
        <v>0.7</v>
      </c>
      <c r="I12" s="12">
        <v>0</v>
      </c>
    </row>
    <row r="13" spans="2:9" ht="15" customHeight="1" x14ac:dyDescent="0.2">
      <c r="B13" t="s">
        <v>47</v>
      </c>
      <c r="C13" s="12">
        <v>55</v>
      </c>
      <c r="D13" s="8">
        <v>5.46</v>
      </c>
      <c r="E13" s="12">
        <v>35</v>
      </c>
      <c r="F13" s="8">
        <v>6.15</v>
      </c>
      <c r="G13" s="12">
        <v>20</v>
      </c>
      <c r="H13" s="8">
        <v>4.67</v>
      </c>
      <c r="I13" s="12">
        <v>0</v>
      </c>
    </row>
    <row r="14" spans="2:9" ht="15" customHeight="1" x14ac:dyDescent="0.2">
      <c r="B14" t="s">
        <v>48</v>
      </c>
      <c r="C14" s="12">
        <v>38</v>
      </c>
      <c r="D14" s="8">
        <v>3.77</v>
      </c>
      <c r="E14" s="12">
        <v>21</v>
      </c>
      <c r="F14" s="8">
        <v>3.69</v>
      </c>
      <c r="G14" s="12">
        <v>16</v>
      </c>
      <c r="H14" s="8">
        <v>3.74</v>
      </c>
      <c r="I14" s="12">
        <v>1</v>
      </c>
    </row>
    <row r="15" spans="2:9" ht="15" customHeight="1" x14ac:dyDescent="0.2">
      <c r="B15" t="s">
        <v>49</v>
      </c>
      <c r="C15" s="12">
        <v>249</v>
      </c>
      <c r="D15" s="8">
        <v>24.73</v>
      </c>
      <c r="E15" s="12">
        <v>189</v>
      </c>
      <c r="F15" s="8">
        <v>33.22</v>
      </c>
      <c r="G15" s="12">
        <v>59</v>
      </c>
      <c r="H15" s="8">
        <v>13.79</v>
      </c>
      <c r="I15" s="12">
        <v>1</v>
      </c>
    </row>
    <row r="16" spans="2:9" ht="15" customHeight="1" x14ac:dyDescent="0.2">
      <c r="B16" t="s">
        <v>50</v>
      </c>
      <c r="C16" s="12">
        <v>128</v>
      </c>
      <c r="D16" s="8">
        <v>12.71</v>
      </c>
      <c r="E16" s="12">
        <v>102</v>
      </c>
      <c r="F16" s="8">
        <v>17.93</v>
      </c>
      <c r="G16" s="12">
        <v>22</v>
      </c>
      <c r="H16" s="8">
        <v>5.14</v>
      </c>
      <c r="I16" s="12">
        <v>3</v>
      </c>
    </row>
    <row r="17" spans="2:9" ht="15" customHeight="1" x14ac:dyDescent="0.2">
      <c r="B17" t="s">
        <v>51</v>
      </c>
      <c r="C17" s="12">
        <v>32</v>
      </c>
      <c r="D17" s="8">
        <v>3.18</v>
      </c>
      <c r="E17" s="12">
        <v>16</v>
      </c>
      <c r="F17" s="8">
        <v>2.81</v>
      </c>
      <c r="G17" s="12">
        <v>15</v>
      </c>
      <c r="H17" s="8">
        <v>3.5</v>
      </c>
      <c r="I17" s="12">
        <v>1</v>
      </c>
    </row>
    <row r="18" spans="2:9" ht="15" customHeight="1" x14ac:dyDescent="0.2">
      <c r="B18" t="s">
        <v>52</v>
      </c>
      <c r="C18" s="12">
        <v>42</v>
      </c>
      <c r="D18" s="8">
        <v>4.17</v>
      </c>
      <c r="E18" s="12">
        <v>28</v>
      </c>
      <c r="F18" s="8">
        <v>4.92</v>
      </c>
      <c r="G18" s="12">
        <v>14</v>
      </c>
      <c r="H18" s="8">
        <v>3.27</v>
      </c>
      <c r="I18" s="12">
        <v>0</v>
      </c>
    </row>
    <row r="19" spans="2:9" ht="15" customHeight="1" x14ac:dyDescent="0.2">
      <c r="B19" t="s">
        <v>53</v>
      </c>
      <c r="C19" s="12">
        <v>30</v>
      </c>
      <c r="D19" s="8">
        <v>2.98</v>
      </c>
      <c r="E19" s="12">
        <v>10</v>
      </c>
      <c r="F19" s="8">
        <v>1.76</v>
      </c>
      <c r="G19" s="12">
        <v>19</v>
      </c>
      <c r="H19" s="8">
        <v>4.4400000000000004</v>
      </c>
      <c r="I19" s="12">
        <v>1</v>
      </c>
    </row>
    <row r="20" spans="2:9" ht="15" customHeight="1" x14ac:dyDescent="0.2">
      <c r="B20" s="9" t="s">
        <v>225</v>
      </c>
      <c r="C20" s="12">
        <f>SUM(LTBL_15217[総数／事業所数])</f>
        <v>1007</v>
      </c>
      <c r="E20" s="12">
        <f>SUBTOTAL(109,LTBL_15217[個人／事業所数])</f>
        <v>569</v>
      </c>
      <c r="G20" s="12">
        <f>SUBTOTAL(109,LTBL_15217[法人／事業所数])</f>
        <v>428</v>
      </c>
      <c r="I20" s="12">
        <f>SUBTOTAL(109,LTBL_15217[法人以外の団体／事業所数])</f>
        <v>8</v>
      </c>
    </row>
    <row r="21" spans="2:9" ht="15" customHeight="1" x14ac:dyDescent="0.2">
      <c r="E21" s="11">
        <f>LTBL_15217[[#Totals],[個人／事業所数]]/LTBL_15217[[#Totals],[総数／事業所数]]</f>
        <v>0.56504468718967227</v>
      </c>
      <c r="G21" s="11">
        <f>LTBL_15217[[#Totals],[法人／事業所数]]/LTBL_15217[[#Totals],[総数／事業所数]]</f>
        <v>0.42502482621648463</v>
      </c>
      <c r="I21" s="11">
        <f>LTBL_15217[[#Totals],[法人以外の団体／事業所数]]/LTBL_15217[[#Totals],[総数／事業所数]]</f>
        <v>7.9443892750744784E-3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76</v>
      </c>
      <c r="C24" s="12">
        <v>150</v>
      </c>
      <c r="D24" s="8">
        <v>14.9</v>
      </c>
      <c r="E24" s="12">
        <v>111</v>
      </c>
      <c r="F24" s="8">
        <v>19.510000000000002</v>
      </c>
      <c r="G24" s="12">
        <v>39</v>
      </c>
      <c r="H24" s="8">
        <v>9.11</v>
      </c>
      <c r="I24" s="12">
        <v>0</v>
      </c>
    </row>
    <row r="25" spans="2:9" ht="15" customHeight="1" x14ac:dyDescent="0.2">
      <c r="B25" t="s">
        <v>78</v>
      </c>
      <c r="C25" s="12">
        <v>113</v>
      </c>
      <c r="D25" s="8">
        <v>11.22</v>
      </c>
      <c r="E25" s="12">
        <v>97</v>
      </c>
      <c r="F25" s="8">
        <v>17.05</v>
      </c>
      <c r="G25" s="12">
        <v>15</v>
      </c>
      <c r="H25" s="8">
        <v>3.5</v>
      </c>
      <c r="I25" s="12">
        <v>1</v>
      </c>
    </row>
    <row r="26" spans="2:9" ht="15" customHeight="1" x14ac:dyDescent="0.2">
      <c r="B26" t="s">
        <v>77</v>
      </c>
      <c r="C26" s="12">
        <v>90</v>
      </c>
      <c r="D26" s="8">
        <v>8.94</v>
      </c>
      <c r="E26" s="12">
        <v>77</v>
      </c>
      <c r="F26" s="8">
        <v>13.53</v>
      </c>
      <c r="G26" s="12">
        <v>12</v>
      </c>
      <c r="H26" s="8">
        <v>2.8</v>
      </c>
      <c r="I26" s="12">
        <v>1</v>
      </c>
    </row>
    <row r="27" spans="2:9" ht="15" customHeight="1" x14ac:dyDescent="0.2">
      <c r="B27" t="s">
        <v>62</v>
      </c>
      <c r="C27" s="12">
        <v>77</v>
      </c>
      <c r="D27" s="8">
        <v>7.65</v>
      </c>
      <c r="E27" s="12">
        <v>28</v>
      </c>
      <c r="F27" s="8">
        <v>4.92</v>
      </c>
      <c r="G27" s="12">
        <v>49</v>
      </c>
      <c r="H27" s="8">
        <v>11.45</v>
      </c>
      <c r="I27" s="12">
        <v>0</v>
      </c>
    </row>
    <row r="28" spans="2:9" ht="15" customHeight="1" x14ac:dyDescent="0.2">
      <c r="B28" t="s">
        <v>63</v>
      </c>
      <c r="C28" s="12">
        <v>62</v>
      </c>
      <c r="D28" s="8">
        <v>6.16</v>
      </c>
      <c r="E28" s="12">
        <v>31</v>
      </c>
      <c r="F28" s="8">
        <v>5.45</v>
      </c>
      <c r="G28" s="12">
        <v>31</v>
      </c>
      <c r="H28" s="8">
        <v>7.24</v>
      </c>
      <c r="I28" s="12">
        <v>0</v>
      </c>
    </row>
    <row r="29" spans="2:9" ht="15" customHeight="1" x14ac:dyDescent="0.2">
      <c r="B29" t="s">
        <v>72</v>
      </c>
      <c r="C29" s="12">
        <v>60</v>
      </c>
      <c r="D29" s="8">
        <v>5.96</v>
      </c>
      <c r="E29" s="12">
        <v>28</v>
      </c>
      <c r="F29" s="8">
        <v>4.92</v>
      </c>
      <c r="G29" s="12">
        <v>32</v>
      </c>
      <c r="H29" s="8">
        <v>7.48</v>
      </c>
      <c r="I29" s="12">
        <v>0</v>
      </c>
    </row>
    <row r="30" spans="2:9" ht="15" customHeight="1" x14ac:dyDescent="0.2">
      <c r="B30" t="s">
        <v>70</v>
      </c>
      <c r="C30" s="12">
        <v>55</v>
      </c>
      <c r="D30" s="8">
        <v>5.46</v>
      </c>
      <c r="E30" s="12">
        <v>28</v>
      </c>
      <c r="F30" s="8">
        <v>4.92</v>
      </c>
      <c r="G30" s="12">
        <v>27</v>
      </c>
      <c r="H30" s="8">
        <v>6.31</v>
      </c>
      <c r="I30" s="12">
        <v>0</v>
      </c>
    </row>
    <row r="31" spans="2:9" ht="15" customHeight="1" x14ac:dyDescent="0.2">
      <c r="B31" t="s">
        <v>73</v>
      </c>
      <c r="C31" s="12">
        <v>47</v>
      </c>
      <c r="D31" s="8">
        <v>4.67</v>
      </c>
      <c r="E31" s="12">
        <v>34</v>
      </c>
      <c r="F31" s="8">
        <v>5.98</v>
      </c>
      <c r="G31" s="12">
        <v>13</v>
      </c>
      <c r="H31" s="8">
        <v>3.04</v>
      </c>
      <c r="I31" s="12">
        <v>0</v>
      </c>
    </row>
    <row r="32" spans="2:9" ht="15" customHeight="1" x14ac:dyDescent="0.2">
      <c r="B32" t="s">
        <v>64</v>
      </c>
      <c r="C32" s="12">
        <v>33</v>
      </c>
      <c r="D32" s="8">
        <v>3.28</v>
      </c>
      <c r="E32" s="12">
        <v>5</v>
      </c>
      <c r="F32" s="8">
        <v>0.88</v>
      </c>
      <c r="G32" s="12">
        <v>28</v>
      </c>
      <c r="H32" s="8">
        <v>6.54</v>
      </c>
      <c r="I32" s="12">
        <v>0</v>
      </c>
    </row>
    <row r="33" spans="2:9" ht="15" customHeight="1" x14ac:dyDescent="0.2">
      <c r="B33" t="s">
        <v>80</v>
      </c>
      <c r="C33" s="12">
        <v>33</v>
      </c>
      <c r="D33" s="8">
        <v>3.28</v>
      </c>
      <c r="E33" s="12">
        <v>28</v>
      </c>
      <c r="F33" s="8">
        <v>4.92</v>
      </c>
      <c r="G33" s="12">
        <v>5</v>
      </c>
      <c r="H33" s="8">
        <v>1.17</v>
      </c>
      <c r="I33" s="12">
        <v>0</v>
      </c>
    </row>
    <row r="34" spans="2:9" ht="15" customHeight="1" x14ac:dyDescent="0.2">
      <c r="B34" t="s">
        <v>79</v>
      </c>
      <c r="C34" s="12">
        <v>32</v>
      </c>
      <c r="D34" s="8">
        <v>3.18</v>
      </c>
      <c r="E34" s="12">
        <v>16</v>
      </c>
      <c r="F34" s="8">
        <v>2.81</v>
      </c>
      <c r="G34" s="12">
        <v>15</v>
      </c>
      <c r="H34" s="8">
        <v>3.5</v>
      </c>
      <c r="I34" s="12">
        <v>1</v>
      </c>
    </row>
    <row r="35" spans="2:9" ht="15" customHeight="1" x14ac:dyDescent="0.2">
      <c r="B35" t="s">
        <v>71</v>
      </c>
      <c r="C35" s="12">
        <v>29</v>
      </c>
      <c r="D35" s="8">
        <v>2.88</v>
      </c>
      <c r="E35" s="12">
        <v>17</v>
      </c>
      <c r="F35" s="8">
        <v>2.99</v>
      </c>
      <c r="G35" s="12">
        <v>12</v>
      </c>
      <c r="H35" s="8">
        <v>2.8</v>
      </c>
      <c r="I35" s="12">
        <v>0</v>
      </c>
    </row>
    <row r="36" spans="2:9" ht="15" customHeight="1" x14ac:dyDescent="0.2">
      <c r="B36" t="s">
        <v>74</v>
      </c>
      <c r="C36" s="12">
        <v>23</v>
      </c>
      <c r="D36" s="8">
        <v>2.2799999999999998</v>
      </c>
      <c r="E36" s="12">
        <v>15</v>
      </c>
      <c r="F36" s="8">
        <v>2.64</v>
      </c>
      <c r="G36" s="12">
        <v>7</v>
      </c>
      <c r="H36" s="8">
        <v>1.64</v>
      </c>
      <c r="I36" s="12">
        <v>1</v>
      </c>
    </row>
    <row r="37" spans="2:9" ht="15" customHeight="1" x14ac:dyDescent="0.2">
      <c r="B37" t="s">
        <v>69</v>
      </c>
      <c r="C37" s="12">
        <v>18</v>
      </c>
      <c r="D37" s="8">
        <v>1.79</v>
      </c>
      <c r="E37" s="12">
        <v>10</v>
      </c>
      <c r="F37" s="8">
        <v>1.76</v>
      </c>
      <c r="G37" s="12">
        <v>8</v>
      </c>
      <c r="H37" s="8">
        <v>1.87</v>
      </c>
      <c r="I37" s="12">
        <v>0</v>
      </c>
    </row>
    <row r="38" spans="2:9" ht="15" customHeight="1" x14ac:dyDescent="0.2">
      <c r="B38" t="s">
        <v>75</v>
      </c>
      <c r="C38" s="12">
        <v>15</v>
      </c>
      <c r="D38" s="8">
        <v>1.49</v>
      </c>
      <c r="E38" s="12">
        <v>6</v>
      </c>
      <c r="F38" s="8">
        <v>1.05</v>
      </c>
      <c r="G38" s="12">
        <v>9</v>
      </c>
      <c r="H38" s="8">
        <v>2.1</v>
      </c>
      <c r="I38" s="12">
        <v>0</v>
      </c>
    </row>
    <row r="39" spans="2:9" ht="15" customHeight="1" x14ac:dyDescent="0.2">
      <c r="B39" t="s">
        <v>91</v>
      </c>
      <c r="C39" s="12">
        <v>13</v>
      </c>
      <c r="D39" s="8">
        <v>1.29</v>
      </c>
      <c r="E39" s="12">
        <v>3</v>
      </c>
      <c r="F39" s="8">
        <v>0.53</v>
      </c>
      <c r="G39" s="12">
        <v>10</v>
      </c>
      <c r="H39" s="8">
        <v>2.34</v>
      </c>
      <c r="I39" s="12">
        <v>0</v>
      </c>
    </row>
    <row r="40" spans="2:9" ht="15" customHeight="1" x14ac:dyDescent="0.2">
      <c r="B40" t="s">
        <v>86</v>
      </c>
      <c r="C40" s="12">
        <v>13</v>
      </c>
      <c r="D40" s="8">
        <v>1.29</v>
      </c>
      <c r="E40" s="12">
        <v>7</v>
      </c>
      <c r="F40" s="8">
        <v>1.23</v>
      </c>
      <c r="G40" s="12">
        <v>6</v>
      </c>
      <c r="H40" s="8">
        <v>1.4</v>
      </c>
      <c r="I40" s="12">
        <v>0</v>
      </c>
    </row>
    <row r="41" spans="2:9" ht="15" customHeight="1" x14ac:dyDescent="0.2">
      <c r="B41" t="s">
        <v>85</v>
      </c>
      <c r="C41" s="12">
        <v>12</v>
      </c>
      <c r="D41" s="8">
        <v>1.19</v>
      </c>
      <c r="E41" s="12">
        <v>2</v>
      </c>
      <c r="F41" s="8">
        <v>0.35</v>
      </c>
      <c r="G41" s="12">
        <v>10</v>
      </c>
      <c r="H41" s="8">
        <v>2.34</v>
      </c>
      <c r="I41" s="12">
        <v>0</v>
      </c>
    </row>
    <row r="42" spans="2:9" ht="15" customHeight="1" x14ac:dyDescent="0.2">
      <c r="B42" t="s">
        <v>84</v>
      </c>
      <c r="C42" s="12">
        <v>12</v>
      </c>
      <c r="D42" s="8">
        <v>1.19</v>
      </c>
      <c r="E42" s="12">
        <v>1</v>
      </c>
      <c r="F42" s="8">
        <v>0.18</v>
      </c>
      <c r="G42" s="12">
        <v>11</v>
      </c>
      <c r="H42" s="8">
        <v>2.57</v>
      </c>
      <c r="I42" s="12">
        <v>0</v>
      </c>
    </row>
    <row r="43" spans="2:9" ht="15" customHeight="1" x14ac:dyDescent="0.2">
      <c r="B43" t="s">
        <v>87</v>
      </c>
      <c r="C43" s="12">
        <v>9</v>
      </c>
      <c r="D43" s="8">
        <v>0.89</v>
      </c>
      <c r="E43" s="12">
        <v>1</v>
      </c>
      <c r="F43" s="8">
        <v>0.18</v>
      </c>
      <c r="G43" s="12">
        <v>8</v>
      </c>
      <c r="H43" s="8">
        <v>1.87</v>
      </c>
      <c r="I43" s="12">
        <v>0</v>
      </c>
    </row>
    <row r="44" spans="2:9" ht="15" customHeight="1" x14ac:dyDescent="0.2">
      <c r="B44" t="s">
        <v>81</v>
      </c>
      <c r="C44" s="12">
        <v>9</v>
      </c>
      <c r="D44" s="8">
        <v>0.89</v>
      </c>
      <c r="E44" s="12">
        <v>0</v>
      </c>
      <c r="F44" s="8">
        <v>0</v>
      </c>
      <c r="G44" s="12">
        <v>9</v>
      </c>
      <c r="H44" s="8">
        <v>2.1</v>
      </c>
      <c r="I44" s="12">
        <v>0</v>
      </c>
    </row>
    <row r="47" spans="2:9" ht="33" customHeight="1" x14ac:dyDescent="0.2">
      <c r="B47" t="s">
        <v>227</v>
      </c>
      <c r="C47" s="10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61</v>
      </c>
    </row>
    <row r="48" spans="2:9" ht="15" customHeight="1" x14ac:dyDescent="0.2">
      <c r="B48" t="s">
        <v>133</v>
      </c>
      <c r="C48" s="12">
        <v>135</v>
      </c>
      <c r="D48" s="8">
        <v>13.41</v>
      </c>
      <c r="E48" s="12">
        <v>103</v>
      </c>
      <c r="F48" s="8">
        <v>18.100000000000001</v>
      </c>
      <c r="G48" s="12">
        <v>32</v>
      </c>
      <c r="H48" s="8">
        <v>7.48</v>
      </c>
      <c r="I48" s="12">
        <v>0</v>
      </c>
    </row>
    <row r="49" spans="2:9" ht="15" customHeight="1" x14ac:dyDescent="0.2">
      <c r="B49" t="s">
        <v>138</v>
      </c>
      <c r="C49" s="12">
        <v>56</v>
      </c>
      <c r="D49" s="8">
        <v>5.56</v>
      </c>
      <c r="E49" s="12">
        <v>48</v>
      </c>
      <c r="F49" s="8">
        <v>8.44</v>
      </c>
      <c r="G49" s="12">
        <v>8</v>
      </c>
      <c r="H49" s="8">
        <v>1.87</v>
      </c>
      <c r="I49" s="12">
        <v>0</v>
      </c>
    </row>
    <row r="50" spans="2:9" ht="15" customHeight="1" x14ac:dyDescent="0.2">
      <c r="B50" t="s">
        <v>137</v>
      </c>
      <c r="C50" s="12">
        <v>42</v>
      </c>
      <c r="D50" s="8">
        <v>4.17</v>
      </c>
      <c r="E50" s="12">
        <v>42</v>
      </c>
      <c r="F50" s="8">
        <v>7.38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131</v>
      </c>
      <c r="C51" s="12">
        <v>36</v>
      </c>
      <c r="D51" s="8">
        <v>3.57</v>
      </c>
      <c r="E51" s="12">
        <v>30</v>
      </c>
      <c r="F51" s="8">
        <v>5.27</v>
      </c>
      <c r="G51" s="12">
        <v>6</v>
      </c>
      <c r="H51" s="8">
        <v>1.4</v>
      </c>
      <c r="I51" s="12">
        <v>0</v>
      </c>
    </row>
    <row r="52" spans="2:9" ht="15" customHeight="1" x14ac:dyDescent="0.2">
      <c r="B52" t="s">
        <v>121</v>
      </c>
      <c r="C52" s="12">
        <v>28</v>
      </c>
      <c r="D52" s="8">
        <v>2.78</v>
      </c>
      <c r="E52" s="12">
        <v>4</v>
      </c>
      <c r="F52" s="8">
        <v>0.7</v>
      </c>
      <c r="G52" s="12">
        <v>24</v>
      </c>
      <c r="H52" s="8">
        <v>5.61</v>
      </c>
      <c r="I52" s="12">
        <v>0</v>
      </c>
    </row>
    <row r="53" spans="2:9" ht="15" customHeight="1" x14ac:dyDescent="0.2">
      <c r="B53" t="s">
        <v>122</v>
      </c>
      <c r="C53" s="12">
        <v>28</v>
      </c>
      <c r="D53" s="8">
        <v>2.78</v>
      </c>
      <c r="E53" s="12">
        <v>16</v>
      </c>
      <c r="F53" s="8">
        <v>2.81</v>
      </c>
      <c r="G53" s="12">
        <v>12</v>
      </c>
      <c r="H53" s="8">
        <v>2.8</v>
      </c>
      <c r="I53" s="12">
        <v>0</v>
      </c>
    </row>
    <row r="54" spans="2:9" ht="15" customHeight="1" x14ac:dyDescent="0.2">
      <c r="B54" t="s">
        <v>134</v>
      </c>
      <c r="C54" s="12">
        <v>27</v>
      </c>
      <c r="D54" s="8">
        <v>2.68</v>
      </c>
      <c r="E54" s="12">
        <v>23</v>
      </c>
      <c r="F54" s="8">
        <v>4.04</v>
      </c>
      <c r="G54" s="12">
        <v>4</v>
      </c>
      <c r="H54" s="8">
        <v>0.93</v>
      </c>
      <c r="I54" s="12">
        <v>0</v>
      </c>
    </row>
    <row r="55" spans="2:9" ht="15" customHeight="1" x14ac:dyDescent="0.2">
      <c r="B55" t="s">
        <v>140</v>
      </c>
      <c r="C55" s="12">
        <v>26</v>
      </c>
      <c r="D55" s="8">
        <v>2.58</v>
      </c>
      <c r="E55" s="12">
        <v>22</v>
      </c>
      <c r="F55" s="8">
        <v>3.87</v>
      </c>
      <c r="G55" s="12">
        <v>4</v>
      </c>
      <c r="H55" s="8">
        <v>0.93</v>
      </c>
      <c r="I55" s="12">
        <v>0</v>
      </c>
    </row>
    <row r="56" spans="2:9" ht="15" customHeight="1" x14ac:dyDescent="0.2">
      <c r="B56" t="s">
        <v>169</v>
      </c>
      <c r="C56" s="12">
        <v>19</v>
      </c>
      <c r="D56" s="8">
        <v>1.89</v>
      </c>
      <c r="E56" s="12">
        <v>16</v>
      </c>
      <c r="F56" s="8">
        <v>2.81</v>
      </c>
      <c r="G56" s="12">
        <v>2</v>
      </c>
      <c r="H56" s="8">
        <v>0.47</v>
      </c>
      <c r="I56" s="12">
        <v>1</v>
      </c>
    </row>
    <row r="57" spans="2:9" ht="15" customHeight="1" x14ac:dyDescent="0.2">
      <c r="B57" t="s">
        <v>130</v>
      </c>
      <c r="C57" s="12">
        <v>18</v>
      </c>
      <c r="D57" s="8">
        <v>1.79</v>
      </c>
      <c r="E57" s="12">
        <v>11</v>
      </c>
      <c r="F57" s="8">
        <v>1.93</v>
      </c>
      <c r="G57" s="12">
        <v>7</v>
      </c>
      <c r="H57" s="8">
        <v>1.64</v>
      </c>
      <c r="I57" s="12">
        <v>0</v>
      </c>
    </row>
    <row r="58" spans="2:9" ht="15" customHeight="1" x14ac:dyDescent="0.2">
      <c r="B58" t="s">
        <v>125</v>
      </c>
      <c r="C58" s="12">
        <v>17</v>
      </c>
      <c r="D58" s="8">
        <v>1.69</v>
      </c>
      <c r="E58" s="12">
        <v>8</v>
      </c>
      <c r="F58" s="8">
        <v>1.41</v>
      </c>
      <c r="G58" s="12">
        <v>9</v>
      </c>
      <c r="H58" s="8">
        <v>2.1</v>
      </c>
      <c r="I58" s="12">
        <v>0</v>
      </c>
    </row>
    <row r="59" spans="2:9" ht="15" customHeight="1" x14ac:dyDescent="0.2">
      <c r="B59" t="s">
        <v>127</v>
      </c>
      <c r="C59" s="12">
        <v>17</v>
      </c>
      <c r="D59" s="8">
        <v>1.69</v>
      </c>
      <c r="E59" s="12">
        <v>8</v>
      </c>
      <c r="F59" s="8">
        <v>1.41</v>
      </c>
      <c r="G59" s="12">
        <v>9</v>
      </c>
      <c r="H59" s="8">
        <v>2.1</v>
      </c>
      <c r="I59" s="12">
        <v>0</v>
      </c>
    </row>
    <row r="60" spans="2:9" ht="15" customHeight="1" x14ac:dyDescent="0.2">
      <c r="B60" t="s">
        <v>124</v>
      </c>
      <c r="C60" s="12">
        <v>16</v>
      </c>
      <c r="D60" s="8">
        <v>1.59</v>
      </c>
      <c r="E60" s="12">
        <v>1</v>
      </c>
      <c r="F60" s="8">
        <v>0.18</v>
      </c>
      <c r="G60" s="12">
        <v>15</v>
      </c>
      <c r="H60" s="8">
        <v>3.5</v>
      </c>
      <c r="I60" s="12">
        <v>0</v>
      </c>
    </row>
    <row r="61" spans="2:9" ht="15" customHeight="1" x14ac:dyDescent="0.2">
      <c r="B61" t="s">
        <v>159</v>
      </c>
      <c r="C61" s="12">
        <v>15</v>
      </c>
      <c r="D61" s="8">
        <v>1.49</v>
      </c>
      <c r="E61" s="12">
        <v>7</v>
      </c>
      <c r="F61" s="8">
        <v>1.23</v>
      </c>
      <c r="G61" s="12">
        <v>8</v>
      </c>
      <c r="H61" s="8">
        <v>1.87</v>
      </c>
      <c r="I61" s="12">
        <v>0</v>
      </c>
    </row>
    <row r="62" spans="2:9" ht="15" customHeight="1" x14ac:dyDescent="0.2">
      <c r="B62" t="s">
        <v>182</v>
      </c>
      <c r="C62" s="12">
        <v>14</v>
      </c>
      <c r="D62" s="8">
        <v>1.39</v>
      </c>
      <c r="E62" s="12">
        <v>7</v>
      </c>
      <c r="F62" s="8">
        <v>1.23</v>
      </c>
      <c r="G62" s="12">
        <v>7</v>
      </c>
      <c r="H62" s="8">
        <v>1.64</v>
      </c>
      <c r="I62" s="12">
        <v>0</v>
      </c>
    </row>
    <row r="63" spans="2:9" ht="15" customHeight="1" x14ac:dyDescent="0.2">
      <c r="B63" t="s">
        <v>149</v>
      </c>
      <c r="C63" s="12">
        <v>14</v>
      </c>
      <c r="D63" s="8">
        <v>1.39</v>
      </c>
      <c r="E63" s="12">
        <v>10</v>
      </c>
      <c r="F63" s="8">
        <v>1.76</v>
      </c>
      <c r="G63" s="12">
        <v>4</v>
      </c>
      <c r="H63" s="8">
        <v>0.93</v>
      </c>
      <c r="I63" s="12">
        <v>0</v>
      </c>
    </row>
    <row r="64" spans="2:9" ht="15" customHeight="1" x14ac:dyDescent="0.2">
      <c r="B64" t="s">
        <v>126</v>
      </c>
      <c r="C64" s="12">
        <v>13</v>
      </c>
      <c r="D64" s="8">
        <v>1.29</v>
      </c>
      <c r="E64" s="12">
        <v>8</v>
      </c>
      <c r="F64" s="8">
        <v>1.41</v>
      </c>
      <c r="G64" s="12">
        <v>5</v>
      </c>
      <c r="H64" s="8">
        <v>1.17</v>
      </c>
      <c r="I64" s="12">
        <v>0</v>
      </c>
    </row>
    <row r="65" spans="2:9" ht="15" customHeight="1" x14ac:dyDescent="0.2">
      <c r="B65" t="s">
        <v>128</v>
      </c>
      <c r="C65" s="12">
        <v>13</v>
      </c>
      <c r="D65" s="8">
        <v>1.29</v>
      </c>
      <c r="E65" s="12">
        <v>6</v>
      </c>
      <c r="F65" s="8">
        <v>1.05</v>
      </c>
      <c r="G65" s="12">
        <v>7</v>
      </c>
      <c r="H65" s="8">
        <v>1.64</v>
      </c>
      <c r="I65" s="12">
        <v>0</v>
      </c>
    </row>
    <row r="66" spans="2:9" ht="15" customHeight="1" x14ac:dyDescent="0.2">
      <c r="B66" t="s">
        <v>139</v>
      </c>
      <c r="C66" s="12">
        <v>13</v>
      </c>
      <c r="D66" s="8">
        <v>1.29</v>
      </c>
      <c r="E66" s="12">
        <v>9</v>
      </c>
      <c r="F66" s="8">
        <v>1.58</v>
      </c>
      <c r="G66" s="12">
        <v>4</v>
      </c>
      <c r="H66" s="8">
        <v>0.93</v>
      </c>
      <c r="I66" s="12">
        <v>0</v>
      </c>
    </row>
    <row r="67" spans="2:9" ht="15" customHeight="1" x14ac:dyDescent="0.2">
      <c r="B67" t="s">
        <v>158</v>
      </c>
      <c r="C67" s="12">
        <v>13</v>
      </c>
      <c r="D67" s="8">
        <v>1.29</v>
      </c>
      <c r="E67" s="12">
        <v>7</v>
      </c>
      <c r="F67" s="8">
        <v>1.23</v>
      </c>
      <c r="G67" s="12">
        <v>6</v>
      </c>
      <c r="H67" s="8">
        <v>1.4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2C77D-1366-4DC2-8259-5D817014C80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250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1</v>
      </c>
      <c r="D5" s="8">
        <v>0.08</v>
      </c>
      <c r="E5" s="12">
        <v>0</v>
      </c>
      <c r="F5" s="8">
        <v>0</v>
      </c>
      <c r="G5" s="12">
        <v>1</v>
      </c>
      <c r="H5" s="8">
        <v>0.22</v>
      </c>
      <c r="I5" s="12">
        <v>0</v>
      </c>
    </row>
    <row r="6" spans="2:9" ht="15" customHeight="1" x14ac:dyDescent="0.2">
      <c r="B6" t="s">
        <v>40</v>
      </c>
      <c r="C6" s="12">
        <v>223</v>
      </c>
      <c r="D6" s="8">
        <v>17.22</v>
      </c>
      <c r="E6" s="12">
        <v>122</v>
      </c>
      <c r="F6" s="8">
        <v>14.99</v>
      </c>
      <c r="G6" s="12">
        <v>101</v>
      </c>
      <c r="H6" s="8">
        <v>22.7</v>
      </c>
      <c r="I6" s="12">
        <v>0</v>
      </c>
    </row>
    <row r="7" spans="2:9" ht="15" customHeight="1" x14ac:dyDescent="0.2">
      <c r="B7" t="s">
        <v>41</v>
      </c>
      <c r="C7" s="12">
        <v>141</v>
      </c>
      <c r="D7" s="8">
        <v>10.89</v>
      </c>
      <c r="E7" s="12">
        <v>78</v>
      </c>
      <c r="F7" s="8">
        <v>9.58</v>
      </c>
      <c r="G7" s="12">
        <v>63</v>
      </c>
      <c r="H7" s="8">
        <v>14.16</v>
      </c>
      <c r="I7" s="12">
        <v>0</v>
      </c>
    </row>
    <row r="8" spans="2:9" ht="15" customHeight="1" x14ac:dyDescent="0.2">
      <c r="B8" t="s">
        <v>42</v>
      </c>
      <c r="C8" s="12">
        <v>5</v>
      </c>
      <c r="D8" s="8">
        <v>0.39</v>
      </c>
      <c r="E8" s="12">
        <v>0</v>
      </c>
      <c r="F8" s="8">
        <v>0</v>
      </c>
      <c r="G8" s="12">
        <v>3</v>
      </c>
      <c r="H8" s="8">
        <v>0.67</v>
      </c>
      <c r="I8" s="12">
        <v>0</v>
      </c>
    </row>
    <row r="9" spans="2:9" ht="15" customHeight="1" x14ac:dyDescent="0.2">
      <c r="B9" t="s">
        <v>43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44</v>
      </c>
      <c r="C10" s="12">
        <v>10</v>
      </c>
      <c r="D10" s="8">
        <v>0.77</v>
      </c>
      <c r="E10" s="12">
        <v>3</v>
      </c>
      <c r="F10" s="8">
        <v>0.37</v>
      </c>
      <c r="G10" s="12">
        <v>6</v>
      </c>
      <c r="H10" s="8">
        <v>1.35</v>
      </c>
      <c r="I10" s="12">
        <v>0</v>
      </c>
    </row>
    <row r="11" spans="2:9" ht="15" customHeight="1" x14ac:dyDescent="0.2">
      <c r="B11" t="s">
        <v>45</v>
      </c>
      <c r="C11" s="12">
        <v>356</v>
      </c>
      <c r="D11" s="8">
        <v>27.49</v>
      </c>
      <c r="E11" s="12">
        <v>195</v>
      </c>
      <c r="F11" s="8">
        <v>23.96</v>
      </c>
      <c r="G11" s="12">
        <v>161</v>
      </c>
      <c r="H11" s="8">
        <v>36.18</v>
      </c>
      <c r="I11" s="12">
        <v>0</v>
      </c>
    </row>
    <row r="12" spans="2:9" ht="15" customHeight="1" x14ac:dyDescent="0.2">
      <c r="B12" t="s">
        <v>46</v>
      </c>
      <c r="C12" s="12">
        <v>4</v>
      </c>
      <c r="D12" s="8">
        <v>0.31</v>
      </c>
      <c r="E12" s="12">
        <v>1</v>
      </c>
      <c r="F12" s="8">
        <v>0.12</v>
      </c>
      <c r="G12" s="12">
        <v>3</v>
      </c>
      <c r="H12" s="8">
        <v>0.67</v>
      </c>
      <c r="I12" s="12">
        <v>0</v>
      </c>
    </row>
    <row r="13" spans="2:9" ht="15" customHeight="1" x14ac:dyDescent="0.2">
      <c r="B13" t="s">
        <v>47</v>
      </c>
      <c r="C13" s="12">
        <v>69</v>
      </c>
      <c r="D13" s="8">
        <v>5.33</v>
      </c>
      <c r="E13" s="12">
        <v>40</v>
      </c>
      <c r="F13" s="8">
        <v>4.91</v>
      </c>
      <c r="G13" s="12">
        <v>29</v>
      </c>
      <c r="H13" s="8">
        <v>6.52</v>
      </c>
      <c r="I13" s="12">
        <v>0</v>
      </c>
    </row>
    <row r="14" spans="2:9" ht="15" customHeight="1" x14ac:dyDescent="0.2">
      <c r="B14" t="s">
        <v>48</v>
      </c>
      <c r="C14" s="12">
        <v>38</v>
      </c>
      <c r="D14" s="8">
        <v>2.93</v>
      </c>
      <c r="E14" s="12">
        <v>23</v>
      </c>
      <c r="F14" s="8">
        <v>2.83</v>
      </c>
      <c r="G14" s="12">
        <v>15</v>
      </c>
      <c r="H14" s="8">
        <v>3.37</v>
      </c>
      <c r="I14" s="12">
        <v>0</v>
      </c>
    </row>
    <row r="15" spans="2:9" ht="15" customHeight="1" x14ac:dyDescent="0.2">
      <c r="B15" t="s">
        <v>49</v>
      </c>
      <c r="C15" s="12">
        <v>118</v>
      </c>
      <c r="D15" s="8">
        <v>9.11</v>
      </c>
      <c r="E15" s="12">
        <v>105</v>
      </c>
      <c r="F15" s="8">
        <v>12.9</v>
      </c>
      <c r="G15" s="12">
        <v>12</v>
      </c>
      <c r="H15" s="8">
        <v>2.7</v>
      </c>
      <c r="I15" s="12">
        <v>0</v>
      </c>
    </row>
    <row r="16" spans="2:9" ht="15" customHeight="1" x14ac:dyDescent="0.2">
      <c r="B16" t="s">
        <v>50</v>
      </c>
      <c r="C16" s="12">
        <v>192</v>
      </c>
      <c r="D16" s="8">
        <v>14.83</v>
      </c>
      <c r="E16" s="12">
        <v>170</v>
      </c>
      <c r="F16" s="8">
        <v>20.88</v>
      </c>
      <c r="G16" s="12">
        <v>21</v>
      </c>
      <c r="H16" s="8">
        <v>4.72</v>
      </c>
      <c r="I16" s="12">
        <v>0</v>
      </c>
    </row>
    <row r="17" spans="2:9" ht="15" customHeight="1" x14ac:dyDescent="0.2">
      <c r="B17" t="s">
        <v>51</v>
      </c>
      <c r="C17" s="12">
        <v>37</v>
      </c>
      <c r="D17" s="8">
        <v>2.86</v>
      </c>
      <c r="E17" s="12">
        <v>28</v>
      </c>
      <c r="F17" s="8">
        <v>3.44</v>
      </c>
      <c r="G17" s="12">
        <v>3</v>
      </c>
      <c r="H17" s="8">
        <v>0.67</v>
      </c>
      <c r="I17" s="12">
        <v>0</v>
      </c>
    </row>
    <row r="18" spans="2:9" ht="15" customHeight="1" x14ac:dyDescent="0.2">
      <c r="B18" t="s">
        <v>52</v>
      </c>
      <c r="C18" s="12">
        <v>53</v>
      </c>
      <c r="D18" s="8">
        <v>4.09</v>
      </c>
      <c r="E18" s="12">
        <v>26</v>
      </c>
      <c r="F18" s="8">
        <v>3.19</v>
      </c>
      <c r="G18" s="12">
        <v>8</v>
      </c>
      <c r="H18" s="8">
        <v>1.8</v>
      </c>
      <c r="I18" s="12">
        <v>0</v>
      </c>
    </row>
    <row r="19" spans="2:9" ht="15" customHeight="1" x14ac:dyDescent="0.2">
      <c r="B19" t="s">
        <v>53</v>
      </c>
      <c r="C19" s="12">
        <v>48</v>
      </c>
      <c r="D19" s="8">
        <v>3.71</v>
      </c>
      <c r="E19" s="12">
        <v>23</v>
      </c>
      <c r="F19" s="8">
        <v>2.83</v>
      </c>
      <c r="G19" s="12">
        <v>19</v>
      </c>
      <c r="H19" s="8">
        <v>4.2699999999999996</v>
      </c>
      <c r="I19" s="12">
        <v>0</v>
      </c>
    </row>
    <row r="20" spans="2:9" ht="15" customHeight="1" x14ac:dyDescent="0.2">
      <c r="B20" s="9" t="s">
        <v>225</v>
      </c>
      <c r="C20" s="12">
        <f>SUM(LTBL_15218[総数／事業所数])</f>
        <v>1295</v>
      </c>
      <c r="E20" s="12">
        <f>SUBTOTAL(109,LTBL_15218[個人／事業所数])</f>
        <v>814</v>
      </c>
      <c r="G20" s="12">
        <f>SUBTOTAL(109,LTBL_15218[法人／事業所数])</f>
        <v>445</v>
      </c>
      <c r="I20" s="12">
        <f>SUBTOTAL(109,LTBL_15218[法人以外の団体／事業所数])</f>
        <v>0</v>
      </c>
    </row>
    <row r="21" spans="2:9" ht="15" customHeight="1" x14ac:dyDescent="0.2">
      <c r="E21" s="11">
        <f>LTBL_15218[[#Totals],[個人／事業所数]]/LTBL_15218[[#Totals],[総数／事業所数]]</f>
        <v>0.62857142857142856</v>
      </c>
      <c r="G21" s="11">
        <f>LTBL_15218[[#Totals],[法人／事業所数]]/LTBL_15218[[#Totals],[総数／事業所数]]</f>
        <v>0.34362934362934361</v>
      </c>
      <c r="I21" s="11">
        <f>LTBL_15218[[#Totals],[法人以外の団体／事業所数]]/LTBL_15218[[#Totals],[総数／事業所数]]</f>
        <v>0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175</v>
      </c>
      <c r="D24" s="8">
        <v>13.51</v>
      </c>
      <c r="E24" s="12">
        <v>161</v>
      </c>
      <c r="F24" s="8">
        <v>19.78</v>
      </c>
      <c r="G24" s="12">
        <v>14</v>
      </c>
      <c r="H24" s="8">
        <v>3.15</v>
      </c>
      <c r="I24" s="12">
        <v>0</v>
      </c>
    </row>
    <row r="25" spans="2:9" ht="15" customHeight="1" x14ac:dyDescent="0.2">
      <c r="B25" t="s">
        <v>72</v>
      </c>
      <c r="C25" s="12">
        <v>114</v>
      </c>
      <c r="D25" s="8">
        <v>8.8000000000000007</v>
      </c>
      <c r="E25" s="12">
        <v>54</v>
      </c>
      <c r="F25" s="8">
        <v>6.63</v>
      </c>
      <c r="G25" s="12">
        <v>60</v>
      </c>
      <c r="H25" s="8">
        <v>13.48</v>
      </c>
      <c r="I25" s="12">
        <v>0</v>
      </c>
    </row>
    <row r="26" spans="2:9" ht="15" customHeight="1" x14ac:dyDescent="0.2">
      <c r="B26" t="s">
        <v>77</v>
      </c>
      <c r="C26" s="12">
        <v>104</v>
      </c>
      <c r="D26" s="8">
        <v>8.0299999999999994</v>
      </c>
      <c r="E26" s="12">
        <v>99</v>
      </c>
      <c r="F26" s="8">
        <v>12.16</v>
      </c>
      <c r="G26" s="12">
        <v>5</v>
      </c>
      <c r="H26" s="8">
        <v>1.1200000000000001</v>
      </c>
      <c r="I26" s="12">
        <v>0</v>
      </c>
    </row>
    <row r="27" spans="2:9" ht="15" customHeight="1" x14ac:dyDescent="0.2">
      <c r="B27" t="s">
        <v>62</v>
      </c>
      <c r="C27" s="12">
        <v>96</v>
      </c>
      <c r="D27" s="8">
        <v>7.41</v>
      </c>
      <c r="E27" s="12">
        <v>48</v>
      </c>
      <c r="F27" s="8">
        <v>5.9</v>
      </c>
      <c r="G27" s="12">
        <v>48</v>
      </c>
      <c r="H27" s="8">
        <v>10.79</v>
      </c>
      <c r="I27" s="12">
        <v>0</v>
      </c>
    </row>
    <row r="28" spans="2:9" ht="15" customHeight="1" x14ac:dyDescent="0.2">
      <c r="B28" t="s">
        <v>70</v>
      </c>
      <c r="C28" s="12">
        <v>91</v>
      </c>
      <c r="D28" s="8">
        <v>7.03</v>
      </c>
      <c r="E28" s="12">
        <v>66</v>
      </c>
      <c r="F28" s="8">
        <v>8.11</v>
      </c>
      <c r="G28" s="12">
        <v>25</v>
      </c>
      <c r="H28" s="8">
        <v>5.62</v>
      </c>
      <c r="I28" s="12">
        <v>0</v>
      </c>
    </row>
    <row r="29" spans="2:9" ht="15" customHeight="1" x14ac:dyDescent="0.2">
      <c r="B29" t="s">
        <v>63</v>
      </c>
      <c r="C29" s="12">
        <v>86</v>
      </c>
      <c r="D29" s="8">
        <v>6.64</v>
      </c>
      <c r="E29" s="12">
        <v>59</v>
      </c>
      <c r="F29" s="8">
        <v>7.25</v>
      </c>
      <c r="G29" s="12">
        <v>27</v>
      </c>
      <c r="H29" s="8">
        <v>6.07</v>
      </c>
      <c r="I29" s="12">
        <v>0</v>
      </c>
    </row>
    <row r="30" spans="2:9" ht="15" customHeight="1" x14ac:dyDescent="0.2">
      <c r="B30" t="s">
        <v>92</v>
      </c>
      <c r="C30" s="12">
        <v>78</v>
      </c>
      <c r="D30" s="8">
        <v>6.02</v>
      </c>
      <c r="E30" s="12">
        <v>46</v>
      </c>
      <c r="F30" s="8">
        <v>5.65</v>
      </c>
      <c r="G30" s="12">
        <v>32</v>
      </c>
      <c r="H30" s="8">
        <v>7.19</v>
      </c>
      <c r="I30" s="12">
        <v>0</v>
      </c>
    </row>
    <row r="31" spans="2:9" ht="15" customHeight="1" x14ac:dyDescent="0.2">
      <c r="B31" t="s">
        <v>73</v>
      </c>
      <c r="C31" s="12">
        <v>61</v>
      </c>
      <c r="D31" s="8">
        <v>4.71</v>
      </c>
      <c r="E31" s="12">
        <v>36</v>
      </c>
      <c r="F31" s="8">
        <v>4.42</v>
      </c>
      <c r="G31" s="12">
        <v>25</v>
      </c>
      <c r="H31" s="8">
        <v>5.62</v>
      </c>
      <c r="I31" s="12">
        <v>0</v>
      </c>
    </row>
    <row r="32" spans="2:9" ht="15" customHeight="1" x14ac:dyDescent="0.2">
      <c r="B32" t="s">
        <v>71</v>
      </c>
      <c r="C32" s="12">
        <v>54</v>
      </c>
      <c r="D32" s="8">
        <v>4.17</v>
      </c>
      <c r="E32" s="12">
        <v>36</v>
      </c>
      <c r="F32" s="8">
        <v>4.42</v>
      </c>
      <c r="G32" s="12">
        <v>18</v>
      </c>
      <c r="H32" s="8">
        <v>4.04</v>
      </c>
      <c r="I32" s="12">
        <v>0</v>
      </c>
    </row>
    <row r="33" spans="2:9" ht="15" customHeight="1" x14ac:dyDescent="0.2">
      <c r="B33" t="s">
        <v>64</v>
      </c>
      <c r="C33" s="12">
        <v>41</v>
      </c>
      <c r="D33" s="8">
        <v>3.17</v>
      </c>
      <c r="E33" s="12">
        <v>15</v>
      </c>
      <c r="F33" s="8">
        <v>1.84</v>
      </c>
      <c r="G33" s="12">
        <v>26</v>
      </c>
      <c r="H33" s="8">
        <v>5.84</v>
      </c>
      <c r="I33" s="12">
        <v>0</v>
      </c>
    </row>
    <row r="34" spans="2:9" ht="15" customHeight="1" x14ac:dyDescent="0.2">
      <c r="B34" t="s">
        <v>69</v>
      </c>
      <c r="C34" s="12">
        <v>39</v>
      </c>
      <c r="D34" s="8">
        <v>3.01</v>
      </c>
      <c r="E34" s="12">
        <v>22</v>
      </c>
      <c r="F34" s="8">
        <v>2.7</v>
      </c>
      <c r="G34" s="12">
        <v>17</v>
      </c>
      <c r="H34" s="8">
        <v>3.82</v>
      </c>
      <c r="I34" s="12">
        <v>0</v>
      </c>
    </row>
    <row r="35" spans="2:9" ht="15" customHeight="1" x14ac:dyDescent="0.2">
      <c r="B35" t="s">
        <v>79</v>
      </c>
      <c r="C35" s="12">
        <v>37</v>
      </c>
      <c r="D35" s="8">
        <v>2.86</v>
      </c>
      <c r="E35" s="12">
        <v>28</v>
      </c>
      <c r="F35" s="8">
        <v>3.44</v>
      </c>
      <c r="G35" s="12">
        <v>3</v>
      </c>
      <c r="H35" s="8">
        <v>0.67</v>
      </c>
      <c r="I35" s="12">
        <v>0</v>
      </c>
    </row>
    <row r="36" spans="2:9" ht="15" customHeight="1" x14ac:dyDescent="0.2">
      <c r="B36" t="s">
        <v>80</v>
      </c>
      <c r="C36" s="12">
        <v>28</v>
      </c>
      <c r="D36" s="8">
        <v>2.16</v>
      </c>
      <c r="E36" s="12">
        <v>26</v>
      </c>
      <c r="F36" s="8">
        <v>3.19</v>
      </c>
      <c r="G36" s="12">
        <v>2</v>
      </c>
      <c r="H36" s="8">
        <v>0.45</v>
      </c>
      <c r="I36" s="12">
        <v>0</v>
      </c>
    </row>
    <row r="37" spans="2:9" ht="15" customHeight="1" x14ac:dyDescent="0.2">
      <c r="B37" t="s">
        <v>81</v>
      </c>
      <c r="C37" s="12">
        <v>25</v>
      </c>
      <c r="D37" s="8">
        <v>1.93</v>
      </c>
      <c r="E37" s="12">
        <v>0</v>
      </c>
      <c r="F37" s="8">
        <v>0</v>
      </c>
      <c r="G37" s="12">
        <v>6</v>
      </c>
      <c r="H37" s="8">
        <v>1.35</v>
      </c>
      <c r="I37" s="12">
        <v>0</v>
      </c>
    </row>
    <row r="38" spans="2:9" ht="15" customHeight="1" x14ac:dyDescent="0.2">
      <c r="B38" t="s">
        <v>84</v>
      </c>
      <c r="C38" s="12">
        <v>19</v>
      </c>
      <c r="D38" s="8">
        <v>1.47</v>
      </c>
      <c r="E38" s="12">
        <v>9</v>
      </c>
      <c r="F38" s="8">
        <v>1.1100000000000001</v>
      </c>
      <c r="G38" s="12">
        <v>10</v>
      </c>
      <c r="H38" s="8">
        <v>2.25</v>
      </c>
      <c r="I38" s="12">
        <v>0</v>
      </c>
    </row>
    <row r="39" spans="2:9" ht="15" customHeight="1" x14ac:dyDescent="0.2">
      <c r="B39" t="s">
        <v>74</v>
      </c>
      <c r="C39" s="12">
        <v>18</v>
      </c>
      <c r="D39" s="8">
        <v>1.39</v>
      </c>
      <c r="E39" s="12">
        <v>15</v>
      </c>
      <c r="F39" s="8">
        <v>1.84</v>
      </c>
      <c r="G39" s="12">
        <v>3</v>
      </c>
      <c r="H39" s="8">
        <v>0.67</v>
      </c>
      <c r="I39" s="12">
        <v>0</v>
      </c>
    </row>
    <row r="40" spans="2:9" ht="15" customHeight="1" x14ac:dyDescent="0.2">
      <c r="B40" t="s">
        <v>75</v>
      </c>
      <c r="C40" s="12">
        <v>17</v>
      </c>
      <c r="D40" s="8">
        <v>1.31</v>
      </c>
      <c r="E40" s="12">
        <v>8</v>
      </c>
      <c r="F40" s="8">
        <v>0.98</v>
      </c>
      <c r="G40" s="12">
        <v>9</v>
      </c>
      <c r="H40" s="8">
        <v>2.02</v>
      </c>
      <c r="I40" s="12">
        <v>0</v>
      </c>
    </row>
    <row r="41" spans="2:9" ht="15" customHeight="1" x14ac:dyDescent="0.2">
      <c r="B41" t="s">
        <v>95</v>
      </c>
      <c r="C41" s="12">
        <v>15</v>
      </c>
      <c r="D41" s="8">
        <v>1.1599999999999999</v>
      </c>
      <c r="E41" s="12">
        <v>3</v>
      </c>
      <c r="F41" s="8">
        <v>0.37</v>
      </c>
      <c r="G41" s="12">
        <v>12</v>
      </c>
      <c r="H41" s="8">
        <v>2.7</v>
      </c>
      <c r="I41" s="12">
        <v>0</v>
      </c>
    </row>
    <row r="42" spans="2:9" ht="15" customHeight="1" x14ac:dyDescent="0.2">
      <c r="B42" t="s">
        <v>85</v>
      </c>
      <c r="C42" s="12">
        <v>13</v>
      </c>
      <c r="D42" s="8">
        <v>1</v>
      </c>
      <c r="E42" s="12">
        <v>6</v>
      </c>
      <c r="F42" s="8">
        <v>0.74</v>
      </c>
      <c r="G42" s="12">
        <v>7</v>
      </c>
      <c r="H42" s="8">
        <v>1.57</v>
      </c>
      <c r="I42" s="12">
        <v>0</v>
      </c>
    </row>
    <row r="43" spans="2:9" ht="15" customHeight="1" x14ac:dyDescent="0.2">
      <c r="B43" t="s">
        <v>67</v>
      </c>
      <c r="C43" s="12">
        <v>11</v>
      </c>
      <c r="D43" s="8">
        <v>0.85</v>
      </c>
      <c r="E43" s="12">
        <v>5</v>
      </c>
      <c r="F43" s="8">
        <v>0.61</v>
      </c>
      <c r="G43" s="12">
        <v>6</v>
      </c>
      <c r="H43" s="8">
        <v>1.35</v>
      </c>
      <c r="I43" s="12">
        <v>0</v>
      </c>
    </row>
    <row r="44" spans="2:9" ht="15" customHeight="1" x14ac:dyDescent="0.2">
      <c r="B44" t="s">
        <v>88</v>
      </c>
      <c r="C44" s="12">
        <v>11</v>
      </c>
      <c r="D44" s="8">
        <v>0.85</v>
      </c>
      <c r="E44" s="12">
        <v>6</v>
      </c>
      <c r="F44" s="8">
        <v>0.74</v>
      </c>
      <c r="G44" s="12">
        <v>5</v>
      </c>
      <c r="H44" s="8">
        <v>1.1200000000000001</v>
      </c>
      <c r="I44" s="12">
        <v>0</v>
      </c>
    </row>
    <row r="47" spans="2:9" ht="33" customHeight="1" x14ac:dyDescent="0.2">
      <c r="B47" t="s">
        <v>227</v>
      </c>
      <c r="C47" s="10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61</v>
      </c>
    </row>
    <row r="48" spans="2:9" ht="15" customHeight="1" x14ac:dyDescent="0.2">
      <c r="B48" t="s">
        <v>138</v>
      </c>
      <c r="C48" s="12">
        <v>94</v>
      </c>
      <c r="D48" s="8">
        <v>7.26</v>
      </c>
      <c r="E48" s="12">
        <v>89</v>
      </c>
      <c r="F48" s="8">
        <v>10.93</v>
      </c>
      <c r="G48" s="12">
        <v>5</v>
      </c>
      <c r="H48" s="8">
        <v>1.1200000000000001</v>
      </c>
      <c r="I48" s="12">
        <v>0</v>
      </c>
    </row>
    <row r="49" spans="2:9" ht="15" customHeight="1" x14ac:dyDescent="0.2">
      <c r="B49" t="s">
        <v>137</v>
      </c>
      <c r="C49" s="12">
        <v>70</v>
      </c>
      <c r="D49" s="8">
        <v>5.41</v>
      </c>
      <c r="E49" s="12">
        <v>65</v>
      </c>
      <c r="F49" s="8">
        <v>7.99</v>
      </c>
      <c r="G49" s="12">
        <v>5</v>
      </c>
      <c r="H49" s="8">
        <v>1.1200000000000001</v>
      </c>
      <c r="I49" s="12">
        <v>0</v>
      </c>
    </row>
    <row r="50" spans="2:9" ht="15" customHeight="1" x14ac:dyDescent="0.2">
      <c r="B50" t="s">
        <v>122</v>
      </c>
      <c r="C50" s="12">
        <v>48</v>
      </c>
      <c r="D50" s="8">
        <v>3.71</v>
      </c>
      <c r="E50" s="12">
        <v>27</v>
      </c>
      <c r="F50" s="8">
        <v>3.32</v>
      </c>
      <c r="G50" s="12">
        <v>21</v>
      </c>
      <c r="H50" s="8">
        <v>4.72</v>
      </c>
      <c r="I50" s="12">
        <v>0</v>
      </c>
    </row>
    <row r="51" spans="2:9" ht="15" customHeight="1" x14ac:dyDescent="0.2">
      <c r="B51" t="s">
        <v>131</v>
      </c>
      <c r="C51" s="12">
        <v>37</v>
      </c>
      <c r="D51" s="8">
        <v>2.86</v>
      </c>
      <c r="E51" s="12">
        <v>27</v>
      </c>
      <c r="F51" s="8">
        <v>3.32</v>
      </c>
      <c r="G51" s="12">
        <v>10</v>
      </c>
      <c r="H51" s="8">
        <v>2.25</v>
      </c>
      <c r="I51" s="12">
        <v>0</v>
      </c>
    </row>
    <row r="52" spans="2:9" ht="15" customHeight="1" x14ac:dyDescent="0.2">
      <c r="B52" t="s">
        <v>176</v>
      </c>
      <c r="C52" s="12">
        <v>34</v>
      </c>
      <c r="D52" s="8">
        <v>2.63</v>
      </c>
      <c r="E52" s="12">
        <v>17</v>
      </c>
      <c r="F52" s="8">
        <v>2.09</v>
      </c>
      <c r="G52" s="12">
        <v>17</v>
      </c>
      <c r="H52" s="8">
        <v>3.82</v>
      </c>
      <c r="I52" s="12">
        <v>0</v>
      </c>
    </row>
    <row r="53" spans="2:9" ht="15" customHeight="1" x14ac:dyDescent="0.2">
      <c r="B53" t="s">
        <v>127</v>
      </c>
      <c r="C53" s="12">
        <v>32</v>
      </c>
      <c r="D53" s="8">
        <v>2.4700000000000002</v>
      </c>
      <c r="E53" s="12">
        <v>25</v>
      </c>
      <c r="F53" s="8">
        <v>3.07</v>
      </c>
      <c r="G53" s="12">
        <v>7</v>
      </c>
      <c r="H53" s="8">
        <v>1.57</v>
      </c>
      <c r="I53" s="12">
        <v>0</v>
      </c>
    </row>
    <row r="54" spans="2:9" ht="15" customHeight="1" x14ac:dyDescent="0.2">
      <c r="B54" t="s">
        <v>130</v>
      </c>
      <c r="C54" s="12">
        <v>30</v>
      </c>
      <c r="D54" s="8">
        <v>2.3199999999999998</v>
      </c>
      <c r="E54" s="12">
        <v>20</v>
      </c>
      <c r="F54" s="8">
        <v>2.46</v>
      </c>
      <c r="G54" s="12">
        <v>10</v>
      </c>
      <c r="H54" s="8">
        <v>2.25</v>
      </c>
      <c r="I54" s="12">
        <v>0</v>
      </c>
    </row>
    <row r="55" spans="2:9" ht="15" customHeight="1" x14ac:dyDescent="0.2">
      <c r="B55" t="s">
        <v>128</v>
      </c>
      <c r="C55" s="12">
        <v>29</v>
      </c>
      <c r="D55" s="8">
        <v>2.2400000000000002</v>
      </c>
      <c r="E55" s="12">
        <v>18</v>
      </c>
      <c r="F55" s="8">
        <v>2.21</v>
      </c>
      <c r="G55" s="12">
        <v>11</v>
      </c>
      <c r="H55" s="8">
        <v>2.4700000000000002</v>
      </c>
      <c r="I55" s="12">
        <v>0</v>
      </c>
    </row>
    <row r="56" spans="2:9" ht="15" customHeight="1" x14ac:dyDescent="0.2">
      <c r="B56" t="s">
        <v>129</v>
      </c>
      <c r="C56" s="12">
        <v>27</v>
      </c>
      <c r="D56" s="8">
        <v>2.08</v>
      </c>
      <c r="E56" s="12">
        <v>7</v>
      </c>
      <c r="F56" s="8">
        <v>0.86</v>
      </c>
      <c r="G56" s="12">
        <v>20</v>
      </c>
      <c r="H56" s="8">
        <v>4.49</v>
      </c>
      <c r="I56" s="12">
        <v>0</v>
      </c>
    </row>
    <row r="57" spans="2:9" ht="15" customHeight="1" x14ac:dyDescent="0.2">
      <c r="B57" t="s">
        <v>121</v>
      </c>
      <c r="C57" s="12">
        <v>25</v>
      </c>
      <c r="D57" s="8">
        <v>1.93</v>
      </c>
      <c r="E57" s="12">
        <v>8</v>
      </c>
      <c r="F57" s="8">
        <v>0.98</v>
      </c>
      <c r="G57" s="12">
        <v>17</v>
      </c>
      <c r="H57" s="8">
        <v>3.82</v>
      </c>
      <c r="I57" s="12">
        <v>0</v>
      </c>
    </row>
    <row r="58" spans="2:9" ht="15" customHeight="1" x14ac:dyDescent="0.2">
      <c r="B58" t="s">
        <v>135</v>
      </c>
      <c r="C58" s="12">
        <v>25</v>
      </c>
      <c r="D58" s="8">
        <v>1.93</v>
      </c>
      <c r="E58" s="12">
        <v>24</v>
      </c>
      <c r="F58" s="8">
        <v>2.95</v>
      </c>
      <c r="G58" s="12">
        <v>1</v>
      </c>
      <c r="H58" s="8">
        <v>0.22</v>
      </c>
      <c r="I58" s="12">
        <v>0</v>
      </c>
    </row>
    <row r="59" spans="2:9" ht="15" customHeight="1" x14ac:dyDescent="0.2">
      <c r="B59" t="s">
        <v>136</v>
      </c>
      <c r="C59" s="12">
        <v>25</v>
      </c>
      <c r="D59" s="8">
        <v>1.93</v>
      </c>
      <c r="E59" s="12">
        <v>24</v>
      </c>
      <c r="F59" s="8">
        <v>2.95</v>
      </c>
      <c r="G59" s="12">
        <v>1</v>
      </c>
      <c r="H59" s="8">
        <v>0.22</v>
      </c>
      <c r="I59" s="12">
        <v>0</v>
      </c>
    </row>
    <row r="60" spans="2:9" ht="15" customHeight="1" x14ac:dyDescent="0.2">
      <c r="B60" t="s">
        <v>125</v>
      </c>
      <c r="C60" s="12">
        <v>24</v>
      </c>
      <c r="D60" s="8">
        <v>1.85</v>
      </c>
      <c r="E60" s="12">
        <v>19</v>
      </c>
      <c r="F60" s="8">
        <v>2.33</v>
      </c>
      <c r="G60" s="12">
        <v>5</v>
      </c>
      <c r="H60" s="8">
        <v>1.1200000000000001</v>
      </c>
      <c r="I60" s="12">
        <v>0</v>
      </c>
    </row>
    <row r="61" spans="2:9" ht="15" customHeight="1" x14ac:dyDescent="0.2">
      <c r="B61" t="s">
        <v>134</v>
      </c>
      <c r="C61" s="12">
        <v>22</v>
      </c>
      <c r="D61" s="8">
        <v>1.7</v>
      </c>
      <c r="E61" s="12">
        <v>21</v>
      </c>
      <c r="F61" s="8">
        <v>2.58</v>
      </c>
      <c r="G61" s="12">
        <v>1</v>
      </c>
      <c r="H61" s="8">
        <v>0.22</v>
      </c>
      <c r="I61" s="12">
        <v>0</v>
      </c>
    </row>
    <row r="62" spans="2:9" ht="15" customHeight="1" x14ac:dyDescent="0.2">
      <c r="B62" t="s">
        <v>139</v>
      </c>
      <c r="C62" s="12">
        <v>22</v>
      </c>
      <c r="D62" s="8">
        <v>1.7</v>
      </c>
      <c r="E62" s="12">
        <v>21</v>
      </c>
      <c r="F62" s="8">
        <v>2.58</v>
      </c>
      <c r="G62" s="12">
        <v>1</v>
      </c>
      <c r="H62" s="8">
        <v>0.22</v>
      </c>
      <c r="I62" s="12">
        <v>0</v>
      </c>
    </row>
    <row r="63" spans="2:9" ht="15" customHeight="1" x14ac:dyDescent="0.2">
      <c r="B63" t="s">
        <v>183</v>
      </c>
      <c r="C63" s="12">
        <v>20</v>
      </c>
      <c r="D63" s="8">
        <v>1.54</v>
      </c>
      <c r="E63" s="12">
        <v>15</v>
      </c>
      <c r="F63" s="8">
        <v>1.84</v>
      </c>
      <c r="G63" s="12">
        <v>5</v>
      </c>
      <c r="H63" s="8">
        <v>1.1200000000000001</v>
      </c>
      <c r="I63" s="12">
        <v>0</v>
      </c>
    </row>
    <row r="64" spans="2:9" ht="15" customHeight="1" x14ac:dyDescent="0.2">
      <c r="B64" t="s">
        <v>126</v>
      </c>
      <c r="C64" s="12">
        <v>19</v>
      </c>
      <c r="D64" s="8">
        <v>1.47</v>
      </c>
      <c r="E64" s="12">
        <v>10</v>
      </c>
      <c r="F64" s="8">
        <v>1.23</v>
      </c>
      <c r="G64" s="12">
        <v>9</v>
      </c>
      <c r="H64" s="8">
        <v>2.02</v>
      </c>
      <c r="I64" s="12">
        <v>0</v>
      </c>
    </row>
    <row r="65" spans="2:9" ht="15" customHeight="1" x14ac:dyDescent="0.2">
      <c r="B65" t="s">
        <v>155</v>
      </c>
      <c r="C65" s="12">
        <v>18</v>
      </c>
      <c r="D65" s="8">
        <v>1.39</v>
      </c>
      <c r="E65" s="12">
        <v>13</v>
      </c>
      <c r="F65" s="8">
        <v>1.6</v>
      </c>
      <c r="G65" s="12">
        <v>5</v>
      </c>
      <c r="H65" s="8">
        <v>1.1200000000000001</v>
      </c>
      <c r="I65" s="12">
        <v>0</v>
      </c>
    </row>
    <row r="66" spans="2:9" ht="15" customHeight="1" x14ac:dyDescent="0.2">
      <c r="B66" t="s">
        <v>149</v>
      </c>
      <c r="C66" s="12">
        <v>18</v>
      </c>
      <c r="D66" s="8">
        <v>1.39</v>
      </c>
      <c r="E66" s="12">
        <v>12</v>
      </c>
      <c r="F66" s="8">
        <v>1.47</v>
      </c>
      <c r="G66" s="12">
        <v>6</v>
      </c>
      <c r="H66" s="8">
        <v>1.35</v>
      </c>
      <c r="I66" s="12">
        <v>0</v>
      </c>
    </row>
    <row r="67" spans="2:9" ht="15" customHeight="1" x14ac:dyDescent="0.2">
      <c r="B67" t="s">
        <v>140</v>
      </c>
      <c r="C67" s="12">
        <v>18</v>
      </c>
      <c r="D67" s="8">
        <v>1.39</v>
      </c>
      <c r="E67" s="12">
        <v>17</v>
      </c>
      <c r="F67" s="8">
        <v>2.09</v>
      </c>
      <c r="G67" s="12">
        <v>1</v>
      </c>
      <c r="H67" s="8">
        <v>0.22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CEEF3-59B0-431E-93A9-576FBCAE003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251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0.04</v>
      </c>
      <c r="I5" s="12">
        <v>0</v>
      </c>
    </row>
    <row r="6" spans="2:9" ht="15" customHeight="1" x14ac:dyDescent="0.2">
      <c r="B6" t="s">
        <v>40</v>
      </c>
      <c r="C6" s="12">
        <v>983</v>
      </c>
      <c r="D6" s="8">
        <v>19.03</v>
      </c>
      <c r="E6" s="12">
        <v>423</v>
      </c>
      <c r="F6" s="8">
        <v>15.74</v>
      </c>
      <c r="G6" s="12">
        <v>560</v>
      </c>
      <c r="H6" s="8">
        <v>23.54</v>
      </c>
      <c r="I6" s="12">
        <v>0</v>
      </c>
    </row>
    <row r="7" spans="2:9" ht="15" customHeight="1" x14ac:dyDescent="0.2">
      <c r="B7" t="s">
        <v>41</v>
      </c>
      <c r="C7" s="12">
        <v>323</v>
      </c>
      <c r="D7" s="8">
        <v>6.25</v>
      </c>
      <c r="E7" s="12">
        <v>107</v>
      </c>
      <c r="F7" s="8">
        <v>3.98</v>
      </c>
      <c r="G7" s="12">
        <v>214</v>
      </c>
      <c r="H7" s="8">
        <v>9</v>
      </c>
      <c r="I7" s="12">
        <v>2</v>
      </c>
    </row>
    <row r="8" spans="2:9" ht="15" customHeight="1" x14ac:dyDescent="0.2">
      <c r="B8" t="s">
        <v>42</v>
      </c>
      <c r="C8" s="12">
        <v>2</v>
      </c>
      <c r="D8" s="8">
        <v>0.04</v>
      </c>
      <c r="E8" s="12">
        <v>0</v>
      </c>
      <c r="F8" s="8">
        <v>0</v>
      </c>
      <c r="G8" s="12">
        <v>2</v>
      </c>
      <c r="H8" s="8">
        <v>0.08</v>
      </c>
      <c r="I8" s="12">
        <v>0</v>
      </c>
    </row>
    <row r="9" spans="2:9" ht="15" customHeight="1" x14ac:dyDescent="0.2">
      <c r="B9" t="s">
        <v>43</v>
      </c>
      <c r="C9" s="12">
        <v>31</v>
      </c>
      <c r="D9" s="8">
        <v>0.6</v>
      </c>
      <c r="E9" s="12">
        <v>2</v>
      </c>
      <c r="F9" s="8">
        <v>7.0000000000000007E-2</v>
      </c>
      <c r="G9" s="12">
        <v>28</v>
      </c>
      <c r="H9" s="8">
        <v>1.18</v>
      </c>
      <c r="I9" s="12">
        <v>1</v>
      </c>
    </row>
    <row r="10" spans="2:9" ht="15" customHeight="1" x14ac:dyDescent="0.2">
      <c r="B10" t="s">
        <v>44</v>
      </c>
      <c r="C10" s="12">
        <v>65</v>
      </c>
      <c r="D10" s="8">
        <v>1.26</v>
      </c>
      <c r="E10" s="12">
        <v>5</v>
      </c>
      <c r="F10" s="8">
        <v>0.19</v>
      </c>
      <c r="G10" s="12">
        <v>60</v>
      </c>
      <c r="H10" s="8">
        <v>2.52</v>
      </c>
      <c r="I10" s="12">
        <v>0</v>
      </c>
    </row>
    <row r="11" spans="2:9" ht="15" customHeight="1" x14ac:dyDescent="0.2">
      <c r="B11" t="s">
        <v>45</v>
      </c>
      <c r="C11" s="12">
        <v>1240</v>
      </c>
      <c r="D11" s="8">
        <v>24</v>
      </c>
      <c r="E11" s="12">
        <v>561</v>
      </c>
      <c r="F11" s="8">
        <v>20.87</v>
      </c>
      <c r="G11" s="12">
        <v>679</v>
      </c>
      <c r="H11" s="8">
        <v>28.54</v>
      </c>
      <c r="I11" s="12">
        <v>0</v>
      </c>
    </row>
    <row r="12" spans="2:9" ht="15" customHeight="1" x14ac:dyDescent="0.2">
      <c r="B12" t="s">
        <v>46</v>
      </c>
      <c r="C12" s="12">
        <v>36</v>
      </c>
      <c r="D12" s="8">
        <v>0.7</v>
      </c>
      <c r="E12" s="12">
        <v>5</v>
      </c>
      <c r="F12" s="8">
        <v>0.19</v>
      </c>
      <c r="G12" s="12">
        <v>31</v>
      </c>
      <c r="H12" s="8">
        <v>1.3</v>
      </c>
      <c r="I12" s="12">
        <v>0</v>
      </c>
    </row>
    <row r="13" spans="2:9" ht="15" customHeight="1" x14ac:dyDescent="0.2">
      <c r="B13" t="s">
        <v>47</v>
      </c>
      <c r="C13" s="12">
        <v>314</v>
      </c>
      <c r="D13" s="8">
        <v>6.08</v>
      </c>
      <c r="E13" s="12">
        <v>132</v>
      </c>
      <c r="F13" s="8">
        <v>4.91</v>
      </c>
      <c r="G13" s="12">
        <v>181</v>
      </c>
      <c r="H13" s="8">
        <v>7.61</v>
      </c>
      <c r="I13" s="12">
        <v>0</v>
      </c>
    </row>
    <row r="14" spans="2:9" ht="15" customHeight="1" x14ac:dyDescent="0.2">
      <c r="B14" t="s">
        <v>48</v>
      </c>
      <c r="C14" s="12">
        <v>284</v>
      </c>
      <c r="D14" s="8">
        <v>5.5</v>
      </c>
      <c r="E14" s="12">
        <v>156</v>
      </c>
      <c r="F14" s="8">
        <v>5.8</v>
      </c>
      <c r="G14" s="12">
        <v>123</v>
      </c>
      <c r="H14" s="8">
        <v>5.17</v>
      </c>
      <c r="I14" s="12">
        <v>1</v>
      </c>
    </row>
    <row r="15" spans="2:9" ht="15" customHeight="1" x14ac:dyDescent="0.2">
      <c r="B15" t="s">
        <v>49</v>
      </c>
      <c r="C15" s="12">
        <v>559</v>
      </c>
      <c r="D15" s="8">
        <v>10.82</v>
      </c>
      <c r="E15" s="12">
        <v>434</v>
      </c>
      <c r="F15" s="8">
        <v>16.149999999999999</v>
      </c>
      <c r="G15" s="12">
        <v>125</v>
      </c>
      <c r="H15" s="8">
        <v>5.25</v>
      </c>
      <c r="I15" s="12">
        <v>0</v>
      </c>
    </row>
    <row r="16" spans="2:9" ht="15" customHeight="1" x14ac:dyDescent="0.2">
      <c r="B16" t="s">
        <v>50</v>
      </c>
      <c r="C16" s="12">
        <v>716</v>
      </c>
      <c r="D16" s="8">
        <v>13.86</v>
      </c>
      <c r="E16" s="12">
        <v>573</v>
      </c>
      <c r="F16" s="8">
        <v>21.32</v>
      </c>
      <c r="G16" s="12">
        <v>141</v>
      </c>
      <c r="H16" s="8">
        <v>5.93</v>
      </c>
      <c r="I16" s="12">
        <v>0</v>
      </c>
    </row>
    <row r="17" spans="2:9" ht="15" customHeight="1" x14ac:dyDescent="0.2">
      <c r="B17" t="s">
        <v>51</v>
      </c>
      <c r="C17" s="12">
        <v>182</v>
      </c>
      <c r="D17" s="8">
        <v>3.52</v>
      </c>
      <c r="E17" s="12">
        <v>98</v>
      </c>
      <c r="F17" s="8">
        <v>3.65</v>
      </c>
      <c r="G17" s="12">
        <v>43</v>
      </c>
      <c r="H17" s="8">
        <v>1.81</v>
      </c>
      <c r="I17" s="12">
        <v>3</v>
      </c>
    </row>
    <row r="18" spans="2:9" ht="15" customHeight="1" x14ac:dyDescent="0.2">
      <c r="B18" t="s">
        <v>52</v>
      </c>
      <c r="C18" s="12">
        <v>267</v>
      </c>
      <c r="D18" s="8">
        <v>5.17</v>
      </c>
      <c r="E18" s="12">
        <v>146</v>
      </c>
      <c r="F18" s="8">
        <v>5.43</v>
      </c>
      <c r="G18" s="12">
        <v>79</v>
      </c>
      <c r="H18" s="8">
        <v>3.32</v>
      </c>
      <c r="I18" s="12">
        <v>1</v>
      </c>
    </row>
    <row r="19" spans="2:9" ht="15" customHeight="1" x14ac:dyDescent="0.2">
      <c r="B19" t="s">
        <v>53</v>
      </c>
      <c r="C19" s="12">
        <v>163</v>
      </c>
      <c r="D19" s="8">
        <v>3.16</v>
      </c>
      <c r="E19" s="12">
        <v>46</v>
      </c>
      <c r="F19" s="8">
        <v>1.71</v>
      </c>
      <c r="G19" s="12">
        <v>112</v>
      </c>
      <c r="H19" s="8">
        <v>4.71</v>
      </c>
      <c r="I19" s="12">
        <v>1</v>
      </c>
    </row>
    <row r="20" spans="2:9" ht="15" customHeight="1" x14ac:dyDescent="0.2">
      <c r="B20" s="9" t="s">
        <v>225</v>
      </c>
      <c r="C20" s="12">
        <f>SUM(LTBL_15222[総数／事業所数])</f>
        <v>5166</v>
      </c>
      <c r="E20" s="12">
        <f>SUBTOTAL(109,LTBL_15222[個人／事業所数])</f>
        <v>2688</v>
      </c>
      <c r="G20" s="12">
        <f>SUBTOTAL(109,LTBL_15222[法人／事業所数])</f>
        <v>2379</v>
      </c>
      <c r="I20" s="12">
        <f>SUBTOTAL(109,LTBL_15222[法人以外の団体／事業所数])</f>
        <v>9</v>
      </c>
    </row>
    <row r="21" spans="2:9" ht="15" customHeight="1" x14ac:dyDescent="0.2">
      <c r="E21" s="11">
        <f>LTBL_15222[[#Totals],[個人／事業所数]]/LTBL_15222[[#Totals],[総数／事業所数]]</f>
        <v>0.52032520325203258</v>
      </c>
      <c r="G21" s="11">
        <f>LTBL_15222[[#Totals],[法人／事業所数]]/LTBL_15222[[#Totals],[総数／事業所数]]</f>
        <v>0.46051103368176538</v>
      </c>
      <c r="I21" s="11">
        <f>LTBL_15222[[#Totals],[法人以外の団体／事業所数]]/LTBL_15222[[#Totals],[総数／事業所数]]</f>
        <v>1.7421602787456446E-3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644</v>
      </c>
      <c r="D24" s="8">
        <v>12.47</v>
      </c>
      <c r="E24" s="12">
        <v>534</v>
      </c>
      <c r="F24" s="8">
        <v>19.87</v>
      </c>
      <c r="G24" s="12">
        <v>110</v>
      </c>
      <c r="H24" s="8">
        <v>4.62</v>
      </c>
      <c r="I24" s="12">
        <v>0</v>
      </c>
    </row>
    <row r="25" spans="2:9" ht="15" customHeight="1" x14ac:dyDescent="0.2">
      <c r="B25" t="s">
        <v>77</v>
      </c>
      <c r="C25" s="12">
        <v>476</v>
      </c>
      <c r="D25" s="8">
        <v>9.2100000000000009</v>
      </c>
      <c r="E25" s="12">
        <v>409</v>
      </c>
      <c r="F25" s="8">
        <v>15.22</v>
      </c>
      <c r="G25" s="12">
        <v>67</v>
      </c>
      <c r="H25" s="8">
        <v>2.82</v>
      </c>
      <c r="I25" s="12">
        <v>0</v>
      </c>
    </row>
    <row r="26" spans="2:9" ht="15" customHeight="1" x14ac:dyDescent="0.2">
      <c r="B26" t="s">
        <v>62</v>
      </c>
      <c r="C26" s="12">
        <v>400</v>
      </c>
      <c r="D26" s="8">
        <v>7.74</v>
      </c>
      <c r="E26" s="12">
        <v>147</v>
      </c>
      <c r="F26" s="8">
        <v>5.47</v>
      </c>
      <c r="G26" s="12">
        <v>253</v>
      </c>
      <c r="H26" s="8">
        <v>10.63</v>
      </c>
      <c r="I26" s="12">
        <v>0</v>
      </c>
    </row>
    <row r="27" spans="2:9" ht="15" customHeight="1" x14ac:dyDescent="0.2">
      <c r="B27" t="s">
        <v>63</v>
      </c>
      <c r="C27" s="12">
        <v>364</v>
      </c>
      <c r="D27" s="8">
        <v>7.05</v>
      </c>
      <c r="E27" s="12">
        <v>208</v>
      </c>
      <c r="F27" s="8">
        <v>7.74</v>
      </c>
      <c r="G27" s="12">
        <v>156</v>
      </c>
      <c r="H27" s="8">
        <v>6.56</v>
      </c>
      <c r="I27" s="12">
        <v>0</v>
      </c>
    </row>
    <row r="28" spans="2:9" ht="15" customHeight="1" x14ac:dyDescent="0.2">
      <c r="B28" t="s">
        <v>72</v>
      </c>
      <c r="C28" s="12">
        <v>334</v>
      </c>
      <c r="D28" s="8">
        <v>6.47</v>
      </c>
      <c r="E28" s="12">
        <v>155</v>
      </c>
      <c r="F28" s="8">
        <v>5.77</v>
      </c>
      <c r="G28" s="12">
        <v>179</v>
      </c>
      <c r="H28" s="8">
        <v>7.52</v>
      </c>
      <c r="I28" s="12">
        <v>0</v>
      </c>
    </row>
    <row r="29" spans="2:9" ht="15" customHeight="1" x14ac:dyDescent="0.2">
      <c r="B29" t="s">
        <v>70</v>
      </c>
      <c r="C29" s="12">
        <v>304</v>
      </c>
      <c r="D29" s="8">
        <v>5.88</v>
      </c>
      <c r="E29" s="12">
        <v>199</v>
      </c>
      <c r="F29" s="8">
        <v>7.4</v>
      </c>
      <c r="G29" s="12">
        <v>105</v>
      </c>
      <c r="H29" s="8">
        <v>4.41</v>
      </c>
      <c r="I29" s="12">
        <v>0</v>
      </c>
    </row>
    <row r="30" spans="2:9" ht="15" customHeight="1" x14ac:dyDescent="0.2">
      <c r="B30" t="s">
        <v>73</v>
      </c>
      <c r="C30" s="12">
        <v>236</v>
      </c>
      <c r="D30" s="8">
        <v>4.57</v>
      </c>
      <c r="E30" s="12">
        <v>124</v>
      </c>
      <c r="F30" s="8">
        <v>4.6100000000000003</v>
      </c>
      <c r="G30" s="12">
        <v>111</v>
      </c>
      <c r="H30" s="8">
        <v>4.67</v>
      </c>
      <c r="I30" s="12">
        <v>0</v>
      </c>
    </row>
    <row r="31" spans="2:9" ht="15" customHeight="1" x14ac:dyDescent="0.2">
      <c r="B31" t="s">
        <v>64</v>
      </c>
      <c r="C31" s="12">
        <v>219</v>
      </c>
      <c r="D31" s="8">
        <v>4.24</v>
      </c>
      <c r="E31" s="12">
        <v>68</v>
      </c>
      <c r="F31" s="8">
        <v>2.5299999999999998</v>
      </c>
      <c r="G31" s="12">
        <v>151</v>
      </c>
      <c r="H31" s="8">
        <v>6.35</v>
      </c>
      <c r="I31" s="12">
        <v>0</v>
      </c>
    </row>
    <row r="32" spans="2:9" ht="15" customHeight="1" x14ac:dyDescent="0.2">
      <c r="B32" t="s">
        <v>71</v>
      </c>
      <c r="C32" s="12">
        <v>200</v>
      </c>
      <c r="D32" s="8">
        <v>3.87</v>
      </c>
      <c r="E32" s="12">
        <v>108</v>
      </c>
      <c r="F32" s="8">
        <v>4.0199999999999996</v>
      </c>
      <c r="G32" s="12">
        <v>92</v>
      </c>
      <c r="H32" s="8">
        <v>3.87</v>
      </c>
      <c r="I32" s="12">
        <v>0</v>
      </c>
    </row>
    <row r="33" spans="2:9" ht="15" customHeight="1" x14ac:dyDescent="0.2">
      <c r="B33" t="s">
        <v>79</v>
      </c>
      <c r="C33" s="12">
        <v>182</v>
      </c>
      <c r="D33" s="8">
        <v>3.52</v>
      </c>
      <c r="E33" s="12">
        <v>98</v>
      </c>
      <c r="F33" s="8">
        <v>3.65</v>
      </c>
      <c r="G33" s="12">
        <v>43</v>
      </c>
      <c r="H33" s="8">
        <v>1.81</v>
      </c>
      <c r="I33" s="12">
        <v>3</v>
      </c>
    </row>
    <row r="34" spans="2:9" ht="15" customHeight="1" x14ac:dyDescent="0.2">
      <c r="B34" t="s">
        <v>80</v>
      </c>
      <c r="C34" s="12">
        <v>158</v>
      </c>
      <c r="D34" s="8">
        <v>3.06</v>
      </c>
      <c r="E34" s="12">
        <v>146</v>
      </c>
      <c r="F34" s="8">
        <v>5.43</v>
      </c>
      <c r="G34" s="12">
        <v>12</v>
      </c>
      <c r="H34" s="8">
        <v>0.5</v>
      </c>
      <c r="I34" s="12">
        <v>0</v>
      </c>
    </row>
    <row r="35" spans="2:9" ht="15" customHeight="1" x14ac:dyDescent="0.2">
      <c r="B35" t="s">
        <v>75</v>
      </c>
      <c r="C35" s="12">
        <v>140</v>
      </c>
      <c r="D35" s="8">
        <v>2.71</v>
      </c>
      <c r="E35" s="12">
        <v>56</v>
      </c>
      <c r="F35" s="8">
        <v>2.08</v>
      </c>
      <c r="G35" s="12">
        <v>80</v>
      </c>
      <c r="H35" s="8">
        <v>3.36</v>
      </c>
      <c r="I35" s="12">
        <v>0</v>
      </c>
    </row>
    <row r="36" spans="2:9" ht="15" customHeight="1" x14ac:dyDescent="0.2">
      <c r="B36" t="s">
        <v>74</v>
      </c>
      <c r="C36" s="12">
        <v>137</v>
      </c>
      <c r="D36" s="8">
        <v>2.65</v>
      </c>
      <c r="E36" s="12">
        <v>100</v>
      </c>
      <c r="F36" s="8">
        <v>3.72</v>
      </c>
      <c r="G36" s="12">
        <v>36</v>
      </c>
      <c r="H36" s="8">
        <v>1.51</v>
      </c>
      <c r="I36" s="12">
        <v>1</v>
      </c>
    </row>
    <row r="37" spans="2:9" ht="15" customHeight="1" x14ac:dyDescent="0.2">
      <c r="B37" t="s">
        <v>69</v>
      </c>
      <c r="C37" s="12">
        <v>135</v>
      </c>
      <c r="D37" s="8">
        <v>2.61</v>
      </c>
      <c r="E37" s="12">
        <v>41</v>
      </c>
      <c r="F37" s="8">
        <v>1.53</v>
      </c>
      <c r="G37" s="12">
        <v>94</v>
      </c>
      <c r="H37" s="8">
        <v>3.95</v>
      </c>
      <c r="I37" s="12">
        <v>0</v>
      </c>
    </row>
    <row r="38" spans="2:9" ht="15" customHeight="1" x14ac:dyDescent="0.2">
      <c r="B38" t="s">
        <v>81</v>
      </c>
      <c r="C38" s="12">
        <v>109</v>
      </c>
      <c r="D38" s="8">
        <v>2.11</v>
      </c>
      <c r="E38" s="12">
        <v>0</v>
      </c>
      <c r="F38" s="8">
        <v>0</v>
      </c>
      <c r="G38" s="12">
        <v>67</v>
      </c>
      <c r="H38" s="8">
        <v>2.82</v>
      </c>
      <c r="I38" s="12">
        <v>1</v>
      </c>
    </row>
    <row r="39" spans="2:9" ht="15" customHeight="1" x14ac:dyDescent="0.2">
      <c r="B39" t="s">
        <v>67</v>
      </c>
      <c r="C39" s="12">
        <v>65</v>
      </c>
      <c r="D39" s="8">
        <v>1.26</v>
      </c>
      <c r="E39" s="12">
        <v>9</v>
      </c>
      <c r="F39" s="8">
        <v>0.33</v>
      </c>
      <c r="G39" s="12">
        <v>56</v>
      </c>
      <c r="H39" s="8">
        <v>2.35</v>
      </c>
      <c r="I39" s="12">
        <v>0</v>
      </c>
    </row>
    <row r="40" spans="2:9" ht="15" customHeight="1" x14ac:dyDescent="0.2">
      <c r="B40" t="s">
        <v>68</v>
      </c>
      <c r="C40" s="12">
        <v>61</v>
      </c>
      <c r="D40" s="8">
        <v>1.18</v>
      </c>
      <c r="E40" s="12">
        <v>12</v>
      </c>
      <c r="F40" s="8">
        <v>0.45</v>
      </c>
      <c r="G40" s="12">
        <v>49</v>
      </c>
      <c r="H40" s="8">
        <v>2.06</v>
      </c>
      <c r="I40" s="12">
        <v>0</v>
      </c>
    </row>
    <row r="41" spans="2:9" ht="15" customHeight="1" x14ac:dyDescent="0.2">
      <c r="B41" t="s">
        <v>66</v>
      </c>
      <c r="C41" s="12">
        <v>57</v>
      </c>
      <c r="D41" s="8">
        <v>1.1000000000000001</v>
      </c>
      <c r="E41" s="12">
        <v>11</v>
      </c>
      <c r="F41" s="8">
        <v>0.41</v>
      </c>
      <c r="G41" s="12">
        <v>46</v>
      </c>
      <c r="H41" s="8">
        <v>1.93</v>
      </c>
      <c r="I41" s="12">
        <v>0</v>
      </c>
    </row>
    <row r="42" spans="2:9" ht="15" customHeight="1" x14ac:dyDescent="0.2">
      <c r="B42" t="s">
        <v>88</v>
      </c>
      <c r="C42" s="12">
        <v>56</v>
      </c>
      <c r="D42" s="8">
        <v>1.08</v>
      </c>
      <c r="E42" s="12">
        <v>32</v>
      </c>
      <c r="F42" s="8">
        <v>1.19</v>
      </c>
      <c r="G42" s="12">
        <v>24</v>
      </c>
      <c r="H42" s="8">
        <v>1.01</v>
      </c>
      <c r="I42" s="12">
        <v>0</v>
      </c>
    </row>
    <row r="43" spans="2:9" ht="15" customHeight="1" x14ac:dyDescent="0.2">
      <c r="B43" t="s">
        <v>89</v>
      </c>
      <c r="C43" s="12">
        <v>54</v>
      </c>
      <c r="D43" s="8">
        <v>1.05</v>
      </c>
      <c r="E43" s="12">
        <v>18</v>
      </c>
      <c r="F43" s="8">
        <v>0.67</v>
      </c>
      <c r="G43" s="12">
        <v>35</v>
      </c>
      <c r="H43" s="8">
        <v>1.47</v>
      </c>
      <c r="I43" s="12">
        <v>1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342</v>
      </c>
      <c r="D47" s="8">
        <v>6.62</v>
      </c>
      <c r="E47" s="12">
        <v>292</v>
      </c>
      <c r="F47" s="8">
        <v>10.86</v>
      </c>
      <c r="G47" s="12">
        <v>50</v>
      </c>
      <c r="H47" s="8">
        <v>2.1</v>
      </c>
      <c r="I47" s="12">
        <v>0</v>
      </c>
    </row>
    <row r="48" spans="2:9" ht="15" customHeight="1" x14ac:dyDescent="0.2">
      <c r="B48" t="s">
        <v>137</v>
      </c>
      <c r="C48" s="12">
        <v>199</v>
      </c>
      <c r="D48" s="8">
        <v>3.85</v>
      </c>
      <c r="E48" s="12">
        <v>194</v>
      </c>
      <c r="F48" s="8">
        <v>7.22</v>
      </c>
      <c r="G48" s="12">
        <v>5</v>
      </c>
      <c r="H48" s="8">
        <v>0.21</v>
      </c>
      <c r="I48" s="12">
        <v>0</v>
      </c>
    </row>
    <row r="49" spans="2:9" ht="15" customHeight="1" x14ac:dyDescent="0.2">
      <c r="B49" t="s">
        <v>122</v>
      </c>
      <c r="C49" s="12">
        <v>160</v>
      </c>
      <c r="D49" s="8">
        <v>3.1</v>
      </c>
      <c r="E49" s="12">
        <v>90</v>
      </c>
      <c r="F49" s="8">
        <v>3.35</v>
      </c>
      <c r="G49" s="12">
        <v>70</v>
      </c>
      <c r="H49" s="8">
        <v>2.94</v>
      </c>
      <c r="I49" s="12">
        <v>0</v>
      </c>
    </row>
    <row r="50" spans="2:9" ht="15" customHeight="1" x14ac:dyDescent="0.2">
      <c r="B50" t="s">
        <v>131</v>
      </c>
      <c r="C50" s="12">
        <v>155</v>
      </c>
      <c r="D50" s="8">
        <v>3</v>
      </c>
      <c r="E50" s="12">
        <v>100</v>
      </c>
      <c r="F50" s="8">
        <v>3.72</v>
      </c>
      <c r="G50" s="12">
        <v>55</v>
      </c>
      <c r="H50" s="8">
        <v>2.31</v>
      </c>
      <c r="I50" s="12">
        <v>0</v>
      </c>
    </row>
    <row r="51" spans="2:9" ht="15" customHeight="1" x14ac:dyDescent="0.2">
      <c r="B51" t="s">
        <v>136</v>
      </c>
      <c r="C51" s="12">
        <v>139</v>
      </c>
      <c r="D51" s="8">
        <v>2.69</v>
      </c>
      <c r="E51" s="12">
        <v>131</v>
      </c>
      <c r="F51" s="8">
        <v>4.87</v>
      </c>
      <c r="G51" s="12">
        <v>8</v>
      </c>
      <c r="H51" s="8">
        <v>0.34</v>
      </c>
      <c r="I51" s="12">
        <v>0</v>
      </c>
    </row>
    <row r="52" spans="2:9" ht="15" customHeight="1" x14ac:dyDescent="0.2">
      <c r="B52" t="s">
        <v>134</v>
      </c>
      <c r="C52" s="12">
        <v>123</v>
      </c>
      <c r="D52" s="8">
        <v>2.38</v>
      </c>
      <c r="E52" s="12">
        <v>101</v>
      </c>
      <c r="F52" s="8">
        <v>3.76</v>
      </c>
      <c r="G52" s="12">
        <v>22</v>
      </c>
      <c r="H52" s="8">
        <v>0.92</v>
      </c>
      <c r="I52" s="12">
        <v>0</v>
      </c>
    </row>
    <row r="53" spans="2:9" ht="15" customHeight="1" x14ac:dyDescent="0.2">
      <c r="B53" t="s">
        <v>140</v>
      </c>
      <c r="C53" s="12">
        <v>115</v>
      </c>
      <c r="D53" s="8">
        <v>2.23</v>
      </c>
      <c r="E53" s="12">
        <v>109</v>
      </c>
      <c r="F53" s="8">
        <v>4.0599999999999996</v>
      </c>
      <c r="G53" s="12">
        <v>6</v>
      </c>
      <c r="H53" s="8">
        <v>0.25</v>
      </c>
      <c r="I53" s="12">
        <v>0</v>
      </c>
    </row>
    <row r="54" spans="2:9" ht="15" customHeight="1" x14ac:dyDescent="0.2">
      <c r="B54" t="s">
        <v>121</v>
      </c>
      <c r="C54" s="12">
        <v>110</v>
      </c>
      <c r="D54" s="8">
        <v>2.13</v>
      </c>
      <c r="E54" s="12">
        <v>16</v>
      </c>
      <c r="F54" s="8">
        <v>0.6</v>
      </c>
      <c r="G54" s="12">
        <v>94</v>
      </c>
      <c r="H54" s="8">
        <v>3.95</v>
      </c>
      <c r="I54" s="12">
        <v>0</v>
      </c>
    </row>
    <row r="55" spans="2:9" ht="15" customHeight="1" x14ac:dyDescent="0.2">
      <c r="B55" t="s">
        <v>128</v>
      </c>
      <c r="C55" s="12">
        <v>109</v>
      </c>
      <c r="D55" s="8">
        <v>2.11</v>
      </c>
      <c r="E55" s="12">
        <v>43</v>
      </c>
      <c r="F55" s="8">
        <v>1.6</v>
      </c>
      <c r="G55" s="12">
        <v>66</v>
      </c>
      <c r="H55" s="8">
        <v>2.77</v>
      </c>
      <c r="I55" s="12">
        <v>0</v>
      </c>
    </row>
    <row r="56" spans="2:9" ht="15" customHeight="1" x14ac:dyDescent="0.2">
      <c r="B56" t="s">
        <v>124</v>
      </c>
      <c r="C56" s="12">
        <v>105</v>
      </c>
      <c r="D56" s="8">
        <v>2.0299999999999998</v>
      </c>
      <c r="E56" s="12">
        <v>38</v>
      </c>
      <c r="F56" s="8">
        <v>1.41</v>
      </c>
      <c r="G56" s="12">
        <v>67</v>
      </c>
      <c r="H56" s="8">
        <v>2.82</v>
      </c>
      <c r="I56" s="12">
        <v>0</v>
      </c>
    </row>
    <row r="57" spans="2:9" ht="15" customHeight="1" x14ac:dyDescent="0.2">
      <c r="B57" t="s">
        <v>127</v>
      </c>
      <c r="C57" s="12">
        <v>100</v>
      </c>
      <c r="D57" s="8">
        <v>1.94</v>
      </c>
      <c r="E57" s="12">
        <v>70</v>
      </c>
      <c r="F57" s="8">
        <v>2.6</v>
      </c>
      <c r="G57" s="12">
        <v>30</v>
      </c>
      <c r="H57" s="8">
        <v>1.26</v>
      </c>
      <c r="I57" s="12">
        <v>0</v>
      </c>
    </row>
    <row r="58" spans="2:9" ht="15" customHeight="1" x14ac:dyDescent="0.2">
      <c r="B58" t="s">
        <v>132</v>
      </c>
      <c r="C58" s="12">
        <v>99</v>
      </c>
      <c r="D58" s="8">
        <v>1.92</v>
      </c>
      <c r="E58" s="12">
        <v>41</v>
      </c>
      <c r="F58" s="8">
        <v>1.53</v>
      </c>
      <c r="G58" s="12">
        <v>54</v>
      </c>
      <c r="H58" s="8">
        <v>2.27</v>
      </c>
      <c r="I58" s="12">
        <v>0</v>
      </c>
    </row>
    <row r="59" spans="2:9" ht="15" customHeight="1" x14ac:dyDescent="0.2">
      <c r="B59" t="s">
        <v>139</v>
      </c>
      <c r="C59" s="12">
        <v>95</v>
      </c>
      <c r="D59" s="8">
        <v>1.84</v>
      </c>
      <c r="E59" s="12">
        <v>72</v>
      </c>
      <c r="F59" s="8">
        <v>2.68</v>
      </c>
      <c r="G59" s="12">
        <v>22</v>
      </c>
      <c r="H59" s="8">
        <v>0.92</v>
      </c>
      <c r="I59" s="12">
        <v>1</v>
      </c>
    </row>
    <row r="60" spans="2:9" ht="15" customHeight="1" x14ac:dyDescent="0.2">
      <c r="B60" t="s">
        <v>129</v>
      </c>
      <c r="C60" s="12">
        <v>90</v>
      </c>
      <c r="D60" s="8">
        <v>1.74</v>
      </c>
      <c r="E60" s="12">
        <v>27</v>
      </c>
      <c r="F60" s="8">
        <v>1</v>
      </c>
      <c r="G60" s="12">
        <v>63</v>
      </c>
      <c r="H60" s="8">
        <v>2.65</v>
      </c>
      <c r="I60" s="12">
        <v>0</v>
      </c>
    </row>
    <row r="61" spans="2:9" ht="15" customHeight="1" x14ac:dyDescent="0.2">
      <c r="B61" t="s">
        <v>125</v>
      </c>
      <c r="C61" s="12">
        <v>82</v>
      </c>
      <c r="D61" s="8">
        <v>1.59</v>
      </c>
      <c r="E61" s="12">
        <v>59</v>
      </c>
      <c r="F61" s="8">
        <v>2.19</v>
      </c>
      <c r="G61" s="12">
        <v>23</v>
      </c>
      <c r="H61" s="8">
        <v>0.97</v>
      </c>
      <c r="I61" s="12">
        <v>0</v>
      </c>
    </row>
    <row r="62" spans="2:9" ht="15" customHeight="1" x14ac:dyDescent="0.2">
      <c r="B62" t="s">
        <v>135</v>
      </c>
      <c r="C62" s="12">
        <v>77</v>
      </c>
      <c r="D62" s="8">
        <v>1.49</v>
      </c>
      <c r="E62" s="12">
        <v>69</v>
      </c>
      <c r="F62" s="8">
        <v>2.57</v>
      </c>
      <c r="G62" s="12">
        <v>8</v>
      </c>
      <c r="H62" s="8">
        <v>0.34</v>
      </c>
      <c r="I62" s="12">
        <v>0</v>
      </c>
    </row>
    <row r="63" spans="2:9" ht="15" customHeight="1" x14ac:dyDescent="0.2">
      <c r="B63" t="s">
        <v>130</v>
      </c>
      <c r="C63" s="12">
        <v>76</v>
      </c>
      <c r="D63" s="8">
        <v>1.47</v>
      </c>
      <c r="E63" s="12">
        <v>46</v>
      </c>
      <c r="F63" s="8">
        <v>1.71</v>
      </c>
      <c r="G63" s="12">
        <v>30</v>
      </c>
      <c r="H63" s="8">
        <v>1.26</v>
      </c>
      <c r="I63" s="12">
        <v>0</v>
      </c>
    </row>
    <row r="64" spans="2:9" ht="15" customHeight="1" x14ac:dyDescent="0.2">
      <c r="B64" t="s">
        <v>123</v>
      </c>
      <c r="C64" s="12">
        <v>72</v>
      </c>
      <c r="D64" s="8">
        <v>1.39</v>
      </c>
      <c r="E64" s="12">
        <v>22</v>
      </c>
      <c r="F64" s="8">
        <v>0.82</v>
      </c>
      <c r="G64" s="12">
        <v>50</v>
      </c>
      <c r="H64" s="8">
        <v>2.1</v>
      </c>
      <c r="I64" s="12">
        <v>0</v>
      </c>
    </row>
    <row r="65" spans="2:9" ht="15" customHeight="1" x14ac:dyDescent="0.2">
      <c r="B65" t="s">
        <v>126</v>
      </c>
      <c r="C65" s="12">
        <v>71</v>
      </c>
      <c r="D65" s="8">
        <v>1.37</v>
      </c>
      <c r="E65" s="12">
        <v>37</v>
      </c>
      <c r="F65" s="8">
        <v>1.38</v>
      </c>
      <c r="G65" s="12">
        <v>34</v>
      </c>
      <c r="H65" s="8">
        <v>1.43</v>
      </c>
      <c r="I65" s="12">
        <v>0</v>
      </c>
    </row>
    <row r="66" spans="2:9" ht="15" customHeight="1" x14ac:dyDescent="0.2">
      <c r="B66" t="s">
        <v>149</v>
      </c>
      <c r="C66" s="12">
        <v>69</v>
      </c>
      <c r="D66" s="8">
        <v>1.34</v>
      </c>
      <c r="E66" s="12">
        <v>45</v>
      </c>
      <c r="F66" s="8">
        <v>1.67</v>
      </c>
      <c r="G66" s="12">
        <v>24</v>
      </c>
      <c r="H66" s="8">
        <v>1.01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2B969-A6B0-4BBF-B3C0-AC25F3EA9B6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252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2</v>
      </c>
      <c r="D5" s="8">
        <v>0.19</v>
      </c>
      <c r="E5" s="12">
        <v>0</v>
      </c>
      <c r="F5" s="8">
        <v>0</v>
      </c>
      <c r="G5" s="12">
        <v>2</v>
      </c>
      <c r="H5" s="8">
        <v>0.57999999999999996</v>
      </c>
      <c r="I5" s="12">
        <v>0</v>
      </c>
    </row>
    <row r="6" spans="2:9" ht="15" customHeight="1" x14ac:dyDescent="0.2">
      <c r="B6" t="s">
        <v>40</v>
      </c>
      <c r="C6" s="12">
        <v>260</v>
      </c>
      <c r="D6" s="8">
        <v>25.05</v>
      </c>
      <c r="E6" s="12">
        <v>154</v>
      </c>
      <c r="F6" s="8">
        <v>22.81</v>
      </c>
      <c r="G6" s="12">
        <v>106</v>
      </c>
      <c r="H6" s="8">
        <v>30.9</v>
      </c>
      <c r="I6" s="12">
        <v>0</v>
      </c>
    </row>
    <row r="7" spans="2:9" ht="15" customHeight="1" x14ac:dyDescent="0.2">
      <c r="B7" t="s">
        <v>41</v>
      </c>
      <c r="C7" s="12">
        <v>80</v>
      </c>
      <c r="D7" s="8">
        <v>7.71</v>
      </c>
      <c r="E7" s="12">
        <v>38</v>
      </c>
      <c r="F7" s="8">
        <v>5.63</v>
      </c>
      <c r="G7" s="12">
        <v>42</v>
      </c>
      <c r="H7" s="8">
        <v>12.24</v>
      </c>
      <c r="I7" s="12">
        <v>0</v>
      </c>
    </row>
    <row r="8" spans="2:9" ht="15" customHeight="1" x14ac:dyDescent="0.2">
      <c r="B8" t="s">
        <v>42</v>
      </c>
      <c r="C8" s="12">
        <v>1</v>
      </c>
      <c r="D8" s="8">
        <v>0.1</v>
      </c>
      <c r="E8" s="12">
        <v>0</v>
      </c>
      <c r="F8" s="8">
        <v>0</v>
      </c>
      <c r="G8" s="12">
        <v>1</v>
      </c>
      <c r="H8" s="8">
        <v>0.28999999999999998</v>
      </c>
      <c r="I8" s="12">
        <v>0</v>
      </c>
    </row>
    <row r="9" spans="2:9" ht="15" customHeight="1" x14ac:dyDescent="0.2">
      <c r="B9" t="s">
        <v>43</v>
      </c>
      <c r="C9" s="12">
        <v>1</v>
      </c>
      <c r="D9" s="8">
        <v>0.1</v>
      </c>
      <c r="E9" s="12">
        <v>0</v>
      </c>
      <c r="F9" s="8">
        <v>0</v>
      </c>
      <c r="G9" s="12">
        <v>1</v>
      </c>
      <c r="H9" s="8">
        <v>0.28999999999999998</v>
      </c>
      <c r="I9" s="12">
        <v>0</v>
      </c>
    </row>
    <row r="10" spans="2:9" ht="15" customHeight="1" x14ac:dyDescent="0.2">
      <c r="B10" t="s">
        <v>44</v>
      </c>
      <c r="C10" s="12">
        <v>7</v>
      </c>
      <c r="D10" s="8">
        <v>0.67</v>
      </c>
      <c r="E10" s="12">
        <v>2</v>
      </c>
      <c r="F10" s="8">
        <v>0.3</v>
      </c>
      <c r="G10" s="12">
        <v>4</v>
      </c>
      <c r="H10" s="8">
        <v>1.17</v>
      </c>
      <c r="I10" s="12">
        <v>0</v>
      </c>
    </row>
    <row r="11" spans="2:9" ht="15" customHeight="1" x14ac:dyDescent="0.2">
      <c r="B11" t="s">
        <v>45</v>
      </c>
      <c r="C11" s="12">
        <v>279</v>
      </c>
      <c r="D11" s="8">
        <v>26.88</v>
      </c>
      <c r="E11" s="12">
        <v>185</v>
      </c>
      <c r="F11" s="8">
        <v>27.41</v>
      </c>
      <c r="G11" s="12">
        <v>94</v>
      </c>
      <c r="H11" s="8">
        <v>27.41</v>
      </c>
      <c r="I11" s="12">
        <v>0</v>
      </c>
    </row>
    <row r="12" spans="2:9" ht="15" customHeight="1" x14ac:dyDescent="0.2">
      <c r="B12" t="s">
        <v>46</v>
      </c>
      <c r="C12" s="12">
        <v>3</v>
      </c>
      <c r="D12" s="8">
        <v>0.28999999999999998</v>
      </c>
      <c r="E12" s="12">
        <v>1</v>
      </c>
      <c r="F12" s="8">
        <v>0.15</v>
      </c>
      <c r="G12" s="12">
        <v>2</v>
      </c>
      <c r="H12" s="8">
        <v>0.57999999999999996</v>
      </c>
      <c r="I12" s="12">
        <v>0</v>
      </c>
    </row>
    <row r="13" spans="2:9" ht="15" customHeight="1" x14ac:dyDescent="0.2">
      <c r="B13" t="s">
        <v>47</v>
      </c>
      <c r="C13" s="12">
        <v>28</v>
      </c>
      <c r="D13" s="8">
        <v>2.7</v>
      </c>
      <c r="E13" s="12">
        <v>10</v>
      </c>
      <c r="F13" s="8">
        <v>1.48</v>
      </c>
      <c r="G13" s="12">
        <v>17</v>
      </c>
      <c r="H13" s="8">
        <v>4.96</v>
      </c>
      <c r="I13" s="12">
        <v>0</v>
      </c>
    </row>
    <row r="14" spans="2:9" ht="15" customHeight="1" x14ac:dyDescent="0.2">
      <c r="B14" t="s">
        <v>48</v>
      </c>
      <c r="C14" s="12">
        <v>25</v>
      </c>
      <c r="D14" s="8">
        <v>2.41</v>
      </c>
      <c r="E14" s="12">
        <v>14</v>
      </c>
      <c r="F14" s="8">
        <v>2.0699999999999998</v>
      </c>
      <c r="G14" s="12">
        <v>10</v>
      </c>
      <c r="H14" s="8">
        <v>2.92</v>
      </c>
      <c r="I14" s="12">
        <v>0</v>
      </c>
    </row>
    <row r="15" spans="2:9" ht="15" customHeight="1" x14ac:dyDescent="0.2">
      <c r="B15" t="s">
        <v>49</v>
      </c>
      <c r="C15" s="12">
        <v>104</v>
      </c>
      <c r="D15" s="8">
        <v>10.02</v>
      </c>
      <c r="E15" s="12">
        <v>87</v>
      </c>
      <c r="F15" s="8">
        <v>12.89</v>
      </c>
      <c r="G15" s="12">
        <v>14</v>
      </c>
      <c r="H15" s="8">
        <v>4.08</v>
      </c>
      <c r="I15" s="12">
        <v>1</v>
      </c>
    </row>
    <row r="16" spans="2:9" ht="15" customHeight="1" x14ac:dyDescent="0.2">
      <c r="B16" t="s">
        <v>50</v>
      </c>
      <c r="C16" s="12">
        <v>143</v>
      </c>
      <c r="D16" s="8">
        <v>13.78</v>
      </c>
      <c r="E16" s="12">
        <v>129</v>
      </c>
      <c r="F16" s="8">
        <v>19.11</v>
      </c>
      <c r="G16" s="12">
        <v>13</v>
      </c>
      <c r="H16" s="8">
        <v>3.79</v>
      </c>
      <c r="I16" s="12">
        <v>0</v>
      </c>
    </row>
    <row r="17" spans="2:9" ht="15" customHeight="1" x14ac:dyDescent="0.2">
      <c r="B17" t="s">
        <v>51</v>
      </c>
      <c r="C17" s="12">
        <v>30</v>
      </c>
      <c r="D17" s="8">
        <v>2.89</v>
      </c>
      <c r="E17" s="12">
        <v>22</v>
      </c>
      <c r="F17" s="8">
        <v>3.26</v>
      </c>
      <c r="G17" s="12">
        <v>1</v>
      </c>
      <c r="H17" s="8">
        <v>0.28999999999999998</v>
      </c>
      <c r="I17" s="12">
        <v>0</v>
      </c>
    </row>
    <row r="18" spans="2:9" ht="15" customHeight="1" x14ac:dyDescent="0.2">
      <c r="B18" t="s">
        <v>52</v>
      </c>
      <c r="C18" s="12">
        <v>43</v>
      </c>
      <c r="D18" s="8">
        <v>4.1399999999999997</v>
      </c>
      <c r="E18" s="12">
        <v>22</v>
      </c>
      <c r="F18" s="8">
        <v>3.26</v>
      </c>
      <c r="G18" s="12">
        <v>17</v>
      </c>
      <c r="H18" s="8">
        <v>4.96</v>
      </c>
      <c r="I18" s="12">
        <v>0</v>
      </c>
    </row>
    <row r="19" spans="2:9" ht="15" customHeight="1" x14ac:dyDescent="0.2">
      <c r="B19" t="s">
        <v>53</v>
      </c>
      <c r="C19" s="12">
        <v>32</v>
      </c>
      <c r="D19" s="8">
        <v>3.08</v>
      </c>
      <c r="E19" s="12">
        <v>11</v>
      </c>
      <c r="F19" s="8">
        <v>1.63</v>
      </c>
      <c r="G19" s="12">
        <v>19</v>
      </c>
      <c r="H19" s="8">
        <v>5.54</v>
      </c>
      <c r="I19" s="12">
        <v>0</v>
      </c>
    </row>
    <row r="20" spans="2:9" ht="15" customHeight="1" x14ac:dyDescent="0.2">
      <c r="B20" s="9" t="s">
        <v>225</v>
      </c>
      <c r="C20" s="12">
        <f>SUM(LTBL_15223[総数／事業所数])</f>
        <v>1038</v>
      </c>
      <c r="E20" s="12">
        <f>SUBTOTAL(109,LTBL_15223[個人／事業所数])</f>
        <v>675</v>
      </c>
      <c r="G20" s="12">
        <f>SUBTOTAL(109,LTBL_15223[法人／事業所数])</f>
        <v>343</v>
      </c>
      <c r="I20" s="12">
        <f>SUBTOTAL(109,LTBL_15223[法人以外の団体／事業所数])</f>
        <v>1</v>
      </c>
    </row>
    <row r="21" spans="2:9" ht="15" customHeight="1" x14ac:dyDescent="0.2">
      <c r="E21" s="11">
        <f>LTBL_15223[[#Totals],[個人／事業所数]]/LTBL_15223[[#Totals],[総数／事業所数]]</f>
        <v>0.6502890173410405</v>
      </c>
      <c r="G21" s="11">
        <f>LTBL_15223[[#Totals],[法人／事業所数]]/LTBL_15223[[#Totals],[総数／事業所数]]</f>
        <v>0.33044315992292872</v>
      </c>
      <c r="I21" s="11">
        <f>LTBL_15223[[#Totals],[法人以外の団体／事業所数]]/LTBL_15223[[#Totals],[総数／事業所数]]</f>
        <v>9.6339113680154141E-4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134</v>
      </c>
      <c r="D24" s="8">
        <v>12.91</v>
      </c>
      <c r="E24" s="12">
        <v>127</v>
      </c>
      <c r="F24" s="8">
        <v>18.809999999999999</v>
      </c>
      <c r="G24" s="12">
        <v>7</v>
      </c>
      <c r="H24" s="8">
        <v>2.04</v>
      </c>
      <c r="I24" s="12">
        <v>0</v>
      </c>
    </row>
    <row r="25" spans="2:9" ht="15" customHeight="1" x14ac:dyDescent="0.2">
      <c r="B25" t="s">
        <v>63</v>
      </c>
      <c r="C25" s="12">
        <v>123</v>
      </c>
      <c r="D25" s="8">
        <v>11.85</v>
      </c>
      <c r="E25" s="12">
        <v>85</v>
      </c>
      <c r="F25" s="8">
        <v>12.59</v>
      </c>
      <c r="G25" s="12">
        <v>38</v>
      </c>
      <c r="H25" s="8">
        <v>11.08</v>
      </c>
      <c r="I25" s="12">
        <v>0</v>
      </c>
    </row>
    <row r="26" spans="2:9" ht="15" customHeight="1" x14ac:dyDescent="0.2">
      <c r="B26" t="s">
        <v>72</v>
      </c>
      <c r="C26" s="12">
        <v>102</v>
      </c>
      <c r="D26" s="8">
        <v>9.83</v>
      </c>
      <c r="E26" s="12">
        <v>69</v>
      </c>
      <c r="F26" s="8">
        <v>10.220000000000001</v>
      </c>
      <c r="G26" s="12">
        <v>33</v>
      </c>
      <c r="H26" s="8">
        <v>9.6199999999999992</v>
      </c>
      <c r="I26" s="12">
        <v>0</v>
      </c>
    </row>
    <row r="27" spans="2:9" ht="15" customHeight="1" x14ac:dyDescent="0.2">
      <c r="B27" t="s">
        <v>62</v>
      </c>
      <c r="C27" s="12">
        <v>98</v>
      </c>
      <c r="D27" s="8">
        <v>9.44</v>
      </c>
      <c r="E27" s="12">
        <v>49</v>
      </c>
      <c r="F27" s="8">
        <v>7.26</v>
      </c>
      <c r="G27" s="12">
        <v>49</v>
      </c>
      <c r="H27" s="8">
        <v>14.29</v>
      </c>
      <c r="I27" s="12">
        <v>0</v>
      </c>
    </row>
    <row r="28" spans="2:9" ht="15" customHeight="1" x14ac:dyDescent="0.2">
      <c r="B28" t="s">
        <v>77</v>
      </c>
      <c r="C28" s="12">
        <v>84</v>
      </c>
      <c r="D28" s="8">
        <v>8.09</v>
      </c>
      <c r="E28" s="12">
        <v>81</v>
      </c>
      <c r="F28" s="8">
        <v>12</v>
      </c>
      <c r="G28" s="12">
        <v>3</v>
      </c>
      <c r="H28" s="8">
        <v>0.87</v>
      </c>
      <c r="I28" s="12">
        <v>0</v>
      </c>
    </row>
    <row r="29" spans="2:9" ht="15" customHeight="1" x14ac:dyDescent="0.2">
      <c r="B29" t="s">
        <v>70</v>
      </c>
      <c r="C29" s="12">
        <v>66</v>
      </c>
      <c r="D29" s="8">
        <v>6.36</v>
      </c>
      <c r="E29" s="12">
        <v>49</v>
      </c>
      <c r="F29" s="8">
        <v>7.26</v>
      </c>
      <c r="G29" s="12">
        <v>17</v>
      </c>
      <c r="H29" s="8">
        <v>4.96</v>
      </c>
      <c r="I29" s="12">
        <v>0</v>
      </c>
    </row>
    <row r="30" spans="2:9" ht="15" customHeight="1" x14ac:dyDescent="0.2">
      <c r="B30" t="s">
        <v>71</v>
      </c>
      <c r="C30" s="12">
        <v>45</v>
      </c>
      <c r="D30" s="8">
        <v>4.34</v>
      </c>
      <c r="E30" s="12">
        <v>35</v>
      </c>
      <c r="F30" s="8">
        <v>5.19</v>
      </c>
      <c r="G30" s="12">
        <v>10</v>
      </c>
      <c r="H30" s="8">
        <v>2.92</v>
      </c>
      <c r="I30" s="12">
        <v>0</v>
      </c>
    </row>
    <row r="31" spans="2:9" ht="15" customHeight="1" x14ac:dyDescent="0.2">
      <c r="B31" t="s">
        <v>64</v>
      </c>
      <c r="C31" s="12">
        <v>39</v>
      </c>
      <c r="D31" s="8">
        <v>3.76</v>
      </c>
      <c r="E31" s="12">
        <v>20</v>
      </c>
      <c r="F31" s="8">
        <v>2.96</v>
      </c>
      <c r="G31" s="12">
        <v>19</v>
      </c>
      <c r="H31" s="8">
        <v>5.54</v>
      </c>
      <c r="I31" s="12">
        <v>0</v>
      </c>
    </row>
    <row r="32" spans="2:9" ht="15" customHeight="1" x14ac:dyDescent="0.2">
      <c r="B32" t="s">
        <v>79</v>
      </c>
      <c r="C32" s="12">
        <v>30</v>
      </c>
      <c r="D32" s="8">
        <v>2.89</v>
      </c>
      <c r="E32" s="12">
        <v>22</v>
      </c>
      <c r="F32" s="8">
        <v>3.26</v>
      </c>
      <c r="G32" s="12">
        <v>1</v>
      </c>
      <c r="H32" s="8">
        <v>0.28999999999999998</v>
      </c>
      <c r="I32" s="12">
        <v>0</v>
      </c>
    </row>
    <row r="33" spans="2:9" ht="15" customHeight="1" x14ac:dyDescent="0.2">
      <c r="B33" t="s">
        <v>69</v>
      </c>
      <c r="C33" s="12">
        <v>29</v>
      </c>
      <c r="D33" s="8">
        <v>2.79</v>
      </c>
      <c r="E33" s="12">
        <v>22</v>
      </c>
      <c r="F33" s="8">
        <v>3.26</v>
      </c>
      <c r="G33" s="12">
        <v>7</v>
      </c>
      <c r="H33" s="8">
        <v>2.04</v>
      </c>
      <c r="I33" s="12">
        <v>0</v>
      </c>
    </row>
    <row r="34" spans="2:9" ht="15" customHeight="1" x14ac:dyDescent="0.2">
      <c r="B34" t="s">
        <v>80</v>
      </c>
      <c r="C34" s="12">
        <v>25</v>
      </c>
      <c r="D34" s="8">
        <v>2.41</v>
      </c>
      <c r="E34" s="12">
        <v>22</v>
      </c>
      <c r="F34" s="8">
        <v>3.26</v>
      </c>
      <c r="G34" s="12">
        <v>3</v>
      </c>
      <c r="H34" s="8">
        <v>0.87</v>
      </c>
      <c r="I34" s="12">
        <v>0</v>
      </c>
    </row>
    <row r="35" spans="2:9" ht="15" customHeight="1" x14ac:dyDescent="0.2">
      <c r="B35" t="s">
        <v>73</v>
      </c>
      <c r="C35" s="12">
        <v>23</v>
      </c>
      <c r="D35" s="8">
        <v>2.2200000000000002</v>
      </c>
      <c r="E35" s="12">
        <v>10</v>
      </c>
      <c r="F35" s="8">
        <v>1.48</v>
      </c>
      <c r="G35" s="12">
        <v>12</v>
      </c>
      <c r="H35" s="8">
        <v>3.5</v>
      </c>
      <c r="I35" s="12">
        <v>0</v>
      </c>
    </row>
    <row r="36" spans="2:9" ht="15" customHeight="1" x14ac:dyDescent="0.2">
      <c r="B36" t="s">
        <v>81</v>
      </c>
      <c r="C36" s="12">
        <v>18</v>
      </c>
      <c r="D36" s="8">
        <v>1.73</v>
      </c>
      <c r="E36" s="12">
        <v>0</v>
      </c>
      <c r="F36" s="8">
        <v>0</v>
      </c>
      <c r="G36" s="12">
        <v>14</v>
      </c>
      <c r="H36" s="8">
        <v>4.08</v>
      </c>
      <c r="I36" s="12">
        <v>0</v>
      </c>
    </row>
    <row r="37" spans="2:9" ht="15" customHeight="1" x14ac:dyDescent="0.2">
      <c r="B37" t="s">
        <v>75</v>
      </c>
      <c r="C37" s="12">
        <v>16</v>
      </c>
      <c r="D37" s="8">
        <v>1.54</v>
      </c>
      <c r="E37" s="12">
        <v>7</v>
      </c>
      <c r="F37" s="8">
        <v>1.04</v>
      </c>
      <c r="G37" s="12">
        <v>8</v>
      </c>
      <c r="H37" s="8">
        <v>2.33</v>
      </c>
      <c r="I37" s="12">
        <v>0</v>
      </c>
    </row>
    <row r="38" spans="2:9" ht="15" customHeight="1" x14ac:dyDescent="0.2">
      <c r="B38" t="s">
        <v>89</v>
      </c>
      <c r="C38" s="12">
        <v>15</v>
      </c>
      <c r="D38" s="8">
        <v>1.45</v>
      </c>
      <c r="E38" s="12">
        <v>6</v>
      </c>
      <c r="F38" s="8">
        <v>0.89</v>
      </c>
      <c r="G38" s="12">
        <v>9</v>
      </c>
      <c r="H38" s="8">
        <v>2.62</v>
      </c>
      <c r="I38" s="12">
        <v>0</v>
      </c>
    </row>
    <row r="39" spans="2:9" ht="15" customHeight="1" x14ac:dyDescent="0.2">
      <c r="B39" t="s">
        <v>66</v>
      </c>
      <c r="C39" s="12">
        <v>12</v>
      </c>
      <c r="D39" s="8">
        <v>1.1599999999999999</v>
      </c>
      <c r="E39" s="12">
        <v>4</v>
      </c>
      <c r="F39" s="8">
        <v>0.59</v>
      </c>
      <c r="G39" s="12">
        <v>8</v>
      </c>
      <c r="H39" s="8">
        <v>2.33</v>
      </c>
      <c r="I39" s="12">
        <v>0</v>
      </c>
    </row>
    <row r="40" spans="2:9" ht="15" customHeight="1" x14ac:dyDescent="0.2">
      <c r="B40" t="s">
        <v>87</v>
      </c>
      <c r="C40" s="12">
        <v>12</v>
      </c>
      <c r="D40" s="8">
        <v>1.1599999999999999</v>
      </c>
      <c r="E40" s="12">
        <v>2</v>
      </c>
      <c r="F40" s="8">
        <v>0.3</v>
      </c>
      <c r="G40" s="12">
        <v>9</v>
      </c>
      <c r="H40" s="8">
        <v>2.62</v>
      </c>
      <c r="I40" s="12">
        <v>0</v>
      </c>
    </row>
    <row r="41" spans="2:9" ht="15" customHeight="1" x14ac:dyDescent="0.2">
      <c r="B41" t="s">
        <v>98</v>
      </c>
      <c r="C41" s="12">
        <v>10</v>
      </c>
      <c r="D41" s="8">
        <v>0.96</v>
      </c>
      <c r="E41" s="12">
        <v>6</v>
      </c>
      <c r="F41" s="8">
        <v>0.89</v>
      </c>
      <c r="G41" s="12">
        <v>4</v>
      </c>
      <c r="H41" s="8">
        <v>1.17</v>
      </c>
      <c r="I41" s="12">
        <v>0</v>
      </c>
    </row>
    <row r="42" spans="2:9" ht="15" customHeight="1" x14ac:dyDescent="0.2">
      <c r="B42" t="s">
        <v>85</v>
      </c>
      <c r="C42" s="12">
        <v>10</v>
      </c>
      <c r="D42" s="8">
        <v>0.96</v>
      </c>
      <c r="E42" s="12">
        <v>3</v>
      </c>
      <c r="F42" s="8">
        <v>0.44</v>
      </c>
      <c r="G42" s="12">
        <v>7</v>
      </c>
      <c r="H42" s="8">
        <v>2.04</v>
      </c>
      <c r="I42" s="12">
        <v>0</v>
      </c>
    </row>
    <row r="43" spans="2:9" ht="15" customHeight="1" x14ac:dyDescent="0.2">
      <c r="B43" t="s">
        <v>84</v>
      </c>
      <c r="C43" s="12">
        <v>10</v>
      </c>
      <c r="D43" s="8">
        <v>0.96</v>
      </c>
      <c r="E43" s="12">
        <v>3</v>
      </c>
      <c r="F43" s="8">
        <v>0.44</v>
      </c>
      <c r="G43" s="12">
        <v>7</v>
      </c>
      <c r="H43" s="8">
        <v>2.04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137</v>
      </c>
      <c r="C47" s="12">
        <v>62</v>
      </c>
      <c r="D47" s="8">
        <v>5.97</v>
      </c>
      <c r="E47" s="12">
        <v>60</v>
      </c>
      <c r="F47" s="8">
        <v>8.89</v>
      </c>
      <c r="G47" s="12">
        <v>2</v>
      </c>
      <c r="H47" s="8">
        <v>0.57999999999999996</v>
      </c>
      <c r="I47" s="12">
        <v>0</v>
      </c>
    </row>
    <row r="48" spans="2:9" ht="15" customHeight="1" x14ac:dyDescent="0.2">
      <c r="B48" t="s">
        <v>138</v>
      </c>
      <c r="C48" s="12">
        <v>59</v>
      </c>
      <c r="D48" s="8">
        <v>5.68</v>
      </c>
      <c r="E48" s="12">
        <v>57</v>
      </c>
      <c r="F48" s="8">
        <v>8.44</v>
      </c>
      <c r="G48" s="12">
        <v>2</v>
      </c>
      <c r="H48" s="8">
        <v>0.57999999999999996</v>
      </c>
      <c r="I48" s="12">
        <v>0</v>
      </c>
    </row>
    <row r="49" spans="2:9" ht="15" customHeight="1" x14ac:dyDescent="0.2">
      <c r="B49" t="s">
        <v>122</v>
      </c>
      <c r="C49" s="12">
        <v>37</v>
      </c>
      <c r="D49" s="8">
        <v>3.56</v>
      </c>
      <c r="E49" s="12">
        <v>27</v>
      </c>
      <c r="F49" s="8">
        <v>4</v>
      </c>
      <c r="G49" s="12">
        <v>10</v>
      </c>
      <c r="H49" s="8">
        <v>2.92</v>
      </c>
      <c r="I49" s="12">
        <v>0</v>
      </c>
    </row>
    <row r="50" spans="2:9" ht="15" customHeight="1" x14ac:dyDescent="0.2">
      <c r="B50" t="s">
        <v>121</v>
      </c>
      <c r="C50" s="12">
        <v>35</v>
      </c>
      <c r="D50" s="8">
        <v>3.37</v>
      </c>
      <c r="E50" s="12">
        <v>10</v>
      </c>
      <c r="F50" s="8">
        <v>1.48</v>
      </c>
      <c r="G50" s="12">
        <v>25</v>
      </c>
      <c r="H50" s="8">
        <v>7.29</v>
      </c>
      <c r="I50" s="12">
        <v>0</v>
      </c>
    </row>
    <row r="51" spans="2:9" ht="15" customHeight="1" x14ac:dyDescent="0.2">
      <c r="B51" t="s">
        <v>147</v>
      </c>
      <c r="C51" s="12">
        <v>28</v>
      </c>
      <c r="D51" s="8">
        <v>2.7</v>
      </c>
      <c r="E51" s="12">
        <v>20</v>
      </c>
      <c r="F51" s="8">
        <v>2.96</v>
      </c>
      <c r="G51" s="12">
        <v>8</v>
      </c>
      <c r="H51" s="8">
        <v>2.33</v>
      </c>
      <c r="I51" s="12">
        <v>0</v>
      </c>
    </row>
    <row r="52" spans="2:9" ht="15" customHeight="1" x14ac:dyDescent="0.2">
      <c r="B52" t="s">
        <v>128</v>
      </c>
      <c r="C52" s="12">
        <v>27</v>
      </c>
      <c r="D52" s="8">
        <v>2.6</v>
      </c>
      <c r="E52" s="12">
        <v>19</v>
      </c>
      <c r="F52" s="8">
        <v>2.81</v>
      </c>
      <c r="G52" s="12">
        <v>8</v>
      </c>
      <c r="H52" s="8">
        <v>2.33</v>
      </c>
      <c r="I52" s="12">
        <v>0</v>
      </c>
    </row>
    <row r="53" spans="2:9" ht="15" customHeight="1" x14ac:dyDescent="0.2">
      <c r="B53" t="s">
        <v>126</v>
      </c>
      <c r="C53" s="12">
        <v>25</v>
      </c>
      <c r="D53" s="8">
        <v>2.41</v>
      </c>
      <c r="E53" s="12">
        <v>19</v>
      </c>
      <c r="F53" s="8">
        <v>2.81</v>
      </c>
      <c r="G53" s="12">
        <v>6</v>
      </c>
      <c r="H53" s="8">
        <v>1.75</v>
      </c>
      <c r="I53" s="12">
        <v>0</v>
      </c>
    </row>
    <row r="54" spans="2:9" ht="15" customHeight="1" x14ac:dyDescent="0.2">
      <c r="B54" t="s">
        <v>135</v>
      </c>
      <c r="C54" s="12">
        <v>24</v>
      </c>
      <c r="D54" s="8">
        <v>2.31</v>
      </c>
      <c r="E54" s="12">
        <v>22</v>
      </c>
      <c r="F54" s="8">
        <v>3.26</v>
      </c>
      <c r="G54" s="12">
        <v>2</v>
      </c>
      <c r="H54" s="8">
        <v>0.57999999999999996</v>
      </c>
      <c r="I54" s="12">
        <v>0</v>
      </c>
    </row>
    <row r="55" spans="2:9" ht="15" customHeight="1" x14ac:dyDescent="0.2">
      <c r="B55" t="s">
        <v>130</v>
      </c>
      <c r="C55" s="12">
        <v>23</v>
      </c>
      <c r="D55" s="8">
        <v>2.2200000000000002</v>
      </c>
      <c r="E55" s="12">
        <v>19</v>
      </c>
      <c r="F55" s="8">
        <v>2.81</v>
      </c>
      <c r="G55" s="12">
        <v>4</v>
      </c>
      <c r="H55" s="8">
        <v>1.17</v>
      </c>
      <c r="I55" s="12">
        <v>0</v>
      </c>
    </row>
    <row r="56" spans="2:9" ht="15" customHeight="1" x14ac:dyDescent="0.2">
      <c r="B56" t="s">
        <v>125</v>
      </c>
      <c r="C56" s="12">
        <v>22</v>
      </c>
      <c r="D56" s="8">
        <v>2.12</v>
      </c>
      <c r="E56" s="12">
        <v>16</v>
      </c>
      <c r="F56" s="8">
        <v>2.37</v>
      </c>
      <c r="G56" s="12">
        <v>6</v>
      </c>
      <c r="H56" s="8">
        <v>1.75</v>
      </c>
      <c r="I56" s="12">
        <v>0</v>
      </c>
    </row>
    <row r="57" spans="2:9" ht="15" customHeight="1" x14ac:dyDescent="0.2">
      <c r="B57" t="s">
        <v>134</v>
      </c>
      <c r="C57" s="12">
        <v>22</v>
      </c>
      <c r="D57" s="8">
        <v>2.12</v>
      </c>
      <c r="E57" s="12">
        <v>21</v>
      </c>
      <c r="F57" s="8">
        <v>3.11</v>
      </c>
      <c r="G57" s="12">
        <v>1</v>
      </c>
      <c r="H57" s="8">
        <v>0.28999999999999998</v>
      </c>
      <c r="I57" s="12">
        <v>0</v>
      </c>
    </row>
    <row r="58" spans="2:9" ht="15" customHeight="1" x14ac:dyDescent="0.2">
      <c r="B58" t="s">
        <v>155</v>
      </c>
      <c r="C58" s="12">
        <v>21</v>
      </c>
      <c r="D58" s="8">
        <v>2.02</v>
      </c>
      <c r="E58" s="12">
        <v>15</v>
      </c>
      <c r="F58" s="8">
        <v>2.2200000000000002</v>
      </c>
      <c r="G58" s="12">
        <v>6</v>
      </c>
      <c r="H58" s="8">
        <v>1.75</v>
      </c>
      <c r="I58" s="12">
        <v>0</v>
      </c>
    </row>
    <row r="59" spans="2:9" ht="15" customHeight="1" x14ac:dyDescent="0.2">
      <c r="B59" t="s">
        <v>123</v>
      </c>
      <c r="C59" s="12">
        <v>20</v>
      </c>
      <c r="D59" s="8">
        <v>1.93</v>
      </c>
      <c r="E59" s="12">
        <v>8</v>
      </c>
      <c r="F59" s="8">
        <v>1.19</v>
      </c>
      <c r="G59" s="12">
        <v>12</v>
      </c>
      <c r="H59" s="8">
        <v>3.5</v>
      </c>
      <c r="I59" s="12">
        <v>0</v>
      </c>
    </row>
    <row r="60" spans="2:9" ht="15" customHeight="1" x14ac:dyDescent="0.2">
      <c r="B60" t="s">
        <v>177</v>
      </c>
      <c r="C60" s="12">
        <v>19</v>
      </c>
      <c r="D60" s="8">
        <v>1.83</v>
      </c>
      <c r="E60" s="12">
        <v>8</v>
      </c>
      <c r="F60" s="8">
        <v>1.19</v>
      </c>
      <c r="G60" s="12">
        <v>11</v>
      </c>
      <c r="H60" s="8">
        <v>3.21</v>
      </c>
      <c r="I60" s="12">
        <v>0</v>
      </c>
    </row>
    <row r="61" spans="2:9" ht="15" customHeight="1" x14ac:dyDescent="0.2">
      <c r="B61" t="s">
        <v>144</v>
      </c>
      <c r="C61" s="12">
        <v>18</v>
      </c>
      <c r="D61" s="8">
        <v>1.73</v>
      </c>
      <c r="E61" s="12">
        <v>17</v>
      </c>
      <c r="F61" s="8">
        <v>2.52</v>
      </c>
      <c r="G61" s="12">
        <v>1</v>
      </c>
      <c r="H61" s="8">
        <v>0.28999999999999998</v>
      </c>
      <c r="I61" s="12">
        <v>0</v>
      </c>
    </row>
    <row r="62" spans="2:9" ht="15" customHeight="1" x14ac:dyDescent="0.2">
      <c r="B62" t="s">
        <v>140</v>
      </c>
      <c r="C62" s="12">
        <v>17</v>
      </c>
      <c r="D62" s="8">
        <v>1.64</v>
      </c>
      <c r="E62" s="12">
        <v>16</v>
      </c>
      <c r="F62" s="8">
        <v>2.37</v>
      </c>
      <c r="G62" s="12">
        <v>1</v>
      </c>
      <c r="H62" s="8">
        <v>0.28999999999999998</v>
      </c>
      <c r="I62" s="12">
        <v>0</v>
      </c>
    </row>
    <row r="63" spans="2:9" ht="15" customHeight="1" x14ac:dyDescent="0.2">
      <c r="B63" t="s">
        <v>143</v>
      </c>
      <c r="C63" s="12">
        <v>16</v>
      </c>
      <c r="D63" s="8">
        <v>1.54</v>
      </c>
      <c r="E63" s="12">
        <v>6</v>
      </c>
      <c r="F63" s="8">
        <v>0.89</v>
      </c>
      <c r="G63" s="12">
        <v>10</v>
      </c>
      <c r="H63" s="8">
        <v>2.92</v>
      </c>
      <c r="I63" s="12">
        <v>0</v>
      </c>
    </row>
    <row r="64" spans="2:9" ht="15" customHeight="1" x14ac:dyDescent="0.2">
      <c r="B64" t="s">
        <v>145</v>
      </c>
      <c r="C64" s="12">
        <v>16</v>
      </c>
      <c r="D64" s="8">
        <v>1.54</v>
      </c>
      <c r="E64" s="12">
        <v>7</v>
      </c>
      <c r="F64" s="8">
        <v>1.04</v>
      </c>
      <c r="G64" s="12">
        <v>9</v>
      </c>
      <c r="H64" s="8">
        <v>2.62</v>
      </c>
      <c r="I64" s="12">
        <v>0</v>
      </c>
    </row>
    <row r="65" spans="2:9" ht="15" customHeight="1" x14ac:dyDescent="0.2">
      <c r="B65" t="s">
        <v>129</v>
      </c>
      <c r="C65" s="12">
        <v>16</v>
      </c>
      <c r="D65" s="8">
        <v>1.54</v>
      </c>
      <c r="E65" s="12">
        <v>8</v>
      </c>
      <c r="F65" s="8">
        <v>1.19</v>
      </c>
      <c r="G65" s="12">
        <v>8</v>
      </c>
      <c r="H65" s="8">
        <v>2.33</v>
      </c>
      <c r="I65" s="12">
        <v>0</v>
      </c>
    </row>
    <row r="66" spans="2:9" ht="15" customHeight="1" x14ac:dyDescent="0.2">
      <c r="B66" t="s">
        <v>127</v>
      </c>
      <c r="C66" s="12">
        <v>15</v>
      </c>
      <c r="D66" s="8">
        <v>1.45</v>
      </c>
      <c r="E66" s="12">
        <v>11</v>
      </c>
      <c r="F66" s="8">
        <v>1.63</v>
      </c>
      <c r="G66" s="12">
        <v>4</v>
      </c>
      <c r="H66" s="8">
        <v>1.17</v>
      </c>
      <c r="I66" s="12">
        <v>0</v>
      </c>
    </row>
    <row r="67" spans="2:9" ht="15" customHeight="1" x14ac:dyDescent="0.2">
      <c r="B67" t="s">
        <v>139</v>
      </c>
      <c r="C67" s="12">
        <v>15</v>
      </c>
      <c r="D67" s="8">
        <v>1.45</v>
      </c>
      <c r="E67" s="12">
        <v>14</v>
      </c>
      <c r="F67" s="8">
        <v>2.0699999999999998</v>
      </c>
      <c r="G67" s="12">
        <v>1</v>
      </c>
      <c r="H67" s="8">
        <v>0.28999999999999998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140B7-80D7-44B1-B0D7-8B8F67B3D2D9}">
  <sheetPr>
    <pageSetUpPr fitToPage="1"/>
  </sheetPr>
  <dimension ref="A1:I912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119</v>
      </c>
      <c r="B1" s="3" t="s">
        <v>120</v>
      </c>
      <c r="C1" s="7" t="s">
        <v>55</v>
      </c>
      <c r="D1" s="7" t="s">
        <v>56</v>
      </c>
      <c r="E1" s="7" t="s">
        <v>57</v>
      </c>
      <c r="F1" s="7" t="s">
        <v>58</v>
      </c>
      <c r="G1" s="7" t="s">
        <v>59</v>
      </c>
      <c r="H1" s="7" t="s">
        <v>60</v>
      </c>
      <c r="I1" s="7" t="s">
        <v>61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78</v>
      </c>
      <c r="C3" s="4">
        <v>7213</v>
      </c>
      <c r="D3" s="8">
        <v>11.77</v>
      </c>
      <c r="E3" s="4">
        <v>6302</v>
      </c>
      <c r="F3" s="8">
        <v>18.64</v>
      </c>
      <c r="G3" s="4">
        <v>907</v>
      </c>
      <c r="H3" s="8">
        <v>3.41</v>
      </c>
      <c r="I3" s="4">
        <v>2</v>
      </c>
    </row>
    <row r="4" spans="1:9" x14ac:dyDescent="0.2">
      <c r="A4" s="2">
        <v>2</v>
      </c>
      <c r="B4" s="1" t="s">
        <v>77</v>
      </c>
      <c r="C4" s="4">
        <v>5696</v>
      </c>
      <c r="D4" s="8">
        <v>9.3000000000000007</v>
      </c>
      <c r="E4" s="4">
        <v>4823</v>
      </c>
      <c r="F4" s="8">
        <v>14.26</v>
      </c>
      <c r="G4" s="4">
        <v>869</v>
      </c>
      <c r="H4" s="8">
        <v>3.26</v>
      </c>
      <c r="I4" s="4">
        <v>4</v>
      </c>
    </row>
    <row r="5" spans="1:9" x14ac:dyDescent="0.2">
      <c r="A5" s="2">
        <v>3</v>
      </c>
      <c r="B5" s="1" t="s">
        <v>72</v>
      </c>
      <c r="C5" s="4">
        <v>4126</v>
      </c>
      <c r="D5" s="8">
        <v>6.73</v>
      </c>
      <c r="E5" s="4">
        <v>2044</v>
      </c>
      <c r="F5" s="8">
        <v>6.05</v>
      </c>
      <c r="G5" s="4">
        <v>2079</v>
      </c>
      <c r="H5" s="8">
        <v>7.81</v>
      </c>
      <c r="I5" s="4">
        <v>3</v>
      </c>
    </row>
    <row r="6" spans="1:9" x14ac:dyDescent="0.2">
      <c r="A6" s="2">
        <v>4</v>
      </c>
      <c r="B6" s="1" t="s">
        <v>62</v>
      </c>
      <c r="C6" s="4">
        <v>3981</v>
      </c>
      <c r="D6" s="8">
        <v>6.5</v>
      </c>
      <c r="E6" s="4">
        <v>1410</v>
      </c>
      <c r="F6" s="8">
        <v>4.17</v>
      </c>
      <c r="G6" s="4">
        <v>2570</v>
      </c>
      <c r="H6" s="8">
        <v>9.65</v>
      </c>
      <c r="I6" s="4">
        <v>1</v>
      </c>
    </row>
    <row r="7" spans="1:9" x14ac:dyDescent="0.2">
      <c r="A7" s="2">
        <v>5</v>
      </c>
      <c r="B7" s="1" t="s">
        <v>63</v>
      </c>
      <c r="C7" s="4">
        <v>3624</v>
      </c>
      <c r="D7" s="8">
        <v>5.92</v>
      </c>
      <c r="E7" s="4">
        <v>2070</v>
      </c>
      <c r="F7" s="8">
        <v>6.12</v>
      </c>
      <c r="G7" s="4">
        <v>1552</v>
      </c>
      <c r="H7" s="8">
        <v>5.83</v>
      </c>
      <c r="I7" s="4">
        <v>2</v>
      </c>
    </row>
    <row r="8" spans="1:9" x14ac:dyDescent="0.2">
      <c r="A8" s="2">
        <v>6</v>
      </c>
      <c r="B8" s="1" t="s">
        <v>70</v>
      </c>
      <c r="C8" s="4">
        <v>3480</v>
      </c>
      <c r="D8" s="8">
        <v>5.68</v>
      </c>
      <c r="E8" s="4">
        <v>2393</v>
      </c>
      <c r="F8" s="8">
        <v>7.08</v>
      </c>
      <c r="G8" s="4">
        <v>1079</v>
      </c>
      <c r="H8" s="8">
        <v>4.05</v>
      </c>
      <c r="I8" s="4">
        <v>8</v>
      </c>
    </row>
    <row r="9" spans="1:9" x14ac:dyDescent="0.2">
      <c r="A9" s="2">
        <v>7</v>
      </c>
      <c r="B9" s="1" t="s">
        <v>73</v>
      </c>
      <c r="C9" s="4">
        <v>3196</v>
      </c>
      <c r="D9" s="8">
        <v>5.22</v>
      </c>
      <c r="E9" s="4">
        <v>1645</v>
      </c>
      <c r="F9" s="8">
        <v>4.87</v>
      </c>
      <c r="G9" s="4">
        <v>1538</v>
      </c>
      <c r="H9" s="8">
        <v>5.78</v>
      </c>
      <c r="I9" s="4">
        <v>5</v>
      </c>
    </row>
    <row r="10" spans="1:9" x14ac:dyDescent="0.2">
      <c r="A10" s="2">
        <v>8</v>
      </c>
      <c r="B10" s="1" t="s">
        <v>79</v>
      </c>
      <c r="C10" s="4">
        <v>2221</v>
      </c>
      <c r="D10" s="8">
        <v>3.63</v>
      </c>
      <c r="E10" s="4">
        <v>1509</v>
      </c>
      <c r="F10" s="8">
        <v>4.46</v>
      </c>
      <c r="G10" s="4">
        <v>490</v>
      </c>
      <c r="H10" s="8">
        <v>1.84</v>
      </c>
      <c r="I10" s="4">
        <v>15</v>
      </c>
    </row>
    <row r="11" spans="1:9" x14ac:dyDescent="0.2">
      <c r="A11" s="2">
        <v>9</v>
      </c>
      <c r="B11" s="1" t="s">
        <v>64</v>
      </c>
      <c r="C11" s="4">
        <v>2030</v>
      </c>
      <c r="D11" s="8">
        <v>3.31</v>
      </c>
      <c r="E11" s="4">
        <v>651</v>
      </c>
      <c r="F11" s="8">
        <v>1.93</v>
      </c>
      <c r="G11" s="4">
        <v>1379</v>
      </c>
      <c r="H11" s="8">
        <v>5.18</v>
      </c>
      <c r="I11" s="4">
        <v>0</v>
      </c>
    </row>
    <row r="12" spans="1:9" x14ac:dyDescent="0.2">
      <c r="A12" s="2">
        <v>10</v>
      </c>
      <c r="B12" s="1" t="s">
        <v>71</v>
      </c>
      <c r="C12" s="4">
        <v>2002</v>
      </c>
      <c r="D12" s="8">
        <v>3.27</v>
      </c>
      <c r="E12" s="4">
        <v>1156</v>
      </c>
      <c r="F12" s="8">
        <v>3.42</v>
      </c>
      <c r="G12" s="4">
        <v>846</v>
      </c>
      <c r="H12" s="8">
        <v>3.18</v>
      </c>
      <c r="I12" s="4">
        <v>0</v>
      </c>
    </row>
    <row r="13" spans="1:9" x14ac:dyDescent="0.2">
      <c r="A13" s="2">
        <v>11</v>
      </c>
      <c r="B13" s="1" t="s">
        <v>65</v>
      </c>
      <c r="C13" s="4">
        <v>1829</v>
      </c>
      <c r="D13" s="8">
        <v>2.99</v>
      </c>
      <c r="E13" s="4">
        <v>1082</v>
      </c>
      <c r="F13" s="8">
        <v>3.2</v>
      </c>
      <c r="G13" s="4">
        <v>747</v>
      </c>
      <c r="H13" s="8">
        <v>2.81</v>
      </c>
      <c r="I13" s="4">
        <v>0</v>
      </c>
    </row>
    <row r="14" spans="1:9" x14ac:dyDescent="0.2">
      <c r="A14" s="2">
        <v>12</v>
      </c>
      <c r="B14" s="1" t="s">
        <v>80</v>
      </c>
      <c r="C14" s="4">
        <v>1769</v>
      </c>
      <c r="D14" s="8">
        <v>2.89</v>
      </c>
      <c r="E14" s="4">
        <v>1579</v>
      </c>
      <c r="F14" s="8">
        <v>4.67</v>
      </c>
      <c r="G14" s="4">
        <v>186</v>
      </c>
      <c r="H14" s="8">
        <v>0.7</v>
      </c>
      <c r="I14" s="4">
        <v>1</v>
      </c>
    </row>
    <row r="15" spans="1:9" x14ac:dyDescent="0.2">
      <c r="A15" s="2">
        <v>13</v>
      </c>
      <c r="B15" s="1" t="s">
        <v>69</v>
      </c>
      <c r="C15" s="4">
        <v>1473</v>
      </c>
      <c r="D15" s="8">
        <v>2.4</v>
      </c>
      <c r="E15" s="4">
        <v>735</v>
      </c>
      <c r="F15" s="8">
        <v>2.17</v>
      </c>
      <c r="G15" s="4">
        <v>737</v>
      </c>
      <c r="H15" s="8">
        <v>2.77</v>
      </c>
      <c r="I15" s="4">
        <v>1</v>
      </c>
    </row>
    <row r="16" spans="1:9" x14ac:dyDescent="0.2">
      <c r="A16" s="2">
        <v>14</v>
      </c>
      <c r="B16" s="1" t="s">
        <v>74</v>
      </c>
      <c r="C16" s="4">
        <v>1314</v>
      </c>
      <c r="D16" s="8">
        <v>2.14</v>
      </c>
      <c r="E16" s="4">
        <v>923</v>
      </c>
      <c r="F16" s="8">
        <v>2.73</v>
      </c>
      <c r="G16" s="4">
        <v>386</v>
      </c>
      <c r="H16" s="8">
        <v>1.45</v>
      </c>
      <c r="I16" s="4">
        <v>5</v>
      </c>
    </row>
    <row r="17" spans="1:9" x14ac:dyDescent="0.2">
      <c r="A17" s="2">
        <v>15</v>
      </c>
      <c r="B17" s="1" t="s">
        <v>75</v>
      </c>
      <c r="C17" s="4">
        <v>1228</v>
      </c>
      <c r="D17" s="8">
        <v>2</v>
      </c>
      <c r="E17" s="4">
        <v>497</v>
      </c>
      <c r="F17" s="8">
        <v>1.47</v>
      </c>
      <c r="G17" s="4">
        <v>690</v>
      </c>
      <c r="H17" s="8">
        <v>2.59</v>
      </c>
      <c r="I17" s="4">
        <v>0</v>
      </c>
    </row>
    <row r="18" spans="1:9" x14ac:dyDescent="0.2">
      <c r="A18" s="2">
        <v>16</v>
      </c>
      <c r="B18" s="1" t="s">
        <v>81</v>
      </c>
      <c r="C18" s="4">
        <v>958</v>
      </c>
      <c r="D18" s="8">
        <v>1.56</v>
      </c>
      <c r="E18" s="4">
        <v>4</v>
      </c>
      <c r="F18" s="8">
        <v>0.01</v>
      </c>
      <c r="G18" s="4">
        <v>738</v>
      </c>
      <c r="H18" s="8">
        <v>2.77</v>
      </c>
      <c r="I18" s="4">
        <v>33</v>
      </c>
    </row>
    <row r="19" spans="1:9" x14ac:dyDescent="0.2">
      <c r="A19" s="2">
        <v>17</v>
      </c>
      <c r="B19" s="1" t="s">
        <v>76</v>
      </c>
      <c r="C19" s="4">
        <v>892</v>
      </c>
      <c r="D19" s="8">
        <v>1.46</v>
      </c>
      <c r="E19" s="4">
        <v>587</v>
      </c>
      <c r="F19" s="8">
        <v>1.74</v>
      </c>
      <c r="G19" s="4">
        <v>294</v>
      </c>
      <c r="H19" s="8">
        <v>1.1000000000000001</v>
      </c>
      <c r="I19" s="4">
        <v>4</v>
      </c>
    </row>
    <row r="20" spans="1:9" x14ac:dyDescent="0.2">
      <c r="A20" s="2">
        <v>18</v>
      </c>
      <c r="B20" s="1" t="s">
        <v>67</v>
      </c>
      <c r="C20" s="4">
        <v>872</v>
      </c>
      <c r="D20" s="8">
        <v>1.42</v>
      </c>
      <c r="E20" s="4">
        <v>110</v>
      </c>
      <c r="F20" s="8">
        <v>0.33</v>
      </c>
      <c r="G20" s="4">
        <v>762</v>
      </c>
      <c r="H20" s="8">
        <v>2.86</v>
      </c>
      <c r="I20" s="4">
        <v>0</v>
      </c>
    </row>
    <row r="21" spans="1:9" x14ac:dyDescent="0.2">
      <c r="A21" s="2">
        <v>19</v>
      </c>
      <c r="B21" s="1" t="s">
        <v>68</v>
      </c>
      <c r="C21" s="4">
        <v>863</v>
      </c>
      <c r="D21" s="8">
        <v>1.41</v>
      </c>
      <c r="E21" s="4">
        <v>203</v>
      </c>
      <c r="F21" s="8">
        <v>0.6</v>
      </c>
      <c r="G21" s="4">
        <v>659</v>
      </c>
      <c r="H21" s="8">
        <v>2.4700000000000002</v>
      </c>
      <c r="I21" s="4">
        <v>1</v>
      </c>
    </row>
    <row r="22" spans="1:9" x14ac:dyDescent="0.2">
      <c r="A22" s="2">
        <v>20</v>
      </c>
      <c r="B22" s="1" t="s">
        <v>66</v>
      </c>
      <c r="C22" s="4">
        <v>801</v>
      </c>
      <c r="D22" s="8">
        <v>1.31</v>
      </c>
      <c r="E22" s="4">
        <v>154</v>
      </c>
      <c r="F22" s="8">
        <v>0.46</v>
      </c>
      <c r="G22" s="4">
        <v>647</v>
      </c>
      <c r="H22" s="8">
        <v>2.4300000000000002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78</v>
      </c>
      <c r="C25" s="4">
        <v>2222</v>
      </c>
      <c r="D25" s="8">
        <v>12.35</v>
      </c>
      <c r="E25" s="4">
        <v>1907</v>
      </c>
      <c r="F25" s="8">
        <v>21.78</v>
      </c>
      <c r="G25" s="4">
        <v>315</v>
      </c>
      <c r="H25" s="8">
        <v>3.45</v>
      </c>
      <c r="I25" s="4">
        <v>0</v>
      </c>
    </row>
    <row r="26" spans="1:9" x14ac:dyDescent="0.2">
      <c r="A26" s="2">
        <v>2</v>
      </c>
      <c r="B26" s="1" t="s">
        <v>77</v>
      </c>
      <c r="C26" s="4">
        <v>1673</v>
      </c>
      <c r="D26" s="8">
        <v>9.3000000000000007</v>
      </c>
      <c r="E26" s="4">
        <v>1369</v>
      </c>
      <c r="F26" s="8">
        <v>15.64</v>
      </c>
      <c r="G26" s="4">
        <v>304</v>
      </c>
      <c r="H26" s="8">
        <v>3.33</v>
      </c>
      <c r="I26" s="4">
        <v>0</v>
      </c>
    </row>
    <row r="27" spans="1:9" x14ac:dyDescent="0.2">
      <c r="A27" s="2">
        <v>3</v>
      </c>
      <c r="B27" s="1" t="s">
        <v>72</v>
      </c>
      <c r="C27" s="4">
        <v>1211</v>
      </c>
      <c r="D27" s="8">
        <v>6.73</v>
      </c>
      <c r="E27" s="4">
        <v>551</v>
      </c>
      <c r="F27" s="8">
        <v>6.29</v>
      </c>
      <c r="G27" s="4">
        <v>660</v>
      </c>
      <c r="H27" s="8">
        <v>7.23</v>
      </c>
      <c r="I27" s="4">
        <v>0</v>
      </c>
    </row>
    <row r="28" spans="1:9" x14ac:dyDescent="0.2">
      <c r="A28" s="2">
        <v>4</v>
      </c>
      <c r="B28" s="1" t="s">
        <v>73</v>
      </c>
      <c r="C28" s="4">
        <v>1125</v>
      </c>
      <c r="D28" s="8">
        <v>6.25</v>
      </c>
      <c r="E28" s="4">
        <v>340</v>
      </c>
      <c r="F28" s="8">
        <v>3.88</v>
      </c>
      <c r="G28" s="4">
        <v>780</v>
      </c>
      <c r="H28" s="8">
        <v>8.5399999999999991</v>
      </c>
      <c r="I28" s="4">
        <v>3</v>
      </c>
    </row>
    <row r="29" spans="1:9" x14ac:dyDescent="0.2">
      <c r="A29" s="2">
        <v>5</v>
      </c>
      <c r="B29" s="1" t="s">
        <v>62</v>
      </c>
      <c r="C29" s="4">
        <v>1038</v>
      </c>
      <c r="D29" s="8">
        <v>5.77</v>
      </c>
      <c r="E29" s="4">
        <v>272</v>
      </c>
      <c r="F29" s="8">
        <v>3.11</v>
      </c>
      <c r="G29" s="4">
        <v>766</v>
      </c>
      <c r="H29" s="8">
        <v>8.39</v>
      </c>
      <c r="I29" s="4">
        <v>0</v>
      </c>
    </row>
    <row r="30" spans="1:9" x14ac:dyDescent="0.2">
      <c r="A30" s="2">
        <v>6</v>
      </c>
      <c r="B30" s="1" t="s">
        <v>63</v>
      </c>
      <c r="C30" s="4">
        <v>969</v>
      </c>
      <c r="D30" s="8">
        <v>5.38</v>
      </c>
      <c r="E30" s="4">
        <v>472</v>
      </c>
      <c r="F30" s="8">
        <v>5.39</v>
      </c>
      <c r="G30" s="4">
        <v>496</v>
      </c>
      <c r="H30" s="8">
        <v>5.43</v>
      </c>
      <c r="I30" s="4">
        <v>1</v>
      </c>
    </row>
    <row r="31" spans="1:9" x14ac:dyDescent="0.2">
      <c r="A31" s="2">
        <v>7</v>
      </c>
      <c r="B31" s="1" t="s">
        <v>70</v>
      </c>
      <c r="C31" s="4">
        <v>867</v>
      </c>
      <c r="D31" s="8">
        <v>4.82</v>
      </c>
      <c r="E31" s="4">
        <v>572</v>
      </c>
      <c r="F31" s="8">
        <v>6.53</v>
      </c>
      <c r="G31" s="4">
        <v>294</v>
      </c>
      <c r="H31" s="8">
        <v>3.22</v>
      </c>
      <c r="I31" s="4">
        <v>1</v>
      </c>
    </row>
    <row r="32" spans="1:9" x14ac:dyDescent="0.2">
      <c r="A32" s="2">
        <v>8</v>
      </c>
      <c r="B32" s="1" t="s">
        <v>79</v>
      </c>
      <c r="C32" s="4">
        <v>738</v>
      </c>
      <c r="D32" s="8">
        <v>4.0999999999999996</v>
      </c>
      <c r="E32" s="4">
        <v>531</v>
      </c>
      <c r="F32" s="8">
        <v>6.07</v>
      </c>
      <c r="G32" s="4">
        <v>186</v>
      </c>
      <c r="H32" s="8">
        <v>2.04</v>
      </c>
      <c r="I32" s="4">
        <v>5</v>
      </c>
    </row>
    <row r="33" spans="1:9" x14ac:dyDescent="0.2">
      <c r="A33" s="2">
        <v>9</v>
      </c>
      <c r="B33" s="1" t="s">
        <v>64</v>
      </c>
      <c r="C33" s="4">
        <v>638</v>
      </c>
      <c r="D33" s="8">
        <v>3.55</v>
      </c>
      <c r="E33" s="4">
        <v>141</v>
      </c>
      <c r="F33" s="8">
        <v>1.61</v>
      </c>
      <c r="G33" s="4">
        <v>497</v>
      </c>
      <c r="H33" s="8">
        <v>5.44</v>
      </c>
      <c r="I33" s="4">
        <v>0</v>
      </c>
    </row>
    <row r="34" spans="1:9" x14ac:dyDescent="0.2">
      <c r="A34" s="2">
        <v>10</v>
      </c>
      <c r="B34" s="1" t="s">
        <v>80</v>
      </c>
      <c r="C34" s="4">
        <v>627</v>
      </c>
      <c r="D34" s="8">
        <v>3.48</v>
      </c>
      <c r="E34" s="4">
        <v>550</v>
      </c>
      <c r="F34" s="8">
        <v>6.28</v>
      </c>
      <c r="G34" s="4">
        <v>76</v>
      </c>
      <c r="H34" s="8">
        <v>0.83</v>
      </c>
      <c r="I34" s="4">
        <v>1</v>
      </c>
    </row>
    <row r="35" spans="1:9" x14ac:dyDescent="0.2">
      <c r="A35" s="2">
        <v>11</v>
      </c>
      <c r="B35" s="1" t="s">
        <v>71</v>
      </c>
      <c r="C35" s="4">
        <v>581</v>
      </c>
      <c r="D35" s="8">
        <v>3.23</v>
      </c>
      <c r="E35" s="4">
        <v>316</v>
      </c>
      <c r="F35" s="8">
        <v>3.61</v>
      </c>
      <c r="G35" s="4">
        <v>265</v>
      </c>
      <c r="H35" s="8">
        <v>2.9</v>
      </c>
      <c r="I35" s="4">
        <v>0</v>
      </c>
    </row>
    <row r="36" spans="1:9" x14ac:dyDescent="0.2">
      <c r="A36" s="2">
        <v>12</v>
      </c>
      <c r="B36" s="1" t="s">
        <v>74</v>
      </c>
      <c r="C36" s="4">
        <v>516</v>
      </c>
      <c r="D36" s="8">
        <v>2.87</v>
      </c>
      <c r="E36" s="4">
        <v>320</v>
      </c>
      <c r="F36" s="8">
        <v>3.66</v>
      </c>
      <c r="G36" s="4">
        <v>196</v>
      </c>
      <c r="H36" s="8">
        <v>2.15</v>
      </c>
      <c r="I36" s="4">
        <v>0</v>
      </c>
    </row>
    <row r="37" spans="1:9" x14ac:dyDescent="0.2">
      <c r="A37" s="2">
        <v>13</v>
      </c>
      <c r="B37" s="1" t="s">
        <v>69</v>
      </c>
      <c r="C37" s="4">
        <v>446</v>
      </c>
      <c r="D37" s="8">
        <v>2.48</v>
      </c>
      <c r="E37" s="4">
        <v>186</v>
      </c>
      <c r="F37" s="8">
        <v>2.12</v>
      </c>
      <c r="G37" s="4">
        <v>259</v>
      </c>
      <c r="H37" s="8">
        <v>2.84</v>
      </c>
      <c r="I37" s="4">
        <v>1</v>
      </c>
    </row>
    <row r="38" spans="1:9" x14ac:dyDescent="0.2">
      <c r="A38" s="2">
        <v>14</v>
      </c>
      <c r="B38" s="1" t="s">
        <v>75</v>
      </c>
      <c r="C38" s="4">
        <v>431</v>
      </c>
      <c r="D38" s="8">
        <v>2.39</v>
      </c>
      <c r="E38" s="4">
        <v>152</v>
      </c>
      <c r="F38" s="8">
        <v>1.74</v>
      </c>
      <c r="G38" s="4">
        <v>272</v>
      </c>
      <c r="H38" s="8">
        <v>2.98</v>
      </c>
      <c r="I38" s="4">
        <v>0</v>
      </c>
    </row>
    <row r="39" spans="1:9" x14ac:dyDescent="0.2">
      <c r="A39" s="2">
        <v>15</v>
      </c>
      <c r="B39" s="1" t="s">
        <v>67</v>
      </c>
      <c r="C39" s="4">
        <v>412</v>
      </c>
      <c r="D39" s="8">
        <v>2.29</v>
      </c>
      <c r="E39" s="4">
        <v>29</v>
      </c>
      <c r="F39" s="8">
        <v>0.33</v>
      </c>
      <c r="G39" s="4">
        <v>383</v>
      </c>
      <c r="H39" s="8">
        <v>4.1900000000000004</v>
      </c>
      <c r="I39" s="4">
        <v>0</v>
      </c>
    </row>
    <row r="40" spans="1:9" x14ac:dyDescent="0.2">
      <c r="A40" s="2">
        <v>16</v>
      </c>
      <c r="B40" s="1" t="s">
        <v>66</v>
      </c>
      <c r="C40" s="4">
        <v>328</v>
      </c>
      <c r="D40" s="8">
        <v>1.82</v>
      </c>
      <c r="E40" s="4">
        <v>41</v>
      </c>
      <c r="F40" s="8">
        <v>0.47</v>
      </c>
      <c r="G40" s="4">
        <v>287</v>
      </c>
      <c r="H40" s="8">
        <v>3.14</v>
      </c>
      <c r="I40" s="4">
        <v>0</v>
      </c>
    </row>
    <row r="41" spans="1:9" x14ac:dyDescent="0.2">
      <c r="A41" s="2">
        <v>17</v>
      </c>
      <c r="B41" s="1" t="s">
        <v>68</v>
      </c>
      <c r="C41" s="4">
        <v>309</v>
      </c>
      <c r="D41" s="8">
        <v>1.72</v>
      </c>
      <c r="E41" s="4">
        <v>51</v>
      </c>
      <c r="F41" s="8">
        <v>0.57999999999999996</v>
      </c>
      <c r="G41" s="4">
        <v>258</v>
      </c>
      <c r="H41" s="8">
        <v>2.83</v>
      </c>
      <c r="I41" s="4">
        <v>0</v>
      </c>
    </row>
    <row r="42" spans="1:9" x14ac:dyDescent="0.2">
      <c r="A42" s="2">
        <v>18</v>
      </c>
      <c r="B42" s="1" t="s">
        <v>82</v>
      </c>
      <c r="C42" s="4">
        <v>284</v>
      </c>
      <c r="D42" s="8">
        <v>1.58</v>
      </c>
      <c r="E42" s="4">
        <v>26</v>
      </c>
      <c r="F42" s="8">
        <v>0.3</v>
      </c>
      <c r="G42" s="4">
        <v>258</v>
      </c>
      <c r="H42" s="8">
        <v>2.83</v>
      </c>
      <c r="I42" s="4">
        <v>0</v>
      </c>
    </row>
    <row r="43" spans="1:9" x14ac:dyDescent="0.2">
      <c r="A43" s="2">
        <v>19</v>
      </c>
      <c r="B43" s="1" t="s">
        <v>81</v>
      </c>
      <c r="C43" s="4">
        <v>282</v>
      </c>
      <c r="D43" s="8">
        <v>1.57</v>
      </c>
      <c r="E43" s="4">
        <v>0</v>
      </c>
      <c r="F43" s="8">
        <v>0</v>
      </c>
      <c r="G43" s="4">
        <v>257</v>
      </c>
      <c r="H43" s="8">
        <v>2.81</v>
      </c>
      <c r="I43" s="4">
        <v>23</v>
      </c>
    </row>
    <row r="44" spans="1:9" x14ac:dyDescent="0.2">
      <c r="A44" s="2">
        <v>20</v>
      </c>
      <c r="B44" s="1" t="s">
        <v>65</v>
      </c>
      <c r="C44" s="4">
        <v>219</v>
      </c>
      <c r="D44" s="8">
        <v>1.22</v>
      </c>
      <c r="E44" s="4">
        <v>107</v>
      </c>
      <c r="F44" s="8">
        <v>1.22</v>
      </c>
      <c r="G44" s="4">
        <v>112</v>
      </c>
      <c r="H44" s="8">
        <v>1.23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78</v>
      </c>
      <c r="C47" s="4">
        <v>204</v>
      </c>
      <c r="D47" s="8">
        <v>13.39</v>
      </c>
      <c r="E47" s="4">
        <v>191</v>
      </c>
      <c r="F47" s="8">
        <v>22.47</v>
      </c>
      <c r="G47" s="4">
        <v>13</v>
      </c>
      <c r="H47" s="8">
        <v>1.95</v>
      </c>
      <c r="I47" s="4">
        <v>0</v>
      </c>
    </row>
    <row r="48" spans="1:9" x14ac:dyDescent="0.2">
      <c r="A48" s="2">
        <v>2</v>
      </c>
      <c r="B48" s="1" t="s">
        <v>63</v>
      </c>
      <c r="C48" s="4">
        <v>156</v>
      </c>
      <c r="D48" s="8">
        <v>10.24</v>
      </c>
      <c r="E48" s="4">
        <v>89</v>
      </c>
      <c r="F48" s="8">
        <v>10.47</v>
      </c>
      <c r="G48" s="4">
        <v>67</v>
      </c>
      <c r="H48" s="8">
        <v>10.08</v>
      </c>
      <c r="I48" s="4">
        <v>0</v>
      </c>
    </row>
    <row r="49" spans="1:9" x14ac:dyDescent="0.2">
      <c r="A49" s="2">
        <v>3</v>
      </c>
      <c r="B49" s="1" t="s">
        <v>62</v>
      </c>
      <c r="C49" s="4">
        <v>105</v>
      </c>
      <c r="D49" s="8">
        <v>6.89</v>
      </c>
      <c r="E49" s="4">
        <v>31</v>
      </c>
      <c r="F49" s="8">
        <v>3.65</v>
      </c>
      <c r="G49" s="4">
        <v>74</v>
      </c>
      <c r="H49" s="8">
        <v>11.13</v>
      </c>
      <c r="I49" s="4">
        <v>0</v>
      </c>
    </row>
    <row r="50" spans="1:9" x14ac:dyDescent="0.2">
      <c r="A50" s="2">
        <v>4</v>
      </c>
      <c r="B50" s="1" t="s">
        <v>77</v>
      </c>
      <c r="C50" s="4">
        <v>101</v>
      </c>
      <c r="D50" s="8">
        <v>6.63</v>
      </c>
      <c r="E50" s="4">
        <v>88</v>
      </c>
      <c r="F50" s="8">
        <v>10.35</v>
      </c>
      <c r="G50" s="4">
        <v>13</v>
      </c>
      <c r="H50" s="8">
        <v>1.95</v>
      </c>
      <c r="I50" s="4">
        <v>0</v>
      </c>
    </row>
    <row r="51" spans="1:9" x14ac:dyDescent="0.2">
      <c r="A51" s="2">
        <v>5</v>
      </c>
      <c r="B51" s="1" t="s">
        <v>72</v>
      </c>
      <c r="C51" s="4">
        <v>96</v>
      </c>
      <c r="D51" s="8">
        <v>6.3</v>
      </c>
      <c r="E51" s="4">
        <v>51</v>
      </c>
      <c r="F51" s="8">
        <v>6</v>
      </c>
      <c r="G51" s="4">
        <v>45</v>
      </c>
      <c r="H51" s="8">
        <v>6.77</v>
      </c>
      <c r="I51" s="4">
        <v>0</v>
      </c>
    </row>
    <row r="52" spans="1:9" x14ac:dyDescent="0.2">
      <c r="A52" s="2">
        <v>6</v>
      </c>
      <c r="B52" s="1" t="s">
        <v>70</v>
      </c>
      <c r="C52" s="4">
        <v>90</v>
      </c>
      <c r="D52" s="8">
        <v>5.91</v>
      </c>
      <c r="E52" s="4">
        <v>70</v>
      </c>
      <c r="F52" s="8">
        <v>8.24</v>
      </c>
      <c r="G52" s="4">
        <v>20</v>
      </c>
      <c r="H52" s="8">
        <v>3.01</v>
      </c>
      <c r="I52" s="4">
        <v>0</v>
      </c>
    </row>
    <row r="53" spans="1:9" x14ac:dyDescent="0.2">
      <c r="A53" s="2">
        <v>7</v>
      </c>
      <c r="B53" s="1" t="s">
        <v>71</v>
      </c>
      <c r="C53" s="4">
        <v>68</v>
      </c>
      <c r="D53" s="8">
        <v>4.46</v>
      </c>
      <c r="E53" s="4">
        <v>36</v>
      </c>
      <c r="F53" s="8">
        <v>4.24</v>
      </c>
      <c r="G53" s="4">
        <v>32</v>
      </c>
      <c r="H53" s="8">
        <v>4.8099999999999996</v>
      </c>
      <c r="I53" s="4">
        <v>0</v>
      </c>
    </row>
    <row r="54" spans="1:9" x14ac:dyDescent="0.2">
      <c r="A54" s="2">
        <v>8</v>
      </c>
      <c r="B54" s="1" t="s">
        <v>64</v>
      </c>
      <c r="C54" s="4">
        <v>61</v>
      </c>
      <c r="D54" s="8">
        <v>4</v>
      </c>
      <c r="E54" s="4">
        <v>16</v>
      </c>
      <c r="F54" s="8">
        <v>1.88</v>
      </c>
      <c r="G54" s="4">
        <v>45</v>
      </c>
      <c r="H54" s="8">
        <v>6.77</v>
      </c>
      <c r="I54" s="4">
        <v>0</v>
      </c>
    </row>
    <row r="55" spans="1:9" x14ac:dyDescent="0.2">
      <c r="A55" s="2">
        <v>9</v>
      </c>
      <c r="B55" s="1" t="s">
        <v>79</v>
      </c>
      <c r="C55" s="4">
        <v>54</v>
      </c>
      <c r="D55" s="8">
        <v>3.54</v>
      </c>
      <c r="E55" s="4">
        <v>51</v>
      </c>
      <c r="F55" s="8">
        <v>6</v>
      </c>
      <c r="G55" s="4">
        <v>3</v>
      </c>
      <c r="H55" s="8">
        <v>0.45</v>
      </c>
      <c r="I55" s="4">
        <v>0</v>
      </c>
    </row>
    <row r="56" spans="1:9" x14ac:dyDescent="0.2">
      <c r="A56" s="2">
        <v>10</v>
      </c>
      <c r="B56" s="1" t="s">
        <v>73</v>
      </c>
      <c r="C56" s="4">
        <v>53</v>
      </c>
      <c r="D56" s="8">
        <v>3.48</v>
      </c>
      <c r="E56" s="4">
        <v>29</v>
      </c>
      <c r="F56" s="8">
        <v>3.41</v>
      </c>
      <c r="G56" s="4">
        <v>24</v>
      </c>
      <c r="H56" s="8">
        <v>3.61</v>
      </c>
      <c r="I56" s="4">
        <v>0</v>
      </c>
    </row>
    <row r="57" spans="1:9" x14ac:dyDescent="0.2">
      <c r="A57" s="2">
        <v>11</v>
      </c>
      <c r="B57" s="1" t="s">
        <v>80</v>
      </c>
      <c r="C57" s="4">
        <v>40</v>
      </c>
      <c r="D57" s="8">
        <v>2.62</v>
      </c>
      <c r="E57" s="4">
        <v>40</v>
      </c>
      <c r="F57" s="8">
        <v>4.71</v>
      </c>
      <c r="G57" s="4">
        <v>0</v>
      </c>
      <c r="H57" s="8">
        <v>0</v>
      </c>
      <c r="I57" s="4">
        <v>0</v>
      </c>
    </row>
    <row r="58" spans="1:9" x14ac:dyDescent="0.2">
      <c r="A58" s="2">
        <v>12</v>
      </c>
      <c r="B58" s="1" t="s">
        <v>75</v>
      </c>
      <c r="C58" s="4">
        <v>32</v>
      </c>
      <c r="D58" s="8">
        <v>2.1</v>
      </c>
      <c r="E58" s="4">
        <v>16</v>
      </c>
      <c r="F58" s="8">
        <v>1.88</v>
      </c>
      <c r="G58" s="4">
        <v>14</v>
      </c>
      <c r="H58" s="8">
        <v>2.11</v>
      </c>
      <c r="I58" s="4">
        <v>0</v>
      </c>
    </row>
    <row r="59" spans="1:9" x14ac:dyDescent="0.2">
      <c r="A59" s="2">
        <v>13</v>
      </c>
      <c r="B59" s="1" t="s">
        <v>81</v>
      </c>
      <c r="C59" s="4">
        <v>26</v>
      </c>
      <c r="D59" s="8">
        <v>1.71</v>
      </c>
      <c r="E59" s="4">
        <v>0</v>
      </c>
      <c r="F59" s="8">
        <v>0</v>
      </c>
      <c r="G59" s="4">
        <v>23</v>
      </c>
      <c r="H59" s="8">
        <v>3.46</v>
      </c>
      <c r="I59" s="4">
        <v>3</v>
      </c>
    </row>
    <row r="60" spans="1:9" x14ac:dyDescent="0.2">
      <c r="A60" s="2">
        <v>14</v>
      </c>
      <c r="B60" s="1" t="s">
        <v>67</v>
      </c>
      <c r="C60" s="4">
        <v>24</v>
      </c>
      <c r="D60" s="8">
        <v>1.57</v>
      </c>
      <c r="E60" s="4">
        <v>6</v>
      </c>
      <c r="F60" s="8">
        <v>0.71</v>
      </c>
      <c r="G60" s="4">
        <v>18</v>
      </c>
      <c r="H60" s="8">
        <v>2.71</v>
      </c>
      <c r="I60" s="4">
        <v>0</v>
      </c>
    </row>
    <row r="61" spans="1:9" x14ac:dyDescent="0.2">
      <c r="A61" s="2">
        <v>15</v>
      </c>
      <c r="B61" s="1" t="s">
        <v>65</v>
      </c>
      <c r="C61" s="4">
        <v>23</v>
      </c>
      <c r="D61" s="8">
        <v>1.51</v>
      </c>
      <c r="E61" s="4">
        <v>6</v>
      </c>
      <c r="F61" s="8">
        <v>0.71</v>
      </c>
      <c r="G61" s="4">
        <v>17</v>
      </c>
      <c r="H61" s="8">
        <v>2.56</v>
      </c>
      <c r="I61" s="4">
        <v>0</v>
      </c>
    </row>
    <row r="62" spans="1:9" x14ac:dyDescent="0.2">
      <c r="A62" s="2">
        <v>16</v>
      </c>
      <c r="B62" s="1" t="s">
        <v>68</v>
      </c>
      <c r="C62" s="4">
        <v>22</v>
      </c>
      <c r="D62" s="8">
        <v>1.44</v>
      </c>
      <c r="E62" s="4">
        <v>3</v>
      </c>
      <c r="F62" s="8">
        <v>0.35</v>
      </c>
      <c r="G62" s="4">
        <v>19</v>
      </c>
      <c r="H62" s="8">
        <v>2.86</v>
      </c>
      <c r="I62" s="4">
        <v>0</v>
      </c>
    </row>
    <row r="63" spans="1:9" x14ac:dyDescent="0.2">
      <c r="A63" s="2">
        <v>17</v>
      </c>
      <c r="B63" s="1" t="s">
        <v>66</v>
      </c>
      <c r="C63" s="4">
        <v>21</v>
      </c>
      <c r="D63" s="8">
        <v>1.38</v>
      </c>
      <c r="E63" s="4">
        <v>3</v>
      </c>
      <c r="F63" s="8">
        <v>0.35</v>
      </c>
      <c r="G63" s="4">
        <v>18</v>
      </c>
      <c r="H63" s="8">
        <v>2.71</v>
      </c>
      <c r="I63" s="4">
        <v>0</v>
      </c>
    </row>
    <row r="64" spans="1:9" x14ac:dyDescent="0.2">
      <c r="A64" s="2">
        <v>18</v>
      </c>
      <c r="B64" s="1" t="s">
        <v>74</v>
      </c>
      <c r="C64" s="4">
        <v>20</v>
      </c>
      <c r="D64" s="8">
        <v>1.31</v>
      </c>
      <c r="E64" s="4">
        <v>16</v>
      </c>
      <c r="F64" s="8">
        <v>1.88</v>
      </c>
      <c r="G64" s="4">
        <v>4</v>
      </c>
      <c r="H64" s="8">
        <v>0.6</v>
      </c>
      <c r="I64" s="4">
        <v>0</v>
      </c>
    </row>
    <row r="65" spans="1:9" x14ac:dyDescent="0.2">
      <c r="A65" s="2">
        <v>19</v>
      </c>
      <c r="B65" s="1" t="s">
        <v>83</v>
      </c>
      <c r="C65" s="4">
        <v>19</v>
      </c>
      <c r="D65" s="8">
        <v>1.25</v>
      </c>
      <c r="E65" s="4">
        <v>5</v>
      </c>
      <c r="F65" s="8">
        <v>0.59</v>
      </c>
      <c r="G65" s="4">
        <v>14</v>
      </c>
      <c r="H65" s="8">
        <v>2.11</v>
      </c>
      <c r="I65" s="4">
        <v>0</v>
      </c>
    </row>
    <row r="66" spans="1:9" x14ac:dyDescent="0.2">
      <c r="A66" s="2">
        <v>19</v>
      </c>
      <c r="B66" s="1" t="s">
        <v>69</v>
      </c>
      <c r="C66" s="4">
        <v>19</v>
      </c>
      <c r="D66" s="8">
        <v>1.25</v>
      </c>
      <c r="E66" s="4">
        <v>15</v>
      </c>
      <c r="F66" s="8">
        <v>1.76</v>
      </c>
      <c r="G66" s="4">
        <v>4</v>
      </c>
      <c r="H66" s="8">
        <v>0.6</v>
      </c>
      <c r="I66" s="4">
        <v>0</v>
      </c>
    </row>
    <row r="67" spans="1:9" x14ac:dyDescent="0.2">
      <c r="A67" s="2">
        <v>19</v>
      </c>
      <c r="B67" s="1" t="s">
        <v>84</v>
      </c>
      <c r="C67" s="4">
        <v>19</v>
      </c>
      <c r="D67" s="8">
        <v>1.25</v>
      </c>
      <c r="E67" s="4">
        <v>2</v>
      </c>
      <c r="F67" s="8">
        <v>0.24</v>
      </c>
      <c r="G67" s="4">
        <v>17</v>
      </c>
      <c r="H67" s="8">
        <v>2.56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78</v>
      </c>
      <c r="C70" s="4">
        <v>351</v>
      </c>
      <c r="D70" s="8">
        <v>14.24</v>
      </c>
      <c r="E70" s="4">
        <v>305</v>
      </c>
      <c r="F70" s="8">
        <v>28.96</v>
      </c>
      <c r="G70" s="4">
        <v>46</v>
      </c>
      <c r="H70" s="8">
        <v>3.29</v>
      </c>
      <c r="I70" s="4">
        <v>0</v>
      </c>
    </row>
    <row r="71" spans="1:9" x14ac:dyDescent="0.2">
      <c r="A71" s="2">
        <v>2</v>
      </c>
      <c r="B71" s="1" t="s">
        <v>63</v>
      </c>
      <c r="C71" s="4">
        <v>161</v>
      </c>
      <c r="D71" s="8">
        <v>6.53</v>
      </c>
      <c r="E71" s="4">
        <v>37</v>
      </c>
      <c r="F71" s="8">
        <v>3.51</v>
      </c>
      <c r="G71" s="4">
        <v>124</v>
      </c>
      <c r="H71" s="8">
        <v>8.8699999999999992</v>
      </c>
      <c r="I71" s="4">
        <v>0</v>
      </c>
    </row>
    <row r="72" spans="1:9" x14ac:dyDescent="0.2">
      <c r="A72" s="2">
        <v>3</v>
      </c>
      <c r="B72" s="1" t="s">
        <v>77</v>
      </c>
      <c r="C72" s="4">
        <v>154</v>
      </c>
      <c r="D72" s="8">
        <v>6.25</v>
      </c>
      <c r="E72" s="4">
        <v>139</v>
      </c>
      <c r="F72" s="8">
        <v>13.2</v>
      </c>
      <c r="G72" s="4">
        <v>15</v>
      </c>
      <c r="H72" s="8">
        <v>1.07</v>
      </c>
      <c r="I72" s="4">
        <v>0</v>
      </c>
    </row>
    <row r="73" spans="1:9" x14ac:dyDescent="0.2">
      <c r="A73" s="2">
        <v>4</v>
      </c>
      <c r="B73" s="1" t="s">
        <v>72</v>
      </c>
      <c r="C73" s="4">
        <v>149</v>
      </c>
      <c r="D73" s="8">
        <v>6.04</v>
      </c>
      <c r="E73" s="4">
        <v>48</v>
      </c>
      <c r="F73" s="8">
        <v>4.5599999999999996</v>
      </c>
      <c r="G73" s="4">
        <v>101</v>
      </c>
      <c r="H73" s="8">
        <v>7.22</v>
      </c>
      <c r="I73" s="4">
        <v>0</v>
      </c>
    </row>
    <row r="74" spans="1:9" x14ac:dyDescent="0.2">
      <c r="A74" s="2">
        <v>5</v>
      </c>
      <c r="B74" s="1" t="s">
        <v>73</v>
      </c>
      <c r="C74" s="4">
        <v>142</v>
      </c>
      <c r="D74" s="8">
        <v>5.76</v>
      </c>
      <c r="E74" s="4">
        <v>37</v>
      </c>
      <c r="F74" s="8">
        <v>3.51</v>
      </c>
      <c r="G74" s="4">
        <v>104</v>
      </c>
      <c r="H74" s="8">
        <v>7.44</v>
      </c>
      <c r="I74" s="4">
        <v>1</v>
      </c>
    </row>
    <row r="75" spans="1:9" x14ac:dyDescent="0.2">
      <c r="A75" s="2">
        <v>6</v>
      </c>
      <c r="B75" s="1" t="s">
        <v>62</v>
      </c>
      <c r="C75" s="4">
        <v>113</v>
      </c>
      <c r="D75" s="8">
        <v>4.58</v>
      </c>
      <c r="E75" s="4">
        <v>13</v>
      </c>
      <c r="F75" s="8">
        <v>1.23</v>
      </c>
      <c r="G75" s="4">
        <v>100</v>
      </c>
      <c r="H75" s="8">
        <v>7.15</v>
      </c>
      <c r="I75" s="4">
        <v>0</v>
      </c>
    </row>
    <row r="76" spans="1:9" x14ac:dyDescent="0.2">
      <c r="A76" s="2">
        <v>7</v>
      </c>
      <c r="B76" s="1" t="s">
        <v>64</v>
      </c>
      <c r="C76" s="4">
        <v>107</v>
      </c>
      <c r="D76" s="8">
        <v>4.34</v>
      </c>
      <c r="E76" s="4">
        <v>11</v>
      </c>
      <c r="F76" s="8">
        <v>1.04</v>
      </c>
      <c r="G76" s="4">
        <v>96</v>
      </c>
      <c r="H76" s="8">
        <v>6.87</v>
      </c>
      <c r="I76" s="4">
        <v>0</v>
      </c>
    </row>
    <row r="77" spans="1:9" x14ac:dyDescent="0.2">
      <c r="A77" s="2">
        <v>8</v>
      </c>
      <c r="B77" s="1" t="s">
        <v>79</v>
      </c>
      <c r="C77" s="4">
        <v>98</v>
      </c>
      <c r="D77" s="8">
        <v>3.98</v>
      </c>
      <c r="E77" s="4">
        <v>82</v>
      </c>
      <c r="F77" s="8">
        <v>7.79</v>
      </c>
      <c r="G77" s="4">
        <v>16</v>
      </c>
      <c r="H77" s="8">
        <v>1.1399999999999999</v>
      </c>
      <c r="I77" s="4">
        <v>0</v>
      </c>
    </row>
    <row r="78" spans="1:9" x14ac:dyDescent="0.2">
      <c r="A78" s="2">
        <v>9</v>
      </c>
      <c r="B78" s="1" t="s">
        <v>71</v>
      </c>
      <c r="C78" s="4">
        <v>92</v>
      </c>
      <c r="D78" s="8">
        <v>3.73</v>
      </c>
      <c r="E78" s="4">
        <v>46</v>
      </c>
      <c r="F78" s="8">
        <v>4.37</v>
      </c>
      <c r="G78" s="4">
        <v>46</v>
      </c>
      <c r="H78" s="8">
        <v>3.29</v>
      </c>
      <c r="I78" s="4">
        <v>0</v>
      </c>
    </row>
    <row r="79" spans="1:9" x14ac:dyDescent="0.2">
      <c r="A79" s="2">
        <v>10</v>
      </c>
      <c r="B79" s="1" t="s">
        <v>70</v>
      </c>
      <c r="C79" s="4">
        <v>90</v>
      </c>
      <c r="D79" s="8">
        <v>3.65</v>
      </c>
      <c r="E79" s="4">
        <v>54</v>
      </c>
      <c r="F79" s="8">
        <v>5.13</v>
      </c>
      <c r="G79" s="4">
        <v>36</v>
      </c>
      <c r="H79" s="8">
        <v>2.58</v>
      </c>
      <c r="I79" s="4">
        <v>0</v>
      </c>
    </row>
    <row r="80" spans="1:9" x14ac:dyDescent="0.2">
      <c r="A80" s="2">
        <v>11</v>
      </c>
      <c r="B80" s="1" t="s">
        <v>80</v>
      </c>
      <c r="C80" s="4">
        <v>79</v>
      </c>
      <c r="D80" s="8">
        <v>3.2</v>
      </c>
      <c r="E80" s="4">
        <v>74</v>
      </c>
      <c r="F80" s="8">
        <v>7.03</v>
      </c>
      <c r="G80" s="4">
        <v>5</v>
      </c>
      <c r="H80" s="8">
        <v>0.36</v>
      </c>
      <c r="I80" s="4">
        <v>0</v>
      </c>
    </row>
    <row r="81" spans="1:9" x14ac:dyDescent="0.2">
      <c r="A81" s="2">
        <v>12</v>
      </c>
      <c r="B81" s="1" t="s">
        <v>67</v>
      </c>
      <c r="C81" s="4">
        <v>72</v>
      </c>
      <c r="D81" s="8">
        <v>2.92</v>
      </c>
      <c r="E81" s="4">
        <v>4</v>
      </c>
      <c r="F81" s="8">
        <v>0.38</v>
      </c>
      <c r="G81" s="4">
        <v>68</v>
      </c>
      <c r="H81" s="8">
        <v>4.8600000000000003</v>
      </c>
      <c r="I81" s="4">
        <v>0</v>
      </c>
    </row>
    <row r="82" spans="1:9" x14ac:dyDescent="0.2">
      <c r="A82" s="2">
        <v>13</v>
      </c>
      <c r="B82" s="1" t="s">
        <v>75</v>
      </c>
      <c r="C82" s="4">
        <v>65</v>
      </c>
      <c r="D82" s="8">
        <v>2.64</v>
      </c>
      <c r="E82" s="4">
        <v>22</v>
      </c>
      <c r="F82" s="8">
        <v>2.09</v>
      </c>
      <c r="G82" s="4">
        <v>40</v>
      </c>
      <c r="H82" s="8">
        <v>2.86</v>
      </c>
      <c r="I82" s="4">
        <v>0</v>
      </c>
    </row>
    <row r="83" spans="1:9" x14ac:dyDescent="0.2">
      <c r="A83" s="2">
        <v>14</v>
      </c>
      <c r="B83" s="1" t="s">
        <v>66</v>
      </c>
      <c r="C83" s="4">
        <v>58</v>
      </c>
      <c r="D83" s="8">
        <v>2.35</v>
      </c>
      <c r="E83" s="4">
        <v>6</v>
      </c>
      <c r="F83" s="8">
        <v>0.56999999999999995</v>
      </c>
      <c r="G83" s="4">
        <v>52</v>
      </c>
      <c r="H83" s="8">
        <v>3.72</v>
      </c>
      <c r="I83" s="4">
        <v>0</v>
      </c>
    </row>
    <row r="84" spans="1:9" x14ac:dyDescent="0.2">
      <c r="A84" s="2">
        <v>15</v>
      </c>
      <c r="B84" s="1" t="s">
        <v>82</v>
      </c>
      <c r="C84" s="4">
        <v>48</v>
      </c>
      <c r="D84" s="8">
        <v>1.95</v>
      </c>
      <c r="E84" s="4">
        <v>5</v>
      </c>
      <c r="F84" s="8">
        <v>0.47</v>
      </c>
      <c r="G84" s="4">
        <v>43</v>
      </c>
      <c r="H84" s="8">
        <v>3.08</v>
      </c>
      <c r="I84" s="4">
        <v>0</v>
      </c>
    </row>
    <row r="85" spans="1:9" x14ac:dyDescent="0.2">
      <c r="A85" s="2">
        <v>16</v>
      </c>
      <c r="B85" s="1" t="s">
        <v>68</v>
      </c>
      <c r="C85" s="4">
        <v>46</v>
      </c>
      <c r="D85" s="8">
        <v>1.87</v>
      </c>
      <c r="E85" s="4">
        <v>4</v>
      </c>
      <c r="F85" s="8">
        <v>0.38</v>
      </c>
      <c r="G85" s="4">
        <v>42</v>
      </c>
      <c r="H85" s="8">
        <v>3</v>
      </c>
      <c r="I85" s="4">
        <v>0</v>
      </c>
    </row>
    <row r="86" spans="1:9" x14ac:dyDescent="0.2">
      <c r="A86" s="2">
        <v>16</v>
      </c>
      <c r="B86" s="1" t="s">
        <v>74</v>
      </c>
      <c r="C86" s="4">
        <v>46</v>
      </c>
      <c r="D86" s="8">
        <v>1.87</v>
      </c>
      <c r="E86" s="4">
        <v>23</v>
      </c>
      <c r="F86" s="8">
        <v>2.1800000000000002</v>
      </c>
      <c r="G86" s="4">
        <v>23</v>
      </c>
      <c r="H86" s="8">
        <v>1.65</v>
      </c>
      <c r="I86" s="4">
        <v>0</v>
      </c>
    </row>
    <row r="87" spans="1:9" x14ac:dyDescent="0.2">
      <c r="A87" s="2">
        <v>18</v>
      </c>
      <c r="B87" s="1" t="s">
        <v>81</v>
      </c>
      <c r="C87" s="4">
        <v>40</v>
      </c>
      <c r="D87" s="8">
        <v>1.62</v>
      </c>
      <c r="E87" s="4">
        <v>0</v>
      </c>
      <c r="F87" s="8">
        <v>0</v>
      </c>
      <c r="G87" s="4">
        <v>37</v>
      </c>
      <c r="H87" s="8">
        <v>2.65</v>
      </c>
      <c r="I87" s="4">
        <v>3</v>
      </c>
    </row>
    <row r="88" spans="1:9" x14ac:dyDescent="0.2">
      <c r="A88" s="2">
        <v>19</v>
      </c>
      <c r="B88" s="1" t="s">
        <v>69</v>
      </c>
      <c r="C88" s="4">
        <v>37</v>
      </c>
      <c r="D88" s="8">
        <v>1.5</v>
      </c>
      <c r="E88" s="4">
        <v>17</v>
      </c>
      <c r="F88" s="8">
        <v>1.61</v>
      </c>
      <c r="G88" s="4">
        <v>20</v>
      </c>
      <c r="H88" s="8">
        <v>1.43</v>
      </c>
      <c r="I88" s="4">
        <v>0</v>
      </c>
    </row>
    <row r="89" spans="1:9" x14ac:dyDescent="0.2">
      <c r="A89" s="2">
        <v>20</v>
      </c>
      <c r="B89" s="1" t="s">
        <v>65</v>
      </c>
      <c r="C89" s="4">
        <v>32</v>
      </c>
      <c r="D89" s="8">
        <v>1.3</v>
      </c>
      <c r="E89" s="4">
        <v>7</v>
      </c>
      <c r="F89" s="8">
        <v>0.66</v>
      </c>
      <c r="G89" s="4">
        <v>25</v>
      </c>
      <c r="H89" s="8">
        <v>1.79</v>
      </c>
      <c r="I89" s="4">
        <v>0</v>
      </c>
    </row>
    <row r="90" spans="1:9" x14ac:dyDescent="0.2">
      <c r="A90" s="2">
        <v>20</v>
      </c>
      <c r="B90" s="1" t="s">
        <v>85</v>
      </c>
      <c r="C90" s="4">
        <v>32</v>
      </c>
      <c r="D90" s="8">
        <v>1.3</v>
      </c>
      <c r="E90" s="4">
        <v>6</v>
      </c>
      <c r="F90" s="8">
        <v>0.56999999999999995</v>
      </c>
      <c r="G90" s="4">
        <v>26</v>
      </c>
      <c r="H90" s="8">
        <v>1.86</v>
      </c>
      <c r="I90" s="4">
        <v>0</v>
      </c>
    </row>
    <row r="91" spans="1:9" x14ac:dyDescent="0.2">
      <c r="A91" s="1"/>
      <c r="C91" s="4"/>
      <c r="D91" s="8"/>
      <c r="E91" s="4"/>
      <c r="F91" s="8"/>
      <c r="G91" s="4"/>
      <c r="H91" s="8"/>
      <c r="I91" s="4"/>
    </row>
    <row r="92" spans="1:9" x14ac:dyDescent="0.2">
      <c r="A92" s="1" t="s">
        <v>4</v>
      </c>
      <c r="C92" s="4"/>
      <c r="D92" s="8"/>
      <c r="E92" s="4"/>
      <c r="F92" s="8"/>
      <c r="G92" s="4"/>
      <c r="H92" s="8"/>
      <c r="I92" s="4"/>
    </row>
    <row r="93" spans="1:9" x14ac:dyDescent="0.2">
      <c r="A93" s="2">
        <v>1</v>
      </c>
      <c r="B93" s="1" t="s">
        <v>77</v>
      </c>
      <c r="C93" s="4">
        <v>858</v>
      </c>
      <c r="D93" s="8">
        <v>14.01</v>
      </c>
      <c r="E93" s="4">
        <v>663</v>
      </c>
      <c r="F93" s="8">
        <v>26.65</v>
      </c>
      <c r="G93" s="4">
        <v>195</v>
      </c>
      <c r="H93" s="8">
        <v>5.41</v>
      </c>
      <c r="I93" s="4">
        <v>0</v>
      </c>
    </row>
    <row r="94" spans="1:9" x14ac:dyDescent="0.2">
      <c r="A94" s="2">
        <v>2</v>
      </c>
      <c r="B94" s="1" t="s">
        <v>78</v>
      </c>
      <c r="C94" s="4">
        <v>600</v>
      </c>
      <c r="D94" s="8">
        <v>9.8000000000000007</v>
      </c>
      <c r="E94" s="4">
        <v>474</v>
      </c>
      <c r="F94" s="8">
        <v>19.05</v>
      </c>
      <c r="G94" s="4">
        <v>126</v>
      </c>
      <c r="H94" s="8">
        <v>3.49</v>
      </c>
      <c r="I94" s="4">
        <v>0</v>
      </c>
    </row>
    <row r="95" spans="1:9" x14ac:dyDescent="0.2">
      <c r="A95" s="2">
        <v>3</v>
      </c>
      <c r="B95" s="1" t="s">
        <v>73</v>
      </c>
      <c r="C95" s="4">
        <v>582</v>
      </c>
      <c r="D95" s="8">
        <v>9.51</v>
      </c>
      <c r="E95" s="4">
        <v>167</v>
      </c>
      <c r="F95" s="8">
        <v>6.71</v>
      </c>
      <c r="G95" s="4">
        <v>411</v>
      </c>
      <c r="H95" s="8">
        <v>11.4</v>
      </c>
      <c r="I95" s="4">
        <v>2</v>
      </c>
    </row>
    <row r="96" spans="1:9" x14ac:dyDescent="0.2">
      <c r="A96" s="2">
        <v>4</v>
      </c>
      <c r="B96" s="1" t="s">
        <v>72</v>
      </c>
      <c r="C96" s="4">
        <v>392</v>
      </c>
      <c r="D96" s="8">
        <v>6.4</v>
      </c>
      <c r="E96" s="4">
        <v>158</v>
      </c>
      <c r="F96" s="8">
        <v>6.35</v>
      </c>
      <c r="G96" s="4">
        <v>234</v>
      </c>
      <c r="H96" s="8">
        <v>6.49</v>
      </c>
      <c r="I96" s="4">
        <v>0</v>
      </c>
    </row>
    <row r="97" spans="1:9" x14ac:dyDescent="0.2">
      <c r="A97" s="2">
        <v>5</v>
      </c>
      <c r="B97" s="1" t="s">
        <v>74</v>
      </c>
      <c r="C97" s="4">
        <v>280</v>
      </c>
      <c r="D97" s="8">
        <v>4.57</v>
      </c>
      <c r="E97" s="4">
        <v>160</v>
      </c>
      <c r="F97" s="8">
        <v>6.43</v>
      </c>
      <c r="G97" s="4">
        <v>120</v>
      </c>
      <c r="H97" s="8">
        <v>3.33</v>
      </c>
      <c r="I97" s="4">
        <v>0</v>
      </c>
    </row>
    <row r="98" spans="1:9" x14ac:dyDescent="0.2">
      <c r="A98" s="2">
        <v>6</v>
      </c>
      <c r="B98" s="1" t="s">
        <v>70</v>
      </c>
      <c r="C98" s="4">
        <v>256</v>
      </c>
      <c r="D98" s="8">
        <v>4.18</v>
      </c>
      <c r="E98" s="4">
        <v>146</v>
      </c>
      <c r="F98" s="8">
        <v>5.87</v>
      </c>
      <c r="G98" s="4">
        <v>109</v>
      </c>
      <c r="H98" s="8">
        <v>3.02</v>
      </c>
      <c r="I98" s="4">
        <v>1</v>
      </c>
    </row>
    <row r="99" spans="1:9" x14ac:dyDescent="0.2">
      <c r="A99" s="2">
        <v>7</v>
      </c>
      <c r="B99" s="1" t="s">
        <v>62</v>
      </c>
      <c r="C99" s="4">
        <v>239</v>
      </c>
      <c r="D99" s="8">
        <v>3.9</v>
      </c>
      <c r="E99" s="4">
        <v>17</v>
      </c>
      <c r="F99" s="8">
        <v>0.68</v>
      </c>
      <c r="G99" s="4">
        <v>222</v>
      </c>
      <c r="H99" s="8">
        <v>6.16</v>
      </c>
      <c r="I99" s="4">
        <v>0</v>
      </c>
    </row>
    <row r="100" spans="1:9" x14ac:dyDescent="0.2">
      <c r="A100" s="2">
        <v>8</v>
      </c>
      <c r="B100" s="1" t="s">
        <v>80</v>
      </c>
      <c r="C100" s="4">
        <v>225</v>
      </c>
      <c r="D100" s="8">
        <v>3.67</v>
      </c>
      <c r="E100" s="4">
        <v>193</v>
      </c>
      <c r="F100" s="8">
        <v>7.76</v>
      </c>
      <c r="G100" s="4">
        <v>31</v>
      </c>
      <c r="H100" s="8">
        <v>0.86</v>
      </c>
      <c r="I100" s="4">
        <v>1</v>
      </c>
    </row>
    <row r="101" spans="1:9" x14ac:dyDescent="0.2">
      <c r="A101" s="2">
        <v>9</v>
      </c>
      <c r="B101" s="1" t="s">
        <v>79</v>
      </c>
      <c r="C101" s="4">
        <v>218</v>
      </c>
      <c r="D101" s="8">
        <v>3.56</v>
      </c>
      <c r="E101" s="4">
        <v>122</v>
      </c>
      <c r="F101" s="8">
        <v>4.9000000000000004</v>
      </c>
      <c r="G101" s="4">
        <v>88</v>
      </c>
      <c r="H101" s="8">
        <v>2.44</v>
      </c>
      <c r="I101" s="4">
        <v>4</v>
      </c>
    </row>
    <row r="102" spans="1:9" x14ac:dyDescent="0.2">
      <c r="A102" s="2">
        <v>10</v>
      </c>
      <c r="B102" s="1" t="s">
        <v>67</v>
      </c>
      <c r="C102" s="4">
        <v>207</v>
      </c>
      <c r="D102" s="8">
        <v>3.38</v>
      </c>
      <c r="E102" s="4">
        <v>4</v>
      </c>
      <c r="F102" s="8">
        <v>0.16</v>
      </c>
      <c r="G102" s="4">
        <v>203</v>
      </c>
      <c r="H102" s="8">
        <v>5.63</v>
      </c>
      <c r="I102" s="4">
        <v>0</v>
      </c>
    </row>
    <row r="103" spans="1:9" x14ac:dyDescent="0.2">
      <c r="A103" s="2">
        <v>11</v>
      </c>
      <c r="B103" s="1" t="s">
        <v>69</v>
      </c>
      <c r="C103" s="4">
        <v>186</v>
      </c>
      <c r="D103" s="8">
        <v>3.04</v>
      </c>
      <c r="E103" s="4">
        <v>56</v>
      </c>
      <c r="F103" s="8">
        <v>2.25</v>
      </c>
      <c r="G103" s="4">
        <v>130</v>
      </c>
      <c r="H103" s="8">
        <v>3.61</v>
      </c>
      <c r="I103" s="4">
        <v>0</v>
      </c>
    </row>
    <row r="104" spans="1:9" x14ac:dyDescent="0.2">
      <c r="A104" s="2">
        <v>12</v>
      </c>
      <c r="B104" s="1" t="s">
        <v>75</v>
      </c>
      <c r="C104" s="4">
        <v>175</v>
      </c>
      <c r="D104" s="8">
        <v>2.86</v>
      </c>
      <c r="E104" s="4">
        <v>40</v>
      </c>
      <c r="F104" s="8">
        <v>1.61</v>
      </c>
      <c r="G104" s="4">
        <v>135</v>
      </c>
      <c r="H104" s="8">
        <v>3.74</v>
      </c>
      <c r="I104" s="4">
        <v>0</v>
      </c>
    </row>
    <row r="105" spans="1:9" x14ac:dyDescent="0.2">
      <c r="A105" s="2">
        <v>13</v>
      </c>
      <c r="B105" s="1" t="s">
        <v>64</v>
      </c>
      <c r="C105" s="4">
        <v>162</v>
      </c>
      <c r="D105" s="8">
        <v>2.65</v>
      </c>
      <c r="E105" s="4">
        <v>13</v>
      </c>
      <c r="F105" s="8">
        <v>0.52</v>
      </c>
      <c r="G105" s="4">
        <v>149</v>
      </c>
      <c r="H105" s="8">
        <v>4.13</v>
      </c>
      <c r="I105" s="4">
        <v>0</v>
      </c>
    </row>
    <row r="106" spans="1:9" x14ac:dyDescent="0.2">
      <c r="A106" s="2">
        <v>14</v>
      </c>
      <c r="B106" s="1" t="s">
        <v>66</v>
      </c>
      <c r="C106" s="4">
        <v>153</v>
      </c>
      <c r="D106" s="8">
        <v>2.5</v>
      </c>
      <c r="E106" s="4">
        <v>5</v>
      </c>
      <c r="F106" s="8">
        <v>0.2</v>
      </c>
      <c r="G106" s="4">
        <v>148</v>
      </c>
      <c r="H106" s="8">
        <v>4.0999999999999996</v>
      </c>
      <c r="I106" s="4">
        <v>0</v>
      </c>
    </row>
    <row r="107" spans="1:9" x14ac:dyDescent="0.2">
      <c r="A107" s="2">
        <v>15</v>
      </c>
      <c r="B107" s="1" t="s">
        <v>63</v>
      </c>
      <c r="C107" s="4">
        <v>152</v>
      </c>
      <c r="D107" s="8">
        <v>2.48</v>
      </c>
      <c r="E107" s="4">
        <v>37</v>
      </c>
      <c r="F107" s="8">
        <v>1.49</v>
      </c>
      <c r="G107" s="4">
        <v>115</v>
      </c>
      <c r="H107" s="8">
        <v>3.19</v>
      </c>
      <c r="I107" s="4">
        <v>0</v>
      </c>
    </row>
    <row r="108" spans="1:9" x14ac:dyDescent="0.2">
      <c r="A108" s="2">
        <v>16</v>
      </c>
      <c r="B108" s="1" t="s">
        <v>68</v>
      </c>
      <c r="C108" s="4">
        <v>132</v>
      </c>
      <c r="D108" s="8">
        <v>2.16</v>
      </c>
      <c r="E108" s="4">
        <v>11</v>
      </c>
      <c r="F108" s="8">
        <v>0.44</v>
      </c>
      <c r="G108" s="4">
        <v>121</v>
      </c>
      <c r="H108" s="8">
        <v>3.36</v>
      </c>
      <c r="I108" s="4">
        <v>0</v>
      </c>
    </row>
    <row r="109" spans="1:9" x14ac:dyDescent="0.2">
      <c r="A109" s="2">
        <v>17</v>
      </c>
      <c r="B109" s="1" t="s">
        <v>82</v>
      </c>
      <c r="C109" s="4">
        <v>127</v>
      </c>
      <c r="D109" s="8">
        <v>2.0699999999999998</v>
      </c>
      <c r="E109" s="4">
        <v>9</v>
      </c>
      <c r="F109" s="8">
        <v>0.36</v>
      </c>
      <c r="G109" s="4">
        <v>118</v>
      </c>
      <c r="H109" s="8">
        <v>3.27</v>
      </c>
      <c r="I109" s="4">
        <v>0</v>
      </c>
    </row>
    <row r="110" spans="1:9" x14ac:dyDescent="0.2">
      <c r="A110" s="2">
        <v>18</v>
      </c>
      <c r="B110" s="1" t="s">
        <v>71</v>
      </c>
      <c r="C110" s="4">
        <v>95</v>
      </c>
      <c r="D110" s="8">
        <v>1.55</v>
      </c>
      <c r="E110" s="4">
        <v>40</v>
      </c>
      <c r="F110" s="8">
        <v>1.61</v>
      </c>
      <c r="G110" s="4">
        <v>55</v>
      </c>
      <c r="H110" s="8">
        <v>1.53</v>
      </c>
      <c r="I110" s="4">
        <v>0</v>
      </c>
    </row>
    <row r="111" spans="1:9" x14ac:dyDescent="0.2">
      <c r="A111" s="2">
        <v>19</v>
      </c>
      <c r="B111" s="1" t="s">
        <v>85</v>
      </c>
      <c r="C111" s="4">
        <v>83</v>
      </c>
      <c r="D111" s="8">
        <v>1.36</v>
      </c>
      <c r="E111" s="4">
        <v>6</v>
      </c>
      <c r="F111" s="8">
        <v>0.24</v>
      </c>
      <c r="G111" s="4">
        <v>77</v>
      </c>
      <c r="H111" s="8">
        <v>2.14</v>
      </c>
      <c r="I111" s="4">
        <v>0</v>
      </c>
    </row>
    <row r="112" spans="1:9" x14ac:dyDescent="0.2">
      <c r="A112" s="2">
        <v>20</v>
      </c>
      <c r="B112" s="1" t="s">
        <v>84</v>
      </c>
      <c r="C112" s="4">
        <v>82</v>
      </c>
      <c r="D112" s="8">
        <v>1.34</v>
      </c>
      <c r="E112" s="4">
        <v>6</v>
      </c>
      <c r="F112" s="8">
        <v>0.24</v>
      </c>
      <c r="G112" s="4">
        <v>75</v>
      </c>
      <c r="H112" s="8">
        <v>2.08</v>
      </c>
      <c r="I112" s="4">
        <v>1</v>
      </c>
    </row>
    <row r="113" spans="1:9" x14ac:dyDescent="0.2">
      <c r="A113" s="1"/>
      <c r="C113" s="4"/>
      <c r="D113" s="8"/>
      <c r="E113" s="4"/>
      <c r="F113" s="8"/>
      <c r="G113" s="4"/>
      <c r="H113" s="8"/>
      <c r="I113" s="4"/>
    </row>
    <row r="114" spans="1:9" x14ac:dyDescent="0.2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2">
      <c r="A115" s="2">
        <v>1</v>
      </c>
      <c r="B115" s="1" t="s">
        <v>78</v>
      </c>
      <c r="C115" s="4">
        <v>169</v>
      </c>
      <c r="D115" s="8">
        <v>12.26</v>
      </c>
      <c r="E115" s="4">
        <v>151</v>
      </c>
      <c r="F115" s="8">
        <v>23.02</v>
      </c>
      <c r="G115" s="4">
        <v>18</v>
      </c>
      <c r="H115" s="8">
        <v>2.5299999999999998</v>
      </c>
      <c r="I115" s="4">
        <v>0</v>
      </c>
    </row>
    <row r="116" spans="1:9" x14ac:dyDescent="0.2">
      <c r="A116" s="2">
        <v>2</v>
      </c>
      <c r="B116" s="1" t="s">
        <v>62</v>
      </c>
      <c r="C116" s="4">
        <v>116</v>
      </c>
      <c r="D116" s="8">
        <v>8.41</v>
      </c>
      <c r="E116" s="4">
        <v>31</v>
      </c>
      <c r="F116" s="8">
        <v>4.7300000000000004</v>
      </c>
      <c r="G116" s="4">
        <v>85</v>
      </c>
      <c r="H116" s="8">
        <v>11.94</v>
      </c>
      <c r="I116" s="4">
        <v>0</v>
      </c>
    </row>
    <row r="117" spans="1:9" x14ac:dyDescent="0.2">
      <c r="A117" s="2">
        <v>3</v>
      </c>
      <c r="B117" s="1" t="s">
        <v>63</v>
      </c>
      <c r="C117" s="4">
        <v>104</v>
      </c>
      <c r="D117" s="8">
        <v>7.54</v>
      </c>
      <c r="E117" s="4">
        <v>45</v>
      </c>
      <c r="F117" s="8">
        <v>6.86</v>
      </c>
      <c r="G117" s="4">
        <v>59</v>
      </c>
      <c r="H117" s="8">
        <v>8.2899999999999991</v>
      </c>
      <c r="I117" s="4">
        <v>0</v>
      </c>
    </row>
    <row r="118" spans="1:9" x14ac:dyDescent="0.2">
      <c r="A118" s="2">
        <v>4</v>
      </c>
      <c r="B118" s="1" t="s">
        <v>72</v>
      </c>
      <c r="C118" s="4">
        <v>81</v>
      </c>
      <c r="D118" s="8">
        <v>5.87</v>
      </c>
      <c r="E118" s="4">
        <v>41</v>
      </c>
      <c r="F118" s="8">
        <v>6.25</v>
      </c>
      <c r="G118" s="4">
        <v>40</v>
      </c>
      <c r="H118" s="8">
        <v>5.62</v>
      </c>
      <c r="I118" s="4">
        <v>0</v>
      </c>
    </row>
    <row r="119" spans="1:9" x14ac:dyDescent="0.2">
      <c r="A119" s="2">
        <v>5</v>
      </c>
      <c r="B119" s="1" t="s">
        <v>77</v>
      </c>
      <c r="C119" s="4">
        <v>78</v>
      </c>
      <c r="D119" s="8">
        <v>5.66</v>
      </c>
      <c r="E119" s="4">
        <v>61</v>
      </c>
      <c r="F119" s="8">
        <v>9.3000000000000007</v>
      </c>
      <c r="G119" s="4">
        <v>17</v>
      </c>
      <c r="H119" s="8">
        <v>2.39</v>
      </c>
      <c r="I119" s="4">
        <v>0</v>
      </c>
    </row>
    <row r="120" spans="1:9" x14ac:dyDescent="0.2">
      <c r="A120" s="2">
        <v>6</v>
      </c>
      <c r="B120" s="1" t="s">
        <v>70</v>
      </c>
      <c r="C120" s="4">
        <v>75</v>
      </c>
      <c r="D120" s="8">
        <v>5.44</v>
      </c>
      <c r="E120" s="4">
        <v>53</v>
      </c>
      <c r="F120" s="8">
        <v>8.08</v>
      </c>
      <c r="G120" s="4">
        <v>22</v>
      </c>
      <c r="H120" s="8">
        <v>3.09</v>
      </c>
      <c r="I120" s="4">
        <v>0</v>
      </c>
    </row>
    <row r="121" spans="1:9" x14ac:dyDescent="0.2">
      <c r="A121" s="2">
        <v>7</v>
      </c>
      <c r="B121" s="1" t="s">
        <v>64</v>
      </c>
      <c r="C121" s="4">
        <v>72</v>
      </c>
      <c r="D121" s="8">
        <v>5.22</v>
      </c>
      <c r="E121" s="4">
        <v>23</v>
      </c>
      <c r="F121" s="8">
        <v>3.51</v>
      </c>
      <c r="G121" s="4">
        <v>49</v>
      </c>
      <c r="H121" s="8">
        <v>6.88</v>
      </c>
      <c r="I121" s="4">
        <v>0</v>
      </c>
    </row>
    <row r="122" spans="1:9" x14ac:dyDescent="0.2">
      <c r="A122" s="2">
        <v>8</v>
      </c>
      <c r="B122" s="1" t="s">
        <v>79</v>
      </c>
      <c r="C122" s="4">
        <v>69</v>
      </c>
      <c r="D122" s="8">
        <v>5</v>
      </c>
      <c r="E122" s="4">
        <v>48</v>
      </c>
      <c r="F122" s="8">
        <v>7.32</v>
      </c>
      <c r="G122" s="4">
        <v>19</v>
      </c>
      <c r="H122" s="8">
        <v>2.67</v>
      </c>
      <c r="I122" s="4">
        <v>0</v>
      </c>
    </row>
    <row r="123" spans="1:9" x14ac:dyDescent="0.2">
      <c r="A123" s="2">
        <v>9</v>
      </c>
      <c r="B123" s="1" t="s">
        <v>69</v>
      </c>
      <c r="C123" s="4">
        <v>58</v>
      </c>
      <c r="D123" s="8">
        <v>4.21</v>
      </c>
      <c r="E123" s="4">
        <v>19</v>
      </c>
      <c r="F123" s="8">
        <v>2.9</v>
      </c>
      <c r="G123" s="4">
        <v>38</v>
      </c>
      <c r="H123" s="8">
        <v>5.34</v>
      </c>
      <c r="I123" s="4">
        <v>1</v>
      </c>
    </row>
    <row r="124" spans="1:9" x14ac:dyDescent="0.2">
      <c r="A124" s="2">
        <v>9</v>
      </c>
      <c r="B124" s="1" t="s">
        <v>71</v>
      </c>
      <c r="C124" s="4">
        <v>58</v>
      </c>
      <c r="D124" s="8">
        <v>4.21</v>
      </c>
      <c r="E124" s="4">
        <v>29</v>
      </c>
      <c r="F124" s="8">
        <v>4.42</v>
      </c>
      <c r="G124" s="4">
        <v>29</v>
      </c>
      <c r="H124" s="8">
        <v>4.07</v>
      </c>
      <c r="I124" s="4">
        <v>0</v>
      </c>
    </row>
    <row r="125" spans="1:9" x14ac:dyDescent="0.2">
      <c r="A125" s="2">
        <v>11</v>
      </c>
      <c r="B125" s="1" t="s">
        <v>73</v>
      </c>
      <c r="C125" s="4">
        <v>50</v>
      </c>
      <c r="D125" s="8">
        <v>3.63</v>
      </c>
      <c r="E125" s="4">
        <v>11</v>
      </c>
      <c r="F125" s="8">
        <v>1.68</v>
      </c>
      <c r="G125" s="4">
        <v>39</v>
      </c>
      <c r="H125" s="8">
        <v>5.48</v>
      </c>
      <c r="I125" s="4">
        <v>0</v>
      </c>
    </row>
    <row r="126" spans="1:9" x14ac:dyDescent="0.2">
      <c r="A126" s="2">
        <v>12</v>
      </c>
      <c r="B126" s="1" t="s">
        <v>80</v>
      </c>
      <c r="C126" s="4">
        <v>42</v>
      </c>
      <c r="D126" s="8">
        <v>3.05</v>
      </c>
      <c r="E126" s="4">
        <v>35</v>
      </c>
      <c r="F126" s="8">
        <v>5.34</v>
      </c>
      <c r="G126" s="4">
        <v>7</v>
      </c>
      <c r="H126" s="8">
        <v>0.98</v>
      </c>
      <c r="I126" s="4">
        <v>0</v>
      </c>
    </row>
    <row r="127" spans="1:9" x14ac:dyDescent="0.2">
      <c r="A127" s="2">
        <v>13</v>
      </c>
      <c r="B127" s="1" t="s">
        <v>81</v>
      </c>
      <c r="C127" s="4">
        <v>29</v>
      </c>
      <c r="D127" s="8">
        <v>2.1</v>
      </c>
      <c r="E127" s="4">
        <v>0</v>
      </c>
      <c r="F127" s="8">
        <v>0</v>
      </c>
      <c r="G127" s="4">
        <v>24</v>
      </c>
      <c r="H127" s="8">
        <v>3.37</v>
      </c>
      <c r="I127" s="4">
        <v>4</v>
      </c>
    </row>
    <row r="128" spans="1:9" x14ac:dyDescent="0.2">
      <c r="A128" s="2">
        <v>14</v>
      </c>
      <c r="B128" s="1" t="s">
        <v>68</v>
      </c>
      <c r="C128" s="4">
        <v>26</v>
      </c>
      <c r="D128" s="8">
        <v>1.89</v>
      </c>
      <c r="E128" s="4">
        <v>6</v>
      </c>
      <c r="F128" s="8">
        <v>0.91</v>
      </c>
      <c r="G128" s="4">
        <v>20</v>
      </c>
      <c r="H128" s="8">
        <v>2.81</v>
      </c>
      <c r="I128" s="4">
        <v>0</v>
      </c>
    </row>
    <row r="129" spans="1:9" x14ac:dyDescent="0.2">
      <c r="A129" s="2">
        <v>15</v>
      </c>
      <c r="B129" s="1" t="s">
        <v>74</v>
      </c>
      <c r="C129" s="4">
        <v>25</v>
      </c>
      <c r="D129" s="8">
        <v>1.81</v>
      </c>
      <c r="E129" s="4">
        <v>19</v>
      </c>
      <c r="F129" s="8">
        <v>2.9</v>
      </c>
      <c r="G129" s="4">
        <v>6</v>
      </c>
      <c r="H129" s="8">
        <v>0.84</v>
      </c>
      <c r="I129" s="4">
        <v>0</v>
      </c>
    </row>
    <row r="130" spans="1:9" x14ac:dyDescent="0.2">
      <c r="A130" s="2">
        <v>16</v>
      </c>
      <c r="B130" s="1" t="s">
        <v>67</v>
      </c>
      <c r="C130" s="4">
        <v>23</v>
      </c>
      <c r="D130" s="8">
        <v>1.67</v>
      </c>
      <c r="E130" s="4">
        <v>3</v>
      </c>
      <c r="F130" s="8">
        <v>0.46</v>
      </c>
      <c r="G130" s="4">
        <v>20</v>
      </c>
      <c r="H130" s="8">
        <v>2.81</v>
      </c>
      <c r="I130" s="4">
        <v>0</v>
      </c>
    </row>
    <row r="131" spans="1:9" x14ac:dyDescent="0.2">
      <c r="A131" s="2">
        <v>16</v>
      </c>
      <c r="B131" s="1" t="s">
        <v>75</v>
      </c>
      <c r="C131" s="4">
        <v>23</v>
      </c>
      <c r="D131" s="8">
        <v>1.67</v>
      </c>
      <c r="E131" s="4">
        <v>8</v>
      </c>
      <c r="F131" s="8">
        <v>1.22</v>
      </c>
      <c r="G131" s="4">
        <v>15</v>
      </c>
      <c r="H131" s="8">
        <v>2.11</v>
      </c>
      <c r="I131" s="4">
        <v>0</v>
      </c>
    </row>
    <row r="132" spans="1:9" x14ac:dyDescent="0.2">
      <c r="A132" s="2">
        <v>18</v>
      </c>
      <c r="B132" s="1" t="s">
        <v>66</v>
      </c>
      <c r="C132" s="4">
        <v>21</v>
      </c>
      <c r="D132" s="8">
        <v>1.52</v>
      </c>
      <c r="E132" s="4">
        <v>4</v>
      </c>
      <c r="F132" s="8">
        <v>0.61</v>
      </c>
      <c r="G132" s="4">
        <v>17</v>
      </c>
      <c r="H132" s="8">
        <v>2.39</v>
      </c>
      <c r="I132" s="4">
        <v>0</v>
      </c>
    </row>
    <row r="133" spans="1:9" x14ac:dyDescent="0.2">
      <c r="A133" s="2">
        <v>19</v>
      </c>
      <c r="B133" s="1" t="s">
        <v>85</v>
      </c>
      <c r="C133" s="4">
        <v>17</v>
      </c>
      <c r="D133" s="8">
        <v>1.23</v>
      </c>
      <c r="E133" s="4">
        <v>4</v>
      </c>
      <c r="F133" s="8">
        <v>0.61</v>
      </c>
      <c r="G133" s="4">
        <v>13</v>
      </c>
      <c r="H133" s="8">
        <v>1.83</v>
      </c>
      <c r="I133" s="4">
        <v>0</v>
      </c>
    </row>
    <row r="134" spans="1:9" x14ac:dyDescent="0.2">
      <c r="A134" s="2">
        <v>19</v>
      </c>
      <c r="B134" s="1" t="s">
        <v>86</v>
      </c>
      <c r="C134" s="4">
        <v>17</v>
      </c>
      <c r="D134" s="8">
        <v>1.23</v>
      </c>
      <c r="E134" s="4">
        <v>8</v>
      </c>
      <c r="F134" s="8">
        <v>1.22</v>
      </c>
      <c r="G134" s="4">
        <v>9</v>
      </c>
      <c r="H134" s="8">
        <v>1.26</v>
      </c>
      <c r="I134" s="4">
        <v>0</v>
      </c>
    </row>
    <row r="135" spans="1:9" x14ac:dyDescent="0.2">
      <c r="A135" s="1"/>
      <c r="C135" s="4"/>
      <c r="D135" s="8"/>
      <c r="E135" s="4"/>
      <c r="F135" s="8"/>
      <c r="G135" s="4"/>
      <c r="H135" s="8"/>
      <c r="I135" s="4"/>
    </row>
    <row r="136" spans="1:9" x14ac:dyDescent="0.2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2">
      <c r="A137" s="2">
        <v>1</v>
      </c>
      <c r="B137" s="1" t="s">
        <v>78</v>
      </c>
      <c r="C137" s="4">
        <v>211</v>
      </c>
      <c r="D137" s="8">
        <v>15.59</v>
      </c>
      <c r="E137" s="4">
        <v>193</v>
      </c>
      <c r="F137" s="8">
        <v>24</v>
      </c>
      <c r="G137" s="4">
        <v>18</v>
      </c>
      <c r="H137" s="8">
        <v>3.32</v>
      </c>
      <c r="I137" s="4">
        <v>0</v>
      </c>
    </row>
    <row r="138" spans="1:9" x14ac:dyDescent="0.2">
      <c r="A138" s="2">
        <v>2</v>
      </c>
      <c r="B138" s="1" t="s">
        <v>77</v>
      </c>
      <c r="C138" s="4">
        <v>121</v>
      </c>
      <c r="D138" s="8">
        <v>8.94</v>
      </c>
      <c r="E138" s="4">
        <v>107</v>
      </c>
      <c r="F138" s="8">
        <v>13.31</v>
      </c>
      <c r="G138" s="4">
        <v>14</v>
      </c>
      <c r="H138" s="8">
        <v>2.58</v>
      </c>
      <c r="I138" s="4">
        <v>0</v>
      </c>
    </row>
    <row r="139" spans="1:9" x14ac:dyDescent="0.2">
      <c r="A139" s="2">
        <v>3</v>
      </c>
      <c r="B139" s="1" t="s">
        <v>72</v>
      </c>
      <c r="C139" s="4">
        <v>102</v>
      </c>
      <c r="D139" s="8">
        <v>7.54</v>
      </c>
      <c r="E139" s="4">
        <v>48</v>
      </c>
      <c r="F139" s="8">
        <v>5.97</v>
      </c>
      <c r="G139" s="4">
        <v>54</v>
      </c>
      <c r="H139" s="8">
        <v>9.9600000000000009</v>
      </c>
      <c r="I139" s="4">
        <v>0</v>
      </c>
    </row>
    <row r="140" spans="1:9" x14ac:dyDescent="0.2">
      <c r="A140" s="2">
        <v>4</v>
      </c>
      <c r="B140" s="1" t="s">
        <v>62</v>
      </c>
      <c r="C140" s="4">
        <v>100</v>
      </c>
      <c r="D140" s="8">
        <v>7.39</v>
      </c>
      <c r="E140" s="4">
        <v>34</v>
      </c>
      <c r="F140" s="8">
        <v>4.2300000000000004</v>
      </c>
      <c r="G140" s="4">
        <v>66</v>
      </c>
      <c r="H140" s="8">
        <v>12.18</v>
      </c>
      <c r="I140" s="4">
        <v>0</v>
      </c>
    </row>
    <row r="141" spans="1:9" x14ac:dyDescent="0.2">
      <c r="A141" s="2">
        <v>5</v>
      </c>
      <c r="B141" s="1" t="s">
        <v>70</v>
      </c>
      <c r="C141" s="4">
        <v>89</v>
      </c>
      <c r="D141" s="8">
        <v>6.58</v>
      </c>
      <c r="E141" s="4">
        <v>59</v>
      </c>
      <c r="F141" s="8">
        <v>7.34</v>
      </c>
      <c r="G141" s="4">
        <v>30</v>
      </c>
      <c r="H141" s="8">
        <v>5.54</v>
      </c>
      <c r="I141" s="4">
        <v>0</v>
      </c>
    </row>
    <row r="142" spans="1:9" x14ac:dyDescent="0.2">
      <c r="A142" s="2">
        <v>6</v>
      </c>
      <c r="B142" s="1" t="s">
        <v>79</v>
      </c>
      <c r="C142" s="4">
        <v>72</v>
      </c>
      <c r="D142" s="8">
        <v>5.32</v>
      </c>
      <c r="E142" s="4">
        <v>62</v>
      </c>
      <c r="F142" s="8">
        <v>7.71</v>
      </c>
      <c r="G142" s="4">
        <v>9</v>
      </c>
      <c r="H142" s="8">
        <v>1.66</v>
      </c>
      <c r="I142" s="4">
        <v>0</v>
      </c>
    </row>
    <row r="143" spans="1:9" x14ac:dyDescent="0.2">
      <c r="A143" s="2">
        <v>7</v>
      </c>
      <c r="B143" s="1" t="s">
        <v>80</v>
      </c>
      <c r="C143" s="4">
        <v>57</v>
      </c>
      <c r="D143" s="8">
        <v>4.21</v>
      </c>
      <c r="E143" s="4">
        <v>46</v>
      </c>
      <c r="F143" s="8">
        <v>5.72</v>
      </c>
      <c r="G143" s="4">
        <v>11</v>
      </c>
      <c r="H143" s="8">
        <v>2.0299999999999998</v>
      </c>
      <c r="I143" s="4">
        <v>0</v>
      </c>
    </row>
    <row r="144" spans="1:9" x14ac:dyDescent="0.2">
      <c r="A144" s="2">
        <v>8</v>
      </c>
      <c r="B144" s="1" t="s">
        <v>63</v>
      </c>
      <c r="C144" s="4">
        <v>54</v>
      </c>
      <c r="D144" s="8">
        <v>3.99</v>
      </c>
      <c r="E144" s="4">
        <v>36</v>
      </c>
      <c r="F144" s="8">
        <v>4.4800000000000004</v>
      </c>
      <c r="G144" s="4">
        <v>18</v>
      </c>
      <c r="H144" s="8">
        <v>3.32</v>
      </c>
      <c r="I144" s="4">
        <v>0</v>
      </c>
    </row>
    <row r="145" spans="1:9" x14ac:dyDescent="0.2">
      <c r="A145" s="2">
        <v>8</v>
      </c>
      <c r="B145" s="1" t="s">
        <v>64</v>
      </c>
      <c r="C145" s="4">
        <v>54</v>
      </c>
      <c r="D145" s="8">
        <v>3.99</v>
      </c>
      <c r="E145" s="4">
        <v>18</v>
      </c>
      <c r="F145" s="8">
        <v>2.2400000000000002</v>
      </c>
      <c r="G145" s="4">
        <v>36</v>
      </c>
      <c r="H145" s="8">
        <v>6.64</v>
      </c>
      <c r="I145" s="4">
        <v>0</v>
      </c>
    </row>
    <row r="146" spans="1:9" x14ac:dyDescent="0.2">
      <c r="A146" s="2">
        <v>10</v>
      </c>
      <c r="B146" s="1" t="s">
        <v>71</v>
      </c>
      <c r="C146" s="4">
        <v>53</v>
      </c>
      <c r="D146" s="8">
        <v>3.92</v>
      </c>
      <c r="E146" s="4">
        <v>34</v>
      </c>
      <c r="F146" s="8">
        <v>4.2300000000000004</v>
      </c>
      <c r="G146" s="4">
        <v>19</v>
      </c>
      <c r="H146" s="8">
        <v>3.51</v>
      </c>
      <c r="I146" s="4">
        <v>0</v>
      </c>
    </row>
    <row r="147" spans="1:9" x14ac:dyDescent="0.2">
      <c r="A147" s="2">
        <v>11</v>
      </c>
      <c r="B147" s="1" t="s">
        <v>73</v>
      </c>
      <c r="C147" s="4">
        <v>46</v>
      </c>
      <c r="D147" s="8">
        <v>3.4</v>
      </c>
      <c r="E147" s="4">
        <v>32</v>
      </c>
      <c r="F147" s="8">
        <v>3.98</v>
      </c>
      <c r="G147" s="4">
        <v>14</v>
      </c>
      <c r="H147" s="8">
        <v>2.58</v>
      </c>
      <c r="I147" s="4">
        <v>0</v>
      </c>
    </row>
    <row r="148" spans="1:9" x14ac:dyDescent="0.2">
      <c r="A148" s="2">
        <v>12</v>
      </c>
      <c r="B148" s="1" t="s">
        <v>69</v>
      </c>
      <c r="C148" s="4">
        <v>34</v>
      </c>
      <c r="D148" s="8">
        <v>2.5099999999999998</v>
      </c>
      <c r="E148" s="4">
        <v>17</v>
      </c>
      <c r="F148" s="8">
        <v>2.11</v>
      </c>
      <c r="G148" s="4">
        <v>17</v>
      </c>
      <c r="H148" s="8">
        <v>3.14</v>
      </c>
      <c r="I148" s="4">
        <v>0</v>
      </c>
    </row>
    <row r="149" spans="1:9" x14ac:dyDescent="0.2">
      <c r="A149" s="2">
        <v>13</v>
      </c>
      <c r="B149" s="1" t="s">
        <v>75</v>
      </c>
      <c r="C149" s="4">
        <v>31</v>
      </c>
      <c r="D149" s="8">
        <v>2.29</v>
      </c>
      <c r="E149" s="4">
        <v>16</v>
      </c>
      <c r="F149" s="8">
        <v>1.99</v>
      </c>
      <c r="G149" s="4">
        <v>15</v>
      </c>
      <c r="H149" s="8">
        <v>2.77</v>
      </c>
      <c r="I149" s="4">
        <v>0</v>
      </c>
    </row>
    <row r="150" spans="1:9" x14ac:dyDescent="0.2">
      <c r="A150" s="2">
        <v>14</v>
      </c>
      <c r="B150" s="1" t="s">
        <v>74</v>
      </c>
      <c r="C150" s="4">
        <v>27</v>
      </c>
      <c r="D150" s="8">
        <v>2</v>
      </c>
      <c r="E150" s="4">
        <v>21</v>
      </c>
      <c r="F150" s="8">
        <v>2.61</v>
      </c>
      <c r="G150" s="4">
        <v>6</v>
      </c>
      <c r="H150" s="8">
        <v>1.1100000000000001</v>
      </c>
      <c r="I150" s="4">
        <v>0</v>
      </c>
    </row>
    <row r="151" spans="1:9" x14ac:dyDescent="0.2">
      <c r="A151" s="2">
        <v>15</v>
      </c>
      <c r="B151" s="1" t="s">
        <v>82</v>
      </c>
      <c r="C151" s="4">
        <v>22</v>
      </c>
      <c r="D151" s="8">
        <v>1.63</v>
      </c>
      <c r="E151" s="4">
        <v>0</v>
      </c>
      <c r="F151" s="8">
        <v>0</v>
      </c>
      <c r="G151" s="4">
        <v>22</v>
      </c>
      <c r="H151" s="8">
        <v>4.0599999999999996</v>
      </c>
      <c r="I151" s="4">
        <v>0</v>
      </c>
    </row>
    <row r="152" spans="1:9" x14ac:dyDescent="0.2">
      <c r="A152" s="2">
        <v>16</v>
      </c>
      <c r="B152" s="1" t="s">
        <v>81</v>
      </c>
      <c r="C152" s="4">
        <v>19</v>
      </c>
      <c r="D152" s="8">
        <v>1.4</v>
      </c>
      <c r="E152" s="4">
        <v>0</v>
      </c>
      <c r="F152" s="8">
        <v>0</v>
      </c>
      <c r="G152" s="4">
        <v>19</v>
      </c>
      <c r="H152" s="8">
        <v>3.51</v>
      </c>
      <c r="I152" s="4">
        <v>0</v>
      </c>
    </row>
    <row r="153" spans="1:9" x14ac:dyDescent="0.2">
      <c r="A153" s="2">
        <v>17</v>
      </c>
      <c r="B153" s="1" t="s">
        <v>68</v>
      </c>
      <c r="C153" s="4">
        <v>17</v>
      </c>
      <c r="D153" s="8">
        <v>1.26</v>
      </c>
      <c r="E153" s="4">
        <v>5</v>
      </c>
      <c r="F153" s="8">
        <v>0.62</v>
      </c>
      <c r="G153" s="4">
        <v>12</v>
      </c>
      <c r="H153" s="8">
        <v>2.21</v>
      </c>
      <c r="I153" s="4">
        <v>0</v>
      </c>
    </row>
    <row r="154" spans="1:9" x14ac:dyDescent="0.2">
      <c r="A154" s="2">
        <v>18</v>
      </c>
      <c r="B154" s="1" t="s">
        <v>88</v>
      </c>
      <c r="C154" s="4">
        <v>16</v>
      </c>
      <c r="D154" s="8">
        <v>1.18</v>
      </c>
      <c r="E154" s="4">
        <v>7</v>
      </c>
      <c r="F154" s="8">
        <v>0.87</v>
      </c>
      <c r="G154" s="4">
        <v>9</v>
      </c>
      <c r="H154" s="8">
        <v>1.66</v>
      </c>
      <c r="I154" s="4">
        <v>0</v>
      </c>
    </row>
    <row r="155" spans="1:9" x14ac:dyDescent="0.2">
      <c r="A155" s="2">
        <v>19</v>
      </c>
      <c r="B155" s="1" t="s">
        <v>85</v>
      </c>
      <c r="C155" s="4">
        <v>13</v>
      </c>
      <c r="D155" s="8">
        <v>0.96</v>
      </c>
      <c r="E155" s="4">
        <v>5</v>
      </c>
      <c r="F155" s="8">
        <v>0.62</v>
      </c>
      <c r="G155" s="4">
        <v>8</v>
      </c>
      <c r="H155" s="8">
        <v>1.48</v>
      </c>
      <c r="I155" s="4">
        <v>0</v>
      </c>
    </row>
    <row r="156" spans="1:9" x14ac:dyDescent="0.2">
      <c r="A156" s="2">
        <v>19</v>
      </c>
      <c r="B156" s="1" t="s">
        <v>87</v>
      </c>
      <c r="C156" s="4">
        <v>13</v>
      </c>
      <c r="D156" s="8">
        <v>0.96</v>
      </c>
      <c r="E156" s="4">
        <v>3</v>
      </c>
      <c r="F156" s="8">
        <v>0.37</v>
      </c>
      <c r="G156" s="4">
        <v>8</v>
      </c>
      <c r="H156" s="8">
        <v>1.48</v>
      </c>
      <c r="I156" s="4">
        <v>0</v>
      </c>
    </row>
    <row r="157" spans="1:9" x14ac:dyDescent="0.2">
      <c r="A157" s="2">
        <v>19</v>
      </c>
      <c r="B157" s="1" t="s">
        <v>84</v>
      </c>
      <c r="C157" s="4">
        <v>13</v>
      </c>
      <c r="D157" s="8">
        <v>0.96</v>
      </c>
      <c r="E157" s="4">
        <v>3</v>
      </c>
      <c r="F157" s="8">
        <v>0.37</v>
      </c>
      <c r="G157" s="4">
        <v>10</v>
      </c>
      <c r="H157" s="8">
        <v>1.85</v>
      </c>
      <c r="I157" s="4">
        <v>0</v>
      </c>
    </row>
    <row r="158" spans="1:9" x14ac:dyDescent="0.2">
      <c r="A158" s="1"/>
      <c r="C158" s="4"/>
      <c r="D158" s="8"/>
      <c r="E158" s="4"/>
      <c r="F158" s="8"/>
      <c r="G158" s="4"/>
      <c r="H158" s="8"/>
      <c r="I158" s="4"/>
    </row>
    <row r="159" spans="1:9" x14ac:dyDescent="0.2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2">
      <c r="A160" s="2">
        <v>1</v>
      </c>
      <c r="B160" s="1" t="s">
        <v>78</v>
      </c>
      <c r="C160" s="4">
        <v>108</v>
      </c>
      <c r="D160" s="8">
        <v>10.48</v>
      </c>
      <c r="E160" s="4">
        <v>101</v>
      </c>
      <c r="F160" s="8">
        <v>16.32</v>
      </c>
      <c r="G160" s="4">
        <v>7</v>
      </c>
      <c r="H160" s="8">
        <v>1.74</v>
      </c>
      <c r="I160" s="4">
        <v>0</v>
      </c>
    </row>
    <row r="161" spans="1:9" x14ac:dyDescent="0.2">
      <c r="A161" s="2">
        <v>2</v>
      </c>
      <c r="B161" s="1" t="s">
        <v>72</v>
      </c>
      <c r="C161" s="4">
        <v>95</v>
      </c>
      <c r="D161" s="8">
        <v>9.2100000000000009</v>
      </c>
      <c r="E161" s="4">
        <v>51</v>
      </c>
      <c r="F161" s="8">
        <v>8.24</v>
      </c>
      <c r="G161" s="4">
        <v>44</v>
      </c>
      <c r="H161" s="8">
        <v>10.95</v>
      </c>
      <c r="I161" s="4">
        <v>0</v>
      </c>
    </row>
    <row r="162" spans="1:9" x14ac:dyDescent="0.2">
      <c r="A162" s="2">
        <v>3</v>
      </c>
      <c r="B162" s="1" t="s">
        <v>63</v>
      </c>
      <c r="C162" s="4">
        <v>93</v>
      </c>
      <c r="D162" s="8">
        <v>9.02</v>
      </c>
      <c r="E162" s="4">
        <v>70</v>
      </c>
      <c r="F162" s="8">
        <v>11.31</v>
      </c>
      <c r="G162" s="4">
        <v>23</v>
      </c>
      <c r="H162" s="8">
        <v>5.72</v>
      </c>
      <c r="I162" s="4">
        <v>0</v>
      </c>
    </row>
    <row r="163" spans="1:9" x14ac:dyDescent="0.2">
      <c r="A163" s="2">
        <v>4</v>
      </c>
      <c r="B163" s="1" t="s">
        <v>62</v>
      </c>
      <c r="C163" s="4">
        <v>76</v>
      </c>
      <c r="D163" s="8">
        <v>7.37</v>
      </c>
      <c r="E163" s="4">
        <v>41</v>
      </c>
      <c r="F163" s="8">
        <v>6.62</v>
      </c>
      <c r="G163" s="4">
        <v>35</v>
      </c>
      <c r="H163" s="8">
        <v>8.7100000000000009</v>
      </c>
      <c r="I163" s="4">
        <v>0</v>
      </c>
    </row>
    <row r="164" spans="1:9" x14ac:dyDescent="0.2">
      <c r="A164" s="2">
        <v>5</v>
      </c>
      <c r="B164" s="1" t="s">
        <v>77</v>
      </c>
      <c r="C164" s="4">
        <v>70</v>
      </c>
      <c r="D164" s="8">
        <v>6.79</v>
      </c>
      <c r="E164" s="4">
        <v>58</v>
      </c>
      <c r="F164" s="8">
        <v>9.3699999999999992</v>
      </c>
      <c r="G164" s="4">
        <v>12</v>
      </c>
      <c r="H164" s="8">
        <v>2.99</v>
      </c>
      <c r="I164" s="4">
        <v>0</v>
      </c>
    </row>
    <row r="165" spans="1:9" x14ac:dyDescent="0.2">
      <c r="A165" s="2">
        <v>6</v>
      </c>
      <c r="B165" s="1" t="s">
        <v>70</v>
      </c>
      <c r="C165" s="4">
        <v>63</v>
      </c>
      <c r="D165" s="8">
        <v>6.11</v>
      </c>
      <c r="E165" s="4">
        <v>50</v>
      </c>
      <c r="F165" s="8">
        <v>8.08</v>
      </c>
      <c r="G165" s="4">
        <v>13</v>
      </c>
      <c r="H165" s="8">
        <v>3.23</v>
      </c>
      <c r="I165" s="4">
        <v>0</v>
      </c>
    </row>
    <row r="166" spans="1:9" x14ac:dyDescent="0.2">
      <c r="A166" s="2">
        <v>7</v>
      </c>
      <c r="B166" s="1" t="s">
        <v>71</v>
      </c>
      <c r="C166" s="4">
        <v>50</v>
      </c>
      <c r="D166" s="8">
        <v>4.8499999999999996</v>
      </c>
      <c r="E166" s="4">
        <v>33</v>
      </c>
      <c r="F166" s="8">
        <v>5.33</v>
      </c>
      <c r="G166" s="4">
        <v>17</v>
      </c>
      <c r="H166" s="8">
        <v>4.2300000000000004</v>
      </c>
      <c r="I166" s="4">
        <v>0</v>
      </c>
    </row>
    <row r="167" spans="1:9" x14ac:dyDescent="0.2">
      <c r="A167" s="2">
        <v>8</v>
      </c>
      <c r="B167" s="1" t="s">
        <v>79</v>
      </c>
      <c r="C167" s="4">
        <v>38</v>
      </c>
      <c r="D167" s="8">
        <v>3.69</v>
      </c>
      <c r="E167" s="4">
        <v>27</v>
      </c>
      <c r="F167" s="8">
        <v>4.3600000000000003</v>
      </c>
      <c r="G167" s="4">
        <v>8</v>
      </c>
      <c r="H167" s="8">
        <v>1.99</v>
      </c>
      <c r="I167" s="4">
        <v>0</v>
      </c>
    </row>
    <row r="168" spans="1:9" x14ac:dyDescent="0.2">
      <c r="A168" s="2">
        <v>9</v>
      </c>
      <c r="B168" s="1" t="s">
        <v>64</v>
      </c>
      <c r="C168" s="4">
        <v>36</v>
      </c>
      <c r="D168" s="8">
        <v>3.49</v>
      </c>
      <c r="E168" s="4">
        <v>16</v>
      </c>
      <c r="F168" s="8">
        <v>2.58</v>
      </c>
      <c r="G168" s="4">
        <v>20</v>
      </c>
      <c r="H168" s="8">
        <v>4.9800000000000004</v>
      </c>
      <c r="I168" s="4">
        <v>0</v>
      </c>
    </row>
    <row r="169" spans="1:9" x14ac:dyDescent="0.2">
      <c r="A169" s="2">
        <v>9</v>
      </c>
      <c r="B169" s="1" t="s">
        <v>65</v>
      </c>
      <c r="C169" s="4">
        <v>36</v>
      </c>
      <c r="D169" s="8">
        <v>3.49</v>
      </c>
      <c r="E169" s="4">
        <v>20</v>
      </c>
      <c r="F169" s="8">
        <v>3.23</v>
      </c>
      <c r="G169" s="4">
        <v>16</v>
      </c>
      <c r="H169" s="8">
        <v>3.98</v>
      </c>
      <c r="I169" s="4">
        <v>0</v>
      </c>
    </row>
    <row r="170" spans="1:9" x14ac:dyDescent="0.2">
      <c r="A170" s="2">
        <v>11</v>
      </c>
      <c r="B170" s="1" t="s">
        <v>69</v>
      </c>
      <c r="C170" s="4">
        <v>26</v>
      </c>
      <c r="D170" s="8">
        <v>2.52</v>
      </c>
      <c r="E170" s="4">
        <v>17</v>
      </c>
      <c r="F170" s="8">
        <v>2.75</v>
      </c>
      <c r="G170" s="4">
        <v>9</v>
      </c>
      <c r="H170" s="8">
        <v>2.2400000000000002</v>
      </c>
      <c r="I170" s="4">
        <v>0</v>
      </c>
    </row>
    <row r="171" spans="1:9" x14ac:dyDescent="0.2">
      <c r="A171" s="2">
        <v>11</v>
      </c>
      <c r="B171" s="1" t="s">
        <v>73</v>
      </c>
      <c r="C171" s="4">
        <v>26</v>
      </c>
      <c r="D171" s="8">
        <v>2.52</v>
      </c>
      <c r="E171" s="4">
        <v>8</v>
      </c>
      <c r="F171" s="8">
        <v>1.29</v>
      </c>
      <c r="G171" s="4">
        <v>18</v>
      </c>
      <c r="H171" s="8">
        <v>4.4800000000000004</v>
      </c>
      <c r="I171" s="4">
        <v>0</v>
      </c>
    </row>
    <row r="172" spans="1:9" x14ac:dyDescent="0.2">
      <c r="A172" s="2">
        <v>11</v>
      </c>
      <c r="B172" s="1" t="s">
        <v>80</v>
      </c>
      <c r="C172" s="4">
        <v>26</v>
      </c>
      <c r="D172" s="8">
        <v>2.52</v>
      </c>
      <c r="E172" s="4">
        <v>25</v>
      </c>
      <c r="F172" s="8">
        <v>4.04</v>
      </c>
      <c r="G172" s="4">
        <v>1</v>
      </c>
      <c r="H172" s="8">
        <v>0.25</v>
      </c>
      <c r="I172" s="4">
        <v>0</v>
      </c>
    </row>
    <row r="173" spans="1:9" x14ac:dyDescent="0.2">
      <c r="A173" s="2">
        <v>14</v>
      </c>
      <c r="B173" s="1" t="s">
        <v>86</v>
      </c>
      <c r="C173" s="4">
        <v>22</v>
      </c>
      <c r="D173" s="8">
        <v>2.13</v>
      </c>
      <c r="E173" s="4">
        <v>17</v>
      </c>
      <c r="F173" s="8">
        <v>2.75</v>
      </c>
      <c r="G173" s="4">
        <v>5</v>
      </c>
      <c r="H173" s="8">
        <v>1.24</v>
      </c>
      <c r="I173" s="4">
        <v>0</v>
      </c>
    </row>
    <row r="174" spans="1:9" x14ac:dyDescent="0.2">
      <c r="A174" s="2">
        <v>15</v>
      </c>
      <c r="B174" s="1" t="s">
        <v>66</v>
      </c>
      <c r="C174" s="4">
        <v>17</v>
      </c>
      <c r="D174" s="8">
        <v>1.65</v>
      </c>
      <c r="E174" s="4">
        <v>5</v>
      </c>
      <c r="F174" s="8">
        <v>0.81</v>
      </c>
      <c r="G174" s="4">
        <v>12</v>
      </c>
      <c r="H174" s="8">
        <v>2.99</v>
      </c>
      <c r="I174" s="4">
        <v>0</v>
      </c>
    </row>
    <row r="175" spans="1:9" x14ac:dyDescent="0.2">
      <c r="A175" s="2">
        <v>16</v>
      </c>
      <c r="B175" s="1" t="s">
        <v>89</v>
      </c>
      <c r="C175" s="4">
        <v>16</v>
      </c>
      <c r="D175" s="8">
        <v>1.55</v>
      </c>
      <c r="E175" s="4">
        <v>8</v>
      </c>
      <c r="F175" s="8">
        <v>1.29</v>
      </c>
      <c r="G175" s="4">
        <v>8</v>
      </c>
      <c r="H175" s="8">
        <v>1.99</v>
      </c>
      <c r="I175" s="4">
        <v>0</v>
      </c>
    </row>
    <row r="176" spans="1:9" x14ac:dyDescent="0.2">
      <c r="A176" s="2">
        <v>17</v>
      </c>
      <c r="B176" s="1" t="s">
        <v>67</v>
      </c>
      <c r="C176" s="4">
        <v>15</v>
      </c>
      <c r="D176" s="8">
        <v>1.45</v>
      </c>
      <c r="E176" s="4">
        <v>2</v>
      </c>
      <c r="F176" s="8">
        <v>0.32</v>
      </c>
      <c r="G176" s="4">
        <v>13</v>
      </c>
      <c r="H176" s="8">
        <v>3.23</v>
      </c>
      <c r="I176" s="4">
        <v>0</v>
      </c>
    </row>
    <row r="177" spans="1:9" x14ac:dyDescent="0.2">
      <c r="A177" s="2">
        <v>18</v>
      </c>
      <c r="B177" s="1" t="s">
        <v>74</v>
      </c>
      <c r="C177" s="4">
        <v>14</v>
      </c>
      <c r="D177" s="8">
        <v>1.36</v>
      </c>
      <c r="E177" s="4">
        <v>9</v>
      </c>
      <c r="F177" s="8">
        <v>1.45</v>
      </c>
      <c r="G177" s="4">
        <v>5</v>
      </c>
      <c r="H177" s="8">
        <v>1.24</v>
      </c>
      <c r="I177" s="4">
        <v>0</v>
      </c>
    </row>
    <row r="178" spans="1:9" x14ac:dyDescent="0.2">
      <c r="A178" s="2">
        <v>19</v>
      </c>
      <c r="B178" s="1" t="s">
        <v>90</v>
      </c>
      <c r="C178" s="4">
        <v>12</v>
      </c>
      <c r="D178" s="8">
        <v>1.1599999999999999</v>
      </c>
      <c r="E178" s="4">
        <v>8</v>
      </c>
      <c r="F178" s="8">
        <v>1.29</v>
      </c>
      <c r="G178" s="4">
        <v>4</v>
      </c>
      <c r="H178" s="8">
        <v>1</v>
      </c>
      <c r="I178" s="4">
        <v>0</v>
      </c>
    </row>
    <row r="179" spans="1:9" x14ac:dyDescent="0.2">
      <c r="A179" s="2">
        <v>19</v>
      </c>
      <c r="B179" s="1" t="s">
        <v>85</v>
      </c>
      <c r="C179" s="4">
        <v>12</v>
      </c>
      <c r="D179" s="8">
        <v>1.1599999999999999</v>
      </c>
      <c r="E179" s="4">
        <v>2</v>
      </c>
      <c r="F179" s="8">
        <v>0.32</v>
      </c>
      <c r="G179" s="4">
        <v>10</v>
      </c>
      <c r="H179" s="8">
        <v>2.4900000000000002</v>
      </c>
      <c r="I179" s="4">
        <v>0</v>
      </c>
    </row>
    <row r="180" spans="1:9" x14ac:dyDescent="0.2">
      <c r="A180" s="2">
        <v>19</v>
      </c>
      <c r="B180" s="1" t="s">
        <v>75</v>
      </c>
      <c r="C180" s="4">
        <v>12</v>
      </c>
      <c r="D180" s="8">
        <v>1.1599999999999999</v>
      </c>
      <c r="E180" s="4">
        <v>5</v>
      </c>
      <c r="F180" s="8">
        <v>0.81</v>
      </c>
      <c r="G180" s="4">
        <v>7</v>
      </c>
      <c r="H180" s="8">
        <v>1.74</v>
      </c>
      <c r="I180" s="4">
        <v>0</v>
      </c>
    </row>
    <row r="181" spans="1:9" x14ac:dyDescent="0.2">
      <c r="A181" s="2">
        <v>19</v>
      </c>
      <c r="B181" s="1" t="s">
        <v>81</v>
      </c>
      <c r="C181" s="4">
        <v>12</v>
      </c>
      <c r="D181" s="8">
        <v>1.1599999999999999</v>
      </c>
      <c r="E181" s="4">
        <v>0</v>
      </c>
      <c r="F181" s="8">
        <v>0</v>
      </c>
      <c r="G181" s="4">
        <v>12</v>
      </c>
      <c r="H181" s="8">
        <v>2.99</v>
      </c>
      <c r="I181" s="4">
        <v>0</v>
      </c>
    </row>
    <row r="182" spans="1:9" x14ac:dyDescent="0.2">
      <c r="A182" s="1"/>
      <c r="C182" s="4"/>
      <c r="D182" s="8"/>
      <c r="E182" s="4"/>
      <c r="F182" s="8"/>
      <c r="G182" s="4"/>
      <c r="H182" s="8"/>
      <c r="I182" s="4"/>
    </row>
    <row r="183" spans="1:9" x14ac:dyDescent="0.2">
      <c r="A183" s="1" t="s">
        <v>8</v>
      </c>
      <c r="C183" s="4"/>
      <c r="D183" s="8"/>
      <c r="E183" s="4"/>
      <c r="F183" s="8"/>
      <c r="G183" s="4"/>
      <c r="H183" s="8"/>
      <c r="I183" s="4"/>
    </row>
    <row r="184" spans="1:9" x14ac:dyDescent="0.2">
      <c r="A184" s="2">
        <v>1</v>
      </c>
      <c r="B184" s="1" t="s">
        <v>78</v>
      </c>
      <c r="C184" s="4">
        <v>400</v>
      </c>
      <c r="D184" s="8">
        <v>14.97</v>
      </c>
      <c r="E184" s="4">
        <v>333</v>
      </c>
      <c r="F184" s="8">
        <v>24.78</v>
      </c>
      <c r="G184" s="4">
        <v>67</v>
      </c>
      <c r="H184" s="8">
        <v>5.1100000000000003</v>
      </c>
      <c r="I184" s="4">
        <v>0</v>
      </c>
    </row>
    <row r="185" spans="1:9" x14ac:dyDescent="0.2">
      <c r="A185" s="2">
        <v>2</v>
      </c>
      <c r="B185" s="1" t="s">
        <v>73</v>
      </c>
      <c r="C185" s="4">
        <v>194</v>
      </c>
      <c r="D185" s="8">
        <v>7.26</v>
      </c>
      <c r="E185" s="4">
        <v>38</v>
      </c>
      <c r="F185" s="8">
        <v>2.83</v>
      </c>
      <c r="G185" s="4">
        <v>156</v>
      </c>
      <c r="H185" s="8">
        <v>11.91</v>
      </c>
      <c r="I185" s="4">
        <v>0</v>
      </c>
    </row>
    <row r="186" spans="1:9" x14ac:dyDescent="0.2">
      <c r="A186" s="2">
        <v>3</v>
      </c>
      <c r="B186" s="1" t="s">
        <v>77</v>
      </c>
      <c r="C186" s="4">
        <v>186</v>
      </c>
      <c r="D186" s="8">
        <v>6.96</v>
      </c>
      <c r="E186" s="4">
        <v>158</v>
      </c>
      <c r="F186" s="8">
        <v>11.76</v>
      </c>
      <c r="G186" s="4">
        <v>28</v>
      </c>
      <c r="H186" s="8">
        <v>2.14</v>
      </c>
      <c r="I186" s="4">
        <v>0</v>
      </c>
    </row>
    <row r="187" spans="1:9" x14ac:dyDescent="0.2">
      <c r="A187" s="2">
        <v>4</v>
      </c>
      <c r="B187" s="1" t="s">
        <v>62</v>
      </c>
      <c r="C187" s="4">
        <v>175</v>
      </c>
      <c r="D187" s="8">
        <v>6.55</v>
      </c>
      <c r="E187" s="4">
        <v>46</v>
      </c>
      <c r="F187" s="8">
        <v>3.42</v>
      </c>
      <c r="G187" s="4">
        <v>129</v>
      </c>
      <c r="H187" s="8">
        <v>9.85</v>
      </c>
      <c r="I187" s="4">
        <v>0</v>
      </c>
    </row>
    <row r="188" spans="1:9" x14ac:dyDescent="0.2">
      <c r="A188" s="2">
        <v>5</v>
      </c>
      <c r="B188" s="1" t="s">
        <v>72</v>
      </c>
      <c r="C188" s="4">
        <v>173</v>
      </c>
      <c r="D188" s="8">
        <v>6.47</v>
      </c>
      <c r="E188" s="4">
        <v>77</v>
      </c>
      <c r="F188" s="8">
        <v>5.73</v>
      </c>
      <c r="G188" s="4">
        <v>96</v>
      </c>
      <c r="H188" s="8">
        <v>7.33</v>
      </c>
      <c r="I188" s="4">
        <v>0</v>
      </c>
    </row>
    <row r="189" spans="1:9" x14ac:dyDescent="0.2">
      <c r="A189" s="2">
        <v>6</v>
      </c>
      <c r="B189" s="1" t="s">
        <v>79</v>
      </c>
      <c r="C189" s="4">
        <v>139</v>
      </c>
      <c r="D189" s="8">
        <v>5.2</v>
      </c>
      <c r="E189" s="4">
        <v>102</v>
      </c>
      <c r="F189" s="8">
        <v>7.59</v>
      </c>
      <c r="G189" s="4">
        <v>35</v>
      </c>
      <c r="H189" s="8">
        <v>2.67</v>
      </c>
      <c r="I189" s="4">
        <v>0</v>
      </c>
    </row>
    <row r="190" spans="1:9" x14ac:dyDescent="0.2">
      <c r="A190" s="2">
        <v>7</v>
      </c>
      <c r="B190" s="1" t="s">
        <v>63</v>
      </c>
      <c r="C190" s="4">
        <v>133</v>
      </c>
      <c r="D190" s="8">
        <v>4.9800000000000004</v>
      </c>
      <c r="E190" s="4">
        <v>72</v>
      </c>
      <c r="F190" s="8">
        <v>5.36</v>
      </c>
      <c r="G190" s="4">
        <v>61</v>
      </c>
      <c r="H190" s="8">
        <v>4.66</v>
      </c>
      <c r="I190" s="4">
        <v>0</v>
      </c>
    </row>
    <row r="191" spans="1:9" x14ac:dyDescent="0.2">
      <c r="A191" s="2">
        <v>8</v>
      </c>
      <c r="B191" s="1" t="s">
        <v>80</v>
      </c>
      <c r="C191" s="4">
        <v>124</v>
      </c>
      <c r="D191" s="8">
        <v>4.6399999999999997</v>
      </c>
      <c r="E191" s="4">
        <v>107</v>
      </c>
      <c r="F191" s="8">
        <v>7.96</v>
      </c>
      <c r="G191" s="4">
        <v>17</v>
      </c>
      <c r="H191" s="8">
        <v>1.3</v>
      </c>
      <c r="I191" s="4">
        <v>0</v>
      </c>
    </row>
    <row r="192" spans="1:9" x14ac:dyDescent="0.2">
      <c r="A192" s="2">
        <v>9</v>
      </c>
      <c r="B192" s="1" t="s">
        <v>70</v>
      </c>
      <c r="C192" s="4">
        <v>116</v>
      </c>
      <c r="D192" s="8">
        <v>4.34</v>
      </c>
      <c r="E192" s="4">
        <v>70</v>
      </c>
      <c r="F192" s="8">
        <v>5.21</v>
      </c>
      <c r="G192" s="4">
        <v>46</v>
      </c>
      <c r="H192" s="8">
        <v>3.51</v>
      </c>
      <c r="I192" s="4">
        <v>0</v>
      </c>
    </row>
    <row r="193" spans="1:9" x14ac:dyDescent="0.2">
      <c r="A193" s="2">
        <v>10</v>
      </c>
      <c r="B193" s="1" t="s">
        <v>64</v>
      </c>
      <c r="C193" s="4">
        <v>97</v>
      </c>
      <c r="D193" s="8">
        <v>3.63</v>
      </c>
      <c r="E193" s="4">
        <v>25</v>
      </c>
      <c r="F193" s="8">
        <v>1.86</v>
      </c>
      <c r="G193" s="4">
        <v>72</v>
      </c>
      <c r="H193" s="8">
        <v>5.5</v>
      </c>
      <c r="I193" s="4">
        <v>0</v>
      </c>
    </row>
    <row r="194" spans="1:9" x14ac:dyDescent="0.2">
      <c r="A194" s="2">
        <v>11</v>
      </c>
      <c r="B194" s="1" t="s">
        <v>71</v>
      </c>
      <c r="C194" s="4">
        <v>95</v>
      </c>
      <c r="D194" s="8">
        <v>3.56</v>
      </c>
      <c r="E194" s="4">
        <v>52</v>
      </c>
      <c r="F194" s="8">
        <v>3.87</v>
      </c>
      <c r="G194" s="4">
        <v>43</v>
      </c>
      <c r="H194" s="8">
        <v>3.28</v>
      </c>
      <c r="I194" s="4">
        <v>0</v>
      </c>
    </row>
    <row r="195" spans="1:9" x14ac:dyDescent="0.2">
      <c r="A195" s="2">
        <v>12</v>
      </c>
      <c r="B195" s="1" t="s">
        <v>74</v>
      </c>
      <c r="C195" s="4">
        <v>79</v>
      </c>
      <c r="D195" s="8">
        <v>2.96</v>
      </c>
      <c r="E195" s="4">
        <v>53</v>
      </c>
      <c r="F195" s="8">
        <v>3.94</v>
      </c>
      <c r="G195" s="4">
        <v>26</v>
      </c>
      <c r="H195" s="8">
        <v>1.98</v>
      </c>
      <c r="I195" s="4">
        <v>0</v>
      </c>
    </row>
    <row r="196" spans="1:9" x14ac:dyDescent="0.2">
      <c r="A196" s="2">
        <v>13</v>
      </c>
      <c r="B196" s="1" t="s">
        <v>75</v>
      </c>
      <c r="C196" s="4">
        <v>67</v>
      </c>
      <c r="D196" s="8">
        <v>2.5099999999999998</v>
      </c>
      <c r="E196" s="4">
        <v>29</v>
      </c>
      <c r="F196" s="8">
        <v>2.16</v>
      </c>
      <c r="G196" s="4">
        <v>36</v>
      </c>
      <c r="H196" s="8">
        <v>2.75</v>
      </c>
      <c r="I196" s="4">
        <v>0</v>
      </c>
    </row>
    <row r="197" spans="1:9" x14ac:dyDescent="0.2">
      <c r="A197" s="2">
        <v>14</v>
      </c>
      <c r="B197" s="1" t="s">
        <v>81</v>
      </c>
      <c r="C197" s="4">
        <v>62</v>
      </c>
      <c r="D197" s="8">
        <v>2.3199999999999998</v>
      </c>
      <c r="E197" s="4">
        <v>0</v>
      </c>
      <c r="F197" s="8">
        <v>0</v>
      </c>
      <c r="G197" s="4">
        <v>54</v>
      </c>
      <c r="H197" s="8">
        <v>4.12</v>
      </c>
      <c r="I197" s="4">
        <v>8</v>
      </c>
    </row>
    <row r="198" spans="1:9" x14ac:dyDescent="0.2">
      <c r="A198" s="2">
        <v>15</v>
      </c>
      <c r="B198" s="1" t="s">
        <v>69</v>
      </c>
      <c r="C198" s="4">
        <v>58</v>
      </c>
      <c r="D198" s="8">
        <v>2.17</v>
      </c>
      <c r="E198" s="4">
        <v>25</v>
      </c>
      <c r="F198" s="8">
        <v>1.86</v>
      </c>
      <c r="G198" s="4">
        <v>33</v>
      </c>
      <c r="H198" s="8">
        <v>2.52</v>
      </c>
      <c r="I198" s="4">
        <v>0</v>
      </c>
    </row>
    <row r="199" spans="1:9" x14ac:dyDescent="0.2">
      <c r="A199" s="2">
        <v>16</v>
      </c>
      <c r="B199" s="1" t="s">
        <v>67</v>
      </c>
      <c r="C199" s="4">
        <v>48</v>
      </c>
      <c r="D199" s="8">
        <v>1.8</v>
      </c>
      <c r="E199" s="4">
        <v>5</v>
      </c>
      <c r="F199" s="8">
        <v>0.37</v>
      </c>
      <c r="G199" s="4">
        <v>43</v>
      </c>
      <c r="H199" s="8">
        <v>3.28</v>
      </c>
      <c r="I199" s="4">
        <v>0</v>
      </c>
    </row>
    <row r="200" spans="1:9" x14ac:dyDescent="0.2">
      <c r="A200" s="2">
        <v>17</v>
      </c>
      <c r="B200" s="1" t="s">
        <v>82</v>
      </c>
      <c r="C200" s="4">
        <v>44</v>
      </c>
      <c r="D200" s="8">
        <v>1.65</v>
      </c>
      <c r="E200" s="4">
        <v>5</v>
      </c>
      <c r="F200" s="8">
        <v>0.37</v>
      </c>
      <c r="G200" s="4">
        <v>39</v>
      </c>
      <c r="H200" s="8">
        <v>2.98</v>
      </c>
      <c r="I200" s="4">
        <v>0</v>
      </c>
    </row>
    <row r="201" spans="1:9" x14ac:dyDescent="0.2">
      <c r="A201" s="2">
        <v>18</v>
      </c>
      <c r="B201" s="1" t="s">
        <v>88</v>
      </c>
      <c r="C201" s="4">
        <v>43</v>
      </c>
      <c r="D201" s="8">
        <v>1.61</v>
      </c>
      <c r="E201" s="4">
        <v>16</v>
      </c>
      <c r="F201" s="8">
        <v>1.19</v>
      </c>
      <c r="G201" s="4">
        <v>27</v>
      </c>
      <c r="H201" s="8">
        <v>2.06</v>
      </c>
      <c r="I201" s="4">
        <v>0</v>
      </c>
    </row>
    <row r="202" spans="1:9" x14ac:dyDescent="0.2">
      <c r="A202" s="2">
        <v>19</v>
      </c>
      <c r="B202" s="1" t="s">
        <v>91</v>
      </c>
      <c r="C202" s="4">
        <v>41</v>
      </c>
      <c r="D202" s="8">
        <v>1.53</v>
      </c>
      <c r="E202" s="4">
        <v>9</v>
      </c>
      <c r="F202" s="8">
        <v>0.67</v>
      </c>
      <c r="G202" s="4">
        <v>32</v>
      </c>
      <c r="H202" s="8">
        <v>2.44</v>
      </c>
      <c r="I202" s="4">
        <v>0</v>
      </c>
    </row>
    <row r="203" spans="1:9" x14ac:dyDescent="0.2">
      <c r="A203" s="2">
        <v>20</v>
      </c>
      <c r="B203" s="1" t="s">
        <v>68</v>
      </c>
      <c r="C203" s="4">
        <v>38</v>
      </c>
      <c r="D203" s="8">
        <v>1.42</v>
      </c>
      <c r="E203" s="4">
        <v>10</v>
      </c>
      <c r="F203" s="8">
        <v>0.74</v>
      </c>
      <c r="G203" s="4">
        <v>28</v>
      </c>
      <c r="H203" s="8">
        <v>2.14</v>
      </c>
      <c r="I203" s="4">
        <v>0</v>
      </c>
    </row>
    <row r="204" spans="1:9" x14ac:dyDescent="0.2">
      <c r="A204" s="1"/>
      <c r="C204" s="4"/>
      <c r="D204" s="8"/>
      <c r="E204" s="4"/>
      <c r="F204" s="8"/>
      <c r="G204" s="4"/>
      <c r="H204" s="8"/>
      <c r="I204" s="4"/>
    </row>
    <row r="205" spans="1:9" x14ac:dyDescent="0.2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2">
      <c r="A206" s="2">
        <v>1</v>
      </c>
      <c r="B206" s="1" t="s">
        <v>78</v>
      </c>
      <c r="C206" s="4">
        <v>179</v>
      </c>
      <c r="D206" s="8">
        <v>12.35</v>
      </c>
      <c r="E206" s="4">
        <v>159</v>
      </c>
      <c r="F206" s="8">
        <v>16.899999999999999</v>
      </c>
      <c r="G206" s="4">
        <v>20</v>
      </c>
      <c r="H206" s="8">
        <v>4.04</v>
      </c>
      <c r="I206" s="4">
        <v>0</v>
      </c>
    </row>
    <row r="207" spans="1:9" x14ac:dyDescent="0.2">
      <c r="A207" s="2">
        <v>2</v>
      </c>
      <c r="B207" s="1" t="s">
        <v>72</v>
      </c>
      <c r="C207" s="4">
        <v>123</v>
      </c>
      <c r="D207" s="8">
        <v>8.49</v>
      </c>
      <c r="E207" s="4">
        <v>77</v>
      </c>
      <c r="F207" s="8">
        <v>8.18</v>
      </c>
      <c r="G207" s="4">
        <v>46</v>
      </c>
      <c r="H207" s="8">
        <v>9.2899999999999991</v>
      </c>
      <c r="I207" s="4">
        <v>0</v>
      </c>
    </row>
    <row r="208" spans="1:9" x14ac:dyDescent="0.2">
      <c r="A208" s="2">
        <v>3</v>
      </c>
      <c r="B208" s="1" t="s">
        <v>63</v>
      </c>
      <c r="C208" s="4">
        <v>116</v>
      </c>
      <c r="D208" s="8">
        <v>8.01</v>
      </c>
      <c r="E208" s="4">
        <v>86</v>
      </c>
      <c r="F208" s="8">
        <v>9.14</v>
      </c>
      <c r="G208" s="4">
        <v>29</v>
      </c>
      <c r="H208" s="8">
        <v>5.86</v>
      </c>
      <c r="I208" s="4">
        <v>1</v>
      </c>
    </row>
    <row r="209" spans="1:9" x14ac:dyDescent="0.2">
      <c r="A209" s="2">
        <v>4</v>
      </c>
      <c r="B209" s="1" t="s">
        <v>62</v>
      </c>
      <c r="C209" s="4">
        <v>114</v>
      </c>
      <c r="D209" s="8">
        <v>7.87</v>
      </c>
      <c r="E209" s="4">
        <v>59</v>
      </c>
      <c r="F209" s="8">
        <v>6.27</v>
      </c>
      <c r="G209" s="4">
        <v>55</v>
      </c>
      <c r="H209" s="8">
        <v>11.11</v>
      </c>
      <c r="I209" s="4">
        <v>0</v>
      </c>
    </row>
    <row r="210" spans="1:9" x14ac:dyDescent="0.2">
      <c r="A210" s="2">
        <v>5</v>
      </c>
      <c r="B210" s="1" t="s">
        <v>77</v>
      </c>
      <c r="C210" s="4">
        <v>105</v>
      </c>
      <c r="D210" s="8">
        <v>7.25</v>
      </c>
      <c r="E210" s="4">
        <v>95</v>
      </c>
      <c r="F210" s="8">
        <v>10.1</v>
      </c>
      <c r="G210" s="4">
        <v>10</v>
      </c>
      <c r="H210" s="8">
        <v>2.02</v>
      </c>
      <c r="I210" s="4">
        <v>0</v>
      </c>
    </row>
    <row r="211" spans="1:9" x14ac:dyDescent="0.2">
      <c r="A211" s="2">
        <v>6</v>
      </c>
      <c r="B211" s="1" t="s">
        <v>65</v>
      </c>
      <c r="C211" s="4">
        <v>89</v>
      </c>
      <c r="D211" s="8">
        <v>6.14</v>
      </c>
      <c r="E211" s="4">
        <v>62</v>
      </c>
      <c r="F211" s="8">
        <v>6.59</v>
      </c>
      <c r="G211" s="4">
        <v>27</v>
      </c>
      <c r="H211" s="8">
        <v>5.45</v>
      </c>
      <c r="I211" s="4">
        <v>0</v>
      </c>
    </row>
    <row r="212" spans="1:9" x14ac:dyDescent="0.2">
      <c r="A212" s="2">
        <v>7</v>
      </c>
      <c r="B212" s="1" t="s">
        <v>70</v>
      </c>
      <c r="C212" s="4">
        <v>88</v>
      </c>
      <c r="D212" s="8">
        <v>6.07</v>
      </c>
      <c r="E212" s="4">
        <v>70</v>
      </c>
      <c r="F212" s="8">
        <v>7.44</v>
      </c>
      <c r="G212" s="4">
        <v>18</v>
      </c>
      <c r="H212" s="8">
        <v>3.64</v>
      </c>
      <c r="I212" s="4">
        <v>0</v>
      </c>
    </row>
    <row r="213" spans="1:9" x14ac:dyDescent="0.2">
      <c r="A213" s="2">
        <v>8</v>
      </c>
      <c r="B213" s="1" t="s">
        <v>71</v>
      </c>
      <c r="C213" s="4">
        <v>70</v>
      </c>
      <c r="D213" s="8">
        <v>4.83</v>
      </c>
      <c r="E213" s="4">
        <v>46</v>
      </c>
      <c r="F213" s="8">
        <v>4.8899999999999997</v>
      </c>
      <c r="G213" s="4">
        <v>24</v>
      </c>
      <c r="H213" s="8">
        <v>4.8499999999999996</v>
      </c>
      <c r="I213" s="4">
        <v>0</v>
      </c>
    </row>
    <row r="214" spans="1:9" x14ac:dyDescent="0.2">
      <c r="A214" s="2">
        <v>9</v>
      </c>
      <c r="B214" s="1" t="s">
        <v>79</v>
      </c>
      <c r="C214" s="4">
        <v>50</v>
      </c>
      <c r="D214" s="8">
        <v>3.45</v>
      </c>
      <c r="E214" s="4">
        <v>37</v>
      </c>
      <c r="F214" s="8">
        <v>3.93</v>
      </c>
      <c r="G214" s="4">
        <v>8</v>
      </c>
      <c r="H214" s="8">
        <v>1.62</v>
      </c>
      <c r="I214" s="4">
        <v>1</v>
      </c>
    </row>
    <row r="215" spans="1:9" x14ac:dyDescent="0.2">
      <c r="A215" s="2">
        <v>10</v>
      </c>
      <c r="B215" s="1" t="s">
        <v>64</v>
      </c>
      <c r="C215" s="4">
        <v>49</v>
      </c>
      <c r="D215" s="8">
        <v>3.38</v>
      </c>
      <c r="E215" s="4">
        <v>19</v>
      </c>
      <c r="F215" s="8">
        <v>2.02</v>
      </c>
      <c r="G215" s="4">
        <v>30</v>
      </c>
      <c r="H215" s="8">
        <v>6.06</v>
      </c>
      <c r="I215" s="4">
        <v>0</v>
      </c>
    </row>
    <row r="216" spans="1:9" x14ac:dyDescent="0.2">
      <c r="A216" s="2">
        <v>11</v>
      </c>
      <c r="B216" s="1" t="s">
        <v>80</v>
      </c>
      <c r="C216" s="4">
        <v>34</v>
      </c>
      <c r="D216" s="8">
        <v>2.35</v>
      </c>
      <c r="E216" s="4">
        <v>30</v>
      </c>
      <c r="F216" s="8">
        <v>3.19</v>
      </c>
      <c r="G216" s="4">
        <v>4</v>
      </c>
      <c r="H216" s="8">
        <v>0.81</v>
      </c>
      <c r="I216" s="4">
        <v>0</v>
      </c>
    </row>
    <row r="217" spans="1:9" x14ac:dyDescent="0.2">
      <c r="A217" s="2">
        <v>12</v>
      </c>
      <c r="B217" s="1" t="s">
        <v>73</v>
      </c>
      <c r="C217" s="4">
        <v>32</v>
      </c>
      <c r="D217" s="8">
        <v>2.21</v>
      </c>
      <c r="E217" s="4">
        <v>18</v>
      </c>
      <c r="F217" s="8">
        <v>1.91</v>
      </c>
      <c r="G217" s="4">
        <v>14</v>
      </c>
      <c r="H217" s="8">
        <v>2.83</v>
      </c>
      <c r="I217" s="4">
        <v>0</v>
      </c>
    </row>
    <row r="218" spans="1:9" x14ac:dyDescent="0.2">
      <c r="A218" s="2">
        <v>13</v>
      </c>
      <c r="B218" s="1" t="s">
        <v>69</v>
      </c>
      <c r="C218" s="4">
        <v>28</v>
      </c>
      <c r="D218" s="8">
        <v>1.93</v>
      </c>
      <c r="E218" s="4">
        <v>20</v>
      </c>
      <c r="F218" s="8">
        <v>2.13</v>
      </c>
      <c r="G218" s="4">
        <v>8</v>
      </c>
      <c r="H218" s="8">
        <v>1.62</v>
      </c>
      <c r="I218" s="4">
        <v>0</v>
      </c>
    </row>
    <row r="219" spans="1:9" x14ac:dyDescent="0.2">
      <c r="A219" s="2">
        <v>14</v>
      </c>
      <c r="B219" s="1" t="s">
        <v>75</v>
      </c>
      <c r="C219" s="4">
        <v>26</v>
      </c>
      <c r="D219" s="8">
        <v>1.79</v>
      </c>
      <c r="E219" s="4">
        <v>16</v>
      </c>
      <c r="F219" s="8">
        <v>1.7</v>
      </c>
      <c r="G219" s="4">
        <v>10</v>
      </c>
      <c r="H219" s="8">
        <v>2.02</v>
      </c>
      <c r="I219" s="4">
        <v>0</v>
      </c>
    </row>
    <row r="220" spans="1:9" x14ac:dyDescent="0.2">
      <c r="A220" s="2">
        <v>15</v>
      </c>
      <c r="B220" s="1" t="s">
        <v>74</v>
      </c>
      <c r="C220" s="4">
        <v>25</v>
      </c>
      <c r="D220" s="8">
        <v>1.73</v>
      </c>
      <c r="E220" s="4">
        <v>19</v>
      </c>
      <c r="F220" s="8">
        <v>2.02</v>
      </c>
      <c r="G220" s="4">
        <v>6</v>
      </c>
      <c r="H220" s="8">
        <v>1.21</v>
      </c>
      <c r="I220" s="4">
        <v>0</v>
      </c>
    </row>
    <row r="221" spans="1:9" x14ac:dyDescent="0.2">
      <c r="A221" s="2">
        <v>16</v>
      </c>
      <c r="B221" s="1" t="s">
        <v>81</v>
      </c>
      <c r="C221" s="4">
        <v>24</v>
      </c>
      <c r="D221" s="8">
        <v>1.66</v>
      </c>
      <c r="E221" s="4">
        <v>0</v>
      </c>
      <c r="F221" s="8">
        <v>0</v>
      </c>
      <c r="G221" s="4">
        <v>23</v>
      </c>
      <c r="H221" s="8">
        <v>4.6500000000000004</v>
      </c>
      <c r="I221" s="4">
        <v>0</v>
      </c>
    </row>
    <row r="222" spans="1:9" x14ac:dyDescent="0.2">
      <c r="A222" s="2">
        <v>17</v>
      </c>
      <c r="B222" s="1" t="s">
        <v>87</v>
      </c>
      <c r="C222" s="4">
        <v>21</v>
      </c>
      <c r="D222" s="8">
        <v>1.45</v>
      </c>
      <c r="E222" s="4">
        <v>6</v>
      </c>
      <c r="F222" s="8">
        <v>0.64</v>
      </c>
      <c r="G222" s="4">
        <v>12</v>
      </c>
      <c r="H222" s="8">
        <v>2.42</v>
      </c>
      <c r="I222" s="4">
        <v>0</v>
      </c>
    </row>
    <row r="223" spans="1:9" x14ac:dyDescent="0.2">
      <c r="A223" s="2">
        <v>18</v>
      </c>
      <c r="B223" s="1" t="s">
        <v>66</v>
      </c>
      <c r="C223" s="4">
        <v>19</v>
      </c>
      <c r="D223" s="8">
        <v>1.31</v>
      </c>
      <c r="E223" s="4">
        <v>9</v>
      </c>
      <c r="F223" s="8">
        <v>0.96</v>
      </c>
      <c r="G223" s="4">
        <v>10</v>
      </c>
      <c r="H223" s="8">
        <v>2.02</v>
      </c>
      <c r="I223" s="4">
        <v>0</v>
      </c>
    </row>
    <row r="224" spans="1:9" x14ac:dyDescent="0.2">
      <c r="A224" s="2">
        <v>19</v>
      </c>
      <c r="B224" s="1" t="s">
        <v>68</v>
      </c>
      <c r="C224" s="4">
        <v>17</v>
      </c>
      <c r="D224" s="8">
        <v>1.17</v>
      </c>
      <c r="E224" s="4">
        <v>11</v>
      </c>
      <c r="F224" s="8">
        <v>1.17</v>
      </c>
      <c r="G224" s="4">
        <v>6</v>
      </c>
      <c r="H224" s="8">
        <v>1.21</v>
      </c>
      <c r="I224" s="4">
        <v>0</v>
      </c>
    </row>
    <row r="225" spans="1:9" x14ac:dyDescent="0.2">
      <c r="A225" s="2">
        <v>19</v>
      </c>
      <c r="B225" s="1" t="s">
        <v>86</v>
      </c>
      <c r="C225" s="4">
        <v>17</v>
      </c>
      <c r="D225" s="8">
        <v>1.17</v>
      </c>
      <c r="E225" s="4">
        <v>13</v>
      </c>
      <c r="F225" s="8">
        <v>1.38</v>
      </c>
      <c r="G225" s="4">
        <v>4</v>
      </c>
      <c r="H225" s="8">
        <v>0.81</v>
      </c>
      <c r="I225" s="4">
        <v>0</v>
      </c>
    </row>
    <row r="226" spans="1:9" x14ac:dyDescent="0.2">
      <c r="A226" s="1"/>
      <c r="C226" s="4"/>
      <c r="D226" s="8"/>
      <c r="E226" s="4"/>
      <c r="F226" s="8"/>
      <c r="G226" s="4"/>
      <c r="H226" s="8"/>
      <c r="I226" s="4"/>
    </row>
    <row r="227" spans="1:9" x14ac:dyDescent="0.2">
      <c r="A227" s="1" t="s">
        <v>10</v>
      </c>
      <c r="C227" s="4"/>
      <c r="D227" s="8"/>
      <c r="E227" s="4"/>
      <c r="F227" s="8"/>
      <c r="G227" s="4"/>
      <c r="H227" s="8"/>
      <c r="I227" s="4"/>
    </row>
    <row r="228" spans="1:9" x14ac:dyDescent="0.2">
      <c r="A228" s="2">
        <v>1</v>
      </c>
      <c r="B228" s="1" t="s">
        <v>78</v>
      </c>
      <c r="C228" s="4">
        <v>746</v>
      </c>
      <c r="D228" s="8">
        <v>10.66</v>
      </c>
      <c r="E228" s="4">
        <v>606</v>
      </c>
      <c r="F228" s="8">
        <v>18.7</v>
      </c>
      <c r="G228" s="4">
        <v>140</v>
      </c>
      <c r="H228" s="8">
        <v>3.81</v>
      </c>
      <c r="I228" s="4">
        <v>0</v>
      </c>
    </row>
    <row r="229" spans="1:9" x14ac:dyDescent="0.2">
      <c r="A229" s="2">
        <v>2</v>
      </c>
      <c r="B229" s="1" t="s">
        <v>77</v>
      </c>
      <c r="C229" s="4">
        <v>617</v>
      </c>
      <c r="D229" s="8">
        <v>8.82</v>
      </c>
      <c r="E229" s="4">
        <v>476</v>
      </c>
      <c r="F229" s="8">
        <v>14.69</v>
      </c>
      <c r="G229" s="4">
        <v>141</v>
      </c>
      <c r="H229" s="8">
        <v>3.84</v>
      </c>
      <c r="I229" s="4">
        <v>0</v>
      </c>
    </row>
    <row r="230" spans="1:9" x14ac:dyDescent="0.2">
      <c r="A230" s="2">
        <v>3</v>
      </c>
      <c r="B230" s="1" t="s">
        <v>63</v>
      </c>
      <c r="C230" s="4">
        <v>487</v>
      </c>
      <c r="D230" s="8">
        <v>6.96</v>
      </c>
      <c r="E230" s="4">
        <v>187</v>
      </c>
      <c r="F230" s="8">
        <v>5.77</v>
      </c>
      <c r="G230" s="4">
        <v>299</v>
      </c>
      <c r="H230" s="8">
        <v>8.14</v>
      </c>
      <c r="I230" s="4">
        <v>1</v>
      </c>
    </row>
    <row r="231" spans="1:9" x14ac:dyDescent="0.2">
      <c r="A231" s="2">
        <v>4</v>
      </c>
      <c r="B231" s="1" t="s">
        <v>62</v>
      </c>
      <c r="C231" s="4">
        <v>469</v>
      </c>
      <c r="D231" s="8">
        <v>6.7</v>
      </c>
      <c r="E231" s="4">
        <v>118</v>
      </c>
      <c r="F231" s="8">
        <v>3.64</v>
      </c>
      <c r="G231" s="4">
        <v>351</v>
      </c>
      <c r="H231" s="8">
        <v>9.56</v>
      </c>
      <c r="I231" s="4">
        <v>0</v>
      </c>
    </row>
    <row r="232" spans="1:9" x14ac:dyDescent="0.2">
      <c r="A232" s="2">
        <v>5</v>
      </c>
      <c r="B232" s="1" t="s">
        <v>72</v>
      </c>
      <c r="C232" s="4">
        <v>438</v>
      </c>
      <c r="D232" s="8">
        <v>6.26</v>
      </c>
      <c r="E232" s="4">
        <v>214</v>
      </c>
      <c r="F232" s="8">
        <v>6.6</v>
      </c>
      <c r="G232" s="4">
        <v>224</v>
      </c>
      <c r="H232" s="8">
        <v>6.1</v>
      </c>
      <c r="I232" s="4">
        <v>0</v>
      </c>
    </row>
    <row r="233" spans="1:9" x14ac:dyDescent="0.2">
      <c r="A233" s="2">
        <v>6</v>
      </c>
      <c r="B233" s="1" t="s">
        <v>70</v>
      </c>
      <c r="C233" s="4">
        <v>368</v>
      </c>
      <c r="D233" s="8">
        <v>5.26</v>
      </c>
      <c r="E233" s="4">
        <v>222</v>
      </c>
      <c r="F233" s="8">
        <v>6.85</v>
      </c>
      <c r="G233" s="4">
        <v>145</v>
      </c>
      <c r="H233" s="8">
        <v>3.95</v>
      </c>
      <c r="I233" s="4">
        <v>1</v>
      </c>
    </row>
    <row r="234" spans="1:9" x14ac:dyDescent="0.2">
      <c r="A234" s="2">
        <v>7</v>
      </c>
      <c r="B234" s="1" t="s">
        <v>73</v>
      </c>
      <c r="C234" s="4">
        <v>358</v>
      </c>
      <c r="D234" s="8">
        <v>5.12</v>
      </c>
      <c r="E234" s="4">
        <v>158</v>
      </c>
      <c r="F234" s="8">
        <v>4.88</v>
      </c>
      <c r="G234" s="4">
        <v>198</v>
      </c>
      <c r="H234" s="8">
        <v>5.39</v>
      </c>
      <c r="I234" s="4">
        <v>1</v>
      </c>
    </row>
    <row r="235" spans="1:9" x14ac:dyDescent="0.2">
      <c r="A235" s="2">
        <v>8</v>
      </c>
      <c r="B235" s="1" t="s">
        <v>71</v>
      </c>
      <c r="C235" s="4">
        <v>247</v>
      </c>
      <c r="D235" s="8">
        <v>3.53</v>
      </c>
      <c r="E235" s="4">
        <v>118</v>
      </c>
      <c r="F235" s="8">
        <v>3.64</v>
      </c>
      <c r="G235" s="4">
        <v>129</v>
      </c>
      <c r="H235" s="8">
        <v>3.51</v>
      </c>
      <c r="I235" s="4">
        <v>0</v>
      </c>
    </row>
    <row r="236" spans="1:9" x14ac:dyDescent="0.2">
      <c r="A236" s="2">
        <v>9</v>
      </c>
      <c r="B236" s="1" t="s">
        <v>64</v>
      </c>
      <c r="C236" s="4">
        <v>241</v>
      </c>
      <c r="D236" s="8">
        <v>3.44</v>
      </c>
      <c r="E236" s="4">
        <v>70</v>
      </c>
      <c r="F236" s="8">
        <v>2.16</v>
      </c>
      <c r="G236" s="4">
        <v>171</v>
      </c>
      <c r="H236" s="8">
        <v>4.66</v>
      </c>
      <c r="I236" s="4">
        <v>0</v>
      </c>
    </row>
    <row r="237" spans="1:9" x14ac:dyDescent="0.2">
      <c r="A237" s="2">
        <v>10</v>
      </c>
      <c r="B237" s="1" t="s">
        <v>79</v>
      </c>
      <c r="C237" s="4">
        <v>222</v>
      </c>
      <c r="D237" s="8">
        <v>3.17</v>
      </c>
      <c r="E237" s="4">
        <v>154</v>
      </c>
      <c r="F237" s="8">
        <v>4.75</v>
      </c>
      <c r="G237" s="4">
        <v>58</v>
      </c>
      <c r="H237" s="8">
        <v>1.58</v>
      </c>
      <c r="I237" s="4">
        <v>1</v>
      </c>
    </row>
    <row r="238" spans="1:9" x14ac:dyDescent="0.2">
      <c r="A238" s="2">
        <v>11</v>
      </c>
      <c r="B238" s="1" t="s">
        <v>80</v>
      </c>
      <c r="C238" s="4">
        <v>220</v>
      </c>
      <c r="D238" s="8">
        <v>3.14</v>
      </c>
      <c r="E238" s="4">
        <v>188</v>
      </c>
      <c r="F238" s="8">
        <v>5.8</v>
      </c>
      <c r="G238" s="4">
        <v>31</v>
      </c>
      <c r="H238" s="8">
        <v>0.84</v>
      </c>
      <c r="I238" s="4">
        <v>0</v>
      </c>
    </row>
    <row r="239" spans="1:9" x14ac:dyDescent="0.2">
      <c r="A239" s="2">
        <v>12</v>
      </c>
      <c r="B239" s="1" t="s">
        <v>69</v>
      </c>
      <c r="C239" s="4">
        <v>172</v>
      </c>
      <c r="D239" s="8">
        <v>2.46</v>
      </c>
      <c r="E239" s="4">
        <v>68</v>
      </c>
      <c r="F239" s="8">
        <v>2.1</v>
      </c>
      <c r="G239" s="4">
        <v>104</v>
      </c>
      <c r="H239" s="8">
        <v>2.83</v>
      </c>
      <c r="I239" s="4">
        <v>0</v>
      </c>
    </row>
    <row r="240" spans="1:9" x14ac:dyDescent="0.2">
      <c r="A240" s="2">
        <v>13</v>
      </c>
      <c r="B240" s="1" t="s">
        <v>74</v>
      </c>
      <c r="C240" s="4">
        <v>168</v>
      </c>
      <c r="D240" s="8">
        <v>2.4</v>
      </c>
      <c r="E240" s="4">
        <v>115</v>
      </c>
      <c r="F240" s="8">
        <v>3.55</v>
      </c>
      <c r="G240" s="4">
        <v>51</v>
      </c>
      <c r="H240" s="8">
        <v>1.39</v>
      </c>
      <c r="I240" s="4">
        <v>2</v>
      </c>
    </row>
    <row r="241" spans="1:9" x14ac:dyDescent="0.2">
      <c r="A241" s="2">
        <v>14</v>
      </c>
      <c r="B241" s="1" t="s">
        <v>75</v>
      </c>
      <c r="C241" s="4">
        <v>152</v>
      </c>
      <c r="D241" s="8">
        <v>2.17</v>
      </c>
      <c r="E241" s="4">
        <v>58</v>
      </c>
      <c r="F241" s="8">
        <v>1.79</v>
      </c>
      <c r="G241" s="4">
        <v>91</v>
      </c>
      <c r="H241" s="8">
        <v>2.48</v>
      </c>
      <c r="I241" s="4">
        <v>0</v>
      </c>
    </row>
    <row r="242" spans="1:9" x14ac:dyDescent="0.2">
      <c r="A242" s="2">
        <v>15</v>
      </c>
      <c r="B242" s="1" t="s">
        <v>67</v>
      </c>
      <c r="C242" s="4">
        <v>136</v>
      </c>
      <c r="D242" s="8">
        <v>1.94</v>
      </c>
      <c r="E242" s="4">
        <v>9</v>
      </c>
      <c r="F242" s="8">
        <v>0.28000000000000003</v>
      </c>
      <c r="G242" s="4">
        <v>127</v>
      </c>
      <c r="H242" s="8">
        <v>3.46</v>
      </c>
      <c r="I242" s="4">
        <v>0</v>
      </c>
    </row>
    <row r="243" spans="1:9" x14ac:dyDescent="0.2">
      <c r="A243" s="2">
        <v>16</v>
      </c>
      <c r="B243" s="1" t="s">
        <v>65</v>
      </c>
      <c r="C243" s="4">
        <v>128</v>
      </c>
      <c r="D243" s="8">
        <v>1.83</v>
      </c>
      <c r="E243" s="4">
        <v>49</v>
      </c>
      <c r="F243" s="8">
        <v>1.51</v>
      </c>
      <c r="G243" s="4">
        <v>79</v>
      </c>
      <c r="H243" s="8">
        <v>2.15</v>
      </c>
      <c r="I243" s="4">
        <v>0</v>
      </c>
    </row>
    <row r="244" spans="1:9" x14ac:dyDescent="0.2">
      <c r="A244" s="2">
        <v>17</v>
      </c>
      <c r="B244" s="1" t="s">
        <v>83</v>
      </c>
      <c r="C244" s="4">
        <v>114</v>
      </c>
      <c r="D244" s="8">
        <v>1.63</v>
      </c>
      <c r="E244" s="4">
        <v>21</v>
      </c>
      <c r="F244" s="8">
        <v>0.65</v>
      </c>
      <c r="G244" s="4">
        <v>93</v>
      </c>
      <c r="H244" s="8">
        <v>2.5299999999999998</v>
      </c>
      <c r="I244" s="4">
        <v>0</v>
      </c>
    </row>
    <row r="245" spans="1:9" x14ac:dyDescent="0.2">
      <c r="A245" s="2">
        <v>18</v>
      </c>
      <c r="B245" s="1" t="s">
        <v>92</v>
      </c>
      <c r="C245" s="4">
        <v>107</v>
      </c>
      <c r="D245" s="8">
        <v>1.53</v>
      </c>
      <c r="E245" s="4">
        <v>51</v>
      </c>
      <c r="F245" s="8">
        <v>1.57</v>
      </c>
      <c r="G245" s="4">
        <v>56</v>
      </c>
      <c r="H245" s="8">
        <v>1.52</v>
      </c>
      <c r="I245" s="4">
        <v>0</v>
      </c>
    </row>
    <row r="246" spans="1:9" x14ac:dyDescent="0.2">
      <c r="A246" s="2">
        <v>19</v>
      </c>
      <c r="B246" s="1" t="s">
        <v>68</v>
      </c>
      <c r="C246" s="4">
        <v>106</v>
      </c>
      <c r="D246" s="8">
        <v>1.51</v>
      </c>
      <c r="E246" s="4">
        <v>18</v>
      </c>
      <c r="F246" s="8">
        <v>0.56000000000000005</v>
      </c>
      <c r="G246" s="4">
        <v>88</v>
      </c>
      <c r="H246" s="8">
        <v>2.4</v>
      </c>
      <c r="I246" s="4">
        <v>0</v>
      </c>
    </row>
    <row r="247" spans="1:9" x14ac:dyDescent="0.2">
      <c r="A247" s="2">
        <v>20</v>
      </c>
      <c r="B247" s="1" t="s">
        <v>81</v>
      </c>
      <c r="C247" s="4">
        <v>103</v>
      </c>
      <c r="D247" s="8">
        <v>1.47</v>
      </c>
      <c r="E247" s="4">
        <v>0</v>
      </c>
      <c r="F247" s="8">
        <v>0</v>
      </c>
      <c r="G247" s="4">
        <v>89</v>
      </c>
      <c r="H247" s="8">
        <v>2.42</v>
      </c>
      <c r="I247" s="4">
        <v>0</v>
      </c>
    </row>
    <row r="248" spans="1:9" x14ac:dyDescent="0.2">
      <c r="A248" s="1"/>
      <c r="C248" s="4"/>
      <c r="D248" s="8"/>
      <c r="E248" s="4"/>
      <c r="F248" s="8"/>
      <c r="G248" s="4"/>
      <c r="H248" s="8"/>
      <c r="I248" s="4"/>
    </row>
    <row r="249" spans="1:9" x14ac:dyDescent="0.2">
      <c r="A249" s="1" t="s">
        <v>11</v>
      </c>
      <c r="C249" s="4"/>
      <c r="D249" s="8"/>
      <c r="E249" s="4"/>
      <c r="F249" s="8"/>
      <c r="G249" s="4"/>
      <c r="H249" s="8"/>
      <c r="I249" s="4"/>
    </row>
    <row r="250" spans="1:9" x14ac:dyDescent="0.2">
      <c r="A250" s="2">
        <v>1</v>
      </c>
      <c r="B250" s="1" t="s">
        <v>78</v>
      </c>
      <c r="C250" s="4">
        <v>360</v>
      </c>
      <c r="D250" s="8">
        <v>10.18</v>
      </c>
      <c r="E250" s="4">
        <v>305</v>
      </c>
      <c r="F250" s="8">
        <v>15</v>
      </c>
      <c r="G250" s="4">
        <v>55</v>
      </c>
      <c r="H250" s="8">
        <v>3.76</v>
      </c>
      <c r="I250" s="4">
        <v>0</v>
      </c>
    </row>
    <row r="251" spans="1:9" x14ac:dyDescent="0.2">
      <c r="A251" s="2">
        <v>2</v>
      </c>
      <c r="B251" s="1" t="s">
        <v>65</v>
      </c>
      <c r="C251" s="4">
        <v>353</v>
      </c>
      <c r="D251" s="8">
        <v>9.98</v>
      </c>
      <c r="E251" s="4">
        <v>209</v>
      </c>
      <c r="F251" s="8">
        <v>10.28</v>
      </c>
      <c r="G251" s="4">
        <v>144</v>
      </c>
      <c r="H251" s="8">
        <v>9.84</v>
      </c>
      <c r="I251" s="4">
        <v>0</v>
      </c>
    </row>
    <row r="252" spans="1:9" x14ac:dyDescent="0.2">
      <c r="A252" s="2">
        <v>3</v>
      </c>
      <c r="B252" s="1" t="s">
        <v>77</v>
      </c>
      <c r="C252" s="4">
        <v>271</v>
      </c>
      <c r="D252" s="8">
        <v>7.66</v>
      </c>
      <c r="E252" s="4">
        <v>230</v>
      </c>
      <c r="F252" s="8">
        <v>11.31</v>
      </c>
      <c r="G252" s="4">
        <v>41</v>
      </c>
      <c r="H252" s="8">
        <v>2.8</v>
      </c>
      <c r="I252" s="4">
        <v>0</v>
      </c>
    </row>
    <row r="253" spans="1:9" x14ac:dyDescent="0.2">
      <c r="A253" s="2">
        <v>4</v>
      </c>
      <c r="B253" s="1" t="s">
        <v>72</v>
      </c>
      <c r="C253" s="4">
        <v>205</v>
      </c>
      <c r="D253" s="8">
        <v>5.8</v>
      </c>
      <c r="E253" s="4">
        <v>106</v>
      </c>
      <c r="F253" s="8">
        <v>5.21</v>
      </c>
      <c r="G253" s="4">
        <v>99</v>
      </c>
      <c r="H253" s="8">
        <v>6.77</v>
      </c>
      <c r="I253" s="4">
        <v>0</v>
      </c>
    </row>
    <row r="254" spans="1:9" x14ac:dyDescent="0.2">
      <c r="A254" s="2">
        <v>5</v>
      </c>
      <c r="B254" s="1" t="s">
        <v>70</v>
      </c>
      <c r="C254" s="4">
        <v>186</v>
      </c>
      <c r="D254" s="8">
        <v>5.26</v>
      </c>
      <c r="E254" s="4">
        <v>143</v>
      </c>
      <c r="F254" s="8">
        <v>7.03</v>
      </c>
      <c r="G254" s="4">
        <v>43</v>
      </c>
      <c r="H254" s="8">
        <v>2.94</v>
      </c>
      <c r="I254" s="4">
        <v>0</v>
      </c>
    </row>
    <row r="255" spans="1:9" x14ac:dyDescent="0.2">
      <c r="A255" s="2">
        <v>6</v>
      </c>
      <c r="B255" s="1" t="s">
        <v>62</v>
      </c>
      <c r="C255" s="4">
        <v>177</v>
      </c>
      <c r="D255" s="8">
        <v>5</v>
      </c>
      <c r="E255" s="4">
        <v>88</v>
      </c>
      <c r="F255" s="8">
        <v>4.33</v>
      </c>
      <c r="G255" s="4">
        <v>89</v>
      </c>
      <c r="H255" s="8">
        <v>6.08</v>
      </c>
      <c r="I255" s="4">
        <v>0</v>
      </c>
    </row>
    <row r="256" spans="1:9" x14ac:dyDescent="0.2">
      <c r="A256" s="2">
        <v>7</v>
      </c>
      <c r="B256" s="1" t="s">
        <v>73</v>
      </c>
      <c r="C256" s="4">
        <v>170</v>
      </c>
      <c r="D256" s="8">
        <v>4.8099999999999996</v>
      </c>
      <c r="E256" s="4">
        <v>104</v>
      </c>
      <c r="F256" s="8">
        <v>5.1100000000000003</v>
      </c>
      <c r="G256" s="4">
        <v>66</v>
      </c>
      <c r="H256" s="8">
        <v>4.51</v>
      </c>
      <c r="I256" s="4">
        <v>0</v>
      </c>
    </row>
    <row r="257" spans="1:9" x14ac:dyDescent="0.2">
      <c r="A257" s="2">
        <v>8</v>
      </c>
      <c r="B257" s="1" t="s">
        <v>63</v>
      </c>
      <c r="C257" s="4">
        <v>156</v>
      </c>
      <c r="D257" s="8">
        <v>4.41</v>
      </c>
      <c r="E257" s="4">
        <v>99</v>
      </c>
      <c r="F257" s="8">
        <v>4.87</v>
      </c>
      <c r="G257" s="4">
        <v>57</v>
      </c>
      <c r="H257" s="8">
        <v>3.9</v>
      </c>
      <c r="I257" s="4">
        <v>0</v>
      </c>
    </row>
    <row r="258" spans="1:9" x14ac:dyDescent="0.2">
      <c r="A258" s="2">
        <v>9</v>
      </c>
      <c r="B258" s="1" t="s">
        <v>68</v>
      </c>
      <c r="C258" s="4">
        <v>133</v>
      </c>
      <c r="D258" s="8">
        <v>3.76</v>
      </c>
      <c r="E258" s="4">
        <v>43</v>
      </c>
      <c r="F258" s="8">
        <v>2.11</v>
      </c>
      <c r="G258" s="4">
        <v>89</v>
      </c>
      <c r="H258" s="8">
        <v>6.08</v>
      </c>
      <c r="I258" s="4">
        <v>1</v>
      </c>
    </row>
    <row r="259" spans="1:9" x14ac:dyDescent="0.2">
      <c r="A259" s="2">
        <v>10</v>
      </c>
      <c r="B259" s="1" t="s">
        <v>79</v>
      </c>
      <c r="C259" s="4">
        <v>106</v>
      </c>
      <c r="D259" s="8">
        <v>3</v>
      </c>
      <c r="E259" s="4">
        <v>69</v>
      </c>
      <c r="F259" s="8">
        <v>3.39</v>
      </c>
      <c r="G259" s="4">
        <v>26</v>
      </c>
      <c r="H259" s="8">
        <v>1.78</v>
      </c>
      <c r="I259" s="4">
        <v>0</v>
      </c>
    </row>
    <row r="260" spans="1:9" x14ac:dyDescent="0.2">
      <c r="A260" s="2">
        <v>11</v>
      </c>
      <c r="B260" s="1" t="s">
        <v>71</v>
      </c>
      <c r="C260" s="4">
        <v>99</v>
      </c>
      <c r="D260" s="8">
        <v>2.8</v>
      </c>
      <c r="E260" s="4">
        <v>64</v>
      </c>
      <c r="F260" s="8">
        <v>3.15</v>
      </c>
      <c r="G260" s="4">
        <v>35</v>
      </c>
      <c r="H260" s="8">
        <v>2.39</v>
      </c>
      <c r="I260" s="4">
        <v>0</v>
      </c>
    </row>
    <row r="261" spans="1:9" x14ac:dyDescent="0.2">
      <c r="A261" s="2">
        <v>12</v>
      </c>
      <c r="B261" s="1" t="s">
        <v>83</v>
      </c>
      <c r="C261" s="4">
        <v>93</v>
      </c>
      <c r="D261" s="8">
        <v>2.63</v>
      </c>
      <c r="E261" s="4">
        <v>49</v>
      </c>
      <c r="F261" s="8">
        <v>2.41</v>
      </c>
      <c r="G261" s="4">
        <v>43</v>
      </c>
      <c r="H261" s="8">
        <v>2.94</v>
      </c>
      <c r="I261" s="4">
        <v>1</v>
      </c>
    </row>
    <row r="262" spans="1:9" x14ac:dyDescent="0.2">
      <c r="A262" s="2">
        <v>13</v>
      </c>
      <c r="B262" s="1" t="s">
        <v>64</v>
      </c>
      <c r="C262" s="4">
        <v>88</v>
      </c>
      <c r="D262" s="8">
        <v>2.4900000000000002</v>
      </c>
      <c r="E262" s="4">
        <v>32</v>
      </c>
      <c r="F262" s="8">
        <v>1.57</v>
      </c>
      <c r="G262" s="4">
        <v>56</v>
      </c>
      <c r="H262" s="8">
        <v>3.83</v>
      </c>
      <c r="I262" s="4">
        <v>0</v>
      </c>
    </row>
    <row r="263" spans="1:9" x14ac:dyDescent="0.2">
      <c r="A263" s="2">
        <v>14</v>
      </c>
      <c r="B263" s="1" t="s">
        <v>67</v>
      </c>
      <c r="C263" s="4">
        <v>68</v>
      </c>
      <c r="D263" s="8">
        <v>1.92</v>
      </c>
      <c r="E263" s="4">
        <v>16</v>
      </c>
      <c r="F263" s="8">
        <v>0.79</v>
      </c>
      <c r="G263" s="4">
        <v>52</v>
      </c>
      <c r="H263" s="8">
        <v>3.55</v>
      </c>
      <c r="I263" s="4">
        <v>0</v>
      </c>
    </row>
    <row r="264" spans="1:9" x14ac:dyDescent="0.2">
      <c r="A264" s="2">
        <v>15</v>
      </c>
      <c r="B264" s="1" t="s">
        <v>80</v>
      </c>
      <c r="C264" s="4">
        <v>67</v>
      </c>
      <c r="D264" s="8">
        <v>1.89</v>
      </c>
      <c r="E264" s="4">
        <v>59</v>
      </c>
      <c r="F264" s="8">
        <v>2.9</v>
      </c>
      <c r="G264" s="4">
        <v>8</v>
      </c>
      <c r="H264" s="8">
        <v>0.55000000000000004</v>
      </c>
      <c r="I264" s="4">
        <v>0</v>
      </c>
    </row>
    <row r="265" spans="1:9" x14ac:dyDescent="0.2">
      <c r="A265" s="2">
        <v>16</v>
      </c>
      <c r="B265" s="1" t="s">
        <v>74</v>
      </c>
      <c r="C265" s="4">
        <v>66</v>
      </c>
      <c r="D265" s="8">
        <v>1.87</v>
      </c>
      <c r="E265" s="4">
        <v>50</v>
      </c>
      <c r="F265" s="8">
        <v>2.46</v>
      </c>
      <c r="G265" s="4">
        <v>16</v>
      </c>
      <c r="H265" s="8">
        <v>1.0900000000000001</v>
      </c>
      <c r="I265" s="4">
        <v>0</v>
      </c>
    </row>
    <row r="266" spans="1:9" x14ac:dyDescent="0.2">
      <c r="A266" s="2">
        <v>17</v>
      </c>
      <c r="B266" s="1" t="s">
        <v>66</v>
      </c>
      <c r="C266" s="4">
        <v>65</v>
      </c>
      <c r="D266" s="8">
        <v>1.84</v>
      </c>
      <c r="E266" s="4">
        <v>19</v>
      </c>
      <c r="F266" s="8">
        <v>0.93</v>
      </c>
      <c r="G266" s="4">
        <v>46</v>
      </c>
      <c r="H266" s="8">
        <v>3.14</v>
      </c>
      <c r="I266" s="4">
        <v>0</v>
      </c>
    </row>
    <row r="267" spans="1:9" x14ac:dyDescent="0.2">
      <c r="A267" s="2">
        <v>17</v>
      </c>
      <c r="B267" s="1" t="s">
        <v>69</v>
      </c>
      <c r="C267" s="4">
        <v>65</v>
      </c>
      <c r="D267" s="8">
        <v>1.84</v>
      </c>
      <c r="E267" s="4">
        <v>40</v>
      </c>
      <c r="F267" s="8">
        <v>1.97</v>
      </c>
      <c r="G267" s="4">
        <v>25</v>
      </c>
      <c r="H267" s="8">
        <v>1.71</v>
      </c>
      <c r="I267" s="4">
        <v>0</v>
      </c>
    </row>
    <row r="268" spans="1:9" x14ac:dyDescent="0.2">
      <c r="A268" s="2">
        <v>19</v>
      </c>
      <c r="B268" s="1" t="s">
        <v>93</v>
      </c>
      <c r="C268" s="4">
        <v>56</v>
      </c>
      <c r="D268" s="8">
        <v>1.58</v>
      </c>
      <c r="E268" s="4">
        <v>36</v>
      </c>
      <c r="F268" s="8">
        <v>1.77</v>
      </c>
      <c r="G268" s="4">
        <v>20</v>
      </c>
      <c r="H268" s="8">
        <v>1.37</v>
      </c>
      <c r="I268" s="4">
        <v>0</v>
      </c>
    </row>
    <row r="269" spans="1:9" x14ac:dyDescent="0.2">
      <c r="A269" s="2">
        <v>20</v>
      </c>
      <c r="B269" s="1" t="s">
        <v>75</v>
      </c>
      <c r="C269" s="4">
        <v>48</v>
      </c>
      <c r="D269" s="8">
        <v>1.36</v>
      </c>
      <c r="E269" s="4">
        <v>18</v>
      </c>
      <c r="F269" s="8">
        <v>0.88</v>
      </c>
      <c r="G269" s="4">
        <v>27</v>
      </c>
      <c r="H269" s="8">
        <v>1.85</v>
      </c>
      <c r="I269" s="4">
        <v>0</v>
      </c>
    </row>
    <row r="270" spans="1:9" x14ac:dyDescent="0.2">
      <c r="A270" s="1"/>
      <c r="C270" s="4"/>
      <c r="D270" s="8"/>
      <c r="E270" s="4"/>
      <c r="F270" s="8"/>
      <c r="G270" s="4"/>
      <c r="H270" s="8"/>
      <c r="I270" s="4"/>
    </row>
    <row r="271" spans="1:9" x14ac:dyDescent="0.2">
      <c r="A271" s="1" t="s">
        <v>12</v>
      </c>
      <c r="C271" s="4"/>
      <c r="D271" s="8"/>
      <c r="E271" s="4"/>
      <c r="F271" s="8"/>
      <c r="G271" s="4"/>
      <c r="H271" s="8"/>
      <c r="I271" s="4"/>
    </row>
    <row r="272" spans="1:9" x14ac:dyDescent="0.2">
      <c r="A272" s="2">
        <v>1</v>
      </c>
      <c r="B272" s="1" t="s">
        <v>78</v>
      </c>
      <c r="C272" s="4">
        <v>267</v>
      </c>
      <c r="D272" s="8">
        <v>12.79</v>
      </c>
      <c r="E272" s="4">
        <v>227</v>
      </c>
      <c r="F272" s="8">
        <v>20.14</v>
      </c>
      <c r="G272" s="4">
        <v>40</v>
      </c>
      <c r="H272" s="8">
        <v>4.33</v>
      </c>
      <c r="I272" s="4">
        <v>0</v>
      </c>
    </row>
    <row r="273" spans="1:9" x14ac:dyDescent="0.2">
      <c r="A273" s="2">
        <v>2</v>
      </c>
      <c r="B273" s="1" t="s">
        <v>77</v>
      </c>
      <c r="C273" s="4">
        <v>262</v>
      </c>
      <c r="D273" s="8">
        <v>12.55</v>
      </c>
      <c r="E273" s="4">
        <v>223</v>
      </c>
      <c r="F273" s="8">
        <v>19.79</v>
      </c>
      <c r="G273" s="4">
        <v>38</v>
      </c>
      <c r="H273" s="8">
        <v>4.12</v>
      </c>
      <c r="I273" s="4">
        <v>1</v>
      </c>
    </row>
    <row r="274" spans="1:9" x14ac:dyDescent="0.2">
      <c r="A274" s="2">
        <v>3</v>
      </c>
      <c r="B274" s="1" t="s">
        <v>72</v>
      </c>
      <c r="C274" s="4">
        <v>150</v>
      </c>
      <c r="D274" s="8">
        <v>7.19</v>
      </c>
      <c r="E274" s="4">
        <v>85</v>
      </c>
      <c r="F274" s="8">
        <v>7.54</v>
      </c>
      <c r="G274" s="4">
        <v>65</v>
      </c>
      <c r="H274" s="8">
        <v>7.04</v>
      </c>
      <c r="I274" s="4">
        <v>0</v>
      </c>
    </row>
    <row r="275" spans="1:9" x14ac:dyDescent="0.2">
      <c r="A275" s="2">
        <v>4</v>
      </c>
      <c r="B275" s="1" t="s">
        <v>62</v>
      </c>
      <c r="C275" s="4">
        <v>131</v>
      </c>
      <c r="D275" s="8">
        <v>6.28</v>
      </c>
      <c r="E275" s="4">
        <v>40</v>
      </c>
      <c r="F275" s="8">
        <v>3.55</v>
      </c>
      <c r="G275" s="4">
        <v>91</v>
      </c>
      <c r="H275" s="8">
        <v>9.86</v>
      </c>
      <c r="I275" s="4">
        <v>0</v>
      </c>
    </row>
    <row r="276" spans="1:9" x14ac:dyDescent="0.2">
      <c r="A276" s="2">
        <v>5</v>
      </c>
      <c r="B276" s="1" t="s">
        <v>63</v>
      </c>
      <c r="C276" s="4">
        <v>114</v>
      </c>
      <c r="D276" s="8">
        <v>5.46</v>
      </c>
      <c r="E276" s="4">
        <v>56</v>
      </c>
      <c r="F276" s="8">
        <v>4.97</v>
      </c>
      <c r="G276" s="4">
        <v>58</v>
      </c>
      <c r="H276" s="8">
        <v>6.28</v>
      </c>
      <c r="I276" s="4">
        <v>0</v>
      </c>
    </row>
    <row r="277" spans="1:9" x14ac:dyDescent="0.2">
      <c r="A277" s="2">
        <v>6</v>
      </c>
      <c r="B277" s="1" t="s">
        <v>70</v>
      </c>
      <c r="C277" s="4">
        <v>108</v>
      </c>
      <c r="D277" s="8">
        <v>5.17</v>
      </c>
      <c r="E277" s="4">
        <v>70</v>
      </c>
      <c r="F277" s="8">
        <v>6.21</v>
      </c>
      <c r="G277" s="4">
        <v>37</v>
      </c>
      <c r="H277" s="8">
        <v>4.01</v>
      </c>
      <c r="I277" s="4">
        <v>1</v>
      </c>
    </row>
    <row r="278" spans="1:9" x14ac:dyDescent="0.2">
      <c r="A278" s="2">
        <v>7</v>
      </c>
      <c r="B278" s="1" t="s">
        <v>64</v>
      </c>
      <c r="C278" s="4">
        <v>92</v>
      </c>
      <c r="D278" s="8">
        <v>4.41</v>
      </c>
      <c r="E278" s="4">
        <v>21</v>
      </c>
      <c r="F278" s="8">
        <v>1.86</v>
      </c>
      <c r="G278" s="4">
        <v>71</v>
      </c>
      <c r="H278" s="8">
        <v>7.69</v>
      </c>
      <c r="I278" s="4">
        <v>0</v>
      </c>
    </row>
    <row r="279" spans="1:9" x14ac:dyDescent="0.2">
      <c r="A279" s="2">
        <v>8</v>
      </c>
      <c r="B279" s="1" t="s">
        <v>73</v>
      </c>
      <c r="C279" s="4">
        <v>86</v>
      </c>
      <c r="D279" s="8">
        <v>4.12</v>
      </c>
      <c r="E279" s="4">
        <v>52</v>
      </c>
      <c r="F279" s="8">
        <v>4.6100000000000003</v>
      </c>
      <c r="G279" s="4">
        <v>34</v>
      </c>
      <c r="H279" s="8">
        <v>3.68</v>
      </c>
      <c r="I279" s="4">
        <v>0</v>
      </c>
    </row>
    <row r="280" spans="1:9" x14ac:dyDescent="0.2">
      <c r="A280" s="2">
        <v>9</v>
      </c>
      <c r="B280" s="1" t="s">
        <v>79</v>
      </c>
      <c r="C280" s="4">
        <v>83</v>
      </c>
      <c r="D280" s="8">
        <v>3.98</v>
      </c>
      <c r="E280" s="4">
        <v>66</v>
      </c>
      <c r="F280" s="8">
        <v>5.86</v>
      </c>
      <c r="G280" s="4">
        <v>13</v>
      </c>
      <c r="H280" s="8">
        <v>1.41</v>
      </c>
      <c r="I280" s="4">
        <v>2</v>
      </c>
    </row>
    <row r="281" spans="1:9" x14ac:dyDescent="0.2">
      <c r="A281" s="2">
        <v>10</v>
      </c>
      <c r="B281" s="1" t="s">
        <v>71</v>
      </c>
      <c r="C281" s="4">
        <v>79</v>
      </c>
      <c r="D281" s="8">
        <v>3.79</v>
      </c>
      <c r="E281" s="4">
        <v>35</v>
      </c>
      <c r="F281" s="8">
        <v>3.11</v>
      </c>
      <c r="G281" s="4">
        <v>44</v>
      </c>
      <c r="H281" s="8">
        <v>4.7699999999999996</v>
      </c>
      <c r="I281" s="4">
        <v>0</v>
      </c>
    </row>
    <row r="282" spans="1:9" x14ac:dyDescent="0.2">
      <c r="A282" s="2">
        <v>11</v>
      </c>
      <c r="B282" s="1" t="s">
        <v>80</v>
      </c>
      <c r="C282" s="4">
        <v>51</v>
      </c>
      <c r="D282" s="8">
        <v>2.44</v>
      </c>
      <c r="E282" s="4">
        <v>43</v>
      </c>
      <c r="F282" s="8">
        <v>3.82</v>
      </c>
      <c r="G282" s="4">
        <v>7</v>
      </c>
      <c r="H282" s="8">
        <v>0.76</v>
      </c>
      <c r="I282" s="4">
        <v>0</v>
      </c>
    </row>
    <row r="283" spans="1:9" x14ac:dyDescent="0.2">
      <c r="A283" s="2">
        <v>12</v>
      </c>
      <c r="B283" s="1" t="s">
        <v>69</v>
      </c>
      <c r="C283" s="4">
        <v>45</v>
      </c>
      <c r="D283" s="8">
        <v>2.16</v>
      </c>
      <c r="E283" s="4">
        <v>19</v>
      </c>
      <c r="F283" s="8">
        <v>1.69</v>
      </c>
      <c r="G283" s="4">
        <v>26</v>
      </c>
      <c r="H283" s="8">
        <v>2.82</v>
      </c>
      <c r="I283" s="4">
        <v>0</v>
      </c>
    </row>
    <row r="284" spans="1:9" x14ac:dyDescent="0.2">
      <c r="A284" s="2">
        <v>13</v>
      </c>
      <c r="B284" s="1" t="s">
        <v>75</v>
      </c>
      <c r="C284" s="4">
        <v>41</v>
      </c>
      <c r="D284" s="8">
        <v>1.96</v>
      </c>
      <c r="E284" s="4">
        <v>13</v>
      </c>
      <c r="F284" s="8">
        <v>1.1499999999999999</v>
      </c>
      <c r="G284" s="4">
        <v>26</v>
      </c>
      <c r="H284" s="8">
        <v>2.82</v>
      </c>
      <c r="I284" s="4">
        <v>0</v>
      </c>
    </row>
    <row r="285" spans="1:9" x14ac:dyDescent="0.2">
      <c r="A285" s="2">
        <v>14</v>
      </c>
      <c r="B285" s="1" t="s">
        <v>74</v>
      </c>
      <c r="C285" s="4">
        <v>37</v>
      </c>
      <c r="D285" s="8">
        <v>1.77</v>
      </c>
      <c r="E285" s="4">
        <v>29</v>
      </c>
      <c r="F285" s="8">
        <v>2.57</v>
      </c>
      <c r="G285" s="4">
        <v>8</v>
      </c>
      <c r="H285" s="8">
        <v>0.87</v>
      </c>
      <c r="I285" s="4">
        <v>0</v>
      </c>
    </row>
    <row r="286" spans="1:9" x14ac:dyDescent="0.2">
      <c r="A286" s="2">
        <v>15</v>
      </c>
      <c r="B286" s="1" t="s">
        <v>81</v>
      </c>
      <c r="C286" s="4">
        <v>34</v>
      </c>
      <c r="D286" s="8">
        <v>1.63</v>
      </c>
      <c r="E286" s="4">
        <v>1</v>
      </c>
      <c r="F286" s="8">
        <v>0.09</v>
      </c>
      <c r="G286" s="4">
        <v>25</v>
      </c>
      <c r="H286" s="8">
        <v>2.71</v>
      </c>
      <c r="I286" s="4">
        <v>7</v>
      </c>
    </row>
    <row r="287" spans="1:9" x14ac:dyDescent="0.2">
      <c r="A287" s="2">
        <v>16</v>
      </c>
      <c r="B287" s="1" t="s">
        <v>65</v>
      </c>
      <c r="C287" s="4">
        <v>33</v>
      </c>
      <c r="D287" s="8">
        <v>1.58</v>
      </c>
      <c r="E287" s="4">
        <v>10</v>
      </c>
      <c r="F287" s="8">
        <v>0.89</v>
      </c>
      <c r="G287" s="4">
        <v>23</v>
      </c>
      <c r="H287" s="8">
        <v>2.4900000000000002</v>
      </c>
      <c r="I287" s="4">
        <v>0</v>
      </c>
    </row>
    <row r="288" spans="1:9" x14ac:dyDescent="0.2">
      <c r="A288" s="2">
        <v>17</v>
      </c>
      <c r="B288" s="1" t="s">
        <v>83</v>
      </c>
      <c r="C288" s="4">
        <v>30</v>
      </c>
      <c r="D288" s="8">
        <v>1.44</v>
      </c>
      <c r="E288" s="4">
        <v>11</v>
      </c>
      <c r="F288" s="8">
        <v>0.98</v>
      </c>
      <c r="G288" s="4">
        <v>19</v>
      </c>
      <c r="H288" s="8">
        <v>2.06</v>
      </c>
      <c r="I288" s="4">
        <v>0</v>
      </c>
    </row>
    <row r="289" spans="1:9" x14ac:dyDescent="0.2">
      <c r="A289" s="2">
        <v>18</v>
      </c>
      <c r="B289" s="1" t="s">
        <v>76</v>
      </c>
      <c r="C289" s="4">
        <v>29</v>
      </c>
      <c r="D289" s="8">
        <v>1.39</v>
      </c>
      <c r="E289" s="4">
        <v>9</v>
      </c>
      <c r="F289" s="8">
        <v>0.8</v>
      </c>
      <c r="G289" s="4">
        <v>18</v>
      </c>
      <c r="H289" s="8">
        <v>1.95</v>
      </c>
      <c r="I289" s="4">
        <v>0</v>
      </c>
    </row>
    <row r="290" spans="1:9" x14ac:dyDescent="0.2">
      <c r="A290" s="2">
        <v>19</v>
      </c>
      <c r="B290" s="1" t="s">
        <v>66</v>
      </c>
      <c r="C290" s="4">
        <v>28</v>
      </c>
      <c r="D290" s="8">
        <v>1.34</v>
      </c>
      <c r="E290" s="4">
        <v>4</v>
      </c>
      <c r="F290" s="8">
        <v>0.35</v>
      </c>
      <c r="G290" s="4">
        <v>24</v>
      </c>
      <c r="H290" s="8">
        <v>2.6</v>
      </c>
      <c r="I290" s="4">
        <v>0</v>
      </c>
    </row>
    <row r="291" spans="1:9" x14ac:dyDescent="0.2">
      <c r="A291" s="2">
        <v>20</v>
      </c>
      <c r="B291" s="1" t="s">
        <v>91</v>
      </c>
      <c r="C291" s="4">
        <v>23</v>
      </c>
      <c r="D291" s="8">
        <v>1.1000000000000001</v>
      </c>
      <c r="E291" s="4">
        <v>9</v>
      </c>
      <c r="F291" s="8">
        <v>0.8</v>
      </c>
      <c r="G291" s="4">
        <v>14</v>
      </c>
      <c r="H291" s="8">
        <v>1.52</v>
      </c>
      <c r="I291" s="4">
        <v>0</v>
      </c>
    </row>
    <row r="292" spans="1:9" x14ac:dyDescent="0.2">
      <c r="A292" s="2">
        <v>20</v>
      </c>
      <c r="B292" s="1" t="s">
        <v>86</v>
      </c>
      <c r="C292" s="4">
        <v>23</v>
      </c>
      <c r="D292" s="8">
        <v>1.1000000000000001</v>
      </c>
      <c r="E292" s="4">
        <v>15</v>
      </c>
      <c r="F292" s="8">
        <v>1.33</v>
      </c>
      <c r="G292" s="4">
        <v>8</v>
      </c>
      <c r="H292" s="8">
        <v>0.87</v>
      </c>
      <c r="I292" s="4">
        <v>0</v>
      </c>
    </row>
    <row r="293" spans="1:9" x14ac:dyDescent="0.2">
      <c r="A293" s="1"/>
      <c r="C293" s="4"/>
      <c r="D293" s="8"/>
      <c r="E293" s="4"/>
      <c r="F293" s="8"/>
      <c r="G293" s="4"/>
      <c r="H293" s="8"/>
      <c r="I293" s="4"/>
    </row>
    <row r="294" spans="1:9" x14ac:dyDescent="0.2">
      <c r="A294" s="1" t="s">
        <v>13</v>
      </c>
      <c r="C294" s="4"/>
      <c r="D294" s="8"/>
      <c r="E294" s="4"/>
      <c r="F294" s="8"/>
      <c r="G294" s="4"/>
      <c r="H294" s="8"/>
      <c r="I294" s="4"/>
    </row>
    <row r="295" spans="1:9" x14ac:dyDescent="0.2">
      <c r="A295" s="2">
        <v>1</v>
      </c>
      <c r="B295" s="1" t="s">
        <v>78</v>
      </c>
      <c r="C295" s="4">
        <v>324</v>
      </c>
      <c r="D295" s="8">
        <v>14.44</v>
      </c>
      <c r="E295" s="4">
        <v>288</v>
      </c>
      <c r="F295" s="8">
        <v>20.59</v>
      </c>
      <c r="G295" s="4">
        <v>35</v>
      </c>
      <c r="H295" s="8">
        <v>4.3499999999999996</v>
      </c>
      <c r="I295" s="4">
        <v>0</v>
      </c>
    </row>
    <row r="296" spans="1:9" x14ac:dyDescent="0.2">
      <c r="A296" s="2">
        <v>2</v>
      </c>
      <c r="B296" s="1" t="s">
        <v>77</v>
      </c>
      <c r="C296" s="4">
        <v>261</v>
      </c>
      <c r="D296" s="8">
        <v>11.63</v>
      </c>
      <c r="E296" s="4">
        <v>214</v>
      </c>
      <c r="F296" s="8">
        <v>15.3</v>
      </c>
      <c r="G296" s="4">
        <v>47</v>
      </c>
      <c r="H296" s="8">
        <v>5.85</v>
      </c>
      <c r="I296" s="4">
        <v>0</v>
      </c>
    </row>
    <row r="297" spans="1:9" x14ac:dyDescent="0.2">
      <c r="A297" s="2">
        <v>3</v>
      </c>
      <c r="B297" s="1" t="s">
        <v>62</v>
      </c>
      <c r="C297" s="4">
        <v>169</v>
      </c>
      <c r="D297" s="8">
        <v>7.53</v>
      </c>
      <c r="E297" s="4">
        <v>76</v>
      </c>
      <c r="F297" s="8">
        <v>5.43</v>
      </c>
      <c r="G297" s="4">
        <v>93</v>
      </c>
      <c r="H297" s="8">
        <v>11.57</v>
      </c>
      <c r="I297" s="4">
        <v>0</v>
      </c>
    </row>
    <row r="298" spans="1:9" x14ac:dyDescent="0.2">
      <c r="A298" s="2">
        <v>4</v>
      </c>
      <c r="B298" s="1" t="s">
        <v>72</v>
      </c>
      <c r="C298" s="4">
        <v>163</v>
      </c>
      <c r="D298" s="8">
        <v>7.26</v>
      </c>
      <c r="E298" s="4">
        <v>75</v>
      </c>
      <c r="F298" s="8">
        <v>5.36</v>
      </c>
      <c r="G298" s="4">
        <v>88</v>
      </c>
      <c r="H298" s="8">
        <v>10.95</v>
      </c>
      <c r="I298" s="4">
        <v>0</v>
      </c>
    </row>
    <row r="299" spans="1:9" x14ac:dyDescent="0.2">
      <c r="A299" s="2">
        <v>5</v>
      </c>
      <c r="B299" s="1" t="s">
        <v>73</v>
      </c>
      <c r="C299" s="4">
        <v>141</v>
      </c>
      <c r="D299" s="8">
        <v>6.28</v>
      </c>
      <c r="E299" s="4">
        <v>95</v>
      </c>
      <c r="F299" s="8">
        <v>6.79</v>
      </c>
      <c r="G299" s="4">
        <v>46</v>
      </c>
      <c r="H299" s="8">
        <v>5.72</v>
      </c>
      <c r="I299" s="4">
        <v>0</v>
      </c>
    </row>
    <row r="300" spans="1:9" x14ac:dyDescent="0.2">
      <c r="A300" s="2">
        <v>6</v>
      </c>
      <c r="B300" s="1" t="s">
        <v>70</v>
      </c>
      <c r="C300" s="4">
        <v>137</v>
      </c>
      <c r="D300" s="8">
        <v>6.11</v>
      </c>
      <c r="E300" s="4">
        <v>100</v>
      </c>
      <c r="F300" s="8">
        <v>7.15</v>
      </c>
      <c r="G300" s="4">
        <v>37</v>
      </c>
      <c r="H300" s="8">
        <v>4.5999999999999996</v>
      </c>
      <c r="I300" s="4">
        <v>0</v>
      </c>
    </row>
    <row r="301" spans="1:9" x14ac:dyDescent="0.2">
      <c r="A301" s="2">
        <v>7</v>
      </c>
      <c r="B301" s="1" t="s">
        <v>63</v>
      </c>
      <c r="C301" s="4">
        <v>128</v>
      </c>
      <c r="D301" s="8">
        <v>5.7</v>
      </c>
      <c r="E301" s="4">
        <v>83</v>
      </c>
      <c r="F301" s="8">
        <v>5.93</v>
      </c>
      <c r="G301" s="4">
        <v>45</v>
      </c>
      <c r="H301" s="8">
        <v>5.6</v>
      </c>
      <c r="I301" s="4">
        <v>0</v>
      </c>
    </row>
    <row r="302" spans="1:9" x14ac:dyDescent="0.2">
      <c r="A302" s="2">
        <v>8</v>
      </c>
      <c r="B302" s="1" t="s">
        <v>79</v>
      </c>
      <c r="C302" s="4">
        <v>95</v>
      </c>
      <c r="D302" s="8">
        <v>4.2300000000000004</v>
      </c>
      <c r="E302" s="4">
        <v>71</v>
      </c>
      <c r="F302" s="8">
        <v>5.08</v>
      </c>
      <c r="G302" s="4">
        <v>20</v>
      </c>
      <c r="H302" s="8">
        <v>2.4900000000000002</v>
      </c>
      <c r="I302" s="4">
        <v>0</v>
      </c>
    </row>
    <row r="303" spans="1:9" x14ac:dyDescent="0.2">
      <c r="A303" s="2">
        <v>9</v>
      </c>
      <c r="B303" s="1" t="s">
        <v>71</v>
      </c>
      <c r="C303" s="4">
        <v>77</v>
      </c>
      <c r="D303" s="8">
        <v>3.43</v>
      </c>
      <c r="E303" s="4">
        <v>54</v>
      </c>
      <c r="F303" s="8">
        <v>3.86</v>
      </c>
      <c r="G303" s="4">
        <v>23</v>
      </c>
      <c r="H303" s="8">
        <v>2.86</v>
      </c>
      <c r="I303" s="4">
        <v>0</v>
      </c>
    </row>
    <row r="304" spans="1:9" x14ac:dyDescent="0.2">
      <c r="A304" s="2">
        <v>9</v>
      </c>
      <c r="B304" s="1" t="s">
        <v>80</v>
      </c>
      <c r="C304" s="4">
        <v>77</v>
      </c>
      <c r="D304" s="8">
        <v>3.43</v>
      </c>
      <c r="E304" s="4">
        <v>73</v>
      </c>
      <c r="F304" s="8">
        <v>5.22</v>
      </c>
      <c r="G304" s="4">
        <v>4</v>
      </c>
      <c r="H304" s="8">
        <v>0.5</v>
      </c>
      <c r="I304" s="4">
        <v>0</v>
      </c>
    </row>
    <row r="305" spans="1:9" x14ac:dyDescent="0.2">
      <c r="A305" s="2">
        <v>11</v>
      </c>
      <c r="B305" s="1" t="s">
        <v>69</v>
      </c>
      <c r="C305" s="4">
        <v>57</v>
      </c>
      <c r="D305" s="8">
        <v>2.54</v>
      </c>
      <c r="E305" s="4">
        <v>32</v>
      </c>
      <c r="F305" s="8">
        <v>2.29</v>
      </c>
      <c r="G305" s="4">
        <v>25</v>
      </c>
      <c r="H305" s="8">
        <v>3.11</v>
      </c>
      <c r="I305" s="4">
        <v>0</v>
      </c>
    </row>
    <row r="306" spans="1:9" x14ac:dyDescent="0.2">
      <c r="A306" s="2">
        <v>12</v>
      </c>
      <c r="B306" s="1" t="s">
        <v>64</v>
      </c>
      <c r="C306" s="4">
        <v>52</v>
      </c>
      <c r="D306" s="8">
        <v>2.3199999999999998</v>
      </c>
      <c r="E306" s="4">
        <v>17</v>
      </c>
      <c r="F306" s="8">
        <v>1.22</v>
      </c>
      <c r="G306" s="4">
        <v>35</v>
      </c>
      <c r="H306" s="8">
        <v>4.3499999999999996</v>
      </c>
      <c r="I306" s="4">
        <v>0</v>
      </c>
    </row>
    <row r="307" spans="1:9" x14ac:dyDescent="0.2">
      <c r="A307" s="2">
        <v>12</v>
      </c>
      <c r="B307" s="1" t="s">
        <v>74</v>
      </c>
      <c r="C307" s="4">
        <v>52</v>
      </c>
      <c r="D307" s="8">
        <v>2.3199999999999998</v>
      </c>
      <c r="E307" s="4">
        <v>36</v>
      </c>
      <c r="F307" s="8">
        <v>2.57</v>
      </c>
      <c r="G307" s="4">
        <v>16</v>
      </c>
      <c r="H307" s="8">
        <v>1.99</v>
      </c>
      <c r="I307" s="4">
        <v>0</v>
      </c>
    </row>
    <row r="308" spans="1:9" x14ac:dyDescent="0.2">
      <c r="A308" s="2">
        <v>14</v>
      </c>
      <c r="B308" s="1" t="s">
        <v>81</v>
      </c>
      <c r="C308" s="4">
        <v>46</v>
      </c>
      <c r="D308" s="8">
        <v>2.0499999999999998</v>
      </c>
      <c r="E308" s="4">
        <v>0</v>
      </c>
      <c r="F308" s="8">
        <v>0</v>
      </c>
      <c r="G308" s="4">
        <v>25</v>
      </c>
      <c r="H308" s="8">
        <v>3.11</v>
      </c>
      <c r="I308" s="4">
        <v>0</v>
      </c>
    </row>
    <row r="309" spans="1:9" x14ac:dyDescent="0.2">
      <c r="A309" s="2">
        <v>15</v>
      </c>
      <c r="B309" s="1" t="s">
        <v>94</v>
      </c>
      <c r="C309" s="4">
        <v>35</v>
      </c>
      <c r="D309" s="8">
        <v>1.56</v>
      </c>
      <c r="E309" s="4">
        <v>26</v>
      </c>
      <c r="F309" s="8">
        <v>1.86</v>
      </c>
      <c r="G309" s="4">
        <v>8</v>
      </c>
      <c r="H309" s="8">
        <v>1</v>
      </c>
      <c r="I309" s="4">
        <v>0</v>
      </c>
    </row>
    <row r="310" spans="1:9" x14ac:dyDescent="0.2">
      <c r="A310" s="2">
        <v>16</v>
      </c>
      <c r="B310" s="1" t="s">
        <v>75</v>
      </c>
      <c r="C310" s="4">
        <v>30</v>
      </c>
      <c r="D310" s="8">
        <v>1.34</v>
      </c>
      <c r="E310" s="4">
        <v>15</v>
      </c>
      <c r="F310" s="8">
        <v>1.07</v>
      </c>
      <c r="G310" s="4">
        <v>13</v>
      </c>
      <c r="H310" s="8">
        <v>1.62</v>
      </c>
      <c r="I310" s="4">
        <v>0</v>
      </c>
    </row>
    <row r="311" spans="1:9" x14ac:dyDescent="0.2">
      <c r="A311" s="2">
        <v>17</v>
      </c>
      <c r="B311" s="1" t="s">
        <v>88</v>
      </c>
      <c r="C311" s="4">
        <v>27</v>
      </c>
      <c r="D311" s="8">
        <v>1.2</v>
      </c>
      <c r="E311" s="4">
        <v>13</v>
      </c>
      <c r="F311" s="8">
        <v>0.93</v>
      </c>
      <c r="G311" s="4">
        <v>14</v>
      </c>
      <c r="H311" s="8">
        <v>1.74</v>
      </c>
      <c r="I311" s="4">
        <v>0</v>
      </c>
    </row>
    <row r="312" spans="1:9" x14ac:dyDescent="0.2">
      <c r="A312" s="2">
        <v>18</v>
      </c>
      <c r="B312" s="1" t="s">
        <v>66</v>
      </c>
      <c r="C312" s="4">
        <v>24</v>
      </c>
      <c r="D312" s="8">
        <v>1.07</v>
      </c>
      <c r="E312" s="4">
        <v>11</v>
      </c>
      <c r="F312" s="8">
        <v>0.79</v>
      </c>
      <c r="G312" s="4">
        <v>13</v>
      </c>
      <c r="H312" s="8">
        <v>1.62</v>
      </c>
      <c r="I312" s="4">
        <v>0</v>
      </c>
    </row>
    <row r="313" spans="1:9" x14ac:dyDescent="0.2">
      <c r="A313" s="2">
        <v>19</v>
      </c>
      <c r="B313" s="1" t="s">
        <v>89</v>
      </c>
      <c r="C313" s="4">
        <v>23</v>
      </c>
      <c r="D313" s="8">
        <v>1.02</v>
      </c>
      <c r="E313" s="4">
        <v>10</v>
      </c>
      <c r="F313" s="8">
        <v>0.71</v>
      </c>
      <c r="G313" s="4">
        <v>13</v>
      </c>
      <c r="H313" s="8">
        <v>1.62</v>
      </c>
      <c r="I313" s="4">
        <v>0</v>
      </c>
    </row>
    <row r="314" spans="1:9" x14ac:dyDescent="0.2">
      <c r="A314" s="2">
        <v>19</v>
      </c>
      <c r="B314" s="1" t="s">
        <v>86</v>
      </c>
      <c r="C314" s="4">
        <v>23</v>
      </c>
      <c r="D314" s="8">
        <v>1.02</v>
      </c>
      <c r="E314" s="4">
        <v>19</v>
      </c>
      <c r="F314" s="8">
        <v>1.36</v>
      </c>
      <c r="G314" s="4">
        <v>4</v>
      </c>
      <c r="H314" s="8">
        <v>0.5</v>
      </c>
      <c r="I314" s="4">
        <v>0</v>
      </c>
    </row>
    <row r="315" spans="1:9" x14ac:dyDescent="0.2">
      <c r="A315" s="1"/>
      <c r="C315" s="4"/>
      <c r="D315" s="8"/>
      <c r="E315" s="4"/>
      <c r="F315" s="8"/>
      <c r="G315" s="4"/>
      <c r="H315" s="8"/>
      <c r="I315" s="4"/>
    </row>
    <row r="316" spans="1:9" x14ac:dyDescent="0.2">
      <c r="A316" s="1" t="s">
        <v>14</v>
      </c>
      <c r="C316" s="4"/>
      <c r="D316" s="8"/>
      <c r="E316" s="4"/>
      <c r="F316" s="8"/>
      <c r="G316" s="4"/>
      <c r="H316" s="8"/>
      <c r="I316" s="4"/>
    </row>
    <row r="317" spans="1:9" x14ac:dyDescent="0.2">
      <c r="A317" s="2">
        <v>1</v>
      </c>
      <c r="B317" s="1" t="s">
        <v>77</v>
      </c>
      <c r="C317" s="4">
        <v>106</v>
      </c>
      <c r="D317" s="8">
        <v>10.14</v>
      </c>
      <c r="E317" s="4">
        <v>90</v>
      </c>
      <c r="F317" s="8">
        <v>14.63</v>
      </c>
      <c r="G317" s="4">
        <v>16</v>
      </c>
      <c r="H317" s="8">
        <v>3.86</v>
      </c>
      <c r="I317" s="4">
        <v>0</v>
      </c>
    </row>
    <row r="318" spans="1:9" x14ac:dyDescent="0.2">
      <c r="A318" s="2">
        <v>1</v>
      </c>
      <c r="B318" s="1" t="s">
        <v>78</v>
      </c>
      <c r="C318" s="4">
        <v>106</v>
      </c>
      <c r="D318" s="8">
        <v>10.14</v>
      </c>
      <c r="E318" s="4">
        <v>94</v>
      </c>
      <c r="F318" s="8">
        <v>15.28</v>
      </c>
      <c r="G318" s="4">
        <v>12</v>
      </c>
      <c r="H318" s="8">
        <v>2.9</v>
      </c>
      <c r="I318" s="4">
        <v>0</v>
      </c>
    </row>
    <row r="319" spans="1:9" x14ac:dyDescent="0.2">
      <c r="A319" s="2">
        <v>3</v>
      </c>
      <c r="B319" s="1" t="s">
        <v>72</v>
      </c>
      <c r="C319" s="4">
        <v>87</v>
      </c>
      <c r="D319" s="8">
        <v>8.33</v>
      </c>
      <c r="E319" s="4">
        <v>38</v>
      </c>
      <c r="F319" s="8">
        <v>6.18</v>
      </c>
      <c r="G319" s="4">
        <v>49</v>
      </c>
      <c r="H319" s="8">
        <v>11.84</v>
      </c>
      <c r="I319" s="4">
        <v>0</v>
      </c>
    </row>
    <row r="320" spans="1:9" x14ac:dyDescent="0.2">
      <c r="A320" s="2">
        <v>4</v>
      </c>
      <c r="B320" s="1" t="s">
        <v>73</v>
      </c>
      <c r="C320" s="4">
        <v>68</v>
      </c>
      <c r="D320" s="8">
        <v>6.51</v>
      </c>
      <c r="E320" s="4">
        <v>49</v>
      </c>
      <c r="F320" s="8">
        <v>7.97</v>
      </c>
      <c r="G320" s="4">
        <v>19</v>
      </c>
      <c r="H320" s="8">
        <v>4.59</v>
      </c>
      <c r="I320" s="4">
        <v>0</v>
      </c>
    </row>
    <row r="321" spans="1:9" x14ac:dyDescent="0.2">
      <c r="A321" s="2">
        <v>5</v>
      </c>
      <c r="B321" s="1" t="s">
        <v>62</v>
      </c>
      <c r="C321" s="4">
        <v>61</v>
      </c>
      <c r="D321" s="8">
        <v>5.84</v>
      </c>
      <c r="E321" s="4">
        <v>21</v>
      </c>
      <c r="F321" s="8">
        <v>3.41</v>
      </c>
      <c r="G321" s="4">
        <v>40</v>
      </c>
      <c r="H321" s="8">
        <v>9.66</v>
      </c>
      <c r="I321" s="4">
        <v>0</v>
      </c>
    </row>
    <row r="322" spans="1:9" x14ac:dyDescent="0.2">
      <c r="A322" s="2">
        <v>6</v>
      </c>
      <c r="B322" s="1" t="s">
        <v>63</v>
      </c>
      <c r="C322" s="4">
        <v>60</v>
      </c>
      <c r="D322" s="8">
        <v>5.74</v>
      </c>
      <c r="E322" s="4">
        <v>36</v>
      </c>
      <c r="F322" s="8">
        <v>5.85</v>
      </c>
      <c r="G322" s="4">
        <v>24</v>
      </c>
      <c r="H322" s="8">
        <v>5.8</v>
      </c>
      <c r="I322" s="4">
        <v>0</v>
      </c>
    </row>
    <row r="323" spans="1:9" x14ac:dyDescent="0.2">
      <c r="A323" s="2">
        <v>6</v>
      </c>
      <c r="B323" s="1" t="s">
        <v>70</v>
      </c>
      <c r="C323" s="4">
        <v>60</v>
      </c>
      <c r="D323" s="8">
        <v>5.74</v>
      </c>
      <c r="E323" s="4">
        <v>40</v>
      </c>
      <c r="F323" s="8">
        <v>6.5</v>
      </c>
      <c r="G323" s="4">
        <v>19</v>
      </c>
      <c r="H323" s="8">
        <v>4.59</v>
      </c>
      <c r="I323" s="4">
        <v>1</v>
      </c>
    </row>
    <row r="324" spans="1:9" x14ac:dyDescent="0.2">
      <c r="A324" s="2">
        <v>8</v>
      </c>
      <c r="B324" s="1" t="s">
        <v>69</v>
      </c>
      <c r="C324" s="4">
        <v>45</v>
      </c>
      <c r="D324" s="8">
        <v>4.3099999999999996</v>
      </c>
      <c r="E324" s="4">
        <v>26</v>
      </c>
      <c r="F324" s="8">
        <v>4.2300000000000004</v>
      </c>
      <c r="G324" s="4">
        <v>19</v>
      </c>
      <c r="H324" s="8">
        <v>4.59</v>
      </c>
      <c r="I324" s="4">
        <v>0</v>
      </c>
    </row>
    <row r="325" spans="1:9" x14ac:dyDescent="0.2">
      <c r="A325" s="2">
        <v>9</v>
      </c>
      <c r="B325" s="1" t="s">
        <v>64</v>
      </c>
      <c r="C325" s="4">
        <v>32</v>
      </c>
      <c r="D325" s="8">
        <v>3.06</v>
      </c>
      <c r="E325" s="4">
        <v>9</v>
      </c>
      <c r="F325" s="8">
        <v>1.46</v>
      </c>
      <c r="G325" s="4">
        <v>23</v>
      </c>
      <c r="H325" s="8">
        <v>5.56</v>
      </c>
      <c r="I325" s="4">
        <v>0</v>
      </c>
    </row>
    <row r="326" spans="1:9" x14ac:dyDescent="0.2">
      <c r="A326" s="2">
        <v>9</v>
      </c>
      <c r="B326" s="1" t="s">
        <v>71</v>
      </c>
      <c r="C326" s="4">
        <v>32</v>
      </c>
      <c r="D326" s="8">
        <v>3.06</v>
      </c>
      <c r="E326" s="4">
        <v>18</v>
      </c>
      <c r="F326" s="8">
        <v>2.93</v>
      </c>
      <c r="G326" s="4">
        <v>14</v>
      </c>
      <c r="H326" s="8">
        <v>3.38</v>
      </c>
      <c r="I326" s="4">
        <v>0</v>
      </c>
    </row>
    <row r="327" spans="1:9" x14ac:dyDescent="0.2">
      <c r="A327" s="2">
        <v>11</v>
      </c>
      <c r="B327" s="1" t="s">
        <v>79</v>
      </c>
      <c r="C327" s="4">
        <v>30</v>
      </c>
      <c r="D327" s="8">
        <v>2.87</v>
      </c>
      <c r="E327" s="4">
        <v>22</v>
      </c>
      <c r="F327" s="8">
        <v>3.58</v>
      </c>
      <c r="G327" s="4">
        <v>7</v>
      </c>
      <c r="H327" s="8">
        <v>1.69</v>
      </c>
      <c r="I327" s="4">
        <v>0</v>
      </c>
    </row>
    <row r="328" spans="1:9" x14ac:dyDescent="0.2">
      <c r="A328" s="2">
        <v>12</v>
      </c>
      <c r="B328" s="1" t="s">
        <v>80</v>
      </c>
      <c r="C328" s="4">
        <v>27</v>
      </c>
      <c r="D328" s="8">
        <v>2.58</v>
      </c>
      <c r="E328" s="4">
        <v>27</v>
      </c>
      <c r="F328" s="8">
        <v>4.3899999999999997</v>
      </c>
      <c r="G328" s="4">
        <v>0</v>
      </c>
      <c r="H328" s="8">
        <v>0</v>
      </c>
      <c r="I328" s="4">
        <v>0</v>
      </c>
    </row>
    <row r="329" spans="1:9" x14ac:dyDescent="0.2">
      <c r="A329" s="2">
        <v>13</v>
      </c>
      <c r="B329" s="1" t="s">
        <v>74</v>
      </c>
      <c r="C329" s="4">
        <v>23</v>
      </c>
      <c r="D329" s="8">
        <v>2.2000000000000002</v>
      </c>
      <c r="E329" s="4">
        <v>16</v>
      </c>
      <c r="F329" s="8">
        <v>2.6</v>
      </c>
      <c r="G329" s="4">
        <v>7</v>
      </c>
      <c r="H329" s="8">
        <v>1.69</v>
      </c>
      <c r="I329" s="4">
        <v>0</v>
      </c>
    </row>
    <row r="330" spans="1:9" x14ac:dyDescent="0.2">
      <c r="A330" s="2">
        <v>14</v>
      </c>
      <c r="B330" s="1" t="s">
        <v>83</v>
      </c>
      <c r="C330" s="4">
        <v>20</v>
      </c>
      <c r="D330" s="8">
        <v>1.91</v>
      </c>
      <c r="E330" s="4">
        <v>12</v>
      </c>
      <c r="F330" s="8">
        <v>1.95</v>
      </c>
      <c r="G330" s="4">
        <v>8</v>
      </c>
      <c r="H330" s="8">
        <v>1.93</v>
      </c>
      <c r="I330" s="4">
        <v>0</v>
      </c>
    </row>
    <row r="331" spans="1:9" x14ac:dyDescent="0.2">
      <c r="A331" s="2">
        <v>14</v>
      </c>
      <c r="B331" s="1" t="s">
        <v>81</v>
      </c>
      <c r="C331" s="4">
        <v>20</v>
      </c>
      <c r="D331" s="8">
        <v>1.91</v>
      </c>
      <c r="E331" s="4">
        <v>0</v>
      </c>
      <c r="F331" s="8">
        <v>0</v>
      </c>
      <c r="G331" s="4">
        <v>20</v>
      </c>
      <c r="H331" s="8">
        <v>4.83</v>
      </c>
      <c r="I331" s="4">
        <v>0</v>
      </c>
    </row>
    <row r="332" spans="1:9" x14ac:dyDescent="0.2">
      <c r="A332" s="2">
        <v>16</v>
      </c>
      <c r="B332" s="1" t="s">
        <v>92</v>
      </c>
      <c r="C332" s="4">
        <v>18</v>
      </c>
      <c r="D332" s="8">
        <v>1.72</v>
      </c>
      <c r="E332" s="4">
        <v>9</v>
      </c>
      <c r="F332" s="8">
        <v>1.46</v>
      </c>
      <c r="G332" s="4">
        <v>9</v>
      </c>
      <c r="H332" s="8">
        <v>2.17</v>
      </c>
      <c r="I332" s="4">
        <v>0</v>
      </c>
    </row>
    <row r="333" spans="1:9" x14ac:dyDescent="0.2">
      <c r="A333" s="2">
        <v>17</v>
      </c>
      <c r="B333" s="1" t="s">
        <v>89</v>
      </c>
      <c r="C333" s="4">
        <v>17</v>
      </c>
      <c r="D333" s="8">
        <v>1.63</v>
      </c>
      <c r="E333" s="4">
        <v>1</v>
      </c>
      <c r="F333" s="8">
        <v>0.16</v>
      </c>
      <c r="G333" s="4">
        <v>15</v>
      </c>
      <c r="H333" s="8">
        <v>3.62</v>
      </c>
      <c r="I333" s="4">
        <v>1</v>
      </c>
    </row>
    <row r="334" spans="1:9" x14ac:dyDescent="0.2">
      <c r="A334" s="2">
        <v>18</v>
      </c>
      <c r="B334" s="1" t="s">
        <v>90</v>
      </c>
      <c r="C334" s="4">
        <v>15</v>
      </c>
      <c r="D334" s="8">
        <v>1.44</v>
      </c>
      <c r="E334" s="4">
        <v>11</v>
      </c>
      <c r="F334" s="8">
        <v>1.79</v>
      </c>
      <c r="G334" s="4">
        <v>4</v>
      </c>
      <c r="H334" s="8">
        <v>0.97</v>
      </c>
      <c r="I334" s="4">
        <v>0</v>
      </c>
    </row>
    <row r="335" spans="1:9" x14ac:dyDescent="0.2">
      <c r="A335" s="2">
        <v>18</v>
      </c>
      <c r="B335" s="1" t="s">
        <v>87</v>
      </c>
      <c r="C335" s="4">
        <v>15</v>
      </c>
      <c r="D335" s="8">
        <v>1.44</v>
      </c>
      <c r="E335" s="4">
        <v>2</v>
      </c>
      <c r="F335" s="8">
        <v>0.33</v>
      </c>
      <c r="G335" s="4">
        <v>12</v>
      </c>
      <c r="H335" s="8">
        <v>2.9</v>
      </c>
      <c r="I335" s="4">
        <v>0</v>
      </c>
    </row>
    <row r="336" spans="1:9" x14ac:dyDescent="0.2">
      <c r="A336" s="2">
        <v>20</v>
      </c>
      <c r="B336" s="1" t="s">
        <v>68</v>
      </c>
      <c r="C336" s="4">
        <v>13</v>
      </c>
      <c r="D336" s="8">
        <v>1.24</v>
      </c>
      <c r="E336" s="4">
        <v>4</v>
      </c>
      <c r="F336" s="8">
        <v>0.65</v>
      </c>
      <c r="G336" s="4">
        <v>9</v>
      </c>
      <c r="H336" s="8">
        <v>2.17</v>
      </c>
      <c r="I336" s="4">
        <v>0</v>
      </c>
    </row>
    <row r="337" spans="1:9" x14ac:dyDescent="0.2">
      <c r="A337" s="1"/>
      <c r="C337" s="4"/>
      <c r="D337" s="8"/>
      <c r="E337" s="4"/>
      <c r="F337" s="8"/>
      <c r="G337" s="4"/>
      <c r="H337" s="8"/>
      <c r="I337" s="4"/>
    </row>
    <row r="338" spans="1:9" x14ac:dyDescent="0.2">
      <c r="A338" s="1" t="s">
        <v>15</v>
      </c>
      <c r="C338" s="4"/>
      <c r="D338" s="8"/>
      <c r="E338" s="4"/>
      <c r="F338" s="8"/>
      <c r="G338" s="4"/>
      <c r="H338" s="8"/>
      <c r="I338" s="4"/>
    </row>
    <row r="339" spans="1:9" x14ac:dyDescent="0.2">
      <c r="A339" s="2">
        <v>1</v>
      </c>
      <c r="B339" s="1" t="s">
        <v>78</v>
      </c>
      <c r="C339" s="4">
        <v>87</v>
      </c>
      <c r="D339" s="8">
        <v>10.15</v>
      </c>
      <c r="E339" s="4">
        <v>78</v>
      </c>
      <c r="F339" s="8">
        <v>15.29</v>
      </c>
      <c r="G339" s="4">
        <v>9</v>
      </c>
      <c r="H339" s="8">
        <v>2.81</v>
      </c>
      <c r="I339" s="4">
        <v>0</v>
      </c>
    </row>
    <row r="340" spans="1:9" x14ac:dyDescent="0.2">
      <c r="A340" s="2">
        <v>2</v>
      </c>
      <c r="B340" s="1" t="s">
        <v>72</v>
      </c>
      <c r="C340" s="4">
        <v>79</v>
      </c>
      <c r="D340" s="8">
        <v>9.2200000000000006</v>
      </c>
      <c r="E340" s="4">
        <v>37</v>
      </c>
      <c r="F340" s="8">
        <v>7.25</v>
      </c>
      <c r="G340" s="4">
        <v>42</v>
      </c>
      <c r="H340" s="8">
        <v>13.13</v>
      </c>
      <c r="I340" s="4">
        <v>0</v>
      </c>
    </row>
    <row r="341" spans="1:9" x14ac:dyDescent="0.2">
      <c r="A341" s="2">
        <v>3</v>
      </c>
      <c r="B341" s="1" t="s">
        <v>77</v>
      </c>
      <c r="C341" s="4">
        <v>77</v>
      </c>
      <c r="D341" s="8">
        <v>8.98</v>
      </c>
      <c r="E341" s="4">
        <v>66</v>
      </c>
      <c r="F341" s="8">
        <v>12.94</v>
      </c>
      <c r="G341" s="4">
        <v>11</v>
      </c>
      <c r="H341" s="8">
        <v>3.44</v>
      </c>
      <c r="I341" s="4">
        <v>0</v>
      </c>
    </row>
    <row r="342" spans="1:9" x14ac:dyDescent="0.2">
      <c r="A342" s="2">
        <v>4</v>
      </c>
      <c r="B342" s="1" t="s">
        <v>70</v>
      </c>
      <c r="C342" s="4">
        <v>75</v>
      </c>
      <c r="D342" s="8">
        <v>8.75</v>
      </c>
      <c r="E342" s="4">
        <v>48</v>
      </c>
      <c r="F342" s="8">
        <v>9.41</v>
      </c>
      <c r="G342" s="4">
        <v>27</v>
      </c>
      <c r="H342" s="8">
        <v>8.44</v>
      </c>
      <c r="I342" s="4">
        <v>0</v>
      </c>
    </row>
    <row r="343" spans="1:9" x14ac:dyDescent="0.2">
      <c r="A343" s="2">
        <v>5</v>
      </c>
      <c r="B343" s="1" t="s">
        <v>90</v>
      </c>
      <c r="C343" s="4">
        <v>45</v>
      </c>
      <c r="D343" s="8">
        <v>5.25</v>
      </c>
      <c r="E343" s="4">
        <v>32</v>
      </c>
      <c r="F343" s="8">
        <v>6.27</v>
      </c>
      <c r="G343" s="4">
        <v>13</v>
      </c>
      <c r="H343" s="8">
        <v>4.0599999999999996</v>
      </c>
      <c r="I343" s="4">
        <v>0</v>
      </c>
    </row>
    <row r="344" spans="1:9" x14ac:dyDescent="0.2">
      <c r="A344" s="2">
        <v>6</v>
      </c>
      <c r="B344" s="1" t="s">
        <v>65</v>
      </c>
      <c r="C344" s="4">
        <v>42</v>
      </c>
      <c r="D344" s="8">
        <v>4.9000000000000004</v>
      </c>
      <c r="E344" s="4">
        <v>28</v>
      </c>
      <c r="F344" s="8">
        <v>5.49</v>
      </c>
      <c r="G344" s="4">
        <v>14</v>
      </c>
      <c r="H344" s="8">
        <v>4.38</v>
      </c>
      <c r="I344" s="4">
        <v>0</v>
      </c>
    </row>
    <row r="345" spans="1:9" x14ac:dyDescent="0.2">
      <c r="A345" s="2">
        <v>7</v>
      </c>
      <c r="B345" s="1" t="s">
        <v>63</v>
      </c>
      <c r="C345" s="4">
        <v>41</v>
      </c>
      <c r="D345" s="8">
        <v>4.78</v>
      </c>
      <c r="E345" s="4">
        <v>26</v>
      </c>
      <c r="F345" s="8">
        <v>5.0999999999999996</v>
      </c>
      <c r="G345" s="4">
        <v>15</v>
      </c>
      <c r="H345" s="8">
        <v>4.6900000000000004</v>
      </c>
      <c r="I345" s="4">
        <v>0</v>
      </c>
    </row>
    <row r="346" spans="1:9" x14ac:dyDescent="0.2">
      <c r="A346" s="2">
        <v>8</v>
      </c>
      <c r="B346" s="1" t="s">
        <v>62</v>
      </c>
      <c r="C346" s="4">
        <v>38</v>
      </c>
      <c r="D346" s="8">
        <v>4.43</v>
      </c>
      <c r="E346" s="4">
        <v>19</v>
      </c>
      <c r="F346" s="8">
        <v>3.73</v>
      </c>
      <c r="G346" s="4">
        <v>19</v>
      </c>
      <c r="H346" s="8">
        <v>5.94</v>
      </c>
      <c r="I346" s="4">
        <v>0</v>
      </c>
    </row>
    <row r="347" spans="1:9" x14ac:dyDescent="0.2">
      <c r="A347" s="2">
        <v>9</v>
      </c>
      <c r="B347" s="1" t="s">
        <v>73</v>
      </c>
      <c r="C347" s="4">
        <v>35</v>
      </c>
      <c r="D347" s="8">
        <v>4.08</v>
      </c>
      <c r="E347" s="4">
        <v>26</v>
      </c>
      <c r="F347" s="8">
        <v>5.0999999999999996</v>
      </c>
      <c r="G347" s="4">
        <v>9</v>
      </c>
      <c r="H347" s="8">
        <v>2.81</v>
      </c>
      <c r="I347" s="4">
        <v>0</v>
      </c>
    </row>
    <row r="348" spans="1:9" x14ac:dyDescent="0.2">
      <c r="A348" s="2">
        <v>10</v>
      </c>
      <c r="B348" s="1" t="s">
        <v>69</v>
      </c>
      <c r="C348" s="4">
        <v>32</v>
      </c>
      <c r="D348" s="8">
        <v>3.73</v>
      </c>
      <c r="E348" s="4">
        <v>16</v>
      </c>
      <c r="F348" s="8">
        <v>3.14</v>
      </c>
      <c r="G348" s="4">
        <v>16</v>
      </c>
      <c r="H348" s="8">
        <v>5</v>
      </c>
      <c r="I348" s="4">
        <v>0</v>
      </c>
    </row>
    <row r="349" spans="1:9" x14ac:dyDescent="0.2">
      <c r="A349" s="2">
        <v>10</v>
      </c>
      <c r="B349" s="1" t="s">
        <v>79</v>
      </c>
      <c r="C349" s="4">
        <v>32</v>
      </c>
      <c r="D349" s="8">
        <v>3.73</v>
      </c>
      <c r="E349" s="4">
        <v>25</v>
      </c>
      <c r="F349" s="8">
        <v>4.9000000000000004</v>
      </c>
      <c r="G349" s="4">
        <v>3</v>
      </c>
      <c r="H349" s="8">
        <v>0.94</v>
      </c>
      <c r="I349" s="4">
        <v>0</v>
      </c>
    </row>
    <row r="350" spans="1:9" x14ac:dyDescent="0.2">
      <c r="A350" s="2">
        <v>12</v>
      </c>
      <c r="B350" s="1" t="s">
        <v>71</v>
      </c>
      <c r="C350" s="4">
        <v>21</v>
      </c>
      <c r="D350" s="8">
        <v>2.4500000000000002</v>
      </c>
      <c r="E350" s="4">
        <v>10</v>
      </c>
      <c r="F350" s="8">
        <v>1.96</v>
      </c>
      <c r="G350" s="4">
        <v>11</v>
      </c>
      <c r="H350" s="8">
        <v>3.44</v>
      </c>
      <c r="I350" s="4">
        <v>0</v>
      </c>
    </row>
    <row r="351" spans="1:9" x14ac:dyDescent="0.2">
      <c r="A351" s="2">
        <v>13</v>
      </c>
      <c r="B351" s="1" t="s">
        <v>74</v>
      </c>
      <c r="C351" s="4">
        <v>19</v>
      </c>
      <c r="D351" s="8">
        <v>2.2200000000000002</v>
      </c>
      <c r="E351" s="4">
        <v>14</v>
      </c>
      <c r="F351" s="8">
        <v>2.75</v>
      </c>
      <c r="G351" s="4">
        <v>5</v>
      </c>
      <c r="H351" s="8">
        <v>1.56</v>
      </c>
      <c r="I351" s="4">
        <v>0</v>
      </c>
    </row>
    <row r="352" spans="1:9" x14ac:dyDescent="0.2">
      <c r="A352" s="2">
        <v>14</v>
      </c>
      <c r="B352" s="1" t="s">
        <v>64</v>
      </c>
      <c r="C352" s="4">
        <v>18</v>
      </c>
      <c r="D352" s="8">
        <v>2.1</v>
      </c>
      <c r="E352" s="4">
        <v>10</v>
      </c>
      <c r="F352" s="8">
        <v>1.96</v>
      </c>
      <c r="G352" s="4">
        <v>8</v>
      </c>
      <c r="H352" s="8">
        <v>2.5</v>
      </c>
      <c r="I352" s="4">
        <v>0</v>
      </c>
    </row>
    <row r="353" spans="1:9" x14ac:dyDescent="0.2">
      <c r="A353" s="2">
        <v>15</v>
      </c>
      <c r="B353" s="1" t="s">
        <v>75</v>
      </c>
      <c r="C353" s="4">
        <v>16</v>
      </c>
      <c r="D353" s="8">
        <v>1.87</v>
      </c>
      <c r="E353" s="4">
        <v>12</v>
      </c>
      <c r="F353" s="8">
        <v>2.35</v>
      </c>
      <c r="G353" s="4">
        <v>4</v>
      </c>
      <c r="H353" s="8">
        <v>1.25</v>
      </c>
      <c r="I353" s="4">
        <v>0</v>
      </c>
    </row>
    <row r="354" spans="1:9" x14ac:dyDescent="0.2">
      <c r="A354" s="2">
        <v>15</v>
      </c>
      <c r="B354" s="1" t="s">
        <v>80</v>
      </c>
      <c r="C354" s="4">
        <v>16</v>
      </c>
      <c r="D354" s="8">
        <v>1.87</v>
      </c>
      <c r="E354" s="4">
        <v>13</v>
      </c>
      <c r="F354" s="8">
        <v>2.5499999999999998</v>
      </c>
      <c r="G354" s="4">
        <v>3</v>
      </c>
      <c r="H354" s="8">
        <v>0.94</v>
      </c>
      <c r="I354" s="4">
        <v>0</v>
      </c>
    </row>
    <row r="355" spans="1:9" x14ac:dyDescent="0.2">
      <c r="A355" s="2">
        <v>17</v>
      </c>
      <c r="B355" s="1" t="s">
        <v>92</v>
      </c>
      <c r="C355" s="4">
        <v>11</v>
      </c>
      <c r="D355" s="8">
        <v>1.28</v>
      </c>
      <c r="E355" s="4">
        <v>7</v>
      </c>
      <c r="F355" s="8">
        <v>1.37</v>
      </c>
      <c r="G355" s="4">
        <v>4</v>
      </c>
      <c r="H355" s="8">
        <v>1.25</v>
      </c>
      <c r="I355" s="4">
        <v>0</v>
      </c>
    </row>
    <row r="356" spans="1:9" x14ac:dyDescent="0.2">
      <c r="A356" s="2">
        <v>18</v>
      </c>
      <c r="B356" s="1" t="s">
        <v>83</v>
      </c>
      <c r="C356" s="4">
        <v>10</v>
      </c>
      <c r="D356" s="8">
        <v>1.17</v>
      </c>
      <c r="E356" s="4">
        <v>3</v>
      </c>
      <c r="F356" s="8">
        <v>0.59</v>
      </c>
      <c r="G356" s="4">
        <v>7</v>
      </c>
      <c r="H356" s="8">
        <v>2.19</v>
      </c>
      <c r="I356" s="4">
        <v>0</v>
      </c>
    </row>
    <row r="357" spans="1:9" x14ac:dyDescent="0.2">
      <c r="A357" s="2">
        <v>18</v>
      </c>
      <c r="B357" s="1" t="s">
        <v>66</v>
      </c>
      <c r="C357" s="4">
        <v>10</v>
      </c>
      <c r="D357" s="8">
        <v>1.17</v>
      </c>
      <c r="E357" s="4">
        <v>1</v>
      </c>
      <c r="F357" s="8">
        <v>0.2</v>
      </c>
      <c r="G357" s="4">
        <v>9</v>
      </c>
      <c r="H357" s="8">
        <v>2.81</v>
      </c>
      <c r="I357" s="4">
        <v>0</v>
      </c>
    </row>
    <row r="358" spans="1:9" x14ac:dyDescent="0.2">
      <c r="A358" s="2">
        <v>18</v>
      </c>
      <c r="B358" s="1" t="s">
        <v>94</v>
      </c>
      <c r="C358" s="4">
        <v>10</v>
      </c>
      <c r="D358" s="8">
        <v>1.17</v>
      </c>
      <c r="E358" s="4">
        <v>3</v>
      </c>
      <c r="F358" s="8">
        <v>0.59</v>
      </c>
      <c r="G358" s="4">
        <v>2</v>
      </c>
      <c r="H358" s="8">
        <v>0.63</v>
      </c>
      <c r="I358" s="4">
        <v>0</v>
      </c>
    </row>
    <row r="359" spans="1:9" x14ac:dyDescent="0.2">
      <c r="A359" s="1"/>
      <c r="C359" s="4"/>
      <c r="D359" s="8"/>
      <c r="E359" s="4"/>
      <c r="F359" s="8"/>
      <c r="G359" s="4"/>
      <c r="H359" s="8"/>
      <c r="I359" s="4"/>
    </row>
    <row r="360" spans="1:9" x14ac:dyDescent="0.2">
      <c r="A360" s="1" t="s">
        <v>16</v>
      </c>
      <c r="C360" s="4"/>
      <c r="D360" s="8"/>
      <c r="E360" s="4"/>
      <c r="F360" s="8"/>
      <c r="G360" s="4"/>
      <c r="H360" s="8"/>
      <c r="I360" s="4"/>
    </row>
    <row r="361" spans="1:9" x14ac:dyDescent="0.2">
      <c r="A361" s="2">
        <v>1</v>
      </c>
      <c r="B361" s="1" t="s">
        <v>77</v>
      </c>
      <c r="C361" s="4">
        <v>204</v>
      </c>
      <c r="D361" s="8">
        <v>11.23</v>
      </c>
      <c r="E361" s="4">
        <v>187</v>
      </c>
      <c r="F361" s="8">
        <v>15.91</v>
      </c>
      <c r="G361" s="4">
        <v>17</v>
      </c>
      <c r="H361" s="8">
        <v>2.77</v>
      </c>
      <c r="I361" s="4">
        <v>0</v>
      </c>
    </row>
    <row r="362" spans="1:9" x14ac:dyDescent="0.2">
      <c r="A362" s="2">
        <v>2</v>
      </c>
      <c r="B362" s="1" t="s">
        <v>78</v>
      </c>
      <c r="C362" s="4">
        <v>203</v>
      </c>
      <c r="D362" s="8">
        <v>11.17</v>
      </c>
      <c r="E362" s="4">
        <v>182</v>
      </c>
      <c r="F362" s="8">
        <v>15.49</v>
      </c>
      <c r="G362" s="4">
        <v>21</v>
      </c>
      <c r="H362" s="8">
        <v>3.43</v>
      </c>
      <c r="I362" s="4">
        <v>0</v>
      </c>
    </row>
    <row r="363" spans="1:9" x14ac:dyDescent="0.2">
      <c r="A363" s="2">
        <v>3</v>
      </c>
      <c r="B363" s="1" t="s">
        <v>63</v>
      </c>
      <c r="C363" s="4">
        <v>136</v>
      </c>
      <c r="D363" s="8">
        <v>7.48</v>
      </c>
      <c r="E363" s="4">
        <v>101</v>
      </c>
      <c r="F363" s="8">
        <v>8.6</v>
      </c>
      <c r="G363" s="4">
        <v>35</v>
      </c>
      <c r="H363" s="8">
        <v>5.71</v>
      </c>
      <c r="I363" s="4">
        <v>0</v>
      </c>
    </row>
    <row r="364" spans="1:9" x14ac:dyDescent="0.2">
      <c r="A364" s="2">
        <v>4</v>
      </c>
      <c r="B364" s="1" t="s">
        <v>62</v>
      </c>
      <c r="C364" s="4">
        <v>126</v>
      </c>
      <c r="D364" s="8">
        <v>6.93</v>
      </c>
      <c r="E364" s="4">
        <v>54</v>
      </c>
      <c r="F364" s="8">
        <v>4.5999999999999996</v>
      </c>
      <c r="G364" s="4">
        <v>72</v>
      </c>
      <c r="H364" s="8">
        <v>11.75</v>
      </c>
      <c r="I364" s="4">
        <v>0</v>
      </c>
    </row>
    <row r="365" spans="1:9" x14ac:dyDescent="0.2">
      <c r="A365" s="2">
        <v>4</v>
      </c>
      <c r="B365" s="1" t="s">
        <v>92</v>
      </c>
      <c r="C365" s="4">
        <v>126</v>
      </c>
      <c r="D365" s="8">
        <v>6.93</v>
      </c>
      <c r="E365" s="4">
        <v>90</v>
      </c>
      <c r="F365" s="8">
        <v>7.66</v>
      </c>
      <c r="G365" s="4">
        <v>36</v>
      </c>
      <c r="H365" s="8">
        <v>5.87</v>
      </c>
      <c r="I365" s="4">
        <v>0</v>
      </c>
    </row>
    <row r="366" spans="1:9" x14ac:dyDescent="0.2">
      <c r="A366" s="2">
        <v>6</v>
      </c>
      <c r="B366" s="1" t="s">
        <v>72</v>
      </c>
      <c r="C366" s="4">
        <v>111</v>
      </c>
      <c r="D366" s="8">
        <v>6.11</v>
      </c>
      <c r="E366" s="4">
        <v>52</v>
      </c>
      <c r="F366" s="8">
        <v>4.43</v>
      </c>
      <c r="G366" s="4">
        <v>59</v>
      </c>
      <c r="H366" s="8">
        <v>9.6199999999999992</v>
      </c>
      <c r="I366" s="4">
        <v>0</v>
      </c>
    </row>
    <row r="367" spans="1:9" x14ac:dyDescent="0.2">
      <c r="A367" s="2">
        <v>7</v>
      </c>
      <c r="B367" s="1" t="s">
        <v>70</v>
      </c>
      <c r="C367" s="4">
        <v>100</v>
      </c>
      <c r="D367" s="8">
        <v>5.5</v>
      </c>
      <c r="E367" s="4">
        <v>83</v>
      </c>
      <c r="F367" s="8">
        <v>7.06</v>
      </c>
      <c r="G367" s="4">
        <v>17</v>
      </c>
      <c r="H367" s="8">
        <v>2.77</v>
      </c>
      <c r="I367" s="4">
        <v>0</v>
      </c>
    </row>
    <row r="368" spans="1:9" x14ac:dyDescent="0.2">
      <c r="A368" s="2">
        <v>8</v>
      </c>
      <c r="B368" s="1" t="s">
        <v>73</v>
      </c>
      <c r="C368" s="4">
        <v>81</v>
      </c>
      <c r="D368" s="8">
        <v>4.46</v>
      </c>
      <c r="E368" s="4">
        <v>64</v>
      </c>
      <c r="F368" s="8">
        <v>5.45</v>
      </c>
      <c r="G368" s="4">
        <v>17</v>
      </c>
      <c r="H368" s="8">
        <v>2.77</v>
      </c>
      <c r="I368" s="4">
        <v>0</v>
      </c>
    </row>
    <row r="369" spans="1:9" x14ac:dyDescent="0.2">
      <c r="A369" s="2">
        <v>9</v>
      </c>
      <c r="B369" s="1" t="s">
        <v>64</v>
      </c>
      <c r="C369" s="4">
        <v>70</v>
      </c>
      <c r="D369" s="8">
        <v>3.85</v>
      </c>
      <c r="E369" s="4">
        <v>33</v>
      </c>
      <c r="F369" s="8">
        <v>2.81</v>
      </c>
      <c r="G369" s="4">
        <v>37</v>
      </c>
      <c r="H369" s="8">
        <v>6.04</v>
      </c>
      <c r="I369" s="4">
        <v>0</v>
      </c>
    </row>
    <row r="370" spans="1:9" x14ac:dyDescent="0.2">
      <c r="A370" s="2">
        <v>10</v>
      </c>
      <c r="B370" s="1" t="s">
        <v>80</v>
      </c>
      <c r="C370" s="4">
        <v>62</v>
      </c>
      <c r="D370" s="8">
        <v>3.41</v>
      </c>
      <c r="E370" s="4">
        <v>58</v>
      </c>
      <c r="F370" s="8">
        <v>4.9400000000000004</v>
      </c>
      <c r="G370" s="4">
        <v>4</v>
      </c>
      <c r="H370" s="8">
        <v>0.65</v>
      </c>
      <c r="I370" s="4">
        <v>0</v>
      </c>
    </row>
    <row r="371" spans="1:9" x14ac:dyDescent="0.2">
      <c r="A371" s="2">
        <v>11</v>
      </c>
      <c r="B371" s="1" t="s">
        <v>69</v>
      </c>
      <c r="C371" s="4">
        <v>57</v>
      </c>
      <c r="D371" s="8">
        <v>3.14</v>
      </c>
      <c r="E371" s="4">
        <v>30</v>
      </c>
      <c r="F371" s="8">
        <v>2.5499999999999998</v>
      </c>
      <c r="G371" s="4">
        <v>27</v>
      </c>
      <c r="H371" s="8">
        <v>4.4000000000000004</v>
      </c>
      <c r="I371" s="4">
        <v>0</v>
      </c>
    </row>
    <row r="372" spans="1:9" x14ac:dyDescent="0.2">
      <c r="A372" s="2">
        <v>12</v>
      </c>
      <c r="B372" s="1" t="s">
        <v>79</v>
      </c>
      <c r="C372" s="4">
        <v>53</v>
      </c>
      <c r="D372" s="8">
        <v>2.92</v>
      </c>
      <c r="E372" s="4">
        <v>26</v>
      </c>
      <c r="F372" s="8">
        <v>2.21</v>
      </c>
      <c r="G372" s="4">
        <v>16</v>
      </c>
      <c r="H372" s="8">
        <v>2.61</v>
      </c>
      <c r="I372" s="4">
        <v>0</v>
      </c>
    </row>
    <row r="373" spans="1:9" x14ac:dyDescent="0.2">
      <c r="A373" s="2">
        <v>13</v>
      </c>
      <c r="B373" s="1" t="s">
        <v>71</v>
      </c>
      <c r="C373" s="4">
        <v>48</v>
      </c>
      <c r="D373" s="8">
        <v>2.64</v>
      </c>
      <c r="E373" s="4">
        <v>30</v>
      </c>
      <c r="F373" s="8">
        <v>2.5499999999999998</v>
      </c>
      <c r="G373" s="4">
        <v>18</v>
      </c>
      <c r="H373" s="8">
        <v>2.94</v>
      </c>
      <c r="I373" s="4">
        <v>0</v>
      </c>
    </row>
    <row r="374" spans="1:9" x14ac:dyDescent="0.2">
      <c r="A374" s="2">
        <v>14</v>
      </c>
      <c r="B374" s="1" t="s">
        <v>75</v>
      </c>
      <c r="C374" s="4">
        <v>41</v>
      </c>
      <c r="D374" s="8">
        <v>2.2599999999999998</v>
      </c>
      <c r="E374" s="4">
        <v>20</v>
      </c>
      <c r="F374" s="8">
        <v>1.7</v>
      </c>
      <c r="G374" s="4">
        <v>19</v>
      </c>
      <c r="H374" s="8">
        <v>3.1</v>
      </c>
      <c r="I374" s="4">
        <v>0</v>
      </c>
    </row>
    <row r="375" spans="1:9" x14ac:dyDescent="0.2">
      <c r="A375" s="2">
        <v>15</v>
      </c>
      <c r="B375" s="1" t="s">
        <v>81</v>
      </c>
      <c r="C375" s="4">
        <v>31</v>
      </c>
      <c r="D375" s="8">
        <v>1.71</v>
      </c>
      <c r="E375" s="4">
        <v>0</v>
      </c>
      <c r="F375" s="8">
        <v>0</v>
      </c>
      <c r="G375" s="4">
        <v>22</v>
      </c>
      <c r="H375" s="8">
        <v>3.59</v>
      </c>
      <c r="I375" s="4">
        <v>0</v>
      </c>
    </row>
    <row r="376" spans="1:9" x14ac:dyDescent="0.2">
      <c r="A376" s="2">
        <v>16</v>
      </c>
      <c r="B376" s="1" t="s">
        <v>76</v>
      </c>
      <c r="C376" s="4">
        <v>24</v>
      </c>
      <c r="D376" s="8">
        <v>1.32</v>
      </c>
      <c r="E376" s="4">
        <v>13</v>
      </c>
      <c r="F376" s="8">
        <v>1.1100000000000001</v>
      </c>
      <c r="G376" s="4">
        <v>11</v>
      </c>
      <c r="H376" s="8">
        <v>1.79</v>
      </c>
      <c r="I376" s="4">
        <v>0</v>
      </c>
    </row>
    <row r="377" spans="1:9" x14ac:dyDescent="0.2">
      <c r="A377" s="2">
        <v>17</v>
      </c>
      <c r="B377" s="1" t="s">
        <v>89</v>
      </c>
      <c r="C377" s="4">
        <v>22</v>
      </c>
      <c r="D377" s="8">
        <v>1.21</v>
      </c>
      <c r="E377" s="4">
        <v>7</v>
      </c>
      <c r="F377" s="8">
        <v>0.6</v>
      </c>
      <c r="G377" s="4">
        <v>15</v>
      </c>
      <c r="H377" s="8">
        <v>2.4500000000000002</v>
      </c>
      <c r="I377" s="4">
        <v>0</v>
      </c>
    </row>
    <row r="378" spans="1:9" x14ac:dyDescent="0.2">
      <c r="A378" s="2">
        <v>18</v>
      </c>
      <c r="B378" s="1" t="s">
        <v>74</v>
      </c>
      <c r="C378" s="4">
        <v>21</v>
      </c>
      <c r="D378" s="8">
        <v>1.1599999999999999</v>
      </c>
      <c r="E378" s="4">
        <v>18</v>
      </c>
      <c r="F378" s="8">
        <v>1.53</v>
      </c>
      <c r="G378" s="4">
        <v>3</v>
      </c>
      <c r="H378" s="8">
        <v>0.49</v>
      </c>
      <c r="I378" s="4">
        <v>0</v>
      </c>
    </row>
    <row r="379" spans="1:9" x14ac:dyDescent="0.2">
      <c r="A379" s="2">
        <v>18</v>
      </c>
      <c r="B379" s="1" t="s">
        <v>88</v>
      </c>
      <c r="C379" s="4">
        <v>21</v>
      </c>
      <c r="D379" s="8">
        <v>1.1599999999999999</v>
      </c>
      <c r="E379" s="4">
        <v>10</v>
      </c>
      <c r="F379" s="8">
        <v>0.85</v>
      </c>
      <c r="G379" s="4">
        <v>11</v>
      </c>
      <c r="H379" s="8">
        <v>1.79</v>
      </c>
      <c r="I379" s="4">
        <v>0</v>
      </c>
    </row>
    <row r="380" spans="1:9" x14ac:dyDescent="0.2">
      <c r="A380" s="2">
        <v>20</v>
      </c>
      <c r="B380" s="1" t="s">
        <v>95</v>
      </c>
      <c r="C380" s="4">
        <v>20</v>
      </c>
      <c r="D380" s="8">
        <v>1.1000000000000001</v>
      </c>
      <c r="E380" s="4">
        <v>3</v>
      </c>
      <c r="F380" s="8">
        <v>0.26</v>
      </c>
      <c r="G380" s="4">
        <v>17</v>
      </c>
      <c r="H380" s="8">
        <v>2.77</v>
      </c>
      <c r="I380" s="4">
        <v>0</v>
      </c>
    </row>
    <row r="381" spans="1:9" x14ac:dyDescent="0.2">
      <c r="A381" s="1"/>
      <c r="C381" s="4"/>
      <c r="D381" s="8"/>
      <c r="E381" s="4"/>
      <c r="F381" s="8"/>
      <c r="G381" s="4"/>
      <c r="H381" s="8"/>
      <c r="I381" s="4"/>
    </row>
    <row r="382" spans="1:9" x14ac:dyDescent="0.2">
      <c r="A382" s="1" t="s">
        <v>17</v>
      </c>
      <c r="C382" s="4"/>
      <c r="D382" s="8"/>
      <c r="E382" s="4"/>
      <c r="F382" s="8"/>
      <c r="G382" s="4"/>
      <c r="H382" s="8"/>
      <c r="I382" s="4"/>
    </row>
    <row r="383" spans="1:9" x14ac:dyDescent="0.2">
      <c r="A383" s="2">
        <v>1</v>
      </c>
      <c r="B383" s="1" t="s">
        <v>78</v>
      </c>
      <c r="C383" s="4">
        <v>125</v>
      </c>
      <c r="D383" s="8">
        <v>13.02</v>
      </c>
      <c r="E383" s="4">
        <v>105</v>
      </c>
      <c r="F383" s="8">
        <v>19.440000000000001</v>
      </c>
      <c r="G383" s="4">
        <v>20</v>
      </c>
      <c r="H383" s="8">
        <v>4.91</v>
      </c>
      <c r="I383" s="4">
        <v>0</v>
      </c>
    </row>
    <row r="384" spans="1:9" x14ac:dyDescent="0.2">
      <c r="A384" s="2">
        <v>2</v>
      </c>
      <c r="B384" s="1" t="s">
        <v>77</v>
      </c>
      <c r="C384" s="4">
        <v>74</v>
      </c>
      <c r="D384" s="8">
        <v>7.71</v>
      </c>
      <c r="E384" s="4">
        <v>64</v>
      </c>
      <c r="F384" s="8">
        <v>11.85</v>
      </c>
      <c r="G384" s="4">
        <v>10</v>
      </c>
      <c r="H384" s="8">
        <v>2.46</v>
      </c>
      <c r="I384" s="4">
        <v>0</v>
      </c>
    </row>
    <row r="385" spans="1:9" x14ac:dyDescent="0.2">
      <c r="A385" s="2">
        <v>3</v>
      </c>
      <c r="B385" s="1" t="s">
        <v>63</v>
      </c>
      <c r="C385" s="4">
        <v>72</v>
      </c>
      <c r="D385" s="8">
        <v>7.5</v>
      </c>
      <c r="E385" s="4">
        <v>45</v>
      </c>
      <c r="F385" s="8">
        <v>8.33</v>
      </c>
      <c r="G385" s="4">
        <v>27</v>
      </c>
      <c r="H385" s="8">
        <v>6.63</v>
      </c>
      <c r="I385" s="4">
        <v>0</v>
      </c>
    </row>
    <row r="386" spans="1:9" x14ac:dyDescent="0.2">
      <c r="A386" s="2">
        <v>4</v>
      </c>
      <c r="B386" s="1" t="s">
        <v>62</v>
      </c>
      <c r="C386" s="4">
        <v>66</v>
      </c>
      <c r="D386" s="8">
        <v>6.88</v>
      </c>
      <c r="E386" s="4">
        <v>20</v>
      </c>
      <c r="F386" s="8">
        <v>3.7</v>
      </c>
      <c r="G386" s="4">
        <v>46</v>
      </c>
      <c r="H386" s="8">
        <v>11.3</v>
      </c>
      <c r="I386" s="4">
        <v>0</v>
      </c>
    </row>
    <row r="387" spans="1:9" x14ac:dyDescent="0.2">
      <c r="A387" s="2">
        <v>5</v>
      </c>
      <c r="B387" s="1" t="s">
        <v>72</v>
      </c>
      <c r="C387" s="4">
        <v>65</v>
      </c>
      <c r="D387" s="8">
        <v>6.77</v>
      </c>
      <c r="E387" s="4">
        <v>28</v>
      </c>
      <c r="F387" s="8">
        <v>5.19</v>
      </c>
      <c r="G387" s="4">
        <v>37</v>
      </c>
      <c r="H387" s="8">
        <v>9.09</v>
      </c>
      <c r="I387" s="4">
        <v>0</v>
      </c>
    </row>
    <row r="388" spans="1:9" x14ac:dyDescent="0.2">
      <c r="A388" s="2">
        <v>6</v>
      </c>
      <c r="B388" s="1" t="s">
        <v>70</v>
      </c>
      <c r="C388" s="4">
        <v>61</v>
      </c>
      <c r="D388" s="8">
        <v>6.35</v>
      </c>
      <c r="E388" s="4">
        <v>40</v>
      </c>
      <c r="F388" s="8">
        <v>7.41</v>
      </c>
      <c r="G388" s="4">
        <v>21</v>
      </c>
      <c r="H388" s="8">
        <v>5.16</v>
      </c>
      <c r="I388" s="4">
        <v>0</v>
      </c>
    </row>
    <row r="389" spans="1:9" x14ac:dyDescent="0.2">
      <c r="A389" s="2">
        <v>7</v>
      </c>
      <c r="B389" s="1" t="s">
        <v>92</v>
      </c>
      <c r="C389" s="4">
        <v>55</v>
      </c>
      <c r="D389" s="8">
        <v>5.73</v>
      </c>
      <c r="E389" s="4">
        <v>38</v>
      </c>
      <c r="F389" s="8">
        <v>7.04</v>
      </c>
      <c r="G389" s="4">
        <v>17</v>
      </c>
      <c r="H389" s="8">
        <v>4.18</v>
      </c>
      <c r="I389" s="4">
        <v>0</v>
      </c>
    </row>
    <row r="390" spans="1:9" x14ac:dyDescent="0.2">
      <c r="A390" s="2">
        <v>8</v>
      </c>
      <c r="B390" s="1" t="s">
        <v>79</v>
      </c>
      <c r="C390" s="4">
        <v>39</v>
      </c>
      <c r="D390" s="8">
        <v>4.0599999999999996</v>
      </c>
      <c r="E390" s="4">
        <v>20</v>
      </c>
      <c r="F390" s="8">
        <v>3.7</v>
      </c>
      <c r="G390" s="4">
        <v>11</v>
      </c>
      <c r="H390" s="8">
        <v>2.7</v>
      </c>
      <c r="I390" s="4">
        <v>0</v>
      </c>
    </row>
    <row r="391" spans="1:9" x14ac:dyDescent="0.2">
      <c r="A391" s="2">
        <v>9</v>
      </c>
      <c r="B391" s="1" t="s">
        <v>71</v>
      </c>
      <c r="C391" s="4">
        <v>34</v>
      </c>
      <c r="D391" s="8">
        <v>3.54</v>
      </c>
      <c r="E391" s="4">
        <v>19</v>
      </c>
      <c r="F391" s="8">
        <v>3.52</v>
      </c>
      <c r="G391" s="4">
        <v>15</v>
      </c>
      <c r="H391" s="8">
        <v>3.69</v>
      </c>
      <c r="I391" s="4">
        <v>0</v>
      </c>
    </row>
    <row r="392" spans="1:9" x14ac:dyDescent="0.2">
      <c r="A392" s="2">
        <v>10</v>
      </c>
      <c r="B392" s="1" t="s">
        <v>73</v>
      </c>
      <c r="C392" s="4">
        <v>30</v>
      </c>
      <c r="D392" s="8">
        <v>3.13</v>
      </c>
      <c r="E392" s="4">
        <v>10</v>
      </c>
      <c r="F392" s="8">
        <v>1.85</v>
      </c>
      <c r="G392" s="4">
        <v>20</v>
      </c>
      <c r="H392" s="8">
        <v>4.91</v>
      </c>
      <c r="I392" s="4">
        <v>0</v>
      </c>
    </row>
    <row r="393" spans="1:9" x14ac:dyDescent="0.2">
      <c r="A393" s="2">
        <v>10</v>
      </c>
      <c r="B393" s="1" t="s">
        <v>80</v>
      </c>
      <c r="C393" s="4">
        <v>30</v>
      </c>
      <c r="D393" s="8">
        <v>3.13</v>
      </c>
      <c r="E393" s="4">
        <v>27</v>
      </c>
      <c r="F393" s="8">
        <v>5</v>
      </c>
      <c r="G393" s="4">
        <v>3</v>
      </c>
      <c r="H393" s="8">
        <v>0.74</v>
      </c>
      <c r="I393" s="4">
        <v>0</v>
      </c>
    </row>
    <row r="394" spans="1:9" x14ac:dyDescent="0.2">
      <c r="A394" s="2">
        <v>12</v>
      </c>
      <c r="B394" s="1" t="s">
        <v>69</v>
      </c>
      <c r="C394" s="4">
        <v>27</v>
      </c>
      <c r="D394" s="8">
        <v>2.81</v>
      </c>
      <c r="E394" s="4">
        <v>19</v>
      </c>
      <c r="F394" s="8">
        <v>3.52</v>
      </c>
      <c r="G394" s="4">
        <v>8</v>
      </c>
      <c r="H394" s="8">
        <v>1.97</v>
      </c>
      <c r="I394" s="4">
        <v>0</v>
      </c>
    </row>
    <row r="395" spans="1:9" x14ac:dyDescent="0.2">
      <c r="A395" s="2">
        <v>13</v>
      </c>
      <c r="B395" s="1" t="s">
        <v>75</v>
      </c>
      <c r="C395" s="4">
        <v>21</v>
      </c>
      <c r="D395" s="8">
        <v>2.19</v>
      </c>
      <c r="E395" s="4">
        <v>11</v>
      </c>
      <c r="F395" s="8">
        <v>2.04</v>
      </c>
      <c r="G395" s="4">
        <v>10</v>
      </c>
      <c r="H395" s="8">
        <v>2.46</v>
      </c>
      <c r="I395" s="4">
        <v>0</v>
      </c>
    </row>
    <row r="396" spans="1:9" x14ac:dyDescent="0.2">
      <c r="A396" s="2">
        <v>14</v>
      </c>
      <c r="B396" s="1" t="s">
        <v>64</v>
      </c>
      <c r="C396" s="4">
        <v>17</v>
      </c>
      <c r="D396" s="8">
        <v>1.77</v>
      </c>
      <c r="E396" s="4">
        <v>6</v>
      </c>
      <c r="F396" s="8">
        <v>1.1100000000000001</v>
      </c>
      <c r="G396" s="4">
        <v>11</v>
      </c>
      <c r="H396" s="8">
        <v>2.7</v>
      </c>
      <c r="I396" s="4">
        <v>0</v>
      </c>
    </row>
    <row r="397" spans="1:9" x14ac:dyDescent="0.2">
      <c r="A397" s="2">
        <v>14</v>
      </c>
      <c r="B397" s="1" t="s">
        <v>83</v>
      </c>
      <c r="C397" s="4">
        <v>17</v>
      </c>
      <c r="D397" s="8">
        <v>1.77</v>
      </c>
      <c r="E397" s="4">
        <v>10</v>
      </c>
      <c r="F397" s="8">
        <v>1.85</v>
      </c>
      <c r="G397" s="4">
        <v>7</v>
      </c>
      <c r="H397" s="8">
        <v>1.72</v>
      </c>
      <c r="I397" s="4">
        <v>0</v>
      </c>
    </row>
    <row r="398" spans="1:9" x14ac:dyDescent="0.2">
      <c r="A398" s="2">
        <v>16</v>
      </c>
      <c r="B398" s="1" t="s">
        <v>81</v>
      </c>
      <c r="C398" s="4">
        <v>16</v>
      </c>
      <c r="D398" s="8">
        <v>1.67</v>
      </c>
      <c r="E398" s="4">
        <v>0</v>
      </c>
      <c r="F398" s="8">
        <v>0</v>
      </c>
      <c r="G398" s="4">
        <v>12</v>
      </c>
      <c r="H398" s="8">
        <v>2.95</v>
      </c>
      <c r="I398" s="4">
        <v>0</v>
      </c>
    </row>
    <row r="399" spans="1:9" x14ac:dyDescent="0.2">
      <c r="A399" s="2">
        <v>17</v>
      </c>
      <c r="B399" s="1" t="s">
        <v>74</v>
      </c>
      <c r="C399" s="4">
        <v>15</v>
      </c>
      <c r="D399" s="8">
        <v>1.56</v>
      </c>
      <c r="E399" s="4">
        <v>13</v>
      </c>
      <c r="F399" s="8">
        <v>2.41</v>
      </c>
      <c r="G399" s="4">
        <v>2</v>
      </c>
      <c r="H399" s="8">
        <v>0.49</v>
      </c>
      <c r="I399" s="4">
        <v>0</v>
      </c>
    </row>
    <row r="400" spans="1:9" x14ac:dyDescent="0.2">
      <c r="A400" s="2">
        <v>17</v>
      </c>
      <c r="B400" s="1" t="s">
        <v>87</v>
      </c>
      <c r="C400" s="4">
        <v>15</v>
      </c>
      <c r="D400" s="8">
        <v>1.56</v>
      </c>
      <c r="E400" s="4">
        <v>4</v>
      </c>
      <c r="F400" s="8">
        <v>0.74</v>
      </c>
      <c r="G400" s="4">
        <v>10</v>
      </c>
      <c r="H400" s="8">
        <v>2.46</v>
      </c>
      <c r="I400" s="4">
        <v>0</v>
      </c>
    </row>
    <row r="401" spans="1:9" x14ac:dyDescent="0.2">
      <c r="A401" s="2">
        <v>19</v>
      </c>
      <c r="B401" s="1" t="s">
        <v>86</v>
      </c>
      <c r="C401" s="4">
        <v>12</v>
      </c>
      <c r="D401" s="8">
        <v>1.25</v>
      </c>
      <c r="E401" s="4">
        <v>8</v>
      </c>
      <c r="F401" s="8">
        <v>1.48</v>
      </c>
      <c r="G401" s="4">
        <v>4</v>
      </c>
      <c r="H401" s="8">
        <v>0.98</v>
      </c>
      <c r="I401" s="4">
        <v>0</v>
      </c>
    </row>
    <row r="402" spans="1:9" x14ac:dyDescent="0.2">
      <c r="A402" s="2">
        <v>20</v>
      </c>
      <c r="B402" s="1" t="s">
        <v>65</v>
      </c>
      <c r="C402" s="4">
        <v>11</v>
      </c>
      <c r="D402" s="8">
        <v>1.1499999999999999</v>
      </c>
      <c r="E402" s="4">
        <v>6</v>
      </c>
      <c r="F402" s="8">
        <v>1.1100000000000001</v>
      </c>
      <c r="G402" s="4">
        <v>5</v>
      </c>
      <c r="H402" s="8">
        <v>1.23</v>
      </c>
      <c r="I402" s="4">
        <v>0</v>
      </c>
    </row>
    <row r="403" spans="1:9" x14ac:dyDescent="0.2">
      <c r="A403" s="1"/>
      <c r="C403" s="4"/>
      <c r="D403" s="8"/>
      <c r="E403" s="4"/>
      <c r="F403" s="8"/>
      <c r="G403" s="4"/>
      <c r="H403" s="8"/>
      <c r="I403" s="4"/>
    </row>
    <row r="404" spans="1:9" x14ac:dyDescent="0.2">
      <c r="A404" s="1" t="s">
        <v>18</v>
      </c>
      <c r="C404" s="4"/>
      <c r="D404" s="8"/>
      <c r="E404" s="4"/>
      <c r="F404" s="8"/>
      <c r="G404" s="4"/>
      <c r="H404" s="8"/>
      <c r="I404" s="4"/>
    </row>
    <row r="405" spans="1:9" x14ac:dyDescent="0.2">
      <c r="A405" s="2">
        <v>1</v>
      </c>
      <c r="B405" s="1" t="s">
        <v>78</v>
      </c>
      <c r="C405" s="4">
        <v>282</v>
      </c>
      <c r="D405" s="8">
        <v>14.64</v>
      </c>
      <c r="E405" s="4">
        <v>263</v>
      </c>
      <c r="F405" s="8">
        <v>20.94</v>
      </c>
      <c r="G405" s="4">
        <v>19</v>
      </c>
      <c r="H405" s="8">
        <v>3</v>
      </c>
      <c r="I405" s="4">
        <v>0</v>
      </c>
    </row>
    <row r="406" spans="1:9" x14ac:dyDescent="0.2">
      <c r="A406" s="2">
        <v>2</v>
      </c>
      <c r="B406" s="1" t="s">
        <v>70</v>
      </c>
      <c r="C406" s="4">
        <v>174</v>
      </c>
      <c r="D406" s="8">
        <v>9.0299999999999994</v>
      </c>
      <c r="E406" s="4">
        <v>136</v>
      </c>
      <c r="F406" s="8">
        <v>10.83</v>
      </c>
      <c r="G406" s="4">
        <v>38</v>
      </c>
      <c r="H406" s="8">
        <v>5.99</v>
      </c>
      <c r="I406" s="4">
        <v>0</v>
      </c>
    </row>
    <row r="407" spans="1:9" x14ac:dyDescent="0.2">
      <c r="A407" s="2">
        <v>2</v>
      </c>
      <c r="B407" s="1" t="s">
        <v>77</v>
      </c>
      <c r="C407" s="4">
        <v>174</v>
      </c>
      <c r="D407" s="8">
        <v>9.0299999999999994</v>
      </c>
      <c r="E407" s="4">
        <v>157</v>
      </c>
      <c r="F407" s="8">
        <v>12.5</v>
      </c>
      <c r="G407" s="4">
        <v>17</v>
      </c>
      <c r="H407" s="8">
        <v>2.68</v>
      </c>
      <c r="I407" s="4">
        <v>0</v>
      </c>
    </row>
    <row r="408" spans="1:9" x14ac:dyDescent="0.2">
      <c r="A408" s="2">
        <v>4</v>
      </c>
      <c r="B408" s="1" t="s">
        <v>72</v>
      </c>
      <c r="C408" s="4">
        <v>169</v>
      </c>
      <c r="D408" s="8">
        <v>8.77</v>
      </c>
      <c r="E408" s="4">
        <v>95</v>
      </c>
      <c r="F408" s="8">
        <v>7.56</v>
      </c>
      <c r="G408" s="4">
        <v>74</v>
      </c>
      <c r="H408" s="8">
        <v>11.67</v>
      </c>
      <c r="I408" s="4">
        <v>0</v>
      </c>
    </row>
    <row r="409" spans="1:9" x14ac:dyDescent="0.2">
      <c r="A409" s="2">
        <v>5</v>
      </c>
      <c r="B409" s="1" t="s">
        <v>62</v>
      </c>
      <c r="C409" s="4">
        <v>146</v>
      </c>
      <c r="D409" s="8">
        <v>7.58</v>
      </c>
      <c r="E409" s="4">
        <v>66</v>
      </c>
      <c r="F409" s="8">
        <v>5.25</v>
      </c>
      <c r="G409" s="4">
        <v>80</v>
      </c>
      <c r="H409" s="8">
        <v>12.62</v>
      </c>
      <c r="I409" s="4">
        <v>0</v>
      </c>
    </row>
    <row r="410" spans="1:9" x14ac:dyDescent="0.2">
      <c r="A410" s="2">
        <v>6</v>
      </c>
      <c r="B410" s="1" t="s">
        <v>63</v>
      </c>
      <c r="C410" s="4">
        <v>120</v>
      </c>
      <c r="D410" s="8">
        <v>6.23</v>
      </c>
      <c r="E410" s="4">
        <v>84</v>
      </c>
      <c r="F410" s="8">
        <v>6.69</v>
      </c>
      <c r="G410" s="4">
        <v>36</v>
      </c>
      <c r="H410" s="8">
        <v>5.68</v>
      </c>
      <c r="I410" s="4">
        <v>0</v>
      </c>
    </row>
    <row r="411" spans="1:9" x14ac:dyDescent="0.2">
      <c r="A411" s="2">
        <v>7</v>
      </c>
      <c r="B411" s="1" t="s">
        <v>79</v>
      </c>
      <c r="C411" s="4">
        <v>79</v>
      </c>
      <c r="D411" s="8">
        <v>4.0999999999999996</v>
      </c>
      <c r="E411" s="4">
        <v>54</v>
      </c>
      <c r="F411" s="8">
        <v>4.3</v>
      </c>
      <c r="G411" s="4">
        <v>11</v>
      </c>
      <c r="H411" s="8">
        <v>1.74</v>
      </c>
      <c r="I411" s="4">
        <v>0</v>
      </c>
    </row>
    <row r="412" spans="1:9" x14ac:dyDescent="0.2">
      <c r="A412" s="2">
        <v>8</v>
      </c>
      <c r="B412" s="1" t="s">
        <v>73</v>
      </c>
      <c r="C412" s="4">
        <v>71</v>
      </c>
      <c r="D412" s="8">
        <v>3.69</v>
      </c>
      <c r="E412" s="4">
        <v>49</v>
      </c>
      <c r="F412" s="8">
        <v>3.9</v>
      </c>
      <c r="G412" s="4">
        <v>21</v>
      </c>
      <c r="H412" s="8">
        <v>3.31</v>
      </c>
      <c r="I412" s="4">
        <v>0</v>
      </c>
    </row>
    <row r="413" spans="1:9" x14ac:dyDescent="0.2">
      <c r="A413" s="2">
        <v>9</v>
      </c>
      <c r="B413" s="1" t="s">
        <v>71</v>
      </c>
      <c r="C413" s="4">
        <v>61</v>
      </c>
      <c r="D413" s="8">
        <v>3.17</v>
      </c>
      <c r="E413" s="4">
        <v>47</v>
      </c>
      <c r="F413" s="8">
        <v>3.74</v>
      </c>
      <c r="G413" s="4">
        <v>14</v>
      </c>
      <c r="H413" s="8">
        <v>2.21</v>
      </c>
      <c r="I413" s="4">
        <v>0</v>
      </c>
    </row>
    <row r="414" spans="1:9" x14ac:dyDescent="0.2">
      <c r="A414" s="2">
        <v>10</v>
      </c>
      <c r="B414" s="1" t="s">
        <v>80</v>
      </c>
      <c r="C414" s="4">
        <v>44</v>
      </c>
      <c r="D414" s="8">
        <v>2.2799999999999998</v>
      </c>
      <c r="E414" s="4">
        <v>37</v>
      </c>
      <c r="F414" s="8">
        <v>2.95</v>
      </c>
      <c r="G414" s="4">
        <v>7</v>
      </c>
      <c r="H414" s="8">
        <v>1.1000000000000001</v>
      </c>
      <c r="I414" s="4">
        <v>0</v>
      </c>
    </row>
    <row r="415" spans="1:9" x14ac:dyDescent="0.2">
      <c r="A415" s="2">
        <v>11</v>
      </c>
      <c r="B415" s="1" t="s">
        <v>64</v>
      </c>
      <c r="C415" s="4">
        <v>41</v>
      </c>
      <c r="D415" s="8">
        <v>2.13</v>
      </c>
      <c r="E415" s="4">
        <v>17</v>
      </c>
      <c r="F415" s="8">
        <v>1.35</v>
      </c>
      <c r="G415" s="4">
        <v>24</v>
      </c>
      <c r="H415" s="8">
        <v>3.79</v>
      </c>
      <c r="I415" s="4">
        <v>0</v>
      </c>
    </row>
    <row r="416" spans="1:9" x14ac:dyDescent="0.2">
      <c r="A416" s="2">
        <v>12</v>
      </c>
      <c r="B416" s="1" t="s">
        <v>89</v>
      </c>
      <c r="C416" s="4">
        <v>39</v>
      </c>
      <c r="D416" s="8">
        <v>2.02</v>
      </c>
      <c r="E416" s="4">
        <v>21</v>
      </c>
      <c r="F416" s="8">
        <v>1.67</v>
      </c>
      <c r="G416" s="4">
        <v>18</v>
      </c>
      <c r="H416" s="8">
        <v>2.84</v>
      </c>
      <c r="I416" s="4">
        <v>0</v>
      </c>
    </row>
    <row r="417" spans="1:9" x14ac:dyDescent="0.2">
      <c r="A417" s="2">
        <v>13</v>
      </c>
      <c r="B417" s="1" t="s">
        <v>69</v>
      </c>
      <c r="C417" s="4">
        <v>37</v>
      </c>
      <c r="D417" s="8">
        <v>1.92</v>
      </c>
      <c r="E417" s="4">
        <v>21</v>
      </c>
      <c r="F417" s="8">
        <v>1.67</v>
      </c>
      <c r="G417" s="4">
        <v>16</v>
      </c>
      <c r="H417" s="8">
        <v>2.52</v>
      </c>
      <c r="I417" s="4">
        <v>0</v>
      </c>
    </row>
    <row r="418" spans="1:9" x14ac:dyDescent="0.2">
      <c r="A418" s="2">
        <v>14</v>
      </c>
      <c r="B418" s="1" t="s">
        <v>75</v>
      </c>
      <c r="C418" s="4">
        <v>35</v>
      </c>
      <c r="D418" s="8">
        <v>1.82</v>
      </c>
      <c r="E418" s="4">
        <v>16</v>
      </c>
      <c r="F418" s="8">
        <v>1.27</v>
      </c>
      <c r="G418" s="4">
        <v>16</v>
      </c>
      <c r="H418" s="8">
        <v>2.52</v>
      </c>
      <c r="I418" s="4">
        <v>0</v>
      </c>
    </row>
    <row r="419" spans="1:9" x14ac:dyDescent="0.2">
      <c r="A419" s="2">
        <v>14</v>
      </c>
      <c r="B419" s="1" t="s">
        <v>81</v>
      </c>
      <c r="C419" s="4">
        <v>35</v>
      </c>
      <c r="D419" s="8">
        <v>1.82</v>
      </c>
      <c r="E419" s="4">
        <v>0</v>
      </c>
      <c r="F419" s="8">
        <v>0</v>
      </c>
      <c r="G419" s="4">
        <v>29</v>
      </c>
      <c r="H419" s="8">
        <v>4.57</v>
      </c>
      <c r="I419" s="4">
        <v>1</v>
      </c>
    </row>
    <row r="420" spans="1:9" x14ac:dyDescent="0.2">
      <c r="A420" s="2">
        <v>16</v>
      </c>
      <c r="B420" s="1" t="s">
        <v>88</v>
      </c>
      <c r="C420" s="4">
        <v>30</v>
      </c>
      <c r="D420" s="8">
        <v>1.56</v>
      </c>
      <c r="E420" s="4">
        <v>12</v>
      </c>
      <c r="F420" s="8">
        <v>0.96</v>
      </c>
      <c r="G420" s="4">
        <v>18</v>
      </c>
      <c r="H420" s="8">
        <v>2.84</v>
      </c>
      <c r="I420" s="4">
        <v>0</v>
      </c>
    </row>
    <row r="421" spans="1:9" x14ac:dyDescent="0.2">
      <c r="A421" s="2">
        <v>17</v>
      </c>
      <c r="B421" s="1" t="s">
        <v>76</v>
      </c>
      <c r="C421" s="4">
        <v>27</v>
      </c>
      <c r="D421" s="8">
        <v>1.4</v>
      </c>
      <c r="E421" s="4">
        <v>19</v>
      </c>
      <c r="F421" s="8">
        <v>1.51</v>
      </c>
      <c r="G421" s="4">
        <v>6</v>
      </c>
      <c r="H421" s="8">
        <v>0.95</v>
      </c>
      <c r="I421" s="4">
        <v>1</v>
      </c>
    </row>
    <row r="422" spans="1:9" x14ac:dyDescent="0.2">
      <c r="A422" s="2">
        <v>18</v>
      </c>
      <c r="B422" s="1" t="s">
        <v>74</v>
      </c>
      <c r="C422" s="4">
        <v>26</v>
      </c>
      <c r="D422" s="8">
        <v>1.35</v>
      </c>
      <c r="E422" s="4">
        <v>23</v>
      </c>
      <c r="F422" s="8">
        <v>1.83</v>
      </c>
      <c r="G422" s="4">
        <v>3</v>
      </c>
      <c r="H422" s="8">
        <v>0.47</v>
      </c>
      <c r="I422" s="4">
        <v>0</v>
      </c>
    </row>
    <row r="423" spans="1:9" x14ac:dyDescent="0.2">
      <c r="A423" s="2">
        <v>19</v>
      </c>
      <c r="B423" s="1" t="s">
        <v>93</v>
      </c>
      <c r="C423" s="4">
        <v>20</v>
      </c>
      <c r="D423" s="8">
        <v>1.04</v>
      </c>
      <c r="E423" s="4">
        <v>11</v>
      </c>
      <c r="F423" s="8">
        <v>0.88</v>
      </c>
      <c r="G423" s="4">
        <v>9</v>
      </c>
      <c r="H423" s="8">
        <v>1.42</v>
      </c>
      <c r="I423" s="4">
        <v>0</v>
      </c>
    </row>
    <row r="424" spans="1:9" x14ac:dyDescent="0.2">
      <c r="A424" s="2">
        <v>20</v>
      </c>
      <c r="B424" s="1" t="s">
        <v>87</v>
      </c>
      <c r="C424" s="4">
        <v>19</v>
      </c>
      <c r="D424" s="8">
        <v>0.99</v>
      </c>
      <c r="E424" s="4">
        <v>8</v>
      </c>
      <c r="F424" s="8">
        <v>0.64</v>
      </c>
      <c r="G424" s="4">
        <v>10</v>
      </c>
      <c r="H424" s="8">
        <v>1.58</v>
      </c>
      <c r="I424" s="4">
        <v>0</v>
      </c>
    </row>
    <row r="425" spans="1:9" x14ac:dyDescent="0.2">
      <c r="A425" s="2">
        <v>20</v>
      </c>
      <c r="B425" s="1" t="s">
        <v>84</v>
      </c>
      <c r="C425" s="4">
        <v>19</v>
      </c>
      <c r="D425" s="8">
        <v>0.99</v>
      </c>
      <c r="E425" s="4">
        <v>3</v>
      </c>
      <c r="F425" s="8">
        <v>0.24</v>
      </c>
      <c r="G425" s="4">
        <v>14</v>
      </c>
      <c r="H425" s="8">
        <v>2.21</v>
      </c>
      <c r="I425" s="4">
        <v>2</v>
      </c>
    </row>
    <row r="426" spans="1:9" x14ac:dyDescent="0.2">
      <c r="A426" s="1"/>
      <c r="C426" s="4"/>
      <c r="D426" s="8"/>
      <c r="E426" s="4"/>
      <c r="F426" s="8"/>
      <c r="G426" s="4"/>
      <c r="H426" s="8"/>
      <c r="I426" s="4"/>
    </row>
    <row r="427" spans="1:9" x14ac:dyDescent="0.2">
      <c r="A427" s="1" t="s">
        <v>19</v>
      </c>
      <c r="C427" s="4"/>
      <c r="D427" s="8"/>
      <c r="E427" s="4"/>
      <c r="F427" s="8"/>
      <c r="G427" s="4"/>
      <c r="H427" s="8"/>
      <c r="I427" s="4"/>
    </row>
    <row r="428" spans="1:9" x14ac:dyDescent="0.2">
      <c r="A428" s="2">
        <v>1</v>
      </c>
      <c r="B428" s="1" t="s">
        <v>65</v>
      </c>
      <c r="C428" s="4">
        <v>845</v>
      </c>
      <c r="D428" s="8">
        <v>24.64</v>
      </c>
      <c r="E428" s="4">
        <v>592</v>
      </c>
      <c r="F428" s="8">
        <v>27.42</v>
      </c>
      <c r="G428" s="4">
        <v>253</v>
      </c>
      <c r="H428" s="8">
        <v>20.440000000000001</v>
      </c>
      <c r="I428" s="4">
        <v>0</v>
      </c>
    </row>
    <row r="429" spans="1:9" x14ac:dyDescent="0.2">
      <c r="A429" s="2">
        <v>2</v>
      </c>
      <c r="B429" s="1" t="s">
        <v>78</v>
      </c>
      <c r="C429" s="4">
        <v>288</v>
      </c>
      <c r="D429" s="8">
        <v>8.4</v>
      </c>
      <c r="E429" s="4">
        <v>252</v>
      </c>
      <c r="F429" s="8">
        <v>11.67</v>
      </c>
      <c r="G429" s="4">
        <v>36</v>
      </c>
      <c r="H429" s="8">
        <v>2.91</v>
      </c>
      <c r="I429" s="4">
        <v>0</v>
      </c>
    </row>
    <row r="430" spans="1:9" x14ac:dyDescent="0.2">
      <c r="A430" s="2">
        <v>3</v>
      </c>
      <c r="B430" s="1" t="s">
        <v>77</v>
      </c>
      <c r="C430" s="4">
        <v>234</v>
      </c>
      <c r="D430" s="8">
        <v>6.82</v>
      </c>
      <c r="E430" s="4">
        <v>206</v>
      </c>
      <c r="F430" s="8">
        <v>9.5399999999999991</v>
      </c>
      <c r="G430" s="4">
        <v>28</v>
      </c>
      <c r="H430" s="8">
        <v>2.2599999999999998</v>
      </c>
      <c r="I430" s="4">
        <v>0</v>
      </c>
    </row>
    <row r="431" spans="1:9" x14ac:dyDescent="0.2">
      <c r="A431" s="2">
        <v>4</v>
      </c>
      <c r="B431" s="1" t="s">
        <v>72</v>
      </c>
      <c r="C431" s="4">
        <v>177</v>
      </c>
      <c r="D431" s="8">
        <v>5.16</v>
      </c>
      <c r="E431" s="4">
        <v>98</v>
      </c>
      <c r="F431" s="8">
        <v>4.54</v>
      </c>
      <c r="G431" s="4">
        <v>79</v>
      </c>
      <c r="H431" s="8">
        <v>6.38</v>
      </c>
      <c r="I431" s="4">
        <v>0</v>
      </c>
    </row>
    <row r="432" spans="1:9" x14ac:dyDescent="0.2">
      <c r="A432" s="2">
        <v>5</v>
      </c>
      <c r="B432" s="1" t="s">
        <v>73</v>
      </c>
      <c r="C432" s="4">
        <v>154</v>
      </c>
      <c r="D432" s="8">
        <v>4.49</v>
      </c>
      <c r="E432" s="4">
        <v>111</v>
      </c>
      <c r="F432" s="8">
        <v>5.14</v>
      </c>
      <c r="G432" s="4">
        <v>42</v>
      </c>
      <c r="H432" s="8">
        <v>3.39</v>
      </c>
      <c r="I432" s="4">
        <v>0</v>
      </c>
    </row>
    <row r="433" spans="1:9" x14ac:dyDescent="0.2">
      <c r="A433" s="2">
        <v>6</v>
      </c>
      <c r="B433" s="1" t="s">
        <v>83</v>
      </c>
      <c r="C433" s="4">
        <v>150</v>
      </c>
      <c r="D433" s="8">
        <v>4.37</v>
      </c>
      <c r="E433" s="4">
        <v>70</v>
      </c>
      <c r="F433" s="8">
        <v>3.24</v>
      </c>
      <c r="G433" s="4">
        <v>80</v>
      </c>
      <c r="H433" s="8">
        <v>6.46</v>
      </c>
      <c r="I433" s="4">
        <v>0</v>
      </c>
    </row>
    <row r="434" spans="1:9" x14ac:dyDescent="0.2">
      <c r="A434" s="2">
        <v>7</v>
      </c>
      <c r="B434" s="1" t="s">
        <v>70</v>
      </c>
      <c r="C434" s="4">
        <v>140</v>
      </c>
      <c r="D434" s="8">
        <v>4.08</v>
      </c>
      <c r="E434" s="4">
        <v>102</v>
      </c>
      <c r="F434" s="8">
        <v>4.72</v>
      </c>
      <c r="G434" s="4">
        <v>38</v>
      </c>
      <c r="H434" s="8">
        <v>3.07</v>
      </c>
      <c r="I434" s="4">
        <v>0</v>
      </c>
    </row>
    <row r="435" spans="1:9" x14ac:dyDescent="0.2">
      <c r="A435" s="2">
        <v>8</v>
      </c>
      <c r="B435" s="1" t="s">
        <v>62</v>
      </c>
      <c r="C435" s="4">
        <v>130</v>
      </c>
      <c r="D435" s="8">
        <v>3.79</v>
      </c>
      <c r="E435" s="4">
        <v>51</v>
      </c>
      <c r="F435" s="8">
        <v>2.36</v>
      </c>
      <c r="G435" s="4">
        <v>79</v>
      </c>
      <c r="H435" s="8">
        <v>6.38</v>
      </c>
      <c r="I435" s="4">
        <v>0</v>
      </c>
    </row>
    <row r="436" spans="1:9" x14ac:dyDescent="0.2">
      <c r="A436" s="2">
        <v>9</v>
      </c>
      <c r="B436" s="1" t="s">
        <v>79</v>
      </c>
      <c r="C436" s="4">
        <v>108</v>
      </c>
      <c r="D436" s="8">
        <v>3.15</v>
      </c>
      <c r="E436" s="4">
        <v>76</v>
      </c>
      <c r="F436" s="8">
        <v>3.52</v>
      </c>
      <c r="G436" s="4">
        <v>20</v>
      </c>
      <c r="H436" s="8">
        <v>1.62</v>
      </c>
      <c r="I436" s="4">
        <v>1</v>
      </c>
    </row>
    <row r="437" spans="1:9" x14ac:dyDescent="0.2">
      <c r="A437" s="2">
        <v>10</v>
      </c>
      <c r="B437" s="1" t="s">
        <v>63</v>
      </c>
      <c r="C437" s="4">
        <v>105</v>
      </c>
      <c r="D437" s="8">
        <v>3.06</v>
      </c>
      <c r="E437" s="4">
        <v>75</v>
      </c>
      <c r="F437" s="8">
        <v>3.47</v>
      </c>
      <c r="G437" s="4">
        <v>30</v>
      </c>
      <c r="H437" s="8">
        <v>2.42</v>
      </c>
      <c r="I437" s="4">
        <v>0</v>
      </c>
    </row>
    <row r="438" spans="1:9" x14ac:dyDescent="0.2">
      <c r="A438" s="2">
        <v>11</v>
      </c>
      <c r="B438" s="1" t="s">
        <v>68</v>
      </c>
      <c r="C438" s="4">
        <v>84</v>
      </c>
      <c r="D438" s="8">
        <v>2.4500000000000002</v>
      </c>
      <c r="E438" s="4">
        <v>19</v>
      </c>
      <c r="F438" s="8">
        <v>0.88</v>
      </c>
      <c r="G438" s="4">
        <v>65</v>
      </c>
      <c r="H438" s="8">
        <v>5.25</v>
      </c>
      <c r="I438" s="4">
        <v>0</v>
      </c>
    </row>
    <row r="439" spans="1:9" x14ac:dyDescent="0.2">
      <c r="A439" s="2">
        <v>12</v>
      </c>
      <c r="B439" s="1" t="s">
        <v>71</v>
      </c>
      <c r="C439" s="4">
        <v>80</v>
      </c>
      <c r="D439" s="8">
        <v>2.33</v>
      </c>
      <c r="E439" s="4">
        <v>58</v>
      </c>
      <c r="F439" s="8">
        <v>2.69</v>
      </c>
      <c r="G439" s="4">
        <v>22</v>
      </c>
      <c r="H439" s="8">
        <v>1.78</v>
      </c>
      <c r="I439" s="4">
        <v>0</v>
      </c>
    </row>
    <row r="440" spans="1:9" x14ac:dyDescent="0.2">
      <c r="A440" s="2">
        <v>13</v>
      </c>
      <c r="B440" s="1" t="s">
        <v>69</v>
      </c>
      <c r="C440" s="4">
        <v>72</v>
      </c>
      <c r="D440" s="8">
        <v>2.1</v>
      </c>
      <c r="E440" s="4">
        <v>52</v>
      </c>
      <c r="F440" s="8">
        <v>2.41</v>
      </c>
      <c r="G440" s="4">
        <v>20</v>
      </c>
      <c r="H440" s="8">
        <v>1.62</v>
      </c>
      <c r="I440" s="4">
        <v>0</v>
      </c>
    </row>
    <row r="441" spans="1:9" x14ac:dyDescent="0.2">
      <c r="A441" s="2">
        <v>14</v>
      </c>
      <c r="B441" s="1" t="s">
        <v>80</v>
      </c>
      <c r="C441" s="4">
        <v>69</v>
      </c>
      <c r="D441" s="8">
        <v>2.0099999999999998</v>
      </c>
      <c r="E441" s="4">
        <v>63</v>
      </c>
      <c r="F441" s="8">
        <v>2.92</v>
      </c>
      <c r="G441" s="4">
        <v>6</v>
      </c>
      <c r="H441" s="8">
        <v>0.48</v>
      </c>
      <c r="I441" s="4">
        <v>0</v>
      </c>
    </row>
    <row r="442" spans="1:9" x14ac:dyDescent="0.2">
      <c r="A442" s="2">
        <v>15</v>
      </c>
      <c r="B442" s="1" t="s">
        <v>64</v>
      </c>
      <c r="C442" s="4">
        <v>67</v>
      </c>
      <c r="D442" s="8">
        <v>1.95</v>
      </c>
      <c r="E442" s="4">
        <v>35</v>
      </c>
      <c r="F442" s="8">
        <v>1.62</v>
      </c>
      <c r="G442" s="4">
        <v>32</v>
      </c>
      <c r="H442" s="8">
        <v>2.58</v>
      </c>
      <c r="I442" s="4">
        <v>0</v>
      </c>
    </row>
    <row r="443" spans="1:9" x14ac:dyDescent="0.2">
      <c r="A443" s="2">
        <v>16</v>
      </c>
      <c r="B443" s="1" t="s">
        <v>96</v>
      </c>
      <c r="C443" s="4">
        <v>51</v>
      </c>
      <c r="D443" s="8">
        <v>1.49</v>
      </c>
      <c r="E443" s="4">
        <v>19</v>
      </c>
      <c r="F443" s="8">
        <v>0.88</v>
      </c>
      <c r="G443" s="4">
        <v>32</v>
      </c>
      <c r="H443" s="8">
        <v>2.58</v>
      </c>
      <c r="I443" s="4">
        <v>0</v>
      </c>
    </row>
    <row r="444" spans="1:9" x14ac:dyDescent="0.2">
      <c r="A444" s="2">
        <v>17</v>
      </c>
      <c r="B444" s="1" t="s">
        <v>74</v>
      </c>
      <c r="C444" s="4">
        <v>45</v>
      </c>
      <c r="D444" s="8">
        <v>1.31</v>
      </c>
      <c r="E444" s="4">
        <v>35</v>
      </c>
      <c r="F444" s="8">
        <v>1.62</v>
      </c>
      <c r="G444" s="4">
        <v>10</v>
      </c>
      <c r="H444" s="8">
        <v>0.81</v>
      </c>
      <c r="I444" s="4">
        <v>0</v>
      </c>
    </row>
    <row r="445" spans="1:9" x14ac:dyDescent="0.2">
      <c r="A445" s="2">
        <v>18</v>
      </c>
      <c r="B445" s="1" t="s">
        <v>66</v>
      </c>
      <c r="C445" s="4">
        <v>40</v>
      </c>
      <c r="D445" s="8">
        <v>1.17</v>
      </c>
      <c r="E445" s="4">
        <v>12</v>
      </c>
      <c r="F445" s="8">
        <v>0.56000000000000005</v>
      </c>
      <c r="G445" s="4">
        <v>28</v>
      </c>
      <c r="H445" s="8">
        <v>2.2599999999999998</v>
      </c>
      <c r="I445" s="4">
        <v>0</v>
      </c>
    </row>
    <row r="446" spans="1:9" x14ac:dyDescent="0.2">
      <c r="A446" s="2">
        <v>19</v>
      </c>
      <c r="B446" s="1" t="s">
        <v>97</v>
      </c>
      <c r="C446" s="4">
        <v>36</v>
      </c>
      <c r="D446" s="8">
        <v>1.05</v>
      </c>
      <c r="E446" s="4">
        <v>18</v>
      </c>
      <c r="F446" s="8">
        <v>0.83</v>
      </c>
      <c r="G446" s="4">
        <v>18</v>
      </c>
      <c r="H446" s="8">
        <v>1.45</v>
      </c>
      <c r="I446" s="4">
        <v>0</v>
      </c>
    </row>
    <row r="447" spans="1:9" x14ac:dyDescent="0.2">
      <c r="A447" s="2">
        <v>19</v>
      </c>
      <c r="B447" s="1" t="s">
        <v>98</v>
      </c>
      <c r="C447" s="4">
        <v>36</v>
      </c>
      <c r="D447" s="8">
        <v>1.05</v>
      </c>
      <c r="E447" s="4">
        <v>25</v>
      </c>
      <c r="F447" s="8">
        <v>1.1599999999999999</v>
      </c>
      <c r="G447" s="4">
        <v>11</v>
      </c>
      <c r="H447" s="8">
        <v>0.89</v>
      </c>
      <c r="I447" s="4">
        <v>0</v>
      </c>
    </row>
    <row r="448" spans="1:9" x14ac:dyDescent="0.2">
      <c r="A448" s="1"/>
      <c r="C448" s="4"/>
      <c r="D448" s="8"/>
      <c r="E448" s="4"/>
      <c r="F448" s="8"/>
      <c r="G448" s="4"/>
      <c r="H448" s="8"/>
      <c r="I448" s="4"/>
    </row>
    <row r="449" spans="1:9" x14ac:dyDescent="0.2">
      <c r="A449" s="1" t="s">
        <v>20</v>
      </c>
      <c r="C449" s="4"/>
      <c r="D449" s="8"/>
      <c r="E449" s="4"/>
      <c r="F449" s="8"/>
      <c r="G449" s="4"/>
      <c r="H449" s="8"/>
      <c r="I449" s="4"/>
    </row>
    <row r="450" spans="1:9" x14ac:dyDescent="0.2">
      <c r="A450" s="2">
        <v>1</v>
      </c>
      <c r="B450" s="1" t="s">
        <v>78</v>
      </c>
      <c r="C450" s="4">
        <v>195</v>
      </c>
      <c r="D450" s="8">
        <v>14.13</v>
      </c>
      <c r="E450" s="4">
        <v>178</v>
      </c>
      <c r="F450" s="8">
        <v>20.84</v>
      </c>
      <c r="G450" s="4">
        <v>17</v>
      </c>
      <c r="H450" s="8">
        <v>3.51</v>
      </c>
      <c r="I450" s="4">
        <v>0</v>
      </c>
    </row>
    <row r="451" spans="1:9" x14ac:dyDescent="0.2">
      <c r="A451" s="2">
        <v>2</v>
      </c>
      <c r="B451" s="1" t="s">
        <v>77</v>
      </c>
      <c r="C451" s="4">
        <v>143</v>
      </c>
      <c r="D451" s="8">
        <v>10.36</v>
      </c>
      <c r="E451" s="4">
        <v>122</v>
      </c>
      <c r="F451" s="8">
        <v>14.29</v>
      </c>
      <c r="G451" s="4">
        <v>21</v>
      </c>
      <c r="H451" s="8">
        <v>4.33</v>
      </c>
      <c r="I451" s="4">
        <v>0</v>
      </c>
    </row>
    <row r="452" spans="1:9" x14ac:dyDescent="0.2">
      <c r="A452" s="2">
        <v>3</v>
      </c>
      <c r="B452" s="1" t="s">
        <v>62</v>
      </c>
      <c r="C452" s="4">
        <v>111</v>
      </c>
      <c r="D452" s="8">
        <v>8.0399999999999991</v>
      </c>
      <c r="E452" s="4">
        <v>55</v>
      </c>
      <c r="F452" s="8">
        <v>6.44</v>
      </c>
      <c r="G452" s="4">
        <v>56</v>
      </c>
      <c r="H452" s="8">
        <v>11.55</v>
      </c>
      <c r="I452" s="4">
        <v>0</v>
      </c>
    </row>
    <row r="453" spans="1:9" x14ac:dyDescent="0.2">
      <c r="A453" s="2">
        <v>4</v>
      </c>
      <c r="B453" s="1" t="s">
        <v>63</v>
      </c>
      <c r="C453" s="4">
        <v>98</v>
      </c>
      <c r="D453" s="8">
        <v>7.1</v>
      </c>
      <c r="E453" s="4">
        <v>62</v>
      </c>
      <c r="F453" s="8">
        <v>7.26</v>
      </c>
      <c r="G453" s="4">
        <v>36</v>
      </c>
      <c r="H453" s="8">
        <v>7.42</v>
      </c>
      <c r="I453" s="4">
        <v>0</v>
      </c>
    </row>
    <row r="454" spans="1:9" x14ac:dyDescent="0.2">
      <c r="A454" s="2">
        <v>5</v>
      </c>
      <c r="B454" s="1" t="s">
        <v>72</v>
      </c>
      <c r="C454" s="4">
        <v>91</v>
      </c>
      <c r="D454" s="8">
        <v>6.59</v>
      </c>
      <c r="E454" s="4">
        <v>53</v>
      </c>
      <c r="F454" s="8">
        <v>6.21</v>
      </c>
      <c r="G454" s="4">
        <v>38</v>
      </c>
      <c r="H454" s="8">
        <v>7.84</v>
      </c>
      <c r="I454" s="4">
        <v>0</v>
      </c>
    </row>
    <row r="455" spans="1:9" x14ac:dyDescent="0.2">
      <c r="A455" s="2">
        <v>6</v>
      </c>
      <c r="B455" s="1" t="s">
        <v>70</v>
      </c>
      <c r="C455" s="4">
        <v>86</v>
      </c>
      <c r="D455" s="8">
        <v>6.23</v>
      </c>
      <c r="E455" s="4">
        <v>67</v>
      </c>
      <c r="F455" s="8">
        <v>7.85</v>
      </c>
      <c r="G455" s="4">
        <v>19</v>
      </c>
      <c r="H455" s="8">
        <v>3.92</v>
      </c>
      <c r="I455" s="4">
        <v>0</v>
      </c>
    </row>
    <row r="456" spans="1:9" x14ac:dyDescent="0.2">
      <c r="A456" s="2">
        <v>7</v>
      </c>
      <c r="B456" s="1" t="s">
        <v>79</v>
      </c>
      <c r="C456" s="4">
        <v>78</v>
      </c>
      <c r="D456" s="8">
        <v>5.65</v>
      </c>
      <c r="E456" s="4">
        <v>43</v>
      </c>
      <c r="F456" s="8">
        <v>5.04</v>
      </c>
      <c r="G456" s="4">
        <v>9</v>
      </c>
      <c r="H456" s="8">
        <v>1.86</v>
      </c>
      <c r="I456" s="4">
        <v>1</v>
      </c>
    </row>
    <row r="457" spans="1:9" x14ac:dyDescent="0.2">
      <c r="A457" s="2">
        <v>8</v>
      </c>
      <c r="B457" s="1" t="s">
        <v>73</v>
      </c>
      <c r="C457" s="4">
        <v>64</v>
      </c>
      <c r="D457" s="8">
        <v>4.6399999999999997</v>
      </c>
      <c r="E457" s="4">
        <v>34</v>
      </c>
      <c r="F457" s="8">
        <v>3.98</v>
      </c>
      <c r="G457" s="4">
        <v>30</v>
      </c>
      <c r="H457" s="8">
        <v>6.19</v>
      </c>
      <c r="I457" s="4">
        <v>0</v>
      </c>
    </row>
    <row r="458" spans="1:9" x14ac:dyDescent="0.2">
      <c r="A458" s="2">
        <v>9</v>
      </c>
      <c r="B458" s="1" t="s">
        <v>71</v>
      </c>
      <c r="C458" s="4">
        <v>45</v>
      </c>
      <c r="D458" s="8">
        <v>3.26</v>
      </c>
      <c r="E458" s="4">
        <v>26</v>
      </c>
      <c r="F458" s="8">
        <v>3.04</v>
      </c>
      <c r="G458" s="4">
        <v>19</v>
      </c>
      <c r="H458" s="8">
        <v>3.92</v>
      </c>
      <c r="I458" s="4">
        <v>0</v>
      </c>
    </row>
    <row r="459" spans="1:9" x14ac:dyDescent="0.2">
      <c r="A459" s="2">
        <v>10</v>
      </c>
      <c r="B459" s="1" t="s">
        <v>64</v>
      </c>
      <c r="C459" s="4">
        <v>42</v>
      </c>
      <c r="D459" s="8">
        <v>3.04</v>
      </c>
      <c r="E459" s="4">
        <v>13</v>
      </c>
      <c r="F459" s="8">
        <v>1.52</v>
      </c>
      <c r="G459" s="4">
        <v>29</v>
      </c>
      <c r="H459" s="8">
        <v>5.98</v>
      </c>
      <c r="I459" s="4">
        <v>0</v>
      </c>
    </row>
    <row r="460" spans="1:9" x14ac:dyDescent="0.2">
      <c r="A460" s="2">
        <v>11</v>
      </c>
      <c r="B460" s="1" t="s">
        <v>80</v>
      </c>
      <c r="C460" s="4">
        <v>32</v>
      </c>
      <c r="D460" s="8">
        <v>2.3199999999999998</v>
      </c>
      <c r="E460" s="4">
        <v>31</v>
      </c>
      <c r="F460" s="8">
        <v>3.63</v>
      </c>
      <c r="G460" s="4">
        <v>1</v>
      </c>
      <c r="H460" s="8">
        <v>0.21</v>
      </c>
      <c r="I460" s="4">
        <v>0</v>
      </c>
    </row>
    <row r="461" spans="1:9" x14ac:dyDescent="0.2">
      <c r="A461" s="2">
        <v>12</v>
      </c>
      <c r="B461" s="1" t="s">
        <v>75</v>
      </c>
      <c r="C461" s="4">
        <v>28</v>
      </c>
      <c r="D461" s="8">
        <v>2.0299999999999998</v>
      </c>
      <c r="E461" s="4">
        <v>10</v>
      </c>
      <c r="F461" s="8">
        <v>1.17</v>
      </c>
      <c r="G461" s="4">
        <v>15</v>
      </c>
      <c r="H461" s="8">
        <v>3.09</v>
      </c>
      <c r="I461" s="4">
        <v>0</v>
      </c>
    </row>
    <row r="462" spans="1:9" x14ac:dyDescent="0.2">
      <c r="A462" s="2">
        <v>13</v>
      </c>
      <c r="B462" s="1" t="s">
        <v>84</v>
      </c>
      <c r="C462" s="4">
        <v>26</v>
      </c>
      <c r="D462" s="8">
        <v>1.88</v>
      </c>
      <c r="E462" s="4">
        <v>18</v>
      </c>
      <c r="F462" s="8">
        <v>2.11</v>
      </c>
      <c r="G462" s="4">
        <v>8</v>
      </c>
      <c r="H462" s="8">
        <v>1.65</v>
      </c>
      <c r="I462" s="4">
        <v>0</v>
      </c>
    </row>
    <row r="463" spans="1:9" x14ac:dyDescent="0.2">
      <c r="A463" s="2">
        <v>14</v>
      </c>
      <c r="B463" s="1" t="s">
        <v>89</v>
      </c>
      <c r="C463" s="4">
        <v>24</v>
      </c>
      <c r="D463" s="8">
        <v>1.74</v>
      </c>
      <c r="E463" s="4">
        <v>14</v>
      </c>
      <c r="F463" s="8">
        <v>1.64</v>
      </c>
      <c r="G463" s="4">
        <v>10</v>
      </c>
      <c r="H463" s="8">
        <v>2.06</v>
      </c>
      <c r="I463" s="4">
        <v>0</v>
      </c>
    </row>
    <row r="464" spans="1:9" x14ac:dyDescent="0.2">
      <c r="A464" s="2">
        <v>15</v>
      </c>
      <c r="B464" s="1" t="s">
        <v>69</v>
      </c>
      <c r="C464" s="4">
        <v>23</v>
      </c>
      <c r="D464" s="8">
        <v>1.67</v>
      </c>
      <c r="E464" s="4">
        <v>14</v>
      </c>
      <c r="F464" s="8">
        <v>1.64</v>
      </c>
      <c r="G464" s="4">
        <v>9</v>
      </c>
      <c r="H464" s="8">
        <v>1.86</v>
      </c>
      <c r="I464" s="4">
        <v>0</v>
      </c>
    </row>
    <row r="465" spans="1:9" x14ac:dyDescent="0.2">
      <c r="A465" s="2">
        <v>16</v>
      </c>
      <c r="B465" s="1" t="s">
        <v>81</v>
      </c>
      <c r="C465" s="4">
        <v>22</v>
      </c>
      <c r="D465" s="8">
        <v>1.59</v>
      </c>
      <c r="E465" s="4">
        <v>0</v>
      </c>
      <c r="F465" s="8">
        <v>0</v>
      </c>
      <c r="G465" s="4">
        <v>18</v>
      </c>
      <c r="H465" s="8">
        <v>3.71</v>
      </c>
      <c r="I465" s="4">
        <v>0</v>
      </c>
    </row>
    <row r="466" spans="1:9" x14ac:dyDescent="0.2">
      <c r="A466" s="2">
        <v>17</v>
      </c>
      <c r="B466" s="1" t="s">
        <v>76</v>
      </c>
      <c r="C466" s="4">
        <v>20</v>
      </c>
      <c r="D466" s="8">
        <v>1.45</v>
      </c>
      <c r="E466" s="4">
        <v>13</v>
      </c>
      <c r="F466" s="8">
        <v>1.52</v>
      </c>
      <c r="G466" s="4">
        <v>7</v>
      </c>
      <c r="H466" s="8">
        <v>1.44</v>
      </c>
      <c r="I466" s="4">
        <v>0</v>
      </c>
    </row>
    <row r="467" spans="1:9" x14ac:dyDescent="0.2">
      <c r="A467" s="2">
        <v>18</v>
      </c>
      <c r="B467" s="1" t="s">
        <v>74</v>
      </c>
      <c r="C467" s="4">
        <v>16</v>
      </c>
      <c r="D467" s="8">
        <v>1.1599999999999999</v>
      </c>
      <c r="E467" s="4">
        <v>14</v>
      </c>
      <c r="F467" s="8">
        <v>1.64</v>
      </c>
      <c r="G467" s="4">
        <v>2</v>
      </c>
      <c r="H467" s="8">
        <v>0.41</v>
      </c>
      <c r="I467" s="4">
        <v>0</v>
      </c>
    </row>
    <row r="468" spans="1:9" x14ac:dyDescent="0.2">
      <c r="A468" s="2">
        <v>19</v>
      </c>
      <c r="B468" s="1" t="s">
        <v>85</v>
      </c>
      <c r="C468" s="4">
        <v>15</v>
      </c>
      <c r="D468" s="8">
        <v>1.0900000000000001</v>
      </c>
      <c r="E468" s="4">
        <v>7</v>
      </c>
      <c r="F468" s="8">
        <v>0.82</v>
      </c>
      <c r="G468" s="4">
        <v>8</v>
      </c>
      <c r="H468" s="8">
        <v>1.65</v>
      </c>
      <c r="I468" s="4">
        <v>0</v>
      </c>
    </row>
    <row r="469" spans="1:9" x14ac:dyDescent="0.2">
      <c r="A469" s="2">
        <v>20</v>
      </c>
      <c r="B469" s="1" t="s">
        <v>66</v>
      </c>
      <c r="C469" s="4">
        <v>14</v>
      </c>
      <c r="D469" s="8">
        <v>1.01</v>
      </c>
      <c r="E469" s="4">
        <v>1</v>
      </c>
      <c r="F469" s="8">
        <v>0.12</v>
      </c>
      <c r="G469" s="4">
        <v>13</v>
      </c>
      <c r="H469" s="8">
        <v>2.68</v>
      </c>
      <c r="I469" s="4">
        <v>0</v>
      </c>
    </row>
    <row r="470" spans="1:9" x14ac:dyDescent="0.2">
      <c r="A470" s="2">
        <v>20</v>
      </c>
      <c r="B470" s="1" t="s">
        <v>88</v>
      </c>
      <c r="C470" s="4">
        <v>14</v>
      </c>
      <c r="D470" s="8">
        <v>1.01</v>
      </c>
      <c r="E470" s="4">
        <v>7</v>
      </c>
      <c r="F470" s="8">
        <v>0.82</v>
      </c>
      <c r="G470" s="4">
        <v>7</v>
      </c>
      <c r="H470" s="8">
        <v>1.44</v>
      </c>
      <c r="I470" s="4">
        <v>0</v>
      </c>
    </row>
    <row r="471" spans="1:9" x14ac:dyDescent="0.2">
      <c r="A471" s="2">
        <v>20</v>
      </c>
      <c r="B471" s="1" t="s">
        <v>86</v>
      </c>
      <c r="C471" s="4">
        <v>14</v>
      </c>
      <c r="D471" s="8">
        <v>1.01</v>
      </c>
      <c r="E471" s="4">
        <v>8</v>
      </c>
      <c r="F471" s="8">
        <v>0.94</v>
      </c>
      <c r="G471" s="4">
        <v>6</v>
      </c>
      <c r="H471" s="8">
        <v>1.24</v>
      </c>
      <c r="I471" s="4">
        <v>0</v>
      </c>
    </row>
    <row r="472" spans="1:9" x14ac:dyDescent="0.2">
      <c r="A472" s="1"/>
      <c r="C472" s="4"/>
      <c r="D472" s="8"/>
      <c r="E472" s="4"/>
      <c r="F472" s="8"/>
      <c r="G472" s="4"/>
      <c r="H472" s="8"/>
      <c r="I472" s="4"/>
    </row>
    <row r="473" spans="1:9" x14ac:dyDescent="0.2">
      <c r="A473" s="1" t="s">
        <v>21</v>
      </c>
      <c r="C473" s="4"/>
      <c r="D473" s="8"/>
      <c r="E473" s="4"/>
      <c r="F473" s="8"/>
      <c r="G473" s="4"/>
      <c r="H473" s="8"/>
      <c r="I473" s="4"/>
    </row>
    <row r="474" spans="1:9" x14ac:dyDescent="0.2">
      <c r="A474" s="2">
        <v>1</v>
      </c>
      <c r="B474" s="1" t="s">
        <v>76</v>
      </c>
      <c r="C474" s="4">
        <v>150</v>
      </c>
      <c r="D474" s="8">
        <v>14.9</v>
      </c>
      <c r="E474" s="4">
        <v>111</v>
      </c>
      <c r="F474" s="8">
        <v>19.510000000000002</v>
      </c>
      <c r="G474" s="4">
        <v>39</v>
      </c>
      <c r="H474" s="8">
        <v>9.11</v>
      </c>
      <c r="I474" s="4">
        <v>0</v>
      </c>
    </row>
    <row r="475" spans="1:9" x14ac:dyDescent="0.2">
      <c r="A475" s="2">
        <v>2</v>
      </c>
      <c r="B475" s="1" t="s">
        <v>78</v>
      </c>
      <c r="C475" s="4">
        <v>113</v>
      </c>
      <c r="D475" s="8">
        <v>11.22</v>
      </c>
      <c r="E475" s="4">
        <v>97</v>
      </c>
      <c r="F475" s="8">
        <v>17.05</v>
      </c>
      <c r="G475" s="4">
        <v>15</v>
      </c>
      <c r="H475" s="8">
        <v>3.5</v>
      </c>
      <c r="I475" s="4">
        <v>1</v>
      </c>
    </row>
    <row r="476" spans="1:9" x14ac:dyDescent="0.2">
      <c r="A476" s="2">
        <v>3</v>
      </c>
      <c r="B476" s="1" t="s">
        <v>77</v>
      </c>
      <c r="C476" s="4">
        <v>90</v>
      </c>
      <c r="D476" s="8">
        <v>8.94</v>
      </c>
      <c r="E476" s="4">
        <v>77</v>
      </c>
      <c r="F476" s="8">
        <v>13.53</v>
      </c>
      <c r="G476" s="4">
        <v>12</v>
      </c>
      <c r="H476" s="8">
        <v>2.8</v>
      </c>
      <c r="I476" s="4">
        <v>1</v>
      </c>
    </row>
    <row r="477" spans="1:9" x14ac:dyDescent="0.2">
      <c r="A477" s="2">
        <v>4</v>
      </c>
      <c r="B477" s="1" t="s">
        <v>62</v>
      </c>
      <c r="C477" s="4">
        <v>77</v>
      </c>
      <c r="D477" s="8">
        <v>7.65</v>
      </c>
      <c r="E477" s="4">
        <v>28</v>
      </c>
      <c r="F477" s="8">
        <v>4.92</v>
      </c>
      <c r="G477" s="4">
        <v>49</v>
      </c>
      <c r="H477" s="8">
        <v>11.45</v>
      </c>
      <c r="I477" s="4">
        <v>0</v>
      </c>
    </row>
    <row r="478" spans="1:9" x14ac:dyDescent="0.2">
      <c r="A478" s="2">
        <v>5</v>
      </c>
      <c r="B478" s="1" t="s">
        <v>63</v>
      </c>
      <c r="C478" s="4">
        <v>62</v>
      </c>
      <c r="D478" s="8">
        <v>6.16</v>
      </c>
      <c r="E478" s="4">
        <v>31</v>
      </c>
      <c r="F478" s="8">
        <v>5.45</v>
      </c>
      <c r="G478" s="4">
        <v>31</v>
      </c>
      <c r="H478" s="8">
        <v>7.24</v>
      </c>
      <c r="I478" s="4">
        <v>0</v>
      </c>
    </row>
    <row r="479" spans="1:9" x14ac:dyDescent="0.2">
      <c r="A479" s="2">
        <v>6</v>
      </c>
      <c r="B479" s="1" t="s">
        <v>72</v>
      </c>
      <c r="C479" s="4">
        <v>60</v>
      </c>
      <c r="D479" s="8">
        <v>5.96</v>
      </c>
      <c r="E479" s="4">
        <v>28</v>
      </c>
      <c r="F479" s="8">
        <v>4.92</v>
      </c>
      <c r="G479" s="4">
        <v>32</v>
      </c>
      <c r="H479" s="8">
        <v>7.48</v>
      </c>
      <c r="I479" s="4">
        <v>0</v>
      </c>
    </row>
    <row r="480" spans="1:9" x14ac:dyDescent="0.2">
      <c r="A480" s="2">
        <v>7</v>
      </c>
      <c r="B480" s="1" t="s">
        <v>70</v>
      </c>
      <c r="C480" s="4">
        <v>55</v>
      </c>
      <c r="D480" s="8">
        <v>5.46</v>
      </c>
      <c r="E480" s="4">
        <v>28</v>
      </c>
      <c r="F480" s="8">
        <v>4.92</v>
      </c>
      <c r="G480" s="4">
        <v>27</v>
      </c>
      <c r="H480" s="8">
        <v>6.31</v>
      </c>
      <c r="I480" s="4">
        <v>0</v>
      </c>
    </row>
    <row r="481" spans="1:9" x14ac:dyDescent="0.2">
      <c r="A481" s="2">
        <v>8</v>
      </c>
      <c r="B481" s="1" t="s">
        <v>73</v>
      </c>
      <c r="C481" s="4">
        <v>47</v>
      </c>
      <c r="D481" s="8">
        <v>4.67</v>
      </c>
      <c r="E481" s="4">
        <v>34</v>
      </c>
      <c r="F481" s="8">
        <v>5.98</v>
      </c>
      <c r="G481" s="4">
        <v>13</v>
      </c>
      <c r="H481" s="8">
        <v>3.04</v>
      </c>
      <c r="I481" s="4">
        <v>0</v>
      </c>
    </row>
    <row r="482" spans="1:9" x14ac:dyDescent="0.2">
      <c r="A482" s="2">
        <v>9</v>
      </c>
      <c r="B482" s="1" t="s">
        <v>64</v>
      </c>
      <c r="C482" s="4">
        <v>33</v>
      </c>
      <c r="D482" s="8">
        <v>3.28</v>
      </c>
      <c r="E482" s="4">
        <v>5</v>
      </c>
      <c r="F482" s="8">
        <v>0.88</v>
      </c>
      <c r="G482" s="4">
        <v>28</v>
      </c>
      <c r="H482" s="8">
        <v>6.54</v>
      </c>
      <c r="I482" s="4">
        <v>0</v>
      </c>
    </row>
    <row r="483" spans="1:9" x14ac:dyDescent="0.2">
      <c r="A483" s="2">
        <v>9</v>
      </c>
      <c r="B483" s="1" t="s">
        <v>80</v>
      </c>
      <c r="C483" s="4">
        <v>33</v>
      </c>
      <c r="D483" s="8">
        <v>3.28</v>
      </c>
      <c r="E483" s="4">
        <v>28</v>
      </c>
      <c r="F483" s="8">
        <v>4.92</v>
      </c>
      <c r="G483" s="4">
        <v>5</v>
      </c>
      <c r="H483" s="8">
        <v>1.17</v>
      </c>
      <c r="I483" s="4">
        <v>0</v>
      </c>
    </row>
    <row r="484" spans="1:9" x14ac:dyDescent="0.2">
      <c r="A484" s="2">
        <v>11</v>
      </c>
      <c r="B484" s="1" t="s">
        <v>79</v>
      </c>
      <c r="C484" s="4">
        <v>32</v>
      </c>
      <c r="D484" s="8">
        <v>3.18</v>
      </c>
      <c r="E484" s="4">
        <v>16</v>
      </c>
      <c r="F484" s="8">
        <v>2.81</v>
      </c>
      <c r="G484" s="4">
        <v>15</v>
      </c>
      <c r="H484" s="8">
        <v>3.5</v>
      </c>
      <c r="I484" s="4">
        <v>1</v>
      </c>
    </row>
    <row r="485" spans="1:9" x14ac:dyDescent="0.2">
      <c r="A485" s="2">
        <v>12</v>
      </c>
      <c r="B485" s="1" t="s">
        <v>71</v>
      </c>
      <c r="C485" s="4">
        <v>29</v>
      </c>
      <c r="D485" s="8">
        <v>2.88</v>
      </c>
      <c r="E485" s="4">
        <v>17</v>
      </c>
      <c r="F485" s="8">
        <v>2.99</v>
      </c>
      <c r="G485" s="4">
        <v>12</v>
      </c>
      <c r="H485" s="8">
        <v>2.8</v>
      </c>
      <c r="I485" s="4">
        <v>0</v>
      </c>
    </row>
    <row r="486" spans="1:9" x14ac:dyDescent="0.2">
      <c r="A486" s="2">
        <v>13</v>
      </c>
      <c r="B486" s="1" t="s">
        <v>74</v>
      </c>
      <c r="C486" s="4">
        <v>23</v>
      </c>
      <c r="D486" s="8">
        <v>2.2799999999999998</v>
      </c>
      <c r="E486" s="4">
        <v>15</v>
      </c>
      <c r="F486" s="8">
        <v>2.64</v>
      </c>
      <c r="G486" s="4">
        <v>7</v>
      </c>
      <c r="H486" s="8">
        <v>1.64</v>
      </c>
      <c r="I486" s="4">
        <v>1</v>
      </c>
    </row>
    <row r="487" spans="1:9" x14ac:dyDescent="0.2">
      <c r="A487" s="2">
        <v>14</v>
      </c>
      <c r="B487" s="1" t="s">
        <v>69</v>
      </c>
      <c r="C487" s="4">
        <v>18</v>
      </c>
      <c r="D487" s="8">
        <v>1.79</v>
      </c>
      <c r="E487" s="4">
        <v>10</v>
      </c>
      <c r="F487" s="8">
        <v>1.76</v>
      </c>
      <c r="G487" s="4">
        <v>8</v>
      </c>
      <c r="H487" s="8">
        <v>1.87</v>
      </c>
      <c r="I487" s="4">
        <v>0</v>
      </c>
    </row>
    <row r="488" spans="1:9" x14ac:dyDescent="0.2">
      <c r="A488" s="2">
        <v>15</v>
      </c>
      <c r="B488" s="1" t="s">
        <v>75</v>
      </c>
      <c r="C488" s="4">
        <v>15</v>
      </c>
      <c r="D488" s="8">
        <v>1.49</v>
      </c>
      <c r="E488" s="4">
        <v>6</v>
      </c>
      <c r="F488" s="8">
        <v>1.05</v>
      </c>
      <c r="G488" s="4">
        <v>9</v>
      </c>
      <c r="H488" s="8">
        <v>2.1</v>
      </c>
      <c r="I488" s="4">
        <v>0</v>
      </c>
    </row>
    <row r="489" spans="1:9" x14ac:dyDescent="0.2">
      <c r="A489" s="2">
        <v>16</v>
      </c>
      <c r="B489" s="1" t="s">
        <v>91</v>
      </c>
      <c r="C489" s="4">
        <v>13</v>
      </c>
      <c r="D489" s="8">
        <v>1.29</v>
      </c>
      <c r="E489" s="4">
        <v>3</v>
      </c>
      <c r="F489" s="8">
        <v>0.53</v>
      </c>
      <c r="G489" s="4">
        <v>10</v>
      </c>
      <c r="H489" s="8">
        <v>2.34</v>
      </c>
      <c r="I489" s="4">
        <v>0</v>
      </c>
    </row>
    <row r="490" spans="1:9" x14ac:dyDescent="0.2">
      <c r="A490" s="2">
        <v>16</v>
      </c>
      <c r="B490" s="1" t="s">
        <v>86</v>
      </c>
      <c r="C490" s="4">
        <v>13</v>
      </c>
      <c r="D490" s="8">
        <v>1.29</v>
      </c>
      <c r="E490" s="4">
        <v>7</v>
      </c>
      <c r="F490" s="8">
        <v>1.23</v>
      </c>
      <c r="G490" s="4">
        <v>6</v>
      </c>
      <c r="H490" s="8">
        <v>1.4</v>
      </c>
      <c r="I490" s="4">
        <v>0</v>
      </c>
    </row>
    <row r="491" spans="1:9" x14ac:dyDescent="0.2">
      <c r="A491" s="2">
        <v>18</v>
      </c>
      <c r="B491" s="1" t="s">
        <v>85</v>
      </c>
      <c r="C491" s="4">
        <v>12</v>
      </c>
      <c r="D491" s="8">
        <v>1.19</v>
      </c>
      <c r="E491" s="4">
        <v>2</v>
      </c>
      <c r="F491" s="8">
        <v>0.35</v>
      </c>
      <c r="G491" s="4">
        <v>10</v>
      </c>
      <c r="H491" s="8">
        <v>2.34</v>
      </c>
      <c r="I491" s="4">
        <v>0</v>
      </c>
    </row>
    <row r="492" spans="1:9" x14ac:dyDescent="0.2">
      <c r="A492" s="2">
        <v>18</v>
      </c>
      <c r="B492" s="1" t="s">
        <v>84</v>
      </c>
      <c r="C492" s="4">
        <v>12</v>
      </c>
      <c r="D492" s="8">
        <v>1.19</v>
      </c>
      <c r="E492" s="4">
        <v>1</v>
      </c>
      <c r="F492" s="8">
        <v>0.18</v>
      </c>
      <c r="G492" s="4">
        <v>11</v>
      </c>
      <c r="H492" s="8">
        <v>2.57</v>
      </c>
      <c r="I492" s="4">
        <v>0</v>
      </c>
    </row>
    <row r="493" spans="1:9" x14ac:dyDescent="0.2">
      <c r="A493" s="2">
        <v>20</v>
      </c>
      <c r="B493" s="1" t="s">
        <v>87</v>
      </c>
      <c r="C493" s="4">
        <v>9</v>
      </c>
      <c r="D493" s="8">
        <v>0.89</v>
      </c>
      <c r="E493" s="4">
        <v>1</v>
      </c>
      <c r="F493" s="8">
        <v>0.18</v>
      </c>
      <c r="G493" s="4">
        <v>8</v>
      </c>
      <c r="H493" s="8">
        <v>1.87</v>
      </c>
      <c r="I493" s="4">
        <v>0</v>
      </c>
    </row>
    <row r="494" spans="1:9" x14ac:dyDescent="0.2">
      <c r="A494" s="2">
        <v>20</v>
      </c>
      <c r="B494" s="1" t="s">
        <v>81</v>
      </c>
      <c r="C494" s="4">
        <v>9</v>
      </c>
      <c r="D494" s="8">
        <v>0.89</v>
      </c>
      <c r="E494" s="4">
        <v>0</v>
      </c>
      <c r="F494" s="8">
        <v>0</v>
      </c>
      <c r="G494" s="4">
        <v>9</v>
      </c>
      <c r="H494" s="8">
        <v>2.1</v>
      </c>
      <c r="I494" s="4">
        <v>0</v>
      </c>
    </row>
    <row r="495" spans="1:9" x14ac:dyDescent="0.2">
      <c r="A495" s="1"/>
      <c r="C495" s="4"/>
      <c r="D495" s="8"/>
      <c r="E495" s="4"/>
      <c r="F495" s="8"/>
      <c r="G495" s="4"/>
      <c r="H495" s="8"/>
      <c r="I495" s="4"/>
    </row>
    <row r="496" spans="1:9" x14ac:dyDescent="0.2">
      <c r="A496" s="1" t="s">
        <v>22</v>
      </c>
      <c r="C496" s="4"/>
      <c r="D496" s="8"/>
      <c r="E496" s="4"/>
      <c r="F496" s="8"/>
      <c r="G496" s="4"/>
      <c r="H496" s="8"/>
      <c r="I496" s="4"/>
    </row>
    <row r="497" spans="1:9" x14ac:dyDescent="0.2">
      <c r="A497" s="2">
        <v>1</v>
      </c>
      <c r="B497" s="1" t="s">
        <v>78</v>
      </c>
      <c r="C497" s="4">
        <v>175</v>
      </c>
      <c r="D497" s="8">
        <v>13.51</v>
      </c>
      <c r="E497" s="4">
        <v>161</v>
      </c>
      <c r="F497" s="8">
        <v>19.78</v>
      </c>
      <c r="G497" s="4">
        <v>14</v>
      </c>
      <c r="H497" s="8">
        <v>3.15</v>
      </c>
      <c r="I497" s="4">
        <v>0</v>
      </c>
    </row>
    <row r="498" spans="1:9" x14ac:dyDescent="0.2">
      <c r="A498" s="2">
        <v>2</v>
      </c>
      <c r="B498" s="1" t="s">
        <v>72</v>
      </c>
      <c r="C498" s="4">
        <v>114</v>
      </c>
      <c r="D498" s="8">
        <v>8.8000000000000007</v>
      </c>
      <c r="E498" s="4">
        <v>54</v>
      </c>
      <c r="F498" s="8">
        <v>6.63</v>
      </c>
      <c r="G498" s="4">
        <v>60</v>
      </c>
      <c r="H498" s="8">
        <v>13.48</v>
      </c>
      <c r="I498" s="4">
        <v>0</v>
      </c>
    </row>
    <row r="499" spans="1:9" x14ac:dyDescent="0.2">
      <c r="A499" s="2">
        <v>3</v>
      </c>
      <c r="B499" s="1" t="s">
        <v>77</v>
      </c>
      <c r="C499" s="4">
        <v>104</v>
      </c>
      <c r="D499" s="8">
        <v>8.0299999999999994</v>
      </c>
      <c r="E499" s="4">
        <v>99</v>
      </c>
      <c r="F499" s="8">
        <v>12.16</v>
      </c>
      <c r="G499" s="4">
        <v>5</v>
      </c>
      <c r="H499" s="8">
        <v>1.1200000000000001</v>
      </c>
      <c r="I499" s="4">
        <v>0</v>
      </c>
    </row>
    <row r="500" spans="1:9" x14ac:dyDescent="0.2">
      <c r="A500" s="2">
        <v>4</v>
      </c>
      <c r="B500" s="1" t="s">
        <v>62</v>
      </c>
      <c r="C500" s="4">
        <v>96</v>
      </c>
      <c r="D500" s="8">
        <v>7.41</v>
      </c>
      <c r="E500" s="4">
        <v>48</v>
      </c>
      <c r="F500" s="8">
        <v>5.9</v>
      </c>
      <c r="G500" s="4">
        <v>48</v>
      </c>
      <c r="H500" s="8">
        <v>10.79</v>
      </c>
      <c r="I500" s="4">
        <v>0</v>
      </c>
    </row>
    <row r="501" spans="1:9" x14ac:dyDescent="0.2">
      <c r="A501" s="2">
        <v>5</v>
      </c>
      <c r="B501" s="1" t="s">
        <v>70</v>
      </c>
      <c r="C501" s="4">
        <v>91</v>
      </c>
      <c r="D501" s="8">
        <v>7.03</v>
      </c>
      <c r="E501" s="4">
        <v>66</v>
      </c>
      <c r="F501" s="8">
        <v>8.11</v>
      </c>
      <c r="G501" s="4">
        <v>25</v>
      </c>
      <c r="H501" s="8">
        <v>5.62</v>
      </c>
      <c r="I501" s="4">
        <v>0</v>
      </c>
    </row>
    <row r="502" spans="1:9" x14ac:dyDescent="0.2">
      <c r="A502" s="2">
        <v>6</v>
      </c>
      <c r="B502" s="1" t="s">
        <v>63</v>
      </c>
      <c r="C502" s="4">
        <v>86</v>
      </c>
      <c r="D502" s="8">
        <v>6.64</v>
      </c>
      <c r="E502" s="4">
        <v>59</v>
      </c>
      <c r="F502" s="8">
        <v>7.25</v>
      </c>
      <c r="G502" s="4">
        <v>27</v>
      </c>
      <c r="H502" s="8">
        <v>6.07</v>
      </c>
      <c r="I502" s="4">
        <v>0</v>
      </c>
    </row>
    <row r="503" spans="1:9" x14ac:dyDescent="0.2">
      <c r="A503" s="2">
        <v>7</v>
      </c>
      <c r="B503" s="1" t="s">
        <v>92</v>
      </c>
      <c r="C503" s="4">
        <v>78</v>
      </c>
      <c r="D503" s="8">
        <v>6.02</v>
      </c>
      <c r="E503" s="4">
        <v>46</v>
      </c>
      <c r="F503" s="8">
        <v>5.65</v>
      </c>
      <c r="G503" s="4">
        <v>32</v>
      </c>
      <c r="H503" s="8">
        <v>7.19</v>
      </c>
      <c r="I503" s="4">
        <v>0</v>
      </c>
    </row>
    <row r="504" spans="1:9" x14ac:dyDescent="0.2">
      <c r="A504" s="2">
        <v>8</v>
      </c>
      <c r="B504" s="1" t="s">
        <v>73</v>
      </c>
      <c r="C504" s="4">
        <v>61</v>
      </c>
      <c r="D504" s="8">
        <v>4.71</v>
      </c>
      <c r="E504" s="4">
        <v>36</v>
      </c>
      <c r="F504" s="8">
        <v>4.42</v>
      </c>
      <c r="G504" s="4">
        <v>25</v>
      </c>
      <c r="H504" s="8">
        <v>5.62</v>
      </c>
      <c r="I504" s="4">
        <v>0</v>
      </c>
    </row>
    <row r="505" spans="1:9" x14ac:dyDescent="0.2">
      <c r="A505" s="2">
        <v>9</v>
      </c>
      <c r="B505" s="1" t="s">
        <v>71</v>
      </c>
      <c r="C505" s="4">
        <v>54</v>
      </c>
      <c r="D505" s="8">
        <v>4.17</v>
      </c>
      <c r="E505" s="4">
        <v>36</v>
      </c>
      <c r="F505" s="8">
        <v>4.42</v>
      </c>
      <c r="G505" s="4">
        <v>18</v>
      </c>
      <c r="H505" s="8">
        <v>4.04</v>
      </c>
      <c r="I505" s="4">
        <v>0</v>
      </c>
    </row>
    <row r="506" spans="1:9" x14ac:dyDescent="0.2">
      <c r="A506" s="2">
        <v>10</v>
      </c>
      <c r="B506" s="1" t="s">
        <v>64</v>
      </c>
      <c r="C506" s="4">
        <v>41</v>
      </c>
      <c r="D506" s="8">
        <v>3.17</v>
      </c>
      <c r="E506" s="4">
        <v>15</v>
      </c>
      <c r="F506" s="8">
        <v>1.84</v>
      </c>
      <c r="G506" s="4">
        <v>26</v>
      </c>
      <c r="H506" s="8">
        <v>5.84</v>
      </c>
      <c r="I506" s="4">
        <v>0</v>
      </c>
    </row>
    <row r="507" spans="1:9" x14ac:dyDescent="0.2">
      <c r="A507" s="2">
        <v>11</v>
      </c>
      <c r="B507" s="1" t="s">
        <v>69</v>
      </c>
      <c r="C507" s="4">
        <v>39</v>
      </c>
      <c r="D507" s="8">
        <v>3.01</v>
      </c>
      <c r="E507" s="4">
        <v>22</v>
      </c>
      <c r="F507" s="8">
        <v>2.7</v>
      </c>
      <c r="G507" s="4">
        <v>17</v>
      </c>
      <c r="H507" s="8">
        <v>3.82</v>
      </c>
      <c r="I507" s="4">
        <v>0</v>
      </c>
    </row>
    <row r="508" spans="1:9" x14ac:dyDescent="0.2">
      <c r="A508" s="2">
        <v>12</v>
      </c>
      <c r="B508" s="1" t="s">
        <v>79</v>
      </c>
      <c r="C508" s="4">
        <v>37</v>
      </c>
      <c r="D508" s="8">
        <v>2.86</v>
      </c>
      <c r="E508" s="4">
        <v>28</v>
      </c>
      <c r="F508" s="8">
        <v>3.44</v>
      </c>
      <c r="G508" s="4">
        <v>3</v>
      </c>
      <c r="H508" s="8">
        <v>0.67</v>
      </c>
      <c r="I508" s="4">
        <v>0</v>
      </c>
    </row>
    <row r="509" spans="1:9" x14ac:dyDescent="0.2">
      <c r="A509" s="2">
        <v>13</v>
      </c>
      <c r="B509" s="1" t="s">
        <v>80</v>
      </c>
      <c r="C509" s="4">
        <v>28</v>
      </c>
      <c r="D509" s="8">
        <v>2.16</v>
      </c>
      <c r="E509" s="4">
        <v>26</v>
      </c>
      <c r="F509" s="8">
        <v>3.19</v>
      </c>
      <c r="G509" s="4">
        <v>2</v>
      </c>
      <c r="H509" s="8">
        <v>0.45</v>
      </c>
      <c r="I509" s="4">
        <v>0</v>
      </c>
    </row>
    <row r="510" spans="1:9" x14ac:dyDescent="0.2">
      <c r="A510" s="2">
        <v>14</v>
      </c>
      <c r="B510" s="1" t="s">
        <v>81</v>
      </c>
      <c r="C510" s="4">
        <v>25</v>
      </c>
      <c r="D510" s="8">
        <v>1.93</v>
      </c>
      <c r="E510" s="4">
        <v>0</v>
      </c>
      <c r="F510" s="8">
        <v>0</v>
      </c>
      <c r="G510" s="4">
        <v>6</v>
      </c>
      <c r="H510" s="8">
        <v>1.35</v>
      </c>
      <c r="I510" s="4">
        <v>0</v>
      </c>
    </row>
    <row r="511" spans="1:9" x14ac:dyDescent="0.2">
      <c r="A511" s="2">
        <v>15</v>
      </c>
      <c r="B511" s="1" t="s">
        <v>84</v>
      </c>
      <c r="C511" s="4">
        <v>19</v>
      </c>
      <c r="D511" s="8">
        <v>1.47</v>
      </c>
      <c r="E511" s="4">
        <v>9</v>
      </c>
      <c r="F511" s="8">
        <v>1.1100000000000001</v>
      </c>
      <c r="G511" s="4">
        <v>10</v>
      </c>
      <c r="H511" s="8">
        <v>2.25</v>
      </c>
      <c r="I511" s="4">
        <v>0</v>
      </c>
    </row>
    <row r="512" spans="1:9" x14ac:dyDescent="0.2">
      <c r="A512" s="2">
        <v>16</v>
      </c>
      <c r="B512" s="1" t="s">
        <v>74</v>
      </c>
      <c r="C512" s="4">
        <v>18</v>
      </c>
      <c r="D512" s="8">
        <v>1.39</v>
      </c>
      <c r="E512" s="4">
        <v>15</v>
      </c>
      <c r="F512" s="8">
        <v>1.84</v>
      </c>
      <c r="G512" s="4">
        <v>3</v>
      </c>
      <c r="H512" s="8">
        <v>0.67</v>
      </c>
      <c r="I512" s="4">
        <v>0</v>
      </c>
    </row>
    <row r="513" spans="1:9" x14ac:dyDescent="0.2">
      <c r="A513" s="2">
        <v>17</v>
      </c>
      <c r="B513" s="1" t="s">
        <v>75</v>
      </c>
      <c r="C513" s="4">
        <v>17</v>
      </c>
      <c r="D513" s="8">
        <v>1.31</v>
      </c>
      <c r="E513" s="4">
        <v>8</v>
      </c>
      <c r="F513" s="8">
        <v>0.98</v>
      </c>
      <c r="G513" s="4">
        <v>9</v>
      </c>
      <c r="H513" s="8">
        <v>2.02</v>
      </c>
      <c r="I513" s="4">
        <v>0</v>
      </c>
    </row>
    <row r="514" spans="1:9" x14ac:dyDescent="0.2">
      <c r="A514" s="2">
        <v>18</v>
      </c>
      <c r="B514" s="1" t="s">
        <v>95</v>
      </c>
      <c r="C514" s="4">
        <v>15</v>
      </c>
      <c r="D514" s="8">
        <v>1.1599999999999999</v>
      </c>
      <c r="E514" s="4">
        <v>3</v>
      </c>
      <c r="F514" s="8">
        <v>0.37</v>
      </c>
      <c r="G514" s="4">
        <v>12</v>
      </c>
      <c r="H514" s="8">
        <v>2.7</v>
      </c>
      <c r="I514" s="4">
        <v>0</v>
      </c>
    </row>
    <row r="515" spans="1:9" x14ac:dyDescent="0.2">
      <c r="A515" s="2">
        <v>19</v>
      </c>
      <c r="B515" s="1" t="s">
        <v>85</v>
      </c>
      <c r="C515" s="4">
        <v>13</v>
      </c>
      <c r="D515" s="8">
        <v>1</v>
      </c>
      <c r="E515" s="4">
        <v>6</v>
      </c>
      <c r="F515" s="8">
        <v>0.74</v>
      </c>
      <c r="G515" s="4">
        <v>7</v>
      </c>
      <c r="H515" s="8">
        <v>1.57</v>
      </c>
      <c r="I515" s="4">
        <v>0</v>
      </c>
    </row>
    <row r="516" spans="1:9" x14ac:dyDescent="0.2">
      <c r="A516" s="2">
        <v>20</v>
      </c>
      <c r="B516" s="1" t="s">
        <v>67</v>
      </c>
      <c r="C516" s="4">
        <v>11</v>
      </c>
      <c r="D516" s="8">
        <v>0.85</v>
      </c>
      <c r="E516" s="4">
        <v>5</v>
      </c>
      <c r="F516" s="8">
        <v>0.61</v>
      </c>
      <c r="G516" s="4">
        <v>6</v>
      </c>
      <c r="H516" s="8">
        <v>1.35</v>
      </c>
      <c r="I516" s="4">
        <v>0</v>
      </c>
    </row>
    <row r="517" spans="1:9" x14ac:dyDescent="0.2">
      <c r="A517" s="2">
        <v>20</v>
      </c>
      <c r="B517" s="1" t="s">
        <v>88</v>
      </c>
      <c r="C517" s="4">
        <v>11</v>
      </c>
      <c r="D517" s="8">
        <v>0.85</v>
      </c>
      <c r="E517" s="4">
        <v>6</v>
      </c>
      <c r="F517" s="8">
        <v>0.74</v>
      </c>
      <c r="G517" s="4">
        <v>5</v>
      </c>
      <c r="H517" s="8">
        <v>1.1200000000000001</v>
      </c>
      <c r="I517" s="4">
        <v>0</v>
      </c>
    </row>
    <row r="518" spans="1:9" x14ac:dyDescent="0.2">
      <c r="A518" s="1"/>
      <c r="C518" s="4"/>
      <c r="D518" s="8"/>
      <c r="E518" s="4"/>
      <c r="F518" s="8"/>
      <c r="G518" s="4"/>
      <c r="H518" s="8"/>
      <c r="I518" s="4"/>
    </row>
    <row r="519" spans="1:9" x14ac:dyDescent="0.2">
      <c r="A519" s="1" t="s">
        <v>23</v>
      </c>
      <c r="C519" s="4"/>
      <c r="D519" s="8"/>
      <c r="E519" s="4"/>
      <c r="F519" s="8"/>
      <c r="G519" s="4"/>
      <c r="H519" s="8"/>
      <c r="I519" s="4"/>
    </row>
    <row r="520" spans="1:9" x14ac:dyDescent="0.2">
      <c r="A520" s="2">
        <v>1</v>
      </c>
      <c r="B520" s="1" t="s">
        <v>78</v>
      </c>
      <c r="C520" s="4">
        <v>644</v>
      </c>
      <c r="D520" s="8">
        <v>12.47</v>
      </c>
      <c r="E520" s="4">
        <v>534</v>
      </c>
      <c r="F520" s="8">
        <v>19.87</v>
      </c>
      <c r="G520" s="4">
        <v>110</v>
      </c>
      <c r="H520" s="8">
        <v>4.62</v>
      </c>
      <c r="I520" s="4">
        <v>0</v>
      </c>
    </row>
    <row r="521" spans="1:9" x14ac:dyDescent="0.2">
      <c r="A521" s="2">
        <v>2</v>
      </c>
      <c r="B521" s="1" t="s">
        <v>77</v>
      </c>
      <c r="C521" s="4">
        <v>476</v>
      </c>
      <c r="D521" s="8">
        <v>9.2100000000000009</v>
      </c>
      <c r="E521" s="4">
        <v>409</v>
      </c>
      <c r="F521" s="8">
        <v>15.22</v>
      </c>
      <c r="G521" s="4">
        <v>67</v>
      </c>
      <c r="H521" s="8">
        <v>2.82</v>
      </c>
      <c r="I521" s="4">
        <v>0</v>
      </c>
    </row>
    <row r="522" spans="1:9" x14ac:dyDescent="0.2">
      <c r="A522" s="2">
        <v>3</v>
      </c>
      <c r="B522" s="1" t="s">
        <v>62</v>
      </c>
      <c r="C522" s="4">
        <v>400</v>
      </c>
      <c r="D522" s="8">
        <v>7.74</v>
      </c>
      <c r="E522" s="4">
        <v>147</v>
      </c>
      <c r="F522" s="8">
        <v>5.47</v>
      </c>
      <c r="G522" s="4">
        <v>253</v>
      </c>
      <c r="H522" s="8">
        <v>10.63</v>
      </c>
      <c r="I522" s="4">
        <v>0</v>
      </c>
    </row>
    <row r="523" spans="1:9" x14ac:dyDescent="0.2">
      <c r="A523" s="2">
        <v>4</v>
      </c>
      <c r="B523" s="1" t="s">
        <v>63</v>
      </c>
      <c r="C523" s="4">
        <v>364</v>
      </c>
      <c r="D523" s="8">
        <v>7.05</v>
      </c>
      <c r="E523" s="4">
        <v>208</v>
      </c>
      <c r="F523" s="8">
        <v>7.74</v>
      </c>
      <c r="G523" s="4">
        <v>156</v>
      </c>
      <c r="H523" s="8">
        <v>6.56</v>
      </c>
      <c r="I523" s="4">
        <v>0</v>
      </c>
    </row>
    <row r="524" spans="1:9" x14ac:dyDescent="0.2">
      <c r="A524" s="2">
        <v>5</v>
      </c>
      <c r="B524" s="1" t="s">
        <v>72</v>
      </c>
      <c r="C524" s="4">
        <v>334</v>
      </c>
      <c r="D524" s="8">
        <v>6.47</v>
      </c>
      <c r="E524" s="4">
        <v>155</v>
      </c>
      <c r="F524" s="8">
        <v>5.77</v>
      </c>
      <c r="G524" s="4">
        <v>179</v>
      </c>
      <c r="H524" s="8">
        <v>7.52</v>
      </c>
      <c r="I524" s="4">
        <v>0</v>
      </c>
    </row>
    <row r="525" spans="1:9" x14ac:dyDescent="0.2">
      <c r="A525" s="2">
        <v>6</v>
      </c>
      <c r="B525" s="1" t="s">
        <v>70</v>
      </c>
      <c r="C525" s="4">
        <v>304</v>
      </c>
      <c r="D525" s="8">
        <v>5.88</v>
      </c>
      <c r="E525" s="4">
        <v>199</v>
      </c>
      <c r="F525" s="8">
        <v>7.4</v>
      </c>
      <c r="G525" s="4">
        <v>105</v>
      </c>
      <c r="H525" s="8">
        <v>4.41</v>
      </c>
      <c r="I525" s="4">
        <v>0</v>
      </c>
    </row>
    <row r="526" spans="1:9" x14ac:dyDescent="0.2">
      <c r="A526" s="2">
        <v>7</v>
      </c>
      <c r="B526" s="1" t="s">
        <v>73</v>
      </c>
      <c r="C526" s="4">
        <v>236</v>
      </c>
      <c r="D526" s="8">
        <v>4.57</v>
      </c>
      <c r="E526" s="4">
        <v>124</v>
      </c>
      <c r="F526" s="8">
        <v>4.6100000000000003</v>
      </c>
      <c r="G526" s="4">
        <v>111</v>
      </c>
      <c r="H526" s="8">
        <v>4.67</v>
      </c>
      <c r="I526" s="4">
        <v>0</v>
      </c>
    </row>
    <row r="527" spans="1:9" x14ac:dyDescent="0.2">
      <c r="A527" s="2">
        <v>8</v>
      </c>
      <c r="B527" s="1" t="s">
        <v>64</v>
      </c>
      <c r="C527" s="4">
        <v>219</v>
      </c>
      <c r="D527" s="8">
        <v>4.24</v>
      </c>
      <c r="E527" s="4">
        <v>68</v>
      </c>
      <c r="F527" s="8">
        <v>2.5299999999999998</v>
      </c>
      <c r="G527" s="4">
        <v>151</v>
      </c>
      <c r="H527" s="8">
        <v>6.35</v>
      </c>
      <c r="I527" s="4">
        <v>0</v>
      </c>
    </row>
    <row r="528" spans="1:9" x14ac:dyDescent="0.2">
      <c r="A528" s="2">
        <v>9</v>
      </c>
      <c r="B528" s="1" t="s">
        <v>71</v>
      </c>
      <c r="C528" s="4">
        <v>200</v>
      </c>
      <c r="D528" s="8">
        <v>3.87</v>
      </c>
      <c r="E528" s="4">
        <v>108</v>
      </c>
      <c r="F528" s="8">
        <v>4.0199999999999996</v>
      </c>
      <c r="G528" s="4">
        <v>92</v>
      </c>
      <c r="H528" s="8">
        <v>3.87</v>
      </c>
      <c r="I528" s="4">
        <v>0</v>
      </c>
    </row>
    <row r="529" spans="1:9" x14ac:dyDescent="0.2">
      <c r="A529" s="2">
        <v>10</v>
      </c>
      <c r="B529" s="1" t="s">
        <v>79</v>
      </c>
      <c r="C529" s="4">
        <v>182</v>
      </c>
      <c r="D529" s="8">
        <v>3.52</v>
      </c>
      <c r="E529" s="4">
        <v>98</v>
      </c>
      <c r="F529" s="8">
        <v>3.65</v>
      </c>
      <c r="G529" s="4">
        <v>43</v>
      </c>
      <c r="H529" s="8">
        <v>1.81</v>
      </c>
      <c r="I529" s="4">
        <v>3</v>
      </c>
    </row>
    <row r="530" spans="1:9" x14ac:dyDescent="0.2">
      <c r="A530" s="2">
        <v>11</v>
      </c>
      <c r="B530" s="1" t="s">
        <v>80</v>
      </c>
      <c r="C530" s="4">
        <v>158</v>
      </c>
      <c r="D530" s="8">
        <v>3.06</v>
      </c>
      <c r="E530" s="4">
        <v>146</v>
      </c>
      <c r="F530" s="8">
        <v>5.43</v>
      </c>
      <c r="G530" s="4">
        <v>12</v>
      </c>
      <c r="H530" s="8">
        <v>0.5</v>
      </c>
      <c r="I530" s="4">
        <v>0</v>
      </c>
    </row>
    <row r="531" spans="1:9" x14ac:dyDescent="0.2">
      <c r="A531" s="2">
        <v>12</v>
      </c>
      <c r="B531" s="1" t="s">
        <v>75</v>
      </c>
      <c r="C531" s="4">
        <v>140</v>
      </c>
      <c r="D531" s="8">
        <v>2.71</v>
      </c>
      <c r="E531" s="4">
        <v>56</v>
      </c>
      <c r="F531" s="8">
        <v>2.08</v>
      </c>
      <c r="G531" s="4">
        <v>80</v>
      </c>
      <c r="H531" s="8">
        <v>3.36</v>
      </c>
      <c r="I531" s="4">
        <v>0</v>
      </c>
    </row>
    <row r="532" spans="1:9" x14ac:dyDescent="0.2">
      <c r="A532" s="2">
        <v>13</v>
      </c>
      <c r="B532" s="1" t="s">
        <v>74</v>
      </c>
      <c r="C532" s="4">
        <v>137</v>
      </c>
      <c r="D532" s="8">
        <v>2.65</v>
      </c>
      <c r="E532" s="4">
        <v>100</v>
      </c>
      <c r="F532" s="8">
        <v>3.72</v>
      </c>
      <c r="G532" s="4">
        <v>36</v>
      </c>
      <c r="H532" s="8">
        <v>1.51</v>
      </c>
      <c r="I532" s="4">
        <v>1</v>
      </c>
    </row>
    <row r="533" spans="1:9" x14ac:dyDescent="0.2">
      <c r="A533" s="2">
        <v>14</v>
      </c>
      <c r="B533" s="1" t="s">
        <v>69</v>
      </c>
      <c r="C533" s="4">
        <v>135</v>
      </c>
      <c r="D533" s="8">
        <v>2.61</v>
      </c>
      <c r="E533" s="4">
        <v>41</v>
      </c>
      <c r="F533" s="8">
        <v>1.53</v>
      </c>
      <c r="G533" s="4">
        <v>94</v>
      </c>
      <c r="H533" s="8">
        <v>3.95</v>
      </c>
      <c r="I533" s="4">
        <v>0</v>
      </c>
    </row>
    <row r="534" spans="1:9" x14ac:dyDescent="0.2">
      <c r="A534" s="2">
        <v>15</v>
      </c>
      <c r="B534" s="1" t="s">
        <v>81</v>
      </c>
      <c r="C534" s="4">
        <v>109</v>
      </c>
      <c r="D534" s="8">
        <v>2.11</v>
      </c>
      <c r="E534" s="4">
        <v>0</v>
      </c>
      <c r="F534" s="8">
        <v>0</v>
      </c>
      <c r="G534" s="4">
        <v>67</v>
      </c>
      <c r="H534" s="8">
        <v>2.82</v>
      </c>
      <c r="I534" s="4">
        <v>1</v>
      </c>
    </row>
    <row r="535" spans="1:9" x14ac:dyDescent="0.2">
      <c r="A535" s="2">
        <v>16</v>
      </c>
      <c r="B535" s="1" t="s">
        <v>67</v>
      </c>
      <c r="C535" s="4">
        <v>65</v>
      </c>
      <c r="D535" s="8">
        <v>1.26</v>
      </c>
      <c r="E535" s="4">
        <v>9</v>
      </c>
      <c r="F535" s="8">
        <v>0.33</v>
      </c>
      <c r="G535" s="4">
        <v>56</v>
      </c>
      <c r="H535" s="8">
        <v>2.35</v>
      </c>
      <c r="I535" s="4">
        <v>0</v>
      </c>
    </row>
    <row r="536" spans="1:9" x14ac:dyDescent="0.2">
      <c r="A536" s="2">
        <v>17</v>
      </c>
      <c r="B536" s="1" t="s">
        <v>68</v>
      </c>
      <c r="C536" s="4">
        <v>61</v>
      </c>
      <c r="D536" s="8">
        <v>1.18</v>
      </c>
      <c r="E536" s="4">
        <v>12</v>
      </c>
      <c r="F536" s="8">
        <v>0.45</v>
      </c>
      <c r="G536" s="4">
        <v>49</v>
      </c>
      <c r="H536" s="8">
        <v>2.06</v>
      </c>
      <c r="I536" s="4">
        <v>0</v>
      </c>
    </row>
    <row r="537" spans="1:9" x14ac:dyDescent="0.2">
      <c r="A537" s="2">
        <v>18</v>
      </c>
      <c r="B537" s="1" t="s">
        <v>66</v>
      </c>
      <c r="C537" s="4">
        <v>57</v>
      </c>
      <c r="D537" s="8">
        <v>1.1000000000000001</v>
      </c>
      <c r="E537" s="4">
        <v>11</v>
      </c>
      <c r="F537" s="8">
        <v>0.41</v>
      </c>
      <c r="G537" s="4">
        <v>46</v>
      </c>
      <c r="H537" s="8">
        <v>1.93</v>
      </c>
      <c r="I537" s="4">
        <v>0</v>
      </c>
    </row>
    <row r="538" spans="1:9" x14ac:dyDescent="0.2">
      <c r="A538" s="2">
        <v>19</v>
      </c>
      <c r="B538" s="1" t="s">
        <v>88</v>
      </c>
      <c r="C538" s="4">
        <v>56</v>
      </c>
      <c r="D538" s="8">
        <v>1.08</v>
      </c>
      <c r="E538" s="4">
        <v>32</v>
      </c>
      <c r="F538" s="8">
        <v>1.19</v>
      </c>
      <c r="G538" s="4">
        <v>24</v>
      </c>
      <c r="H538" s="8">
        <v>1.01</v>
      </c>
      <c r="I538" s="4">
        <v>0</v>
      </c>
    </row>
    <row r="539" spans="1:9" x14ac:dyDescent="0.2">
      <c r="A539" s="2">
        <v>20</v>
      </c>
      <c r="B539" s="1" t="s">
        <v>89</v>
      </c>
      <c r="C539" s="4">
        <v>54</v>
      </c>
      <c r="D539" s="8">
        <v>1.05</v>
      </c>
      <c r="E539" s="4">
        <v>18</v>
      </c>
      <c r="F539" s="8">
        <v>0.67</v>
      </c>
      <c r="G539" s="4">
        <v>35</v>
      </c>
      <c r="H539" s="8">
        <v>1.47</v>
      </c>
      <c r="I539" s="4">
        <v>1</v>
      </c>
    </row>
    <row r="540" spans="1:9" x14ac:dyDescent="0.2">
      <c r="A540" s="1"/>
      <c r="C540" s="4"/>
      <c r="D540" s="8"/>
      <c r="E540" s="4"/>
      <c r="F540" s="8"/>
      <c r="G540" s="4"/>
      <c r="H540" s="8"/>
      <c r="I540" s="4"/>
    </row>
    <row r="541" spans="1:9" x14ac:dyDescent="0.2">
      <c r="A541" s="1" t="s">
        <v>24</v>
      </c>
      <c r="C541" s="4"/>
      <c r="D541" s="8"/>
      <c r="E541" s="4"/>
      <c r="F541" s="8"/>
      <c r="G541" s="4"/>
      <c r="H541" s="8"/>
      <c r="I541" s="4"/>
    </row>
    <row r="542" spans="1:9" x14ac:dyDescent="0.2">
      <c r="A542" s="2">
        <v>1</v>
      </c>
      <c r="B542" s="1" t="s">
        <v>78</v>
      </c>
      <c r="C542" s="4">
        <v>134</v>
      </c>
      <c r="D542" s="8">
        <v>12.91</v>
      </c>
      <c r="E542" s="4">
        <v>127</v>
      </c>
      <c r="F542" s="8">
        <v>18.809999999999999</v>
      </c>
      <c r="G542" s="4">
        <v>7</v>
      </c>
      <c r="H542" s="8">
        <v>2.04</v>
      </c>
      <c r="I542" s="4">
        <v>0</v>
      </c>
    </row>
    <row r="543" spans="1:9" x14ac:dyDescent="0.2">
      <c r="A543" s="2">
        <v>2</v>
      </c>
      <c r="B543" s="1" t="s">
        <v>63</v>
      </c>
      <c r="C543" s="4">
        <v>123</v>
      </c>
      <c r="D543" s="8">
        <v>11.85</v>
      </c>
      <c r="E543" s="4">
        <v>85</v>
      </c>
      <c r="F543" s="8">
        <v>12.59</v>
      </c>
      <c r="G543" s="4">
        <v>38</v>
      </c>
      <c r="H543" s="8">
        <v>11.08</v>
      </c>
      <c r="I543" s="4">
        <v>0</v>
      </c>
    </row>
    <row r="544" spans="1:9" x14ac:dyDescent="0.2">
      <c r="A544" s="2">
        <v>3</v>
      </c>
      <c r="B544" s="1" t="s">
        <v>72</v>
      </c>
      <c r="C544" s="4">
        <v>102</v>
      </c>
      <c r="D544" s="8">
        <v>9.83</v>
      </c>
      <c r="E544" s="4">
        <v>69</v>
      </c>
      <c r="F544" s="8">
        <v>10.220000000000001</v>
      </c>
      <c r="G544" s="4">
        <v>33</v>
      </c>
      <c r="H544" s="8">
        <v>9.6199999999999992</v>
      </c>
      <c r="I544" s="4">
        <v>0</v>
      </c>
    </row>
    <row r="545" spans="1:9" x14ac:dyDescent="0.2">
      <c r="A545" s="2">
        <v>4</v>
      </c>
      <c r="B545" s="1" t="s">
        <v>62</v>
      </c>
      <c r="C545" s="4">
        <v>98</v>
      </c>
      <c r="D545" s="8">
        <v>9.44</v>
      </c>
      <c r="E545" s="4">
        <v>49</v>
      </c>
      <c r="F545" s="8">
        <v>7.26</v>
      </c>
      <c r="G545" s="4">
        <v>49</v>
      </c>
      <c r="H545" s="8">
        <v>14.29</v>
      </c>
      <c r="I545" s="4">
        <v>0</v>
      </c>
    </row>
    <row r="546" spans="1:9" x14ac:dyDescent="0.2">
      <c r="A546" s="2">
        <v>5</v>
      </c>
      <c r="B546" s="1" t="s">
        <v>77</v>
      </c>
      <c r="C546" s="4">
        <v>84</v>
      </c>
      <c r="D546" s="8">
        <v>8.09</v>
      </c>
      <c r="E546" s="4">
        <v>81</v>
      </c>
      <c r="F546" s="8">
        <v>12</v>
      </c>
      <c r="G546" s="4">
        <v>3</v>
      </c>
      <c r="H546" s="8">
        <v>0.87</v>
      </c>
      <c r="I546" s="4">
        <v>0</v>
      </c>
    </row>
    <row r="547" spans="1:9" x14ac:dyDescent="0.2">
      <c r="A547" s="2">
        <v>6</v>
      </c>
      <c r="B547" s="1" t="s">
        <v>70</v>
      </c>
      <c r="C547" s="4">
        <v>66</v>
      </c>
      <c r="D547" s="8">
        <v>6.36</v>
      </c>
      <c r="E547" s="4">
        <v>49</v>
      </c>
      <c r="F547" s="8">
        <v>7.26</v>
      </c>
      <c r="G547" s="4">
        <v>17</v>
      </c>
      <c r="H547" s="8">
        <v>4.96</v>
      </c>
      <c r="I547" s="4">
        <v>0</v>
      </c>
    </row>
    <row r="548" spans="1:9" x14ac:dyDescent="0.2">
      <c r="A548" s="2">
        <v>7</v>
      </c>
      <c r="B548" s="1" t="s">
        <v>71</v>
      </c>
      <c r="C548" s="4">
        <v>45</v>
      </c>
      <c r="D548" s="8">
        <v>4.34</v>
      </c>
      <c r="E548" s="4">
        <v>35</v>
      </c>
      <c r="F548" s="8">
        <v>5.19</v>
      </c>
      <c r="G548" s="4">
        <v>10</v>
      </c>
      <c r="H548" s="8">
        <v>2.92</v>
      </c>
      <c r="I548" s="4">
        <v>0</v>
      </c>
    </row>
    <row r="549" spans="1:9" x14ac:dyDescent="0.2">
      <c r="A549" s="2">
        <v>8</v>
      </c>
      <c r="B549" s="1" t="s">
        <v>64</v>
      </c>
      <c r="C549" s="4">
        <v>39</v>
      </c>
      <c r="D549" s="8">
        <v>3.76</v>
      </c>
      <c r="E549" s="4">
        <v>20</v>
      </c>
      <c r="F549" s="8">
        <v>2.96</v>
      </c>
      <c r="G549" s="4">
        <v>19</v>
      </c>
      <c r="H549" s="8">
        <v>5.54</v>
      </c>
      <c r="I549" s="4">
        <v>0</v>
      </c>
    </row>
    <row r="550" spans="1:9" x14ac:dyDescent="0.2">
      <c r="A550" s="2">
        <v>9</v>
      </c>
      <c r="B550" s="1" t="s">
        <v>79</v>
      </c>
      <c r="C550" s="4">
        <v>30</v>
      </c>
      <c r="D550" s="8">
        <v>2.89</v>
      </c>
      <c r="E550" s="4">
        <v>22</v>
      </c>
      <c r="F550" s="8">
        <v>3.26</v>
      </c>
      <c r="G550" s="4">
        <v>1</v>
      </c>
      <c r="H550" s="8">
        <v>0.28999999999999998</v>
      </c>
      <c r="I550" s="4">
        <v>0</v>
      </c>
    </row>
    <row r="551" spans="1:9" x14ac:dyDescent="0.2">
      <c r="A551" s="2">
        <v>10</v>
      </c>
      <c r="B551" s="1" t="s">
        <v>69</v>
      </c>
      <c r="C551" s="4">
        <v>29</v>
      </c>
      <c r="D551" s="8">
        <v>2.79</v>
      </c>
      <c r="E551" s="4">
        <v>22</v>
      </c>
      <c r="F551" s="8">
        <v>3.26</v>
      </c>
      <c r="G551" s="4">
        <v>7</v>
      </c>
      <c r="H551" s="8">
        <v>2.04</v>
      </c>
      <c r="I551" s="4">
        <v>0</v>
      </c>
    </row>
    <row r="552" spans="1:9" x14ac:dyDescent="0.2">
      <c r="A552" s="2">
        <v>11</v>
      </c>
      <c r="B552" s="1" t="s">
        <v>80</v>
      </c>
      <c r="C552" s="4">
        <v>25</v>
      </c>
      <c r="D552" s="8">
        <v>2.41</v>
      </c>
      <c r="E552" s="4">
        <v>22</v>
      </c>
      <c r="F552" s="8">
        <v>3.26</v>
      </c>
      <c r="G552" s="4">
        <v>3</v>
      </c>
      <c r="H552" s="8">
        <v>0.87</v>
      </c>
      <c r="I552" s="4">
        <v>0</v>
      </c>
    </row>
    <row r="553" spans="1:9" x14ac:dyDescent="0.2">
      <c r="A553" s="2">
        <v>12</v>
      </c>
      <c r="B553" s="1" t="s">
        <v>73</v>
      </c>
      <c r="C553" s="4">
        <v>23</v>
      </c>
      <c r="D553" s="8">
        <v>2.2200000000000002</v>
      </c>
      <c r="E553" s="4">
        <v>10</v>
      </c>
      <c r="F553" s="8">
        <v>1.48</v>
      </c>
      <c r="G553" s="4">
        <v>12</v>
      </c>
      <c r="H553" s="8">
        <v>3.5</v>
      </c>
      <c r="I553" s="4">
        <v>0</v>
      </c>
    </row>
    <row r="554" spans="1:9" x14ac:dyDescent="0.2">
      <c r="A554" s="2">
        <v>13</v>
      </c>
      <c r="B554" s="1" t="s">
        <v>81</v>
      </c>
      <c r="C554" s="4">
        <v>18</v>
      </c>
      <c r="D554" s="8">
        <v>1.73</v>
      </c>
      <c r="E554" s="4">
        <v>0</v>
      </c>
      <c r="F554" s="8">
        <v>0</v>
      </c>
      <c r="G554" s="4">
        <v>14</v>
      </c>
      <c r="H554" s="8">
        <v>4.08</v>
      </c>
      <c r="I554" s="4">
        <v>0</v>
      </c>
    </row>
    <row r="555" spans="1:9" x14ac:dyDescent="0.2">
      <c r="A555" s="2">
        <v>14</v>
      </c>
      <c r="B555" s="1" t="s">
        <v>75</v>
      </c>
      <c r="C555" s="4">
        <v>16</v>
      </c>
      <c r="D555" s="8">
        <v>1.54</v>
      </c>
      <c r="E555" s="4">
        <v>7</v>
      </c>
      <c r="F555" s="8">
        <v>1.04</v>
      </c>
      <c r="G555" s="4">
        <v>8</v>
      </c>
      <c r="H555" s="8">
        <v>2.33</v>
      </c>
      <c r="I555" s="4">
        <v>0</v>
      </c>
    </row>
    <row r="556" spans="1:9" x14ac:dyDescent="0.2">
      <c r="A556" s="2">
        <v>15</v>
      </c>
      <c r="B556" s="1" t="s">
        <v>89</v>
      </c>
      <c r="C556" s="4">
        <v>15</v>
      </c>
      <c r="D556" s="8">
        <v>1.45</v>
      </c>
      <c r="E556" s="4">
        <v>6</v>
      </c>
      <c r="F556" s="8">
        <v>0.89</v>
      </c>
      <c r="G556" s="4">
        <v>9</v>
      </c>
      <c r="H556" s="8">
        <v>2.62</v>
      </c>
      <c r="I556" s="4">
        <v>0</v>
      </c>
    </row>
    <row r="557" spans="1:9" x14ac:dyDescent="0.2">
      <c r="A557" s="2">
        <v>16</v>
      </c>
      <c r="B557" s="1" t="s">
        <v>66</v>
      </c>
      <c r="C557" s="4">
        <v>12</v>
      </c>
      <c r="D557" s="8">
        <v>1.1599999999999999</v>
      </c>
      <c r="E557" s="4">
        <v>4</v>
      </c>
      <c r="F557" s="8">
        <v>0.59</v>
      </c>
      <c r="G557" s="4">
        <v>8</v>
      </c>
      <c r="H557" s="8">
        <v>2.33</v>
      </c>
      <c r="I557" s="4">
        <v>0</v>
      </c>
    </row>
    <row r="558" spans="1:9" x14ac:dyDescent="0.2">
      <c r="A558" s="2">
        <v>16</v>
      </c>
      <c r="B558" s="1" t="s">
        <v>87</v>
      </c>
      <c r="C558" s="4">
        <v>12</v>
      </c>
      <c r="D558" s="8">
        <v>1.1599999999999999</v>
      </c>
      <c r="E558" s="4">
        <v>2</v>
      </c>
      <c r="F558" s="8">
        <v>0.3</v>
      </c>
      <c r="G558" s="4">
        <v>9</v>
      </c>
      <c r="H558" s="8">
        <v>2.62</v>
      </c>
      <c r="I558" s="4">
        <v>0</v>
      </c>
    </row>
    <row r="559" spans="1:9" x14ac:dyDescent="0.2">
      <c r="A559" s="2">
        <v>18</v>
      </c>
      <c r="B559" s="1" t="s">
        <v>98</v>
      </c>
      <c r="C559" s="4">
        <v>10</v>
      </c>
      <c r="D559" s="8">
        <v>0.96</v>
      </c>
      <c r="E559" s="4">
        <v>6</v>
      </c>
      <c r="F559" s="8">
        <v>0.89</v>
      </c>
      <c r="G559" s="4">
        <v>4</v>
      </c>
      <c r="H559" s="8">
        <v>1.17</v>
      </c>
      <c r="I559" s="4">
        <v>0</v>
      </c>
    </row>
    <row r="560" spans="1:9" x14ac:dyDescent="0.2">
      <c r="A560" s="2">
        <v>18</v>
      </c>
      <c r="B560" s="1" t="s">
        <v>85</v>
      </c>
      <c r="C560" s="4">
        <v>10</v>
      </c>
      <c r="D560" s="8">
        <v>0.96</v>
      </c>
      <c r="E560" s="4">
        <v>3</v>
      </c>
      <c r="F560" s="8">
        <v>0.44</v>
      </c>
      <c r="G560" s="4">
        <v>7</v>
      </c>
      <c r="H560" s="8">
        <v>2.04</v>
      </c>
      <c r="I560" s="4">
        <v>0</v>
      </c>
    </row>
    <row r="561" spans="1:9" x14ac:dyDescent="0.2">
      <c r="A561" s="2">
        <v>18</v>
      </c>
      <c r="B561" s="1" t="s">
        <v>84</v>
      </c>
      <c r="C561" s="4">
        <v>10</v>
      </c>
      <c r="D561" s="8">
        <v>0.96</v>
      </c>
      <c r="E561" s="4">
        <v>3</v>
      </c>
      <c r="F561" s="8">
        <v>0.44</v>
      </c>
      <c r="G561" s="4">
        <v>7</v>
      </c>
      <c r="H561" s="8">
        <v>2.04</v>
      </c>
      <c r="I561" s="4">
        <v>0</v>
      </c>
    </row>
    <row r="562" spans="1:9" x14ac:dyDescent="0.2">
      <c r="A562" s="1"/>
      <c r="C562" s="4"/>
      <c r="D562" s="8"/>
      <c r="E562" s="4"/>
      <c r="F562" s="8"/>
      <c r="G562" s="4"/>
      <c r="H562" s="8"/>
      <c r="I562" s="4"/>
    </row>
    <row r="563" spans="1:9" x14ac:dyDescent="0.2">
      <c r="A563" s="1" t="s">
        <v>25</v>
      </c>
      <c r="C563" s="4"/>
      <c r="D563" s="8"/>
      <c r="E563" s="4"/>
      <c r="F563" s="8"/>
      <c r="G563" s="4"/>
      <c r="H563" s="8"/>
      <c r="I563" s="4"/>
    </row>
    <row r="564" spans="1:9" x14ac:dyDescent="0.2">
      <c r="A564" s="2">
        <v>1</v>
      </c>
      <c r="B564" s="1" t="s">
        <v>77</v>
      </c>
      <c r="C564" s="4">
        <v>241</v>
      </c>
      <c r="D564" s="8">
        <v>11.36</v>
      </c>
      <c r="E564" s="4">
        <v>229</v>
      </c>
      <c r="F564" s="8">
        <v>16.43</v>
      </c>
      <c r="G564" s="4">
        <v>12</v>
      </c>
      <c r="H564" s="8">
        <v>1.74</v>
      </c>
      <c r="I564" s="4">
        <v>0</v>
      </c>
    </row>
    <row r="565" spans="1:9" x14ac:dyDescent="0.2">
      <c r="A565" s="2">
        <v>2</v>
      </c>
      <c r="B565" s="1" t="s">
        <v>78</v>
      </c>
      <c r="C565" s="4">
        <v>223</v>
      </c>
      <c r="D565" s="8">
        <v>10.51</v>
      </c>
      <c r="E565" s="4">
        <v>212</v>
      </c>
      <c r="F565" s="8">
        <v>15.21</v>
      </c>
      <c r="G565" s="4">
        <v>11</v>
      </c>
      <c r="H565" s="8">
        <v>1.6</v>
      </c>
      <c r="I565" s="4">
        <v>0</v>
      </c>
    </row>
    <row r="566" spans="1:9" x14ac:dyDescent="0.2">
      <c r="A566" s="2">
        <v>3</v>
      </c>
      <c r="B566" s="1" t="s">
        <v>72</v>
      </c>
      <c r="C566" s="4">
        <v>183</v>
      </c>
      <c r="D566" s="8">
        <v>8.6300000000000008</v>
      </c>
      <c r="E566" s="4">
        <v>109</v>
      </c>
      <c r="F566" s="8">
        <v>7.82</v>
      </c>
      <c r="G566" s="4">
        <v>74</v>
      </c>
      <c r="H566" s="8">
        <v>10.74</v>
      </c>
      <c r="I566" s="4">
        <v>0</v>
      </c>
    </row>
    <row r="567" spans="1:9" x14ac:dyDescent="0.2">
      <c r="A567" s="2">
        <v>4</v>
      </c>
      <c r="B567" s="1" t="s">
        <v>70</v>
      </c>
      <c r="C567" s="4">
        <v>165</v>
      </c>
      <c r="D567" s="8">
        <v>7.78</v>
      </c>
      <c r="E567" s="4">
        <v>129</v>
      </c>
      <c r="F567" s="8">
        <v>9.25</v>
      </c>
      <c r="G567" s="4">
        <v>35</v>
      </c>
      <c r="H567" s="8">
        <v>5.08</v>
      </c>
      <c r="I567" s="4">
        <v>1</v>
      </c>
    </row>
    <row r="568" spans="1:9" x14ac:dyDescent="0.2">
      <c r="A568" s="2">
        <v>5</v>
      </c>
      <c r="B568" s="1" t="s">
        <v>73</v>
      </c>
      <c r="C568" s="4">
        <v>119</v>
      </c>
      <c r="D568" s="8">
        <v>5.61</v>
      </c>
      <c r="E568" s="4">
        <v>93</v>
      </c>
      <c r="F568" s="8">
        <v>6.67</v>
      </c>
      <c r="G568" s="4">
        <v>25</v>
      </c>
      <c r="H568" s="8">
        <v>3.63</v>
      </c>
      <c r="I568" s="4">
        <v>1</v>
      </c>
    </row>
    <row r="569" spans="1:9" x14ac:dyDescent="0.2">
      <c r="A569" s="2">
        <v>6</v>
      </c>
      <c r="B569" s="1" t="s">
        <v>62</v>
      </c>
      <c r="C569" s="4">
        <v>112</v>
      </c>
      <c r="D569" s="8">
        <v>5.28</v>
      </c>
      <c r="E569" s="4">
        <v>33</v>
      </c>
      <c r="F569" s="8">
        <v>2.37</v>
      </c>
      <c r="G569" s="4">
        <v>79</v>
      </c>
      <c r="H569" s="8">
        <v>11.47</v>
      </c>
      <c r="I569" s="4">
        <v>0</v>
      </c>
    </row>
    <row r="570" spans="1:9" x14ac:dyDescent="0.2">
      <c r="A570" s="2">
        <v>7</v>
      </c>
      <c r="B570" s="1" t="s">
        <v>63</v>
      </c>
      <c r="C570" s="4">
        <v>106</v>
      </c>
      <c r="D570" s="8">
        <v>5</v>
      </c>
      <c r="E570" s="4">
        <v>85</v>
      </c>
      <c r="F570" s="8">
        <v>6.1</v>
      </c>
      <c r="G570" s="4">
        <v>21</v>
      </c>
      <c r="H570" s="8">
        <v>3.05</v>
      </c>
      <c r="I570" s="4">
        <v>0</v>
      </c>
    </row>
    <row r="571" spans="1:9" x14ac:dyDescent="0.2">
      <c r="A571" s="2">
        <v>8</v>
      </c>
      <c r="B571" s="1" t="s">
        <v>79</v>
      </c>
      <c r="C571" s="4">
        <v>80</v>
      </c>
      <c r="D571" s="8">
        <v>3.77</v>
      </c>
      <c r="E571" s="4">
        <v>48</v>
      </c>
      <c r="F571" s="8">
        <v>3.44</v>
      </c>
      <c r="G571" s="4">
        <v>19</v>
      </c>
      <c r="H571" s="8">
        <v>2.76</v>
      </c>
      <c r="I571" s="4">
        <v>0</v>
      </c>
    </row>
    <row r="572" spans="1:9" x14ac:dyDescent="0.2">
      <c r="A572" s="2">
        <v>9</v>
      </c>
      <c r="B572" s="1" t="s">
        <v>76</v>
      </c>
      <c r="C572" s="4">
        <v>72</v>
      </c>
      <c r="D572" s="8">
        <v>3.39</v>
      </c>
      <c r="E572" s="4">
        <v>57</v>
      </c>
      <c r="F572" s="8">
        <v>4.09</v>
      </c>
      <c r="G572" s="4">
        <v>14</v>
      </c>
      <c r="H572" s="8">
        <v>2.0299999999999998</v>
      </c>
      <c r="I572" s="4">
        <v>1</v>
      </c>
    </row>
    <row r="573" spans="1:9" x14ac:dyDescent="0.2">
      <c r="A573" s="2">
        <v>10</v>
      </c>
      <c r="B573" s="1" t="s">
        <v>69</v>
      </c>
      <c r="C573" s="4">
        <v>58</v>
      </c>
      <c r="D573" s="8">
        <v>2.73</v>
      </c>
      <c r="E573" s="4">
        <v>35</v>
      </c>
      <c r="F573" s="8">
        <v>2.5099999999999998</v>
      </c>
      <c r="G573" s="4">
        <v>23</v>
      </c>
      <c r="H573" s="8">
        <v>3.34</v>
      </c>
      <c r="I573" s="4">
        <v>0</v>
      </c>
    </row>
    <row r="574" spans="1:9" x14ac:dyDescent="0.2">
      <c r="A574" s="2">
        <v>11</v>
      </c>
      <c r="B574" s="1" t="s">
        <v>64</v>
      </c>
      <c r="C574" s="4">
        <v>56</v>
      </c>
      <c r="D574" s="8">
        <v>2.64</v>
      </c>
      <c r="E574" s="4">
        <v>29</v>
      </c>
      <c r="F574" s="8">
        <v>2.08</v>
      </c>
      <c r="G574" s="4">
        <v>27</v>
      </c>
      <c r="H574" s="8">
        <v>3.92</v>
      </c>
      <c r="I574" s="4">
        <v>0</v>
      </c>
    </row>
    <row r="575" spans="1:9" x14ac:dyDescent="0.2">
      <c r="A575" s="2">
        <v>12</v>
      </c>
      <c r="B575" s="1" t="s">
        <v>71</v>
      </c>
      <c r="C575" s="4">
        <v>53</v>
      </c>
      <c r="D575" s="8">
        <v>2.5</v>
      </c>
      <c r="E575" s="4">
        <v>34</v>
      </c>
      <c r="F575" s="8">
        <v>2.44</v>
      </c>
      <c r="G575" s="4">
        <v>19</v>
      </c>
      <c r="H575" s="8">
        <v>2.76</v>
      </c>
      <c r="I575" s="4">
        <v>0</v>
      </c>
    </row>
    <row r="576" spans="1:9" x14ac:dyDescent="0.2">
      <c r="A576" s="2">
        <v>13</v>
      </c>
      <c r="B576" s="1" t="s">
        <v>80</v>
      </c>
      <c r="C576" s="4">
        <v>49</v>
      </c>
      <c r="D576" s="8">
        <v>2.31</v>
      </c>
      <c r="E576" s="4">
        <v>44</v>
      </c>
      <c r="F576" s="8">
        <v>3.16</v>
      </c>
      <c r="G576" s="4">
        <v>5</v>
      </c>
      <c r="H576" s="8">
        <v>0.73</v>
      </c>
      <c r="I576" s="4">
        <v>0</v>
      </c>
    </row>
    <row r="577" spans="1:9" x14ac:dyDescent="0.2">
      <c r="A577" s="2">
        <v>14</v>
      </c>
      <c r="B577" s="1" t="s">
        <v>89</v>
      </c>
      <c r="C577" s="4">
        <v>48</v>
      </c>
      <c r="D577" s="8">
        <v>2.2599999999999998</v>
      </c>
      <c r="E577" s="4">
        <v>24</v>
      </c>
      <c r="F577" s="8">
        <v>1.72</v>
      </c>
      <c r="G577" s="4">
        <v>23</v>
      </c>
      <c r="H577" s="8">
        <v>3.34</v>
      </c>
      <c r="I577" s="4">
        <v>1</v>
      </c>
    </row>
    <row r="578" spans="1:9" x14ac:dyDescent="0.2">
      <c r="A578" s="2">
        <v>15</v>
      </c>
      <c r="B578" s="1" t="s">
        <v>75</v>
      </c>
      <c r="C578" s="4">
        <v>45</v>
      </c>
      <c r="D578" s="8">
        <v>2.12</v>
      </c>
      <c r="E578" s="4">
        <v>24</v>
      </c>
      <c r="F578" s="8">
        <v>1.72</v>
      </c>
      <c r="G578" s="4">
        <v>20</v>
      </c>
      <c r="H578" s="8">
        <v>2.9</v>
      </c>
      <c r="I578" s="4">
        <v>0</v>
      </c>
    </row>
    <row r="579" spans="1:9" x14ac:dyDescent="0.2">
      <c r="A579" s="2">
        <v>16</v>
      </c>
      <c r="B579" s="1" t="s">
        <v>81</v>
      </c>
      <c r="C579" s="4">
        <v>39</v>
      </c>
      <c r="D579" s="8">
        <v>1.84</v>
      </c>
      <c r="E579" s="4">
        <v>2</v>
      </c>
      <c r="F579" s="8">
        <v>0.14000000000000001</v>
      </c>
      <c r="G579" s="4">
        <v>34</v>
      </c>
      <c r="H579" s="8">
        <v>4.93</v>
      </c>
      <c r="I579" s="4">
        <v>0</v>
      </c>
    </row>
    <row r="580" spans="1:9" x14ac:dyDescent="0.2">
      <c r="A580" s="2">
        <v>17</v>
      </c>
      <c r="B580" s="1" t="s">
        <v>66</v>
      </c>
      <c r="C580" s="4">
        <v>30</v>
      </c>
      <c r="D580" s="8">
        <v>1.41</v>
      </c>
      <c r="E580" s="4">
        <v>8</v>
      </c>
      <c r="F580" s="8">
        <v>0.56999999999999995</v>
      </c>
      <c r="G580" s="4">
        <v>22</v>
      </c>
      <c r="H580" s="8">
        <v>3.19</v>
      </c>
      <c r="I580" s="4">
        <v>0</v>
      </c>
    </row>
    <row r="581" spans="1:9" x14ac:dyDescent="0.2">
      <c r="A581" s="2">
        <v>18</v>
      </c>
      <c r="B581" s="1" t="s">
        <v>84</v>
      </c>
      <c r="C581" s="4">
        <v>29</v>
      </c>
      <c r="D581" s="8">
        <v>1.37</v>
      </c>
      <c r="E581" s="4">
        <v>19</v>
      </c>
      <c r="F581" s="8">
        <v>1.36</v>
      </c>
      <c r="G581" s="4">
        <v>9</v>
      </c>
      <c r="H581" s="8">
        <v>1.31</v>
      </c>
      <c r="I581" s="4">
        <v>1</v>
      </c>
    </row>
    <row r="582" spans="1:9" x14ac:dyDescent="0.2">
      <c r="A582" s="2">
        <v>19</v>
      </c>
      <c r="B582" s="1" t="s">
        <v>86</v>
      </c>
      <c r="C582" s="4">
        <v>26</v>
      </c>
      <c r="D582" s="8">
        <v>1.23</v>
      </c>
      <c r="E582" s="4">
        <v>21</v>
      </c>
      <c r="F582" s="8">
        <v>1.51</v>
      </c>
      <c r="G582" s="4">
        <v>5</v>
      </c>
      <c r="H582" s="8">
        <v>0.73</v>
      </c>
      <c r="I582" s="4">
        <v>0</v>
      </c>
    </row>
    <row r="583" spans="1:9" x14ac:dyDescent="0.2">
      <c r="A583" s="2">
        <v>20</v>
      </c>
      <c r="B583" s="1" t="s">
        <v>67</v>
      </c>
      <c r="C583" s="4">
        <v>25</v>
      </c>
      <c r="D583" s="8">
        <v>1.18</v>
      </c>
      <c r="E583" s="4">
        <v>5</v>
      </c>
      <c r="F583" s="8">
        <v>0.36</v>
      </c>
      <c r="G583" s="4">
        <v>20</v>
      </c>
      <c r="H583" s="8">
        <v>2.9</v>
      </c>
      <c r="I583" s="4">
        <v>0</v>
      </c>
    </row>
    <row r="584" spans="1:9" x14ac:dyDescent="0.2">
      <c r="A584" s="2">
        <v>20</v>
      </c>
      <c r="B584" s="1" t="s">
        <v>74</v>
      </c>
      <c r="C584" s="4">
        <v>25</v>
      </c>
      <c r="D584" s="8">
        <v>1.18</v>
      </c>
      <c r="E584" s="4">
        <v>20</v>
      </c>
      <c r="F584" s="8">
        <v>1.43</v>
      </c>
      <c r="G584" s="4">
        <v>5</v>
      </c>
      <c r="H584" s="8">
        <v>0.73</v>
      </c>
      <c r="I584" s="4">
        <v>0</v>
      </c>
    </row>
    <row r="585" spans="1:9" x14ac:dyDescent="0.2">
      <c r="A585" s="1"/>
      <c r="C585" s="4"/>
      <c r="D585" s="8"/>
      <c r="E585" s="4"/>
      <c r="F585" s="8"/>
      <c r="G585" s="4"/>
      <c r="H585" s="8"/>
      <c r="I585" s="4"/>
    </row>
    <row r="586" spans="1:9" x14ac:dyDescent="0.2">
      <c r="A586" s="1" t="s">
        <v>26</v>
      </c>
      <c r="C586" s="4"/>
      <c r="D586" s="8"/>
      <c r="E586" s="4"/>
      <c r="F586" s="8"/>
      <c r="G586" s="4"/>
      <c r="H586" s="8"/>
      <c r="I586" s="4"/>
    </row>
    <row r="587" spans="1:9" x14ac:dyDescent="0.2">
      <c r="A587" s="2">
        <v>1</v>
      </c>
      <c r="B587" s="1" t="s">
        <v>78</v>
      </c>
      <c r="C587" s="4">
        <v>139</v>
      </c>
      <c r="D587" s="8">
        <v>11.44</v>
      </c>
      <c r="E587" s="4">
        <v>130</v>
      </c>
      <c r="F587" s="8">
        <v>17.329999999999998</v>
      </c>
      <c r="G587" s="4">
        <v>8</v>
      </c>
      <c r="H587" s="8">
        <v>1.81</v>
      </c>
      <c r="I587" s="4">
        <v>1</v>
      </c>
    </row>
    <row r="588" spans="1:9" x14ac:dyDescent="0.2">
      <c r="A588" s="2">
        <v>2</v>
      </c>
      <c r="B588" s="1" t="s">
        <v>77</v>
      </c>
      <c r="C588" s="4">
        <v>134</v>
      </c>
      <c r="D588" s="8">
        <v>11.03</v>
      </c>
      <c r="E588" s="4">
        <v>119</v>
      </c>
      <c r="F588" s="8">
        <v>15.87</v>
      </c>
      <c r="G588" s="4">
        <v>15</v>
      </c>
      <c r="H588" s="8">
        <v>3.39</v>
      </c>
      <c r="I588" s="4">
        <v>0</v>
      </c>
    </row>
    <row r="589" spans="1:9" x14ac:dyDescent="0.2">
      <c r="A589" s="2">
        <v>3</v>
      </c>
      <c r="B589" s="1" t="s">
        <v>62</v>
      </c>
      <c r="C589" s="4">
        <v>103</v>
      </c>
      <c r="D589" s="8">
        <v>8.48</v>
      </c>
      <c r="E589" s="4">
        <v>33</v>
      </c>
      <c r="F589" s="8">
        <v>4.4000000000000004</v>
      </c>
      <c r="G589" s="4">
        <v>70</v>
      </c>
      <c r="H589" s="8">
        <v>15.84</v>
      </c>
      <c r="I589" s="4">
        <v>0</v>
      </c>
    </row>
    <row r="590" spans="1:9" x14ac:dyDescent="0.2">
      <c r="A590" s="2">
        <v>4</v>
      </c>
      <c r="B590" s="1" t="s">
        <v>72</v>
      </c>
      <c r="C590" s="4">
        <v>85</v>
      </c>
      <c r="D590" s="8">
        <v>7</v>
      </c>
      <c r="E590" s="4">
        <v>43</v>
      </c>
      <c r="F590" s="8">
        <v>5.73</v>
      </c>
      <c r="G590" s="4">
        <v>40</v>
      </c>
      <c r="H590" s="8">
        <v>9.0500000000000007</v>
      </c>
      <c r="I590" s="4">
        <v>2</v>
      </c>
    </row>
    <row r="591" spans="1:9" x14ac:dyDescent="0.2">
      <c r="A591" s="2">
        <v>5</v>
      </c>
      <c r="B591" s="1" t="s">
        <v>63</v>
      </c>
      <c r="C591" s="4">
        <v>78</v>
      </c>
      <c r="D591" s="8">
        <v>6.42</v>
      </c>
      <c r="E591" s="4">
        <v>48</v>
      </c>
      <c r="F591" s="8">
        <v>6.4</v>
      </c>
      <c r="G591" s="4">
        <v>30</v>
      </c>
      <c r="H591" s="8">
        <v>6.79</v>
      </c>
      <c r="I591" s="4">
        <v>0</v>
      </c>
    </row>
    <row r="592" spans="1:9" x14ac:dyDescent="0.2">
      <c r="A592" s="2">
        <v>5</v>
      </c>
      <c r="B592" s="1" t="s">
        <v>70</v>
      </c>
      <c r="C592" s="4">
        <v>78</v>
      </c>
      <c r="D592" s="8">
        <v>6.42</v>
      </c>
      <c r="E592" s="4">
        <v>51</v>
      </c>
      <c r="F592" s="8">
        <v>6.8</v>
      </c>
      <c r="G592" s="4">
        <v>26</v>
      </c>
      <c r="H592" s="8">
        <v>5.88</v>
      </c>
      <c r="I592" s="4">
        <v>1</v>
      </c>
    </row>
    <row r="593" spans="1:9" x14ac:dyDescent="0.2">
      <c r="A593" s="2">
        <v>7</v>
      </c>
      <c r="B593" s="1" t="s">
        <v>71</v>
      </c>
      <c r="C593" s="4">
        <v>56</v>
      </c>
      <c r="D593" s="8">
        <v>4.6100000000000003</v>
      </c>
      <c r="E593" s="4">
        <v>33</v>
      </c>
      <c r="F593" s="8">
        <v>4.4000000000000004</v>
      </c>
      <c r="G593" s="4">
        <v>23</v>
      </c>
      <c r="H593" s="8">
        <v>5.2</v>
      </c>
      <c r="I593" s="4">
        <v>0</v>
      </c>
    </row>
    <row r="594" spans="1:9" x14ac:dyDescent="0.2">
      <c r="A594" s="2">
        <v>8</v>
      </c>
      <c r="B594" s="1" t="s">
        <v>64</v>
      </c>
      <c r="C594" s="4">
        <v>47</v>
      </c>
      <c r="D594" s="8">
        <v>3.87</v>
      </c>
      <c r="E594" s="4">
        <v>29</v>
      </c>
      <c r="F594" s="8">
        <v>3.87</v>
      </c>
      <c r="G594" s="4">
        <v>18</v>
      </c>
      <c r="H594" s="8">
        <v>4.07</v>
      </c>
      <c r="I594" s="4">
        <v>0</v>
      </c>
    </row>
    <row r="595" spans="1:9" x14ac:dyDescent="0.2">
      <c r="A595" s="2">
        <v>9</v>
      </c>
      <c r="B595" s="1" t="s">
        <v>80</v>
      </c>
      <c r="C595" s="4">
        <v>38</v>
      </c>
      <c r="D595" s="8">
        <v>3.13</v>
      </c>
      <c r="E595" s="4">
        <v>35</v>
      </c>
      <c r="F595" s="8">
        <v>4.67</v>
      </c>
      <c r="G595" s="4">
        <v>3</v>
      </c>
      <c r="H595" s="8">
        <v>0.68</v>
      </c>
      <c r="I595" s="4">
        <v>0</v>
      </c>
    </row>
    <row r="596" spans="1:9" x14ac:dyDescent="0.2">
      <c r="A596" s="2">
        <v>10</v>
      </c>
      <c r="B596" s="1" t="s">
        <v>79</v>
      </c>
      <c r="C596" s="4">
        <v>35</v>
      </c>
      <c r="D596" s="8">
        <v>2.88</v>
      </c>
      <c r="E596" s="4">
        <v>23</v>
      </c>
      <c r="F596" s="8">
        <v>3.07</v>
      </c>
      <c r="G596" s="4">
        <v>5</v>
      </c>
      <c r="H596" s="8">
        <v>1.1299999999999999</v>
      </c>
      <c r="I596" s="4">
        <v>1</v>
      </c>
    </row>
    <row r="597" spans="1:9" x14ac:dyDescent="0.2">
      <c r="A597" s="2">
        <v>11</v>
      </c>
      <c r="B597" s="1" t="s">
        <v>76</v>
      </c>
      <c r="C597" s="4">
        <v>34</v>
      </c>
      <c r="D597" s="8">
        <v>2.8</v>
      </c>
      <c r="E597" s="4">
        <v>25</v>
      </c>
      <c r="F597" s="8">
        <v>3.33</v>
      </c>
      <c r="G597" s="4">
        <v>9</v>
      </c>
      <c r="H597" s="8">
        <v>2.04</v>
      </c>
      <c r="I597" s="4">
        <v>0</v>
      </c>
    </row>
    <row r="598" spans="1:9" x14ac:dyDescent="0.2">
      <c r="A598" s="2">
        <v>12</v>
      </c>
      <c r="B598" s="1" t="s">
        <v>69</v>
      </c>
      <c r="C598" s="4">
        <v>29</v>
      </c>
      <c r="D598" s="8">
        <v>2.39</v>
      </c>
      <c r="E598" s="4">
        <v>22</v>
      </c>
      <c r="F598" s="8">
        <v>2.93</v>
      </c>
      <c r="G598" s="4">
        <v>7</v>
      </c>
      <c r="H598" s="8">
        <v>1.58</v>
      </c>
      <c r="I598" s="4">
        <v>0</v>
      </c>
    </row>
    <row r="599" spans="1:9" x14ac:dyDescent="0.2">
      <c r="A599" s="2">
        <v>13</v>
      </c>
      <c r="B599" s="1" t="s">
        <v>73</v>
      </c>
      <c r="C599" s="4">
        <v>27</v>
      </c>
      <c r="D599" s="8">
        <v>2.2200000000000002</v>
      </c>
      <c r="E599" s="4">
        <v>15</v>
      </c>
      <c r="F599" s="8">
        <v>2</v>
      </c>
      <c r="G599" s="4">
        <v>12</v>
      </c>
      <c r="H599" s="8">
        <v>2.71</v>
      </c>
      <c r="I599" s="4">
        <v>0</v>
      </c>
    </row>
    <row r="600" spans="1:9" x14ac:dyDescent="0.2">
      <c r="A600" s="2">
        <v>14</v>
      </c>
      <c r="B600" s="1" t="s">
        <v>89</v>
      </c>
      <c r="C600" s="4">
        <v>22</v>
      </c>
      <c r="D600" s="8">
        <v>1.81</v>
      </c>
      <c r="E600" s="4">
        <v>8</v>
      </c>
      <c r="F600" s="8">
        <v>1.07</v>
      </c>
      <c r="G600" s="4">
        <v>14</v>
      </c>
      <c r="H600" s="8">
        <v>3.17</v>
      </c>
      <c r="I600" s="4">
        <v>0</v>
      </c>
    </row>
    <row r="601" spans="1:9" x14ac:dyDescent="0.2">
      <c r="A601" s="2">
        <v>14</v>
      </c>
      <c r="B601" s="1" t="s">
        <v>86</v>
      </c>
      <c r="C601" s="4">
        <v>22</v>
      </c>
      <c r="D601" s="8">
        <v>1.81</v>
      </c>
      <c r="E601" s="4">
        <v>16</v>
      </c>
      <c r="F601" s="8">
        <v>2.13</v>
      </c>
      <c r="G601" s="4">
        <v>6</v>
      </c>
      <c r="H601" s="8">
        <v>1.36</v>
      </c>
      <c r="I601" s="4">
        <v>0</v>
      </c>
    </row>
    <row r="602" spans="1:9" x14ac:dyDescent="0.2">
      <c r="A602" s="2">
        <v>16</v>
      </c>
      <c r="B602" s="1" t="s">
        <v>75</v>
      </c>
      <c r="C602" s="4">
        <v>20</v>
      </c>
      <c r="D602" s="8">
        <v>1.65</v>
      </c>
      <c r="E602" s="4">
        <v>8</v>
      </c>
      <c r="F602" s="8">
        <v>1.07</v>
      </c>
      <c r="G602" s="4">
        <v>9</v>
      </c>
      <c r="H602" s="8">
        <v>2.04</v>
      </c>
      <c r="I602" s="4">
        <v>0</v>
      </c>
    </row>
    <row r="603" spans="1:9" x14ac:dyDescent="0.2">
      <c r="A603" s="2">
        <v>17</v>
      </c>
      <c r="B603" s="1" t="s">
        <v>65</v>
      </c>
      <c r="C603" s="4">
        <v>18</v>
      </c>
      <c r="D603" s="8">
        <v>1.48</v>
      </c>
      <c r="E603" s="4">
        <v>11</v>
      </c>
      <c r="F603" s="8">
        <v>1.47</v>
      </c>
      <c r="G603" s="4">
        <v>7</v>
      </c>
      <c r="H603" s="8">
        <v>1.58</v>
      </c>
      <c r="I603" s="4">
        <v>0</v>
      </c>
    </row>
    <row r="604" spans="1:9" x14ac:dyDescent="0.2">
      <c r="A604" s="2">
        <v>17</v>
      </c>
      <c r="B604" s="1" t="s">
        <v>74</v>
      </c>
      <c r="C604" s="4">
        <v>18</v>
      </c>
      <c r="D604" s="8">
        <v>1.48</v>
      </c>
      <c r="E604" s="4">
        <v>18</v>
      </c>
      <c r="F604" s="8">
        <v>2.4</v>
      </c>
      <c r="G604" s="4">
        <v>0</v>
      </c>
      <c r="H604" s="8">
        <v>0</v>
      </c>
      <c r="I604" s="4">
        <v>0</v>
      </c>
    </row>
    <row r="605" spans="1:9" x14ac:dyDescent="0.2">
      <c r="A605" s="2">
        <v>19</v>
      </c>
      <c r="B605" s="1" t="s">
        <v>83</v>
      </c>
      <c r="C605" s="4">
        <v>15</v>
      </c>
      <c r="D605" s="8">
        <v>1.23</v>
      </c>
      <c r="E605" s="4">
        <v>5</v>
      </c>
      <c r="F605" s="8">
        <v>0.67</v>
      </c>
      <c r="G605" s="4">
        <v>10</v>
      </c>
      <c r="H605" s="8">
        <v>2.2599999999999998</v>
      </c>
      <c r="I605" s="4">
        <v>0</v>
      </c>
    </row>
    <row r="606" spans="1:9" x14ac:dyDescent="0.2">
      <c r="A606" s="2">
        <v>20</v>
      </c>
      <c r="B606" s="1" t="s">
        <v>85</v>
      </c>
      <c r="C606" s="4">
        <v>13</v>
      </c>
      <c r="D606" s="8">
        <v>1.07</v>
      </c>
      <c r="E606" s="4">
        <v>4</v>
      </c>
      <c r="F606" s="8">
        <v>0.53</v>
      </c>
      <c r="G606" s="4">
        <v>9</v>
      </c>
      <c r="H606" s="8">
        <v>2.04</v>
      </c>
      <c r="I606" s="4">
        <v>0</v>
      </c>
    </row>
    <row r="607" spans="1:9" x14ac:dyDescent="0.2">
      <c r="A607" s="1"/>
      <c r="C607" s="4"/>
      <c r="D607" s="8"/>
      <c r="E607" s="4"/>
      <c r="F607" s="8"/>
      <c r="G607" s="4"/>
      <c r="H607" s="8"/>
      <c r="I607" s="4"/>
    </row>
    <row r="608" spans="1:9" x14ac:dyDescent="0.2">
      <c r="A608" s="1" t="s">
        <v>27</v>
      </c>
      <c r="C608" s="4"/>
      <c r="D608" s="8"/>
      <c r="E608" s="4"/>
      <c r="F608" s="8"/>
      <c r="G608" s="4"/>
      <c r="H608" s="8"/>
      <c r="I608" s="4"/>
    </row>
    <row r="609" spans="1:9" x14ac:dyDescent="0.2">
      <c r="A609" s="2">
        <v>1</v>
      </c>
      <c r="B609" s="1" t="s">
        <v>78</v>
      </c>
      <c r="C609" s="4">
        <v>214</v>
      </c>
      <c r="D609" s="8">
        <v>10.32</v>
      </c>
      <c r="E609" s="4">
        <v>206</v>
      </c>
      <c r="F609" s="8">
        <v>15.01</v>
      </c>
      <c r="G609" s="4">
        <v>8</v>
      </c>
      <c r="H609" s="8">
        <v>1.1599999999999999</v>
      </c>
      <c r="I609" s="4">
        <v>0</v>
      </c>
    </row>
    <row r="610" spans="1:9" x14ac:dyDescent="0.2">
      <c r="A610" s="2">
        <v>2</v>
      </c>
      <c r="B610" s="1" t="s">
        <v>73</v>
      </c>
      <c r="C610" s="4">
        <v>213</v>
      </c>
      <c r="D610" s="8">
        <v>10.27</v>
      </c>
      <c r="E610" s="4">
        <v>194</v>
      </c>
      <c r="F610" s="8">
        <v>14.14</v>
      </c>
      <c r="G610" s="4">
        <v>19</v>
      </c>
      <c r="H610" s="8">
        <v>2.76</v>
      </c>
      <c r="I610" s="4">
        <v>0</v>
      </c>
    </row>
    <row r="611" spans="1:9" x14ac:dyDescent="0.2">
      <c r="A611" s="2">
        <v>3</v>
      </c>
      <c r="B611" s="1" t="s">
        <v>77</v>
      </c>
      <c r="C611" s="4">
        <v>210</v>
      </c>
      <c r="D611" s="8">
        <v>10.130000000000001</v>
      </c>
      <c r="E611" s="4">
        <v>183</v>
      </c>
      <c r="F611" s="8">
        <v>13.34</v>
      </c>
      <c r="G611" s="4">
        <v>26</v>
      </c>
      <c r="H611" s="8">
        <v>3.77</v>
      </c>
      <c r="I611" s="4">
        <v>1</v>
      </c>
    </row>
    <row r="612" spans="1:9" x14ac:dyDescent="0.2">
      <c r="A612" s="2">
        <v>4</v>
      </c>
      <c r="B612" s="1" t="s">
        <v>62</v>
      </c>
      <c r="C612" s="4">
        <v>169</v>
      </c>
      <c r="D612" s="8">
        <v>8.15</v>
      </c>
      <c r="E612" s="4">
        <v>67</v>
      </c>
      <c r="F612" s="8">
        <v>4.88</v>
      </c>
      <c r="G612" s="4">
        <v>102</v>
      </c>
      <c r="H612" s="8">
        <v>14.8</v>
      </c>
      <c r="I612" s="4">
        <v>0</v>
      </c>
    </row>
    <row r="613" spans="1:9" x14ac:dyDescent="0.2">
      <c r="A613" s="2">
        <v>5</v>
      </c>
      <c r="B613" s="1" t="s">
        <v>63</v>
      </c>
      <c r="C613" s="4">
        <v>131</v>
      </c>
      <c r="D613" s="8">
        <v>6.32</v>
      </c>
      <c r="E613" s="4">
        <v>105</v>
      </c>
      <c r="F613" s="8">
        <v>7.65</v>
      </c>
      <c r="G613" s="4">
        <v>26</v>
      </c>
      <c r="H613" s="8">
        <v>3.77</v>
      </c>
      <c r="I613" s="4">
        <v>0</v>
      </c>
    </row>
    <row r="614" spans="1:9" x14ac:dyDescent="0.2">
      <c r="A614" s="2">
        <v>6</v>
      </c>
      <c r="B614" s="1" t="s">
        <v>72</v>
      </c>
      <c r="C614" s="4">
        <v>128</v>
      </c>
      <c r="D614" s="8">
        <v>6.17</v>
      </c>
      <c r="E614" s="4">
        <v>60</v>
      </c>
      <c r="F614" s="8">
        <v>4.37</v>
      </c>
      <c r="G614" s="4">
        <v>67</v>
      </c>
      <c r="H614" s="8">
        <v>9.7200000000000006</v>
      </c>
      <c r="I614" s="4">
        <v>1</v>
      </c>
    </row>
    <row r="615" spans="1:9" x14ac:dyDescent="0.2">
      <c r="A615" s="2">
        <v>7</v>
      </c>
      <c r="B615" s="1" t="s">
        <v>76</v>
      </c>
      <c r="C615" s="4">
        <v>110</v>
      </c>
      <c r="D615" s="8">
        <v>5.3</v>
      </c>
      <c r="E615" s="4">
        <v>90</v>
      </c>
      <c r="F615" s="8">
        <v>6.56</v>
      </c>
      <c r="G615" s="4">
        <v>20</v>
      </c>
      <c r="H615" s="8">
        <v>2.9</v>
      </c>
      <c r="I615" s="4">
        <v>0</v>
      </c>
    </row>
    <row r="616" spans="1:9" x14ac:dyDescent="0.2">
      <c r="A616" s="2">
        <v>8</v>
      </c>
      <c r="B616" s="1" t="s">
        <v>70</v>
      </c>
      <c r="C616" s="4">
        <v>103</v>
      </c>
      <c r="D616" s="8">
        <v>4.97</v>
      </c>
      <c r="E616" s="4">
        <v>68</v>
      </c>
      <c r="F616" s="8">
        <v>4.96</v>
      </c>
      <c r="G616" s="4">
        <v>34</v>
      </c>
      <c r="H616" s="8">
        <v>4.93</v>
      </c>
      <c r="I616" s="4">
        <v>1</v>
      </c>
    </row>
    <row r="617" spans="1:9" x14ac:dyDescent="0.2">
      <c r="A617" s="2">
        <v>9</v>
      </c>
      <c r="B617" s="1" t="s">
        <v>64</v>
      </c>
      <c r="C617" s="4">
        <v>83</v>
      </c>
      <c r="D617" s="8">
        <v>4</v>
      </c>
      <c r="E617" s="4">
        <v>41</v>
      </c>
      <c r="F617" s="8">
        <v>2.99</v>
      </c>
      <c r="G617" s="4">
        <v>42</v>
      </c>
      <c r="H617" s="8">
        <v>6.1</v>
      </c>
      <c r="I617" s="4">
        <v>0</v>
      </c>
    </row>
    <row r="618" spans="1:9" x14ac:dyDescent="0.2">
      <c r="A618" s="2">
        <v>10</v>
      </c>
      <c r="B618" s="1" t="s">
        <v>71</v>
      </c>
      <c r="C618" s="4">
        <v>57</v>
      </c>
      <c r="D618" s="8">
        <v>2.75</v>
      </c>
      <c r="E618" s="4">
        <v>36</v>
      </c>
      <c r="F618" s="8">
        <v>2.62</v>
      </c>
      <c r="G618" s="4">
        <v>21</v>
      </c>
      <c r="H618" s="8">
        <v>3.05</v>
      </c>
      <c r="I618" s="4">
        <v>0</v>
      </c>
    </row>
    <row r="619" spans="1:9" x14ac:dyDescent="0.2">
      <c r="A619" s="2">
        <v>11</v>
      </c>
      <c r="B619" s="1" t="s">
        <v>79</v>
      </c>
      <c r="C619" s="4">
        <v>54</v>
      </c>
      <c r="D619" s="8">
        <v>2.6</v>
      </c>
      <c r="E619" s="4">
        <v>40</v>
      </c>
      <c r="F619" s="8">
        <v>2.92</v>
      </c>
      <c r="G619" s="4">
        <v>14</v>
      </c>
      <c r="H619" s="8">
        <v>2.0299999999999998</v>
      </c>
      <c r="I619" s="4">
        <v>0</v>
      </c>
    </row>
    <row r="620" spans="1:9" x14ac:dyDescent="0.2">
      <c r="A620" s="2">
        <v>12</v>
      </c>
      <c r="B620" s="1" t="s">
        <v>80</v>
      </c>
      <c r="C620" s="4">
        <v>47</v>
      </c>
      <c r="D620" s="8">
        <v>2.27</v>
      </c>
      <c r="E620" s="4">
        <v>45</v>
      </c>
      <c r="F620" s="8">
        <v>3.28</v>
      </c>
      <c r="G620" s="4">
        <v>2</v>
      </c>
      <c r="H620" s="8">
        <v>0.28999999999999998</v>
      </c>
      <c r="I620" s="4">
        <v>0</v>
      </c>
    </row>
    <row r="621" spans="1:9" x14ac:dyDescent="0.2">
      <c r="A621" s="2">
        <v>13</v>
      </c>
      <c r="B621" s="1" t="s">
        <v>75</v>
      </c>
      <c r="C621" s="4">
        <v>46</v>
      </c>
      <c r="D621" s="8">
        <v>2.2200000000000002</v>
      </c>
      <c r="E621" s="4">
        <v>17</v>
      </c>
      <c r="F621" s="8">
        <v>1.24</v>
      </c>
      <c r="G621" s="4">
        <v>27</v>
      </c>
      <c r="H621" s="8">
        <v>3.92</v>
      </c>
      <c r="I621" s="4">
        <v>0</v>
      </c>
    </row>
    <row r="622" spans="1:9" x14ac:dyDescent="0.2">
      <c r="A622" s="2">
        <v>14</v>
      </c>
      <c r="B622" s="1" t="s">
        <v>69</v>
      </c>
      <c r="C622" s="4">
        <v>44</v>
      </c>
      <c r="D622" s="8">
        <v>2.12</v>
      </c>
      <c r="E622" s="4">
        <v>31</v>
      </c>
      <c r="F622" s="8">
        <v>2.2599999999999998</v>
      </c>
      <c r="G622" s="4">
        <v>13</v>
      </c>
      <c r="H622" s="8">
        <v>1.89</v>
      </c>
      <c r="I622" s="4">
        <v>0</v>
      </c>
    </row>
    <row r="623" spans="1:9" x14ac:dyDescent="0.2">
      <c r="A623" s="2">
        <v>15</v>
      </c>
      <c r="B623" s="1" t="s">
        <v>86</v>
      </c>
      <c r="C623" s="4">
        <v>36</v>
      </c>
      <c r="D623" s="8">
        <v>1.74</v>
      </c>
      <c r="E623" s="4">
        <v>28</v>
      </c>
      <c r="F623" s="8">
        <v>2.04</v>
      </c>
      <c r="G623" s="4">
        <v>8</v>
      </c>
      <c r="H623" s="8">
        <v>1.1599999999999999</v>
      </c>
      <c r="I623" s="4">
        <v>0</v>
      </c>
    </row>
    <row r="624" spans="1:9" x14ac:dyDescent="0.2">
      <c r="A624" s="2">
        <v>16</v>
      </c>
      <c r="B624" s="1" t="s">
        <v>81</v>
      </c>
      <c r="C624" s="4">
        <v>34</v>
      </c>
      <c r="D624" s="8">
        <v>1.64</v>
      </c>
      <c r="E624" s="4">
        <v>1</v>
      </c>
      <c r="F624" s="8">
        <v>7.0000000000000007E-2</v>
      </c>
      <c r="G624" s="4">
        <v>32</v>
      </c>
      <c r="H624" s="8">
        <v>4.6399999999999997</v>
      </c>
      <c r="I624" s="4">
        <v>0</v>
      </c>
    </row>
    <row r="625" spans="1:9" x14ac:dyDescent="0.2">
      <c r="A625" s="2">
        <v>17</v>
      </c>
      <c r="B625" s="1" t="s">
        <v>74</v>
      </c>
      <c r="C625" s="4">
        <v>31</v>
      </c>
      <c r="D625" s="8">
        <v>1.49</v>
      </c>
      <c r="E625" s="4">
        <v>27</v>
      </c>
      <c r="F625" s="8">
        <v>1.97</v>
      </c>
      <c r="G625" s="4">
        <v>3</v>
      </c>
      <c r="H625" s="8">
        <v>0.44</v>
      </c>
      <c r="I625" s="4">
        <v>1</v>
      </c>
    </row>
    <row r="626" spans="1:9" x14ac:dyDescent="0.2">
      <c r="A626" s="2">
        <v>18</v>
      </c>
      <c r="B626" s="1" t="s">
        <v>66</v>
      </c>
      <c r="C626" s="4">
        <v>23</v>
      </c>
      <c r="D626" s="8">
        <v>1.1100000000000001</v>
      </c>
      <c r="E626" s="4">
        <v>5</v>
      </c>
      <c r="F626" s="8">
        <v>0.36</v>
      </c>
      <c r="G626" s="4">
        <v>18</v>
      </c>
      <c r="H626" s="8">
        <v>2.61</v>
      </c>
      <c r="I626" s="4">
        <v>0</v>
      </c>
    </row>
    <row r="627" spans="1:9" x14ac:dyDescent="0.2">
      <c r="A627" s="2">
        <v>19</v>
      </c>
      <c r="B627" s="1" t="s">
        <v>89</v>
      </c>
      <c r="C627" s="4">
        <v>18</v>
      </c>
      <c r="D627" s="8">
        <v>0.87</v>
      </c>
      <c r="E627" s="4">
        <v>8</v>
      </c>
      <c r="F627" s="8">
        <v>0.57999999999999996</v>
      </c>
      <c r="G627" s="4">
        <v>10</v>
      </c>
      <c r="H627" s="8">
        <v>1.45</v>
      </c>
      <c r="I627" s="4">
        <v>0</v>
      </c>
    </row>
    <row r="628" spans="1:9" x14ac:dyDescent="0.2">
      <c r="A628" s="2">
        <v>19</v>
      </c>
      <c r="B628" s="1" t="s">
        <v>84</v>
      </c>
      <c r="C628" s="4">
        <v>18</v>
      </c>
      <c r="D628" s="8">
        <v>0.87</v>
      </c>
      <c r="E628" s="4">
        <v>5</v>
      </c>
      <c r="F628" s="8">
        <v>0.36</v>
      </c>
      <c r="G628" s="4">
        <v>12</v>
      </c>
      <c r="H628" s="8">
        <v>1.74</v>
      </c>
      <c r="I628" s="4">
        <v>1</v>
      </c>
    </row>
    <row r="629" spans="1:9" x14ac:dyDescent="0.2">
      <c r="A629" s="1"/>
      <c r="C629" s="4"/>
      <c r="D629" s="8"/>
      <c r="E629" s="4"/>
      <c r="F629" s="8"/>
      <c r="G629" s="4"/>
      <c r="H629" s="8"/>
      <c r="I629" s="4"/>
    </row>
    <row r="630" spans="1:9" x14ac:dyDescent="0.2">
      <c r="A630" s="1" t="s">
        <v>28</v>
      </c>
      <c r="C630" s="4"/>
      <c r="D630" s="8"/>
      <c r="E630" s="4"/>
      <c r="F630" s="8"/>
      <c r="G630" s="4"/>
      <c r="H630" s="8"/>
      <c r="I630" s="4"/>
    </row>
    <row r="631" spans="1:9" x14ac:dyDescent="0.2">
      <c r="A631" s="2">
        <v>1</v>
      </c>
      <c r="B631" s="1" t="s">
        <v>78</v>
      </c>
      <c r="C631" s="4">
        <v>108</v>
      </c>
      <c r="D631" s="8">
        <v>14.67</v>
      </c>
      <c r="E631" s="4">
        <v>103</v>
      </c>
      <c r="F631" s="8">
        <v>21.59</v>
      </c>
      <c r="G631" s="4">
        <v>5</v>
      </c>
      <c r="H631" s="8">
        <v>2.0699999999999998</v>
      </c>
      <c r="I631" s="4">
        <v>0</v>
      </c>
    </row>
    <row r="632" spans="1:9" x14ac:dyDescent="0.2">
      <c r="A632" s="2">
        <v>2</v>
      </c>
      <c r="B632" s="1" t="s">
        <v>70</v>
      </c>
      <c r="C632" s="4">
        <v>67</v>
      </c>
      <c r="D632" s="8">
        <v>9.1</v>
      </c>
      <c r="E632" s="4">
        <v>52</v>
      </c>
      <c r="F632" s="8">
        <v>10.9</v>
      </c>
      <c r="G632" s="4">
        <v>15</v>
      </c>
      <c r="H632" s="8">
        <v>6.22</v>
      </c>
      <c r="I632" s="4">
        <v>0</v>
      </c>
    </row>
    <row r="633" spans="1:9" x14ac:dyDescent="0.2">
      <c r="A633" s="2">
        <v>3</v>
      </c>
      <c r="B633" s="1" t="s">
        <v>77</v>
      </c>
      <c r="C633" s="4">
        <v>64</v>
      </c>
      <c r="D633" s="8">
        <v>8.6999999999999993</v>
      </c>
      <c r="E633" s="4">
        <v>54</v>
      </c>
      <c r="F633" s="8">
        <v>11.32</v>
      </c>
      <c r="G633" s="4">
        <v>10</v>
      </c>
      <c r="H633" s="8">
        <v>4.1500000000000004</v>
      </c>
      <c r="I633" s="4">
        <v>0</v>
      </c>
    </row>
    <row r="634" spans="1:9" x14ac:dyDescent="0.2">
      <c r="A634" s="2">
        <v>4</v>
      </c>
      <c r="B634" s="1" t="s">
        <v>62</v>
      </c>
      <c r="C634" s="4">
        <v>56</v>
      </c>
      <c r="D634" s="8">
        <v>7.61</v>
      </c>
      <c r="E634" s="4">
        <v>38</v>
      </c>
      <c r="F634" s="8">
        <v>7.97</v>
      </c>
      <c r="G634" s="4">
        <v>18</v>
      </c>
      <c r="H634" s="8">
        <v>7.47</v>
      </c>
      <c r="I634" s="4">
        <v>0</v>
      </c>
    </row>
    <row r="635" spans="1:9" x14ac:dyDescent="0.2">
      <c r="A635" s="2">
        <v>5</v>
      </c>
      <c r="B635" s="1" t="s">
        <v>63</v>
      </c>
      <c r="C635" s="4">
        <v>51</v>
      </c>
      <c r="D635" s="8">
        <v>6.93</v>
      </c>
      <c r="E635" s="4">
        <v>37</v>
      </c>
      <c r="F635" s="8">
        <v>7.76</v>
      </c>
      <c r="G635" s="4">
        <v>14</v>
      </c>
      <c r="H635" s="8">
        <v>5.81</v>
      </c>
      <c r="I635" s="4">
        <v>0</v>
      </c>
    </row>
    <row r="636" spans="1:9" x14ac:dyDescent="0.2">
      <c r="A636" s="2">
        <v>6</v>
      </c>
      <c r="B636" s="1" t="s">
        <v>79</v>
      </c>
      <c r="C636" s="4">
        <v>44</v>
      </c>
      <c r="D636" s="8">
        <v>5.98</v>
      </c>
      <c r="E636" s="4">
        <v>30</v>
      </c>
      <c r="F636" s="8">
        <v>6.29</v>
      </c>
      <c r="G636" s="4">
        <v>5</v>
      </c>
      <c r="H636" s="8">
        <v>2.0699999999999998</v>
      </c>
      <c r="I636" s="4">
        <v>0</v>
      </c>
    </row>
    <row r="637" spans="1:9" x14ac:dyDescent="0.2">
      <c r="A637" s="2">
        <v>7</v>
      </c>
      <c r="B637" s="1" t="s">
        <v>72</v>
      </c>
      <c r="C637" s="4">
        <v>42</v>
      </c>
      <c r="D637" s="8">
        <v>5.71</v>
      </c>
      <c r="E637" s="4">
        <v>22</v>
      </c>
      <c r="F637" s="8">
        <v>4.6100000000000003</v>
      </c>
      <c r="G637" s="4">
        <v>20</v>
      </c>
      <c r="H637" s="8">
        <v>8.3000000000000007</v>
      </c>
      <c r="I637" s="4">
        <v>0</v>
      </c>
    </row>
    <row r="638" spans="1:9" x14ac:dyDescent="0.2">
      <c r="A638" s="2">
        <v>8</v>
      </c>
      <c r="B638" s="1" t="s">
        <v>71</v>
      </c>
      <c r="C638" s="4">
        <v>36</v>
      </c>
      <c r="D638" s="8">
        <v>4.8899999999999997</v>
      </c>
      <c r="E638" s="4">
        <v>26</v>
      </c>
      <c r="F638" s="8">
        <v>5.45</v>
      </c>
      <c r="G638" s="4">
        <v>10</v>
      </c>
      <c r="H638" s="8">
        <v>4.1500000000000004</v>
      </c>
      <c r="I638" s="4">
        <v>0</v>
      </c>
    </row>
    <row r="639" spans="1:9" x14ac:dyDescent="0.2">
      <c r="A639" s="2">
        <v>9</v>
      </c>
      <c r="B639" s="1" t="s">
        <v>64</v>
      </c>
      <c r="C639" s="4">
        <v>25</v>
      </c>
      <c r="D639" s="8">
        <v>3.4</v>
      </c>
      <c r="E639" s="4">
        <v>10</v>
      </c>
      <c r="F639" s="8">
        <v>2.1</v>
      </c>
      <c r="G639" s="4">
        <v>15</v>
      </c>
      <c r="H639" s="8">
        <v>6.22</v>
      </c>
      <c r="I639" s="4">
        <v>0</v>
      </c>
    </row>
    <row r="640" spans="1:9" x14ac:dyDescent="0.2">
      <c r="A640" s="2">
        <v>10</v>
      </c>
      <c r="B640" s="1" t="s">
        <v>69</v>
      </c>
      <c r="C640" s="4">
        <v>24</v>
      </c>
      <c r="D640" s="8">
        <v>3.26</v>
      </c>
      <c r="E640" s="4">
        <v>20</v>
      </c>
      <c r="F640" s="8">
        <v>4.1900000000000004</v>
      </c>
      <c r="G640" s="4">
        <v>4</v>
      </c>
      <c r="H640" s="8">
        <v>1.66</v>
      </c>
      <c r="I640" s="4">
        <v>0</v>
      </c>
    </row>
    <row r="641" spans="1:9" x14ac:dyDescent="0.2">
      <c r="A641" s="2">
        <v>11</v>
      </c>
      <c r="B641" s="1" t="s">
        <v>73</v>
      </c>
      <c r="C641" s="4">
        <v>22</v>
      </c>
      <c r="D641" s="8">
        <v>2.99</v>
      </c>
      <c r="E641" s="4">
        <v>2</v>
      </c>
      <c r="F641" s="8">
        <v>0.42</v>
      </c>
      <c r="G641" s="4">
        <v>19</v>
      </c>
      <c r="H641" s="8">
        <v>7.88</v>
      </c>
      <c r="I641" s="4">
        <v>0</v>
      </c>
    </row>
    <row r="642" spans="1:9" x14ac:dyDescent="0.2">
      <c r="A642" s="2">
        <v>12</v>
      </c>
      <c r="B642" s="1" t="s">
        <v>80</v>
      </c>
      <c r="C642" s="4">
        <v>14</v>
      </c>
      <c r="D642" s="8">
        <v>1.9</v>
      </c>
      <c r="E642" s="4">
        <v>13</v>
      </c>
      <c r="F642" s="8">
        <v>2.73</v>
      </c>
      <c r="G642" s="4">
        <v>1</v>
      </c>
      <c r="H642" s="8">
        <v>0.41</v>
      </c>
      <c r="I642" s="4">
        <v>0</v>
      </c>
    </row>
    <row r="643" spans="1:9" x14ac:dyDescent="0.2">
      <c r="A643" s="2">
        <v>12</v>
      </c>
      <c r="B643" s="1" t="s">
        <v>86</v>
      </c>
      <c r="C643" s="4">
        <v>14</v>
      </c>
      <c r="D643" s="8">
        <v>1.9</v>
      </c>
      <c r="E643" s="4">
        <v>12</v>
      </c>
      <c r="F643" s="8">
        <v>2.52</v>
      </c>
      <c r="G643" s="4">
        <v>2</v>
      </c>
      <c r="H643" s="8">
        <v>0.83</v>
      </c>
      <c r="I643" s="4">
        <v>0</v>
      </c>
    </row>
    <row r="644" spans="1:9" x14ac:dyDescent="0.2">
      <c r="A644" s="2">
        <v>14</v>
      </c>
      <c r="B644" s="1" t="s">
        <v>74</v>
      </c>
      <c r="C644" s="4">
        <v>12</v>
      </c>
      <c r="D644" s="8">
        <v>1.63</v>
      </c>
      <c r="E644" s="4">
        <v>11</v>
      </c>
      <c r="F644" s="8">
        <v>2.31</v>
      </c>
      <c r="G644" s="4">
        <v>1</v>
      </c>
      <c r="H644" s="8">
        <v>0.41</v>
      </c>
      <c r="I644" s="4">
        <v>0</v>
      </c>
    </row>
    <row r="645" spans="1:9" x14ac:dyDescent="0.2">
      <c r="A645" s="2">
        <v>15</v>
      </c>
      <c r="B645" s="1" t="s">
        <v>75</v>
      </c>
      <c r="C645" s="4">
        <v>11</v>
      </c>
      <c r="D645" s="8">
        <v>1.49</v>
      </c>
      <c r="E645" s="4">
        <v>5</v>
      </c>
      <c r="F645" s="8">
        <v>1.05</v>
      </c>
      <c r="G645" s="4">
        <v>6</v>
      </c>
      <c r="H645" s="8">
        <v>2.4900000000000002</v>
      </c>
      <c r="I645" s="4">
        <v>0</v>
      </c>
    </row>
    <row r="646" spans="1:9" x14ac:dyDescent="0.2">
      <c r="A646" s="2">
        <v>16</v>
      </c>
      <c r="B646" s="1" t="s">
        <v>90</v>
      </c>
      <c r="C646" s="4">
        <v>9</v>
      </c>
      <c r="D646" s="8">
        <v>1.22</v>
      </c>
      <c r="E646" s="4">
        <v>7</v>
      </c>
      <c r="F646" s="8">
        <v>1.47</v>
      </c>
      <c r="G646" s="4">
        <v>2</v>
      </c>
      <c r="H646" s="8">
        <v>0.83</v>
      </c>
      <c r="I646" s="4">
        <v>0</v>
      </c>
    </row>
    <row r="647" spans="1:9" x14ac:dyDescent="0.2">
      <c r="A647" s="2">
        <v>17</v>
      </c>
      <c r="B647" s="1" t="s">
        <v>100</v>
      </c>
      <c r="C647" s="4">
        <v>8</v>
      </c>
      <c r="D647" s="8">
        <v>1.0900000000000001</v>
      </c>
      <c r="E647" s="4">
        <v>1</v>
      </c>
      <c r="F647" s="8">
        <v>0.21</v>
      </c>
      <c r="G647" s="4">
        <v>7</v>
      </c>
      <c r="H647" s="8">
        <v>2.9</v>
      </c>
      <c r="I647" s="4">
        <v>0</v>
      </c>
    </row>
    <row r="648" spans="1:9" x14ac:dyDescent="0.2">
      <c r="A648" s="2">
        <v>17</v>
      </c>
      <c r="B648" s="1" t="s">
        <v>88</v>
      </c>
      <c r="C648" s="4">
        <v>8</v>
      </c>
      <c r="D648" s="8">
        <v>1.0900000000000001</v>
      </c>
      <c r="E648" s="4">
        <v>3</v>
      </c>
      <c r="F648" s="8">
        <v>0.63</v>
      </c>
      <c r="G648" s="4">
        <v>5</v>
      </c>
      <c r="H648" s="8">
        <v>2.0699999999999998</v>
      </c>
      <c r="I648" s="4">
        <v>0</v>
      </c>
    </row>
    <row r="649" spans="1:9" x14ac:dyDescent="0.2">
      <c r="A649" s="2">
        <v>17</v>
      </c>
      <c r="B649" s="1" t="s">
        <v>94</v>
      </c>
      <c r="C649" s="4">
        <v>8</v>
      </c>
      <c r="D649" s="8">
        <v>1.0900000000000001</v>
      </c>
      <c r="E649" s="4">
        <v>4</v>
      </c>
      <c r="F649" s="8">
        <v>0.84</v>
      </c>
      <c r="G649" s="4">
        <v>3</v>
      </c>
      <c r="H649" s="8">
        <v>1.24</v>
      </c>
      <c r="I649" s="4">
        <v>0</v>
      </c>
    </row>
    <row r="650" spans="1:9" x14ac:dyDescent="0.2">
      <c r="A650" s="2">
        <v>20</v>
      </c>
      <c r="B650" s="1" t="s">
        <v>89</v>
      </c>
      <c r="C650" s="4">
        <v>6</v>
      </c>
      <c r="D650" s="8">
        <v>0.82</v>
      </c>
      <c r="E650" s="4">
        <v>1</v>
      </c>
      <c r="F650" s="8">
        <v>0.21</v>
      </c>
      <c r="G650" s="4">
        <v>5</v>
      </c>
      <c r="H650" s="8">
        <v>2.0699999999999998</v>
      </c>
      <c r="I650" s="4">
        <v>0</v>
      </c>
    </row>
    <row r="651" spans="1:9" x14ac:dyDescent="0.2">
      <c r="A651" s="2">
        <v>20</v>
      </c>
      <c r="B651" s="1" t="s">
        <v>99</v>
      </c>
      <c r="C651" s="4">
        <v>6</v>
      </c>
      <c r="D651" s="8">
        <v>0.82</v>
      </c>
      <c r="E651" s="4">
        <v>0</v>
      </c>
      <c r="F651" s="8">
        <v>0</v>
      </c>
      <c r="G651" s="4">
        <v>4</v>
      </c>
      <c r="H651" s="8">
        <v>1.66</v>
      </c>
      <c r="I651" s="4">
        <v>1</v>
      </c>
    </row>
    <row r="652" spans="1:9" x14ac:dyDescent="0.2">
      <c r="A652" s="2">
        <v>20</v>
      </c>
      <c r="B652" s="1" t="s">
        <v>65</v>
      </c>
      <c r="C652" s="4">
        <v>6</v>
      </c>
      <c r="D652" s="8">
        <v>0.82</v>
      </c>
      <c r="E652" s="4">
        <v>1</v>
      </c>
      <c r="F652" s="8">
        <v>0.21</v>
      </c>
      <c r="G652" s="4">
        <v>5</v>
      </c>
      <c r="H652" s="8">
        <v>2.0699999999999998</v>
      </c>
      <c r="I652" s="4">
        <v>0</v>
      </c>
    </row>
    <row r="653" spans="1:9" x14ac:dyDescent="0.2">
      <c r="A653" s="2">
        <v>20</v>
      </c>
      <c r="B653" s="1" t="s">
        <v>68</v>
      </c>
      <c r="C653" s="4">
        <v>6</v>
      </c>
      <c r="D653" s="8">
        <v>0.82</v>
      </c>
      <c r="E653" s="4">
        <v>4</v>
      </c>
      <c r="F653" s="8">
        <v>0.84</v>
      </c>
      <c r="G653" s="4">
        <v>2</v>
      </c>
      <c r="H653" s="8">
        <v>0.83</v>
      </c>
      <c r="I653" s="4">
        <v>0</v>
      </c>
    </row>
    <row r="654" spans="1:9" x14ac:dyDescent="0.2">
      <c r="A654" s="2">
        <v>20</v>
      </c>
      <c r="B654" s="1" t="s">
        <v>81</v>
      </c>
      <c r="C654" s="4">
        <v>6</v>
      </c>
      <c r="D654" s="8">
        <v>0.82</v>
      </c>
      <c r="E654" s="4">
        <v>0</v>
      </c>
      <c r="F654" s="8">
        <v>0</v>
      </c>
      <c r="G654" s="4">
        <v>3</v>
      </c>
      <c r="H654" s="8">
        <v>1.24</v>
      </c>
      <c r="I654" s="4">
        <v>0</v>
      </c>
    </row>
    <row r="655" spans="1:9" x14ac:dyDescent="0.2">
      <c r="A655" s="1"/>
      <c r="C655" s="4"/>
      <c r="D655" s="8"/>
      <c r="E655" s="4"/>
      <c r="F655" s="8"/>
      <c r="G655" s="4"/>
      <c r="H655" s="8"/>
      <c r="I655" s="4"/>
    </row>
    <row r="656" spans="1:9" x14ac:dyDescent="0.2">
      <c r="A656" s="1" t="s">
        <v>29</v>
      </c>
      <c r="C656" s="4"/>
      <c r="D656" s="8"/>
      <c r="E656" s="4"/>
      <c r="F656" s="8"/>
      <c r="G656" s="4"/>
      <c r="H656" s="8"/>
      <c r="I656" s="4"/>
    </row>
    <row r="657" spans="1:9" x14ac:dyDescent="0.2">
      <c r="A657" s="2">
        <v>1</v>
      </c>
      <c r="B657" s="1" t="s">
        <v>78</v>
      </c>
      <c r="C657" s="4">
        <v>38</v>
      </c>
      <c r="D657" s="8">
        <v>12.62</v>
      </c>
      <c r="E657" s="4">
        <v>36</v>
      </c>
      <c r="F657" s="8">
        <v>24.16</v>
      </c>
      <c r="G657" s="4">
        <v>2</v>
      </c>
      <c r="H657" s="8">
        <v>1.45</v>
      </c>
      <c r="I657" s="4">
        <v>0</v>
      </c>
    </row>
    <row r="658" spans="1:9" x14ac:dyDescent="0.2">
      <c r="A658" s="2">
        <v>2</v>
      </c>
      <c r="B658" s="1" t="s">
        <v>62</v>
      </c>
      <c r="C658" s="4">
        <v>37</v>
      </c>
      <c r="D658" s="8">
        <v>12.29</v>
      </c>
      <c r="E658" s="4">
        <v>18</v>
      </c>
      <c r="F658" s="8">
        <v>12.08</v>
      </c>
      <c r="G658" s="4">
        <v>19</v>
      </c>
      <c r="H658" s="8">
        <v>13.77</v>
      </c>
      <c r="I658" s="4">
        <v>0</v>
      </c>
    </row>
    <row r="659" spans="1:9" x14ac:dyDescent="0.2">
      <c r="A659" s="2">
        <v>3</v>
      </c>
      <c r="B659" s="1" t="s">
        <v>63</v>
      </c>
      <c r="C659" s="4">
        <v>25</v>
      </c>
      <c r="D659" s="8">
        <v>8.31</v>
      </c>
      <c r="E659" s="4">
        <v>12</v>
      </c>
      <c r="F659" s="8">
        <v>8.0500000000000007</v>
      </c>
      <c r="G659" s="4">
        <v>13</v>
      </c>
      <c r="H659" s="8">
        <v>9.42</v>
      </c>
      <c r="I659" s="4">
        <v>0</v>
      </c>
    </row>
    <row r="660" spans="1:9" x14ac:dyDescent="0.2">
      <c r="A660" s="2">
        <v>4</v>
      </c>
      <c r="B660" s="1" t="s">
        <v>64</v>
      </c>
      <c r="C660" s="4">
        <v>19</v>
      </c>
      <c r="D660" s="8">
        <v>6.31</v>
      </c>
      <c r="E660" s="4">
        <v>5</v>
      </c>
      <c r="F660" s="8">
        <v>3.36</v>
      </c>
      <c r="G660" s="4">
        <v>14</v>
      </c>
      <c r="H660" s="8">
        <v>10.14</v>
      </c>
      <c r="I660" s="4">
        <v>0</v>
      </c>
    </row>
    <row r="661" spans="1:9" x14ac:dyDescent="0.2">
      <c r="A661" s="2">
        <v>5</v>
      </c>
      <c r="B661" s="1" t="s">
        <v>77</v>
      </c>
      <c r="C661" s="4">
        <v>15</v>
      </c>
      <c r="D661" s="8">
        <v>4.9800000000000004</v>
      </c>
      <c r="E661" s="4">
        <v>13</v>
      </c>
      <c r="F661" s="8">
        <v>8.7200000000000006</v>
      </c>
      <c r="G661" s="4">
        <v>2</v>
      </c>
      <c r="H661" s="8">
        <v>1.45</v>
      </c>
      <c r="I661" s="4">
        <v>0</v>
      </c>
    </row>
    <row r="662" spans="1:9" x14ac:dyDescent="0.2">
      <c r="A662" s="2">
        <v>6</v>
      </c>
      <c r="B662" s="1" t="s">
        <v>71</v>
      </c>
      <c r="C662" s="4">
        <v>14</v>
      </c>
      <c r="D662" s="8">
        <v>4.6500000000000004</v>
      </c>
      <c r="E662" s="4">
        <v>5</v>
      </c>
      <c r="F662" s="8">
        <v>3.36</v>
      </c>
      <c r="G662" s="4">
        <v>9</v>
      </c>
      <c r="H662" s="8">
        <v>6.52</v>
      </c>
      <c r="I662" s="4">
        <v>0</v>
      </c>
    </row>
    <row r="663" spans="1:9" x14ac:dyDescent="0.2">
      <c r="A663" s="2">
        <v>6</v>
      </c>
      <c r="B663" s="1" t="s">
        <v>79</v>
      </c>
      <c r="C663" s="4">
        <v>14</v>
      </c>
      <c r="D663" s="8">
        <v>4.6500000000000004</v>
      </c>
      <c r="E663" s="4">
        <v>10</v>
      </c>
      <c r="F663" s="8">
        <v>6.71</v>
      </c>
      <c r="G663" s="4">
        <v>1</v>
      </c>
      <c r="H663" s="8">
        <v>0.72</v>
      </c>
      <c r="I663" s="4">
        <v>0</v>
      </c>
    </row>
    <row r="664" spans="1:9" x14ac:dyDescent="0.2">
      <c r="A664" s="2">
        <v>8</v>
      </c>
      <c r="B664" s="1" t="s">
        <v>72</v>
      </c>
      <c r="C664" s="4">
        <v>12</v>
      </c>
      <c r="D664" s="8">
        <v>3.99</v>
      </c>
      <c r="E664" s="4">
        <v>5</v>
      </c>
      <c r="F664" s="8">
        <v>3.36</v>
      </c>
      <c r="G664" s="4">
        <v>7</v>
      </c>
      <c r="H664" s="8">
        <v>5.07</v>
      </c>
      <c r="I664" s="4">
        <v>0</v>
      </c>
    </row>
    <row r="665" spans="1:9" x14ac:dyDescent="0.2">
      <c r="A665" s="2">
        <v>9</v>
      </c>
      <c r="B665" s="1" t="s">
        <v>70</v>
      </c>
      <c r="C665" s="4">
        <v>10</v>
      </c>
      <c r="D665" s="8">
        <v>3.32</v>
      </c>
      <c r="E665" s="4">
        <v>7</v>
      </c>
      <c r="F665" s="8">
        <v>4.7</v>
      </c>
      <c r="G665" s="4">
        <v>3</v>
      </c>
      <c r="H665" s="8">
        <v>2.17</v>
      </c>
      <c r="I665" s="4">
        <v>0</v>
      </c>
    </row>
    <row r="666" spans="1:9" x14ac:dyDescent="0.2">
      <c r="A666" s="2">
        <v>10</v>
      </c>
      <c r="B666" s="1" t="s">
        <v>73</v>
      </c>
      <c r="C666" s="4">
        <v>8</v>
      </c>
      <c r="D666" s="8">
        <v>2.66</v>
      </c>
      <c r="E666" s="4">
        <v>5</v>
      </c>
      <c r="F666" s="8">
        <v>3.36</v>
      </c>
      <c r="G666" s="4">
        <v>3</v>
      </c>
      <c r="H666" s="8">
        <v>2.17</v>
      </c>
      <c r="I666" s="4">
        <v>0</v>
      </c>
    </row>
    <row r="667" spans="1:9" x14ac:dyDescent="0.2">
      <c r="A667" s="2">
        <v>11</v>
      </c>
      <c r="B667" s="1" t="s">
        <v>76</v>
      </c>
      <c r="C667" s="4">
        <v>7</v>
      </c>
      <c r="D667" s="8">
        <v>2.33</v>
      </c>
      <c r="E667" s="4">
        <v>3</v>
      </c>
      <c r="F667" s="8">
        <v>2.0099999999999998</v>
      </c>
      <c r="G667" s="4">
        <v>4</v>
      </c>
      <c r="H667" s="8">
        <v>2.9</v>
      </c>
      <c r="I667" s="4">
        <v>0</v>
      </c>
    </row>
    <row r="668" spans="1:9" x14ac:dyDescent="0.2">
      <c r="A668" s="2">
        <v>11</v>
      </c>
      <c r="B668" s="1" t="s">
        <v>94</v>
      </c>
      <c r="C668" s="4">
        <v>7</v>
      </c>
      <c r="D668" s="8">
        <v>2.33</v>
      </c>
      <c r="E668" s="4">
        <v>2</v>
      </c>
      <c r="F668" s="8">
        <v>1.34</v>
      </c>
      <c r="G668" s="4">
        <v>5</v>
      </c>
      <c r="H668" s="8">
        <v>3.62</v>
      </c>
      <c r="I668" s="4">
        <v>0</v>
      </c>
    </row>
    <row r="669" spans="1:9" x14ac:dyDescent="0.2">
      <c r="A669" s="2">
        <v>13</v>
      </c>
      <c r="B669" s="1" t="s">
        <v>85</v>
      </c>
      <c r="C669" s="4">
        <v>6</v>
      </c>
      <c r="D669" s="8">
        <v>1.99</v>
      </c>
      <c r="E669" s="4">
        <v>0</v>
      </c>
      <c r="F669" s="8">
        <v>0</v>
      </c>
      <c r="G669" s="4">
        <v>6</v>
      </c>
      <c r="H669" s="8">
        <v>4.3499999999999996</v>
      </c>
      <c r="I669" s="4">
        <v>0</v>
      </c>
    </row>
    <row r="670" spans="1:9" x14ac:dyDescent="0.2">
      <c r="A670" s="2">
        <v>13</v>
      </c>
      <c r="B670" s="1" t="s">
        <v>66</v>
      </c>
      <c r="C670" s="4">
        <v>6</v>
      </c>
      <c r="D670" s="8">
        <v>1.99</v>
      </c>
      <c r="E670" s="4">
        <v>0</v>
      </c>
      <c r="F670" s="8">
        <v>0</v>
      </c>
      <c r="G670" s="4">
        <v>6</v>
      </c>
      <c r="H670" s="8">
        <v>4.3499999999999996</v>
      </c>
      <c r="I670" s="4">
        <v>0</v>
      </c>
    </row>
    <row r="671" spans="1:9" x14ac:dyDescent="0.2">
      <c r="A671" s="2">
        <v>15</v>
      </c>
      <c r="B671" s="1" t="s">
        <v>102</v>
      </c>
      <c r="C671" s="4">
        <v>5</v>
      </c>
      <c r="D671" s="8">
        <v>1.66</v>
      </c>
      <c r="E671" s="4">
        <v>1</v>
      </c>
      <c r="F671" s="8">
        <v>0.67</v>
      </c>
      <c r="G671" s="4">
        <v>4</v>
      </c>
      <c r="H671" s="8">
        <v>2.9</v>
      </c>
      <c r="I671" s="4">
        <v>0</v>
      </c>
    </row>
    <row r="672" spans="1:9" x14ac:dyDescent="0.2">
      <c r="A672" s="2">
        <v>16</v>
      </c>
      <c r="B672" s="1" t="s">
        <v>101</v>
      </c>
      <c r="C672" s="4">
        <v>4</v>
      </c>
      <c r="D672" s="8">
        <v>1.33</v>
      </c>
      <c r="E672" s="4">
        <v>0</v>
      </c>
      <c r="F672" s="8">
        <v>0</v>
      </c>
      <c r="G672" s="4">
        <v>3</v>
      </c>
      <c r="H672" s="8">
        <v>2.17</v>
      </c>
      <c r="I672" s="4">
        <v>1</v>
      </c>
    </row>
    <row r="673" spans="1:9" x14ac:dyDescent="0.2">
      <c r="A673" s="2">
        <v>16</v>
      </c>
      <c r="B673" s="1" t="s">
        <v>74</v>
      </c>
      <c r="C673" s="4">
        <v>4</v>
      </c>
      <c r="D673" s="8">
        <v>1.33</v>
      </c>
      <c r="E673" s="4">
        <v>4</v>
      </c>
      <c r="F673" s="8">
        <v>2.68</v>
      </c>
      <c r="G673" s="4">
        <v>0</v>
      </c>
      <c r="H673" s="8">
        <v>0</v>
      </c>
      <c r="I673" s="4">
        <v>0</v>
      </c>
    </row>
    <row r="674" spans="1:9" x14ac:dyDescent="0.2">
      <c r="A674" s="2">
        <v>16</v>
      </c>
      <c r="B674" s="1" t="s">
        <v>75</v>
      </c>
      <c r="C674" s="4">
        <v>4</v>
      </c>
      <c r="D674" s="8">
        <v>1.33</v>
      </c>
      <c r="E674" s="4">
        <v>3</v>
      </c>
      <c r="F674" s="8">
        <v>2.0099999999999998</v>
      </c>
      <c r="G674" s="4">
        <v>0</v>
      </c>
      <c r="H674" s="8">
        <v>0</v>
      </c>
      <c r="I674" s="4">
        <v>0</v>
      </c>
    </row>
    <row r="675" spans="1:9" x14ac:dyDescent="0.2">
      <c r="A675" s="2">
        <v>16</v>
      </c>
      <c r="B675" s="1" t="s">
        <v>88</v>
      </c>
      <c r="C675" s="4">
        <v>4</v>
      </c>
      <c r="D675" s="8">
        <v>1.33</v>
      </c>
      <c r="E675" s="4">
        <v>3</v>
      </c>
      <c r="F675" s="8">
        <v>2.0099999999999998</v>
      </c>
      <c r="G675" s="4">
        <v>1</v>
      </c>
      <c r="H675" s="8">
        <v>0.72</v>
      </c>
      <c r="I675" s="4">
        <v>0</v>
      </c>
    </row>
    <row r="676" spans="1:9" x14ac:dyDescent="0.2">
      <c r="A676" s="2">
        <v>16</v>
      </c>
      <c r="B676" s="1" t="s">
        <v>80</v>
      </c>
      <c r="C676" s="4">
        <v>4</v>
      </c>
      <c r="D676" s="8">
        <v>1.33</v>
      </c>
      <c r="E676" s="4">
        <v>3</v>
      </c>
      <c r="F676" s="8">
        <v>2.0099999999999998</v>
      </c>
      <c r="G676" s="4">
        <v>1</v>
      </c>
      <c r="H676" s="8">
        <v>0.72</v>
      </c>
      <c r="I676" s="4">
        <v>0</v>
      </c>
    </row>
    <row r="677" spans="1:9" x14ac:dyDescent="0.2">
      <c r="A677" s="2">
        <v>16</v>
      </c>
      <c r="B677" s="1" t="s">
        <v>81</v>
      </c>
      <c r="C677" s="4">
        <v>4</v>
      </c>
      <c r="D677" s="8">
        <v>1.33</v>
      </c>
      <c r="E677" s="4">
        <v>0</v>
      </c>
      <c r="F677" s="8">
        <v>0</v>
      </c>
      <c r="G677" s="4">
        <v>0</v>
      </c>
      <c r="H677" s="8">
        <v>0</v>
      </c>
      <c r="I677" s="4">
        <v>0</v>
      </c>
    </row>
    <row r="678" spans="1:9" x14ac:dyDescent="0.2">
      <c r="A678" s="2">
        <v>16</v>
      </c>
      <c r="B678" s="1" t="s">
        <v>86</v>
      </c>
      <c r="C678" s="4">
        <v>4</v>
      </c>
      <c r="D678" s="8">
        <v>1.33</v>
      </c>
      <c r="E678" s="4">
        <v>1</v>
      </c>
      <c r="F678" s="8">
        <v>0.67</v>
      </c>
      <c r="G678" s="4">
        <v>3</v>
      </c>
      <c r="H678" s="8">
        <v>2.17</v>
      </c>
      <c r="I678" s="4">
        <v>0</v>
      </c>
    </row>
    <row r="679" spans="1:9" x14ac:dyDescent="0.2">
      <c r="A679" s="2">
        <v>16</v>
      </c>
      <c r="B679" s="1" t="s">
        <v>84</v>
      </c>
      <c r="C679" s="4">
        <v>4</v>
      </c>
      <c r="D679" s="8">
        <v>1.33</v>
      </c>
      <c r="E679" s="4">
        <v>2</v>
      </c>
      <c r="F679" s="8">
        <v>1.34</v>
      </c>
      <c r="G679" s="4">
        <v>2</v>
      </c>
      <c r="H679" s="8">
        <v>1.45</v>
      </c>
      <c r="I679" s="4">
        <v>0</v>
      </c>
    </row>
    <row r="680" spans="1:9" x14ac:dyDescent="0.2">
      <c r="A680" s="1"/>
      <c r="C680" s="4"/>
      <c r="D680" s="8"/>
      <c r="E680" s="4"/>
      <c r="F680" s="8"/>
      <c r="G680" s="4"/>
      <c r="H680" s="8"/>
      <c r="I680" s="4"/>
    </row>
    <row r="681" spans="1:9" x14ac:dyDescent="0.2">
      <c r="A681" s="1" t="s">
        <v>30</v>
      </c>
      <c r="C681" s="4"/>
      <c r="D681" s="8"/>
      <c r="E681" s="4"/>
      <c r="F681" s="8"/>
      <c r="G681" s="4"/>
      <c r="H681" s="8"/>
      <c r="I681" s="4"/>
    </row>
    <row r="682" spans="1:9" x14ac:dyDescent="0.2">
      <c r="A682" s="2">
        <v>1</v>
      </c>
      <c r="B682" s="1" t="s">
        <v>65</v>
      </c>
      <c r="C682" s="4">
        <v>26</v>
      </c>
      <c r="D682" s="8">
        <v>10.74</v>
      </c>
      <c r="E682" s="4">
        <v>16</v>
      </c>
      <c r="F682" s="8">
        <v>10.67</v>
      </c>
      <c r="G682" s="4">
        <v>10</v>
      </c>
      <c r="H682" s="8">
        <v>11.49</v>
      </c>
      <c r="I682" s="4">
        <v>0</v>
      </c>
    </row>
    <row r="683" spans="1:9" x14ac:dyDescent="0.2">
      <c r="A683" s="2">
        <v>1</v>
      </c>
      <c r="B683" s="1" t="s">
        <v>77</v>
      </c>
      <c r="C683" s="4">
        <v>26</v>
      </c>
      <c r="D683" s="8">
        <v>10.74</v>
      </c>
      <c r="E683" s="4">
        <v>26</v>
      </c>
      <c r="F683" s="8">
        <v>17.329999999999998</v>
      </c>
      <c r="G683" s="4">
        <v>0</v>
      </c>
      <c r="H683" s="8">
        <v>0</v>
      </c>
      <c r="I683" s="4">
        <v>0</v>
      </c>
    </row>
    <row r="684" spans="1:9" x14ac:dyDescent="0.2">
      <c r="A684" s="2">
        <v>3</v>
      </c>
      <c r="B684" s="1" t="s">
        <v>78</v>
      </c>
      <c r="C684" s="4">
        <v>24</v>
      </c>
      <c r="D684" s="8">
        <v>9.92</v>
      </c>
      <c r="E684" s="4">
        <v>22</v>
      </c>
      <c r="F684" s="8">
        <v>14.67</v>
      </c>
      <c r="G684" s="4">
        <v>2</v>
      </c>
      <c r="H684" s="8">
        <v>2.2999999999999998</v>
      </c>
      <c r="I684" s="4">
        <v>0</v>
      </c>
    </row>
    <row r="685" spans="1:9" x14ac:dyDescent="0.2">
      <c r="A685" s="2">
        <v>4</v>
      </c>
      <c r="B685" s="1" t="s">
        <v>63</v>
      </c>
      <c r="C685" s="4">
        <v>20</v>
      </c>
      <c r="D685" s="8">
        <v>8.26</v>
      </c>
      <c r="E685" s="4">
        <v>10</v>
      </c>
      <c r="F685" s="8">
        <v>6.67</v>
      </c>
      <c r="G685" s="4">
        <v>10</v>
      </c>
      <c r="H685" s="8">
        <v>11.49</v>
      </c>
      <c r="I685" s="4">
        <v>0</v>
      </c>
    </row>
    <row r="686" spans="1:9" x14ac:dyDescent="0.2">
      <c r="A686" s="2">
        <v>5</v>
      </c>
      <c r="B686" s="1" t="s">
        <v>62</v>
      </c>
      <c r="C686" s="4">
        <v>19</v>
      </c>
      <c r="D686" s="8">
        <v>7.85</v>
      </c>
      <c r="E686" s="4">
        <v>8</v>
      </c>
      <c r="F686" s="8">
        <v>5.33</v>
      </c>
      <c r="G686" s="4">
        <v>11</v>
      </c>
      <c r="H686" s="8">
        <v>12.64</v>
      </c>
      <c r="I686" s="4">
        <v>0</v>
      </c>
    </row>
    <row r="687" spans="1:9" x14ac:dyDescent="0.2">
      <c r="A687" s="2">
        <v>5</v>
      </c>
      <c r="B687" s="1" t="s">
        <v>70</v>
      </c>
      <c r="C687" s="4">
        <v>19</v>
      </c>
      <c r="D687" s="8">
        <v>7.85</v>
      </c>
      <c r="E687" s="4">
        <v>9</v>
      </c>
      <c r="F687" s="8">
        <v>6</v>
      </c>
      <c r="G687" s="4">
        <v>10</v>
      </c>
      <c r="H687" s="8">
        <v>11.49</v>
      </c>
      <c r="I687" s="4">
        <v>0</v>
      </c>
    </row>
    <row r="688" spans="1:9" x14ac:dyDescent="0.2">
      <c r="A688" s="2">
        <v>7</v>
      </c>
      <c r="B688" s="1" t="s">
        <v>72</v>
      </c>
      <c r="C688" s="4">
        <v>9</v>
      </c>
      <c r="D688" s="8">
        <v>3.72</v>
      </c>
      <c r="E688" s="4">
        <v>6</v>
      </c>
      <c r="F688" s="8">
        <v>4</v>
      </c>
      <c r="G688" s="4">
        <v>3</v>
      </c>
      <c r="H688" s="8">
        <v>3.45</v>
      </c>
      <c r="I688" s="4">
        <v>0</v>
      </c>
    </row>
    <row r="689" spans="1:9" x14ac:dyDescent="0.2">
      <c r="A689" s="2">
        <v>8</v>
      </c>
      <c r="B689" s="1" t="s">
        <v>87</v>
      </c>
      <c r="C689" s="4">
        <v>6</v>
      </c>
      <c r="D689" s="8">
        <v>2.48</v>
      </c>
      <c r="E689" s="4">
        <v>1</v>
      </c>
      <c r="F689" s="8">
        <v>0.67</v>
      </c>
      <c r="G689" s="4">
        <v>5</v>
      </c>
      <c r="H689" s="8">
        <v>5.75</v>
      </c>
      <c r="I689" s="4">
        <v>0</v>
      </c>
    </row>
    <row r="690" spans="1:9" x14ac:dyDescent="0.2">
      <c r="A690" s="2">
        <v>8</v>
      </c>
      <c r="B690" s="1" t="s">
        <v>79</v>
      </c>
      <c r="C690" s="4">
        <v>6</v>
      </c>
      <c r="D690" s="8">
        <v>2.48</v>
      </c>
      <c r="E690" s="4">
        <v>5</v>
      </c>
      <c r="F690" s="8">
        <v>3.33</v>
      </c>
      <c r="G690" s="4">
        <v>0</v>
      </c>
      <c r="H690" s="8">
        <v>0</v>
      </c>
      <c r="I690" s="4">
        <v>0</v>
      </c>
    </row>
    <row r="691" spans="1:9" x14ac:dyDescent="0.2">
      <c r="A691" s="2">
        <v>10</v>
      </c>
      <c r="B691" s="1" t="s">
        <v>64</v>
      </c>
      <c r="C691" s="4">
        <v>5</v>
      </c>
      <c r="D691" s="8">
        <v>2.0699999999999998</v>
      </c>
      <c r="E691" s="4">
        <v>1</v>
      </c>
      <c r="F691" s="8">
        <v>0.67</v>
      </c>
      <c r="G691" s="4">
        <v>4</v>
      </c>
      <c r="H691" s="8">
        <v>4.5999999999999996</v>
      </c>
      <c r="I691" s="4">
        <v>0</v>
      </c>
    </row>
    <row r="692" spans="1:9" x14ac:dyDescent="0.2">
      <c r="A692" s="2">
        <v>10</v>
      </c>
      <c r="B692" s="1" t="s">
        <v>89</v>
      </c>
      <c r="C692" s="4">
        <v>5</v>
      </c>
      <c r="D692" s="8">
        <v>2.0699999999999998</v>
      </c>
      <c r="E692" s="4">
        <v>3</v>
      </c>
      <c r="F692" s="8">
        <v>2</v>
      </c>
      <c r="G692" s="4">
        <v>2</v>
      </c>
      <c r="H692" s="8">
        <v>2.2999999999999998</v>
      </c>
      <c r="I692" s="4">
        <v>0</v>
      </c>
    </row>
    <row r="693" spans="1:9" x14ac:dyDescent="0.2">
      <c r="A693" s="2">
        <v>10</v>
      </c>
      <c r="B693" s="1" t="s">
        <v>94</v>
      </c>
      <c r="C693" s="4">
        <v>5</v>
      </c>
      <c r="D693" s="8">
        <v>2.0699999999999998</v>
      </c>
      <c r="E693" s="4">
        <v>5</v>
      </c>
      <c r="F693" s="8">
        <v>3.33</v>
      </c>
      <c r="G693" s="4">
        <v>0</v>
      </c>
      <c r="H693" s="8">
        <v>0</v>
      </c>
      <c r="I693" s="4">
        <v>0</v>
      </c>
    </row>
    <row r="694" spans="1:9" x14ac:dyDescent="0.2">
      <c r="A694" s="2">
        <v>10</v>
      </c>
      <c r="B694" s="1" t="s">
        <v>80</v>
      </c>
      <c r="C694" s="4">
        <v>5</v>
      </c>
      <c r="D694" s="8">
        <v>2.0699999999999998</v>
      </c>
      <c r="E694" s="4">
        <v>5</v>
      </c>
      <c r="F694" s="8">
        <v>3.33</v>
      </c>
      <c r="G694" s="4">
        <v>0</v>
      </c>
      <c r="H694" s="8">
        <v>0</v>
      </c>
      <c r="I694" s="4">
        <v>0</v>
      </c>
    </row>
    <row r="695" spans="1:9" x14ac:dyDescent="0.2">
      <c r="A695" s="2">
        <v>14</v>
      </c>
      <c r="B695" s="1" t="s">
        <v>100</v>
      </c>
      <c r="C695" s="4">
        <v>4</v>
      </c>
      <c r="D695" s="8">
        <v>1.65</v>
      </c>
      <c r="E695" s="4">
        <v>2</v>
      </c>
      <c r="F695" s="8">
        <v>1.33</v>
      </c>
      <c r="G695" s="4">
        <v>2</v>
      </c>
      <c r="H695" s="8">
        <v>2.2999999999999998</v>
      </c>
      <c r="I695" s="4">
        <v>0</v>
      </c>
    </row>
    <row r="696" spans="1:9" x14ac:dyDescent="0.2">
      <c r="A696" s="2">
        <v>14</v>
      </c>
      <c r="B696" s="1" t="s">
        <v>71</v>
      </c>
      <c r="C696" s="4">
        <v>4</v>
      </c>
      <c r="D696" s="8">
        <v>1.65</v>
      </c>
      <c r="E696" s="4">
        <v>2</v>
      </c>
      <c r="F696" s="8">
        <v>1.33</v>
      </c>
      <c r="G696" s="4">
        <v>2</v>
      </c>
      <c r="H696" s="8">
        <v>2.2999999999999998</v>
      </c>
      <c r="I696" s="4">
        <v>0</v>
      </c>
    </row>
    <row r="697" spans="1:9" x14ac:dyDescent="0.2">
      <c r="A697" s="2">
        <v>14</v>
      </c>
      <c r="B697" s="1" t="s">
        <v>75</v>
      </c>
      <c r="C697" s="4">
        <v>4</v>
      </c>
      <c r="D697" s="8">
        <v>1.65</v>
      </c>
      <c r="E697" s="4">
        <v>4</v>
      </c>
      <c r="F697" s="8">
        <v>2.67</v>
      </c>
      <c r="G697" s="4">
        <v>0</v>
      </c>
      <c r="H697" s="8">
        <v>0</v>
      </c>
      <c r="I697" s="4">
        <v>0</v>
      </c>
    </row>
    <row r="698" spans="1:9" x14ac:dyDescent="0.2">
      <c r="A698" s="2">
        <v>14</v>
      </c>
      <c r="B698" s="1" t="s">
        <v>76</v>
      </c>
      <c r="C698" s="4">
        <v>4</v>
      </c>
      <c r="D698" s="8">
        <v>1.65</v>
      </c>
      <c r="E698" s="4">
        <v>3</v>
      </c>
      <c r="F698" s="8">
        <v>2</v>
      </c>
      <c r="G698" s="4">
        <v>1</v>
      </c>
      <c r="H698" s="8">
        <v>1.1499999999999999</v>
      </c>
      <c r="I698" s="4">
        <v>0</v>
      </c>
    </row>
    <row r="699" spans="1:9" x14ac:dyDescent="0.2">
      <c r="A699" s="2">
        <v>14</v>
      </c>
      <c r="B699" s="1" t="s">
        <v>81</v>
      </c>
      <c r="C699" s="4">
        <v>4</v>
      </c>
      <c r="D699" s="8">
        <v>1.65</v>
      </c>
      <c r="E699" s="4">
        <v>0</v>
      </c>
      <c r="F699" s="8">
        <v>0</v>
      </c>
      <c r="G699" s="4">
        <v>0</v>
      </c>
      <c r="H699" s="8">
        <v>0</v>
      </c>
      <c r="I699" s="4">
        <v>0</v>
      </c>
    </row>
    <row r="700" spans="1:9" x14ac:dyDescent="0.2">
      <c r="A700" s="2">
        <v>19</v>
      </c>
      <c r="B700" s="1" t="s">
        <v>67</v>
      </c>
      <c r="C700" s="4">
        <v>3</v>
      </c>
      <c r="D700" s="8">
        <v>1.24</v>
      </c>
      <c r="E700" s="4">
        <v>2</v>
      </c>
      <c r="F700" s="8">
        <v>1.33</v>
      </c>
      <c r="G700" s="4">
        <v>1</v>
      </c>
      <c r="H700" s="8">
        <v>1.1499999999999999</v>
      </c>
      <c r="I700" s="4">
        <v>0</v>
      </c>
    </row>
    <row r="701" spans="1:9" x14ac:dyDescent="0.2">
      <c r="A701" s="2">
        <v>19</v>
      </c>
      <c r="B701" s="1" t="s">
        <v>69</v>
      </c>
      <c r="C701" s="4">
        <v>3</v>
      </c>
      <c r="D701" s="8">
        <v>1.24</v>
      </c>
      <c r="E701" s="4">
        <v>2</v>
      </c>
      <c r="F701" s="8">
        <v>1.33</v>
      </c>
      <c r="G701" s="4">
        <v>1</v>
      </c>
      <c r="H701" s="8">
        <v>1.1499999999999999</v>
      </c>
      <c r="I701" s="4">
        <v>0</v>
      </c>
    </row>
    <row r="702" spans="1:9" x14ac:dyDescent="0.2">
      <c r="A702" s="2">
        <v>19</v>
      </c>
      <c r="B702" s="1" t="s">
        <v>91</v>
      </c>
      <c r="C702" s="4">
        <v>3</v>
      </c>
      <c r="D702" s="8">
        <v>1.24</v>
      </c>
      <c r="E702" s="4">
        <v>1</v>
      </c>
      <c r="F702" s="8">
        <v>0.67</v>
      </c>
      <c r="G702" s="4">
        <v>2</v>
      </c>
      <c r="H702" s="8">
        <v>2.2999999999999998</v>
      </c>
      <c r="I702" s="4">
        <v>0</v>
      </c>
    </row>
    <row r="703" spans="1:9" x14ac:dyDescent="0.2">
      <c r="A703" s="2">
        <v>19</v>
      </c>
      <c r="B703" s="1" t="s">
        <v>73</v>
      </c>
      <c r="C703" s="4">
        <v>3</v>
      </c>
      <c r="D703" s="8">
        <v>1.24</v>
      </c>
      <c r="E703" s="4">
        <v>2</v>
      </c>
      <c r="F703" s="8">
        <v>1.33</v>
      </c>
      <c r="G703" s="4">
        <v>1</v>
      </c>
      <c r="H703" s="8">
        <v>1.1499999999999999</v>
      </c>
      <c r="I703" s="4">
        <v>0</v>
      </c>
    </row>
    <row r="704" spans="1:9" x14ac:dyDescent="0.2">
      <c r="A704" s="2">
        <v>19</v>
      </c>
      <c r="B704" s="1" t="s">
        <v>88</v>
      </c>
      <c r="C704" s="4">
        <v>3</v>
      </c>
      <c r="D704" s="8">
        <v>1.24</v>
      </c>
      <c r="E704" s="4">
        <v>1</v>
      </c>
      <c r="F704" s="8">
        <v>0.67</v>
      </c>
      <c r="G704" s="4">
        <v>2</v>
      </c>
      <c r="H704" s="8">
        <v>2.2999999999999998</v>
      </c>
      <c r="I704" s="4">
        <v>0</v>
      </c>
    </row>
    <row r="705" spans="1:9" x14ac:dyDescent="0.2">
      <c r="A705" s="1"/>
      <c r="C705" s="4"/>
      <c r="D705" s="8"/>
      <c r="E705" s="4"/>
      <c r="F705" s="8"/>
      <c r="G705" s="4"/>
      <c r="H705" s="8"/>
      <c r="I705" s="4"/>
    </row>
    <row r="706" spans="1:9" x14ac:dyDescent="0.2">
      <c r="A706" s="1" t="s">
        <v>31</v>
      </c>
      <c r="C706" s="4"/>
      <c r="D706" s="8"/>
      <c r="E706" s="4"/>
      <c r="F706" s="8"/>
      <c r="G706" s="4"/>
      <c r="H706" s="8"/>
      <c r="I706" s="4"/>
    </row>
    <row r="707" spans="1:9" x14ac:dyDescent="0.2">
      <c r="A707" s="2">
        <v>1</v>
      </c>
      <c r="B707" s="1" t="s">
        <v>78</v>
      </c>
      <c r="C707" s="4">
        <v>37</v>
      </c>
      <c r="D707" s="8">
        <v>14.07</v>
      </c>
      <c r="E707" s="4">
        <v>35</v>
      </c>
      <c r="F707" s="8">
        <v>21.21</v>
      </c>
      <c r="G707" s="4">
        <v>2</v>
      </c>
      <c r="H707" s="8">
        <v>2.2000000000000002</v>
      </c>
      <c r="I707" s="4">
        <v>0</v>
      </c>
    </row>
    <row r="708" spans="1:9" x14ac:dyDescent="0.2">
      <c r="A708" s="2">
        <v>2</v>
      </c>
      <c r="B708" s="1" t="s">
        <v>77</v>
      </c>
      <c r="C708" s="4">
        <v>20</v>
      </c>
      <c r="D708" s="8">
        <v>7.6</v>
      </c>
      <c r="E708" s="4">
        <v>16</v>
      </c>
      <c r="F708" s="8">
        <v>9.6999999999999993</v>
      </c>
      <c r="G708" s="4">
        <v>4</v>
      </c>
      <c r="H708" s="8">
        <v>4.4000000000000004</v>
      </c>
      <c r="I708" s="4">
        <v>0</v>
      </c>
    </row>
    <row r="709" spans="1:9" x14ac:dyDescent="0.2">
      <c r="A709" s="2">
        <v>3</v>
      </c>
      <c r="B709" s="1" t="s">
        <v>62</v>
      </c>
      <c r="C709" s="4">
        <v>18</v>
      </c>
      <c r="D709" s="8">
        <v>6.84</v>
      </c>
      <c r="E709" s="4">
        <v>7</v>
      </c>
      <c r="F709" s="8">
        <v>4.24</v>
      </c>
      <c r="G709" s="4">
        <v>11</v>
      </c>
      <c r="H709" s="8">
        <v>12.09</v>
      </c>
      <c r="I709" s="4">
        <v>0</v>
      </c>
    </row>
    <row r="710" spans="1:9" x14ac:dyDescent="0.2">
      <c r="A710" s="2">
        <v>4</v>
      </c>
      <c r="B710" s="1" t="s">
        <v>63</v>
      </c>
      <c r="C710" s="4">
        <v>17</v>
      </c>
      <c r="D710" s="8">
        <v>6.46</v>
      </c>
      <c r="E710" s="4">
        <v>12</v>
      </c>
      <c r="F710" s="8">
        <v>7.27</v>
      </c>
      <c r="G710" s="4">
        <v>5</v>
      </c>
      <c r="H710" s="8">
        <v>5.49</v>
      </c>
      <c r="I710" s="4">
        <v>0</v>
      </c>
    </row>
    <row r="711" spans="1:9" x14ac:dyDescent="0.2">
      <c r="A711" s="2">
        <v>5</v>
      </c>
      <c r="B711" s="1" t="s">
        <v>90</v>
      </c>
      <c r="C711" s="4">
        <v>16</v>
      </c>
      <c r="D711" s="8">
        <v>6.08</v>
      </c>
      <c r="E711" s="4">
        <v>9</v>
      </c>
      <c r="F711" s="8">
        <v>5.45</v>
      </c>
      <c r="G711" s="4">
        <v>7</v>
      </c>
      <c r="H711" s="8">
        <v>7.69</v>
      </c>
      <c r="I711" s="4">
        <v>0</v>
      </c>
    </row>
    <row r="712" spans="1:9" x14ac:dyDescent="0.2">
      <c r="A712" s="2">
        <v>5</v>
      </c>
      <c r="B712" s="1" t="s">
        <v>70</v>
      </c>
      <c r="C712" s="4">
        <v>16</v>
      </c>
      <c r="D712" s="8">
        <v>6.08</v>
      </c>
      <c r="E712" s="4">
        <v>10</v>
      </c>
      <c r="F712" s="8">
        <v>6.06</v>
      </c>
      <c r="G712" s="4">
        <v>6</v>
      </c>
      <c r="H712" s="8">
        <v>6.59</v>
      </c>
      <c r="I712" s="4">
        <v>0</v>
      </c>
    </row>
    <row r="713" spans="1:9" x14ac:dyDescent="0.2">
      <c r="A713" s="2">
        <v>5</v>
      </c>
      <c r="B713" s="1" t="s">
        <v>72</v>
      </c>
      <c r="C713" s="4">
        <v>16</v>
      </c>
      <c r="D713" s="8">
        <v>6.08</v>
      </c>
      <c r="E713" s="4">
        <v>8</v>
      </c>
      <c r="F713" s="8">
        <v>4.8499999999999996</v>
      </c>
      <c r="G713" s="4">
        <v>8</v>
      </c>
      <c r="H713" s="8">
        <v>8.7899999999999991</v>
      </c>
      <c r="I713" s="4">
        <v>0</v>
      </c>
    </row>
    <row r="714" spans="1:9" x14ac:dyDescent="0.2">
      <c r="A714" s="2">
        <v>8</v>
      </c>
      <c r="B714" s="1" t="s">
        <v>80</v>
      </c>
      <c r="C714" s="4">
        <v>15</v>
      </c>
      <c r="D714" s="8">
        <v>5.7</v>
      </c>
      <c r="E714" s="4">
        <v>14</v>
      </c>
      <c r="F714" s="8">
        <v>8.48</v>
      </c>
      <c r="G714" s="4">
        <v>1</v>
      </c>
      <c r="H714" s="8">
        <v>1.1000000000000001</v>
      </c>
      <c r="I714" s="4">
        <v>0</v>
      </c>
    </row>
    <row r="715" spans="1:9" x14ac:dyDescent="0.2">
      <c r="A715" s="2">
        <v>9</v>
      </c>
      <c r="B715" s="1" t="s">
        <v>79</v>
      </c>
      <c r="C715" s="4">
        <v>13</v>
      </c>
      <c r="D715" s="8">
        <v>4.9400000000000004</v>
      </c>
      <c r="E715" s="4">
        <v>11</v>
      </c>
      <c r="F715" s="8">
        <v>6.67</v>
      </c>
      <c r="G715" s="4">
        <v>2</v>
      </c>
      <c r="H715" s="8">
        <v>2.2000000000000002</v>
      </c>
      <c r="I715" s="4">
        <v>0</v>
      </c>
    </row>
    <row r="716" spans="1:9" x14ac:dyDescent="0.2">
      <c r="A716" s="2">
        <v>10</v>
      </c>
      <c r="B716" s="1" t="s">
        <v>65</v>
      </c>
      <c r="C716" s="4">
        <v>12</v>
      </c>
      <c r="D716" s="8">
        <v>4.5599999999999996</v>
      </c>
      <c r="E716" s="4">
        <v>4</v>
      </c>
      <c r="F716" s="8">
        <v>2.42</v>
      </c>
      <c r="G716" s="4">
        <v>8</v>
      </c>
      <c r="H716" s="8">
        <v>8.7899999999999991</v>
      </c>
      <c r="I716" s="4">
        <v>0</v>
      </c>
    </row>
    <row r="717" spans="1:9" x14ac:dyDescent="0.2">
      <c r="A717" s="2">
        <v>11</v>
      </c>
      <c r="B717" s="1" t="s">
        <v>64</v>
      </c>
      <c r="C717" s="4">
        <v>7</v>
      </c>
      <c r="D717" s="8">
        <v>2.66</v>
      </c>
      <c r="E717" s="4">
        <v>3</v>
      </c>
      <c r="F717" s="8">
        <v>1.82</v>
      </c>
      <c r="G717" s="4">
        <v>4</v>
      </c>
      <c r="H717" s="8">
        <v>4.4000000000000004</v>
      </c>
      <c r="I717" s="4">
        <v>0</v>
      </c>
    </row>
    <row r="718" spans="1:9" x14ac:dyDescent="0.2">
      <c r="A718" s="2">
        <v>11</v>
      </c>
      <c r="B718" s="1" t="s">
        <v>74</v>
      </c>
      <c r="C718" s="4">
        <v>7</v>
      </c>
      <c r="D718" s="8">
        <v>2.66</v>
      </c>
      <c r="E718" s="4">
        <v>5</v>
      </c>
      <c r="F718" s="8">
        <v>3.03</v>
      </c>
      <c r="G718" s="4">
        <v>2</v>
      </c>
      <c r="H718" s="8">
        <v>2.2000000000000002</v>
      </c>
      <c r="I718" s="4">
        <v>0</v>
      </c>
    </row>
    <row r="719" spans="1:9" x14ac:dyDescent="0.2">
      <c r="A719" s="2">
        <v>11</v>
      </c>
      <c r="B719" s="1" t="s">
        <v>81</v>
      </c>
      <c r="C719" s="4">
        <v>7</v>
      </c>
      <c r="D719" s="8">
        <v>2.66</v>
      </c>
      <c r="E719" s="4">
        <v>0</v>
      </c>
      <c r="F719" s="8">
        <v>0</v>
      </c>
      <c r="G719" s="4">
        <v>4</v>
      </c>
      <c r="H719" s="8">
        <v>4.4000000000000004</v>
      </c>
      <c r="I719" s="4">
        <v>0</v>
      </c>
    </row>
    <row r="720" spans="1:9" x14ac:dyDescent="0.2">
      <c r="A720" s="2">
        <v>14</v>
      </c>
      <c r="B720" s="1" t="s">
        <v>71</v>
      </c>
      <c r="C720" s="4">
        <v>6</v>
      </c>
      <c r="D720" s="8">
        <v>2.2799999999999998</v>
      </c>
      <c r="E720" s="4">
        <v>6</v>
      </c>
      <c r="F720" s="8">
        <v>3.64</v>
      </c>
      <c r="G720" s="4">
        <v>0</v>
      </c>
      <c r="H720" s="8">
        <v>0</v>
      </c>
      <c r="I720" s="4">
        <v>0</v>
      </c>
    </row>
    <row r="721" spans="1:9" x14ac:dyDescent="0.2">
      <c r="A721" s="2">
        <v>15</v>
      </c>
      <c r="B721" s="1" t="s">
        <v>83</v>
      </c>
      <c r="C721" s="4">
        <v>4</v>
      </c>
      <c r="D721" s="8">
        <v>1.52</v>
      </c>
      <c r="E721" s="4">
        <v>2</v>
      </c>
      <c r="F721" s="8">
        <v>1.21</v>
      </c>
      <c r="G721" s="4">
        <v>2</v>
      </c>
      <c r="H721" s="8">
        <v>2.2000000000000002</v>
      </c>
      <c r="I721" s="4">
        <v>0</v>
      </c>
    </row>
    <row r="722" spans="1:9" x14ac:dyDescent="0.2">
      <c r="A722" s="2">
        <v>15</v>
      </c>
      <c r="B722" s="1" t="s">
        <v>85</v>
      </c>
      <c r="C722" s="4">
        <v>4</v>
      </c>
      <c r="D722" s="8">
        <v>1.52</v>
      </c>
      <c r="E722" s="4">
        <v>1</v>
      </c>
      <c r="F722" s="8">
        <v>0.61</v>
      </c>
      <c r="G722" s="4">
        <v>3</v>
      </c>
      <c r="H722" s="8">
        <v>3.3</v>
      </c>
      <c r="I722" s="4">
        <v>0</v>
      </c>
    </row>
    <row r="723" spans="1:9" x14ac:dyDescent="0.2">
      <c r="A723" s="2">
        <v>15</v>
      </c>
      <c r="B723" s="1" t="s">
        <v>73</v>
      </c>
      <c r="C723" s="4">
        <v>4</v>
      </c>
      <c r="D723" s="8">
        <v>1.52</v>
      </c>
      <c r="E723" s="4">
        <v>3</v>
      </c>
      <c r="F723" s="8">
        <v>1.82</v>
      </c>
      <c r="G723" s="4">
        <v>1</v>
      </c>
      <c r="H723" s="8">
        <v>1.1000000000000001</v>
      </c>
      <c r="I723" s="4">
        <v>0</v>
      </c>
    </row>
    <row r="724" spans="1:9" x14ac:dyDescent="0.2">
      <c r="A724" s="2">
        <v>18</v>
      </c>
      <c r="B724" s="1" t="s">
        <v>92</v>
      </c>
      <c r="C724" s="4">
        <v>3</v>
      </c>
      <c r="D724" s="8">
        <v>1.1399999999999999</v>
      </c>
      <c r="E724" s="4">
        <v>3</v>
      </c>
      <c r="F724" s="8">
        <v>1.82</v>
      </c>
      <c r="G724" s="4">
        <v>0</v>
      </c>
      <c r="H724" s="8">
        <v>0</v>
      </c>
      <c r="I724" s="4">
        <v>0</v>
      </c>
    </row>
    <row r="725" spans="1:9" x14ac:dyDescent="0.2">
      <c r="A725" s="2">
        <v>18</v>
      </c>
      <c r="B725" s="1" t="s">
        <v>100</v>
      </c>
      <c r="C725" s="4">
        <v>3</v>
      </c>
      <c r="D725" s="8">
        <v>1.1399999999999999</v>
      </c>
      <c r="E725" s="4">
        <v>1</v>
      </c>
      <c r="F725" s="8">
        <v>0.61</v>
      </c>
      <c r="G725" s="4">
        <v>2</v>
      </c>
      <c r="H725" s="8">
        <v>2.2000000000000002</v>
      </c>
      <c r="I725" s="4">
        <v>0</v>
      </c>
    </row>
    <row r="726" spans="1:9" x14ac:dyDescent="0.2">
      <c r="A726" s="2">
        <v>18</v>
      </c>
      <c r="B726" s="1" t="s">
        <v>66</v>
      </c>
      <c r="C726" s="4">
        <v>3</v>
      </c>
      <c r="D726" s="8">
        <v>1.1399999999999999</v>
      </c>
      <c r="E726" s="4">
        <v>1</v>
      </c>
      <c r="F726" s="8">
        <v>0.61</v>
      </c>
      <c r="G726" s="4">
        <v>2</v>
      </c>
      <c r="H726" s="8">
        <v>2.2000000000000002</v>
      </c>
      <c r="I726" s="4">
        <v>0</v>
      </c>
    </row>
    <row r="727" spans="1:9" x14ac:dyDescent="0.2">
      <c r="A727" s="2">
        <v>18</v>
      </c>
      <c r="B727" s="1" t="s">
        <v>69</v>
      </c>
      <c r="C727" s="4">
        <v>3</v>
      </c>
      <c r="D727" s="8">
        <v>1.1399999999999999</v>
      </c>
      <c r="E727" s="4">
        <v>3</v>
      </c>
      <c r="F727" s="8">
        <v>1.82</v>
      </c>
      <c r="G727" s="4">
        <v>0</v>
      </c>
      <c r="H727" s="8">
        <v>0</v>
      </c>
      <c r="I727" s="4">
        <v>0</v>
      </c>
    </row>
    <row r="728" spans="1:9" x14ac:dyDescent="0.2">
      <c r="A728" s="2">
        <v>18</v>
      </c>
      <c r="B728" s="1" t="s">
        <v>91</v>
      </c>
      <c r="C728" s="4">
        <v>3</v>
      </c>
      <c r="D728" s="8">
        <v>1.1399999999999999</v>
      </c>
      <c r="E728" s="4">
        <v>2</v>
      </c>
      <c r="F728" s="8">
        <v>1.21</v>
      </c>
      <c r="G728" s="4">
        <v>1</v>
      </c>
      <c r="H728" s="8">
        <v>1.1000000000000001</v>
      </c>
      <c r="I728" s="4">
        <v>0</v>
      </c>
    </row>
    <row r="729" spans="1:9" x14ac:dyDescent="0.2">
      <c r="A729" s="2">
        <v>18</v>
      </c>
      <c r="B729" s="1" t="s">
        <v>75</v>
      </c>
      <c r="C729" s="4">
        <v>3</v>
      </c>
      <c r="D729" s="8">
        <v>1.1399999999999999</v>
      </c>
      <c r="E729" s="4">
        <v>3</v>
      </c>
      <c r="F729" s="8">
        <v>1.82</v>
      </c>
      <c r="G729" s="4">
        <v>0</v>
      </c>
      <c r="H729" s="8">
        <v>0</v>
      </c>
      <c r="I729" s="4">
        <v>0</v>
      </c>
    </row>
    <row r="730" spans="1:9" x14ac:dyDescent="0.2">
      <c r="A730" s="1"/>
      <c r="C730" s="4"/>
      <c r="D730" s="8"/>
      <c r="E730" s="4"/>
      <c r="F730" s="8"/>
      <c r="G730" s="4"/>
      <c r="H730" s="8"/>
      <c r="I730" s="4"/>
    </row>
    <row r="731" spans="1:9" x14ac:dyDescent="0.2">
      <c r="A731" s="1" t="s">
        <v>32</v>
      </c>
      <c r="C731" s="4"/>
      <c r="D731" s="8"/>
      <c r="E731" s="4"/>
      <c r="F731" s="8"/>
      <c r="G731" s="4"/>
      <c r="H731" s="8"/>
      <c r="I731" s="4"/>
    </row>
    <row r="732" spans="1:9" x14ac:dyDescent="0.2">
      <c r="A732" s="2">
        <v>1</v>
      </c>
      <c r="B732" s="1" t="s">
        <v>78</v>
      </c>
      <c r="C732" s="4">
        <v>44</v>
      </c>
      <c r="D732" s="8">
        <v>13.75</v>
      </c>
      <c r="E732" s="4">
        <v>44</v>
      </c>
      <c r="F732" s="8">
        <v>21.78</v>
      </c>
      <c r="G732" s="4">
        <v>0</v>
      </c>
      <c r="H732" s="8">
        <v>0</v>
      </c>
      <c r="I732" s="4">
        <v>0</v>
      </c>
    </row>
    <row r="733" spans="1:9" x14ac:dyDescent="0.2">
      <c r="A733" s="2">
        <v>2</v>
      </c>
      <c r="B733" s="1" t="s">
        <v>70</v>
      </c>
      <c r="C733" s="4">
        <v>40</v>
      </c>
      <c r="D733" s="8">
        <v>12.5</v>
      </c>
      <c r="E733" s="4">
        <v>32</v>
      </c>
      <c r="F733" s="8">
        <v>15.84</v>
      </c>
      <c r="G733" s="4">
        <v>8</v>
      </c>
      <c r="H733" s="8">
        <v>7.62</v>
      </c>
      <c r="I733" s="4">
        <v>0</v>
      </c>
    </row>
    <row r="734" spans="1:9" x14ac:dyDescent="0.2">
      <c r="A734" s="2">
        <v>3</v>
      </c>
      <c r="B734" s="1" t="s">
        <v>62</v>
      </c>
      <c r="C734" s="4">
        <v>39</v>
      </c>
      <c r="D734" s="8">
        <v>12.19</v>
      </c>
      <c r="E734" s="4">
        <v>15</v>
      </c>
      <c r="F734" s="8">
        <v>7.43</v>
      </c>
      <c r="G734" s="4">
        <v>23</v>
      </c>
      <c r="H734" s="8">
        <v>21.9</v>
      </c>
      <c r="I734" s="4">
        <v>1</v>
      </c>
    </row>
    <row r="735" spans="1:9" x14ac:dyDescent="0.2">
      <c r="A735" s="2">
        <v>4</v>
      </c>
      <c r="B735" s="1" t="s">
        <v>77</v>
      </c>
      <c r="C735" s="4">
        <v>26</v>
      </c>
      <c r="D735" s="8">
        <v>8.1300000000000008</v>
      </c>
      <c r="E735" s="4">
        <v>25</v>
      </c>
      <c r="F735" s="8">
        <v>12.38</v>
      </c>
      <c r="G735" s="4">
        <v>0</v>
      </c>
      <c r="H735" s="8">
        <v>0</v>
      </c>
      <c r="I735" s="4">
        <v>1</v>
      </c>
    </row>
    <row r="736" spans="1:9" x14ac:dyDescent="0.2">
      <c r="A736" s="2">
        <v>5</v>
      </c>
      <c r="B736" s="1" t="s">
        <v>72</v>
      </c>
      <c r="C736" s="4">
        <v>22</v>
      </c>
      <c r="D736" s="8">
        <v>6.88</v>
      </c>
      <c r="E736" s="4">
        <v>14</v>
      </c>
      <c r="F736" s="8">
        <v>6.93</v>
      </c>
      <c r="G736" s="4">
        <v>8</v>
      </c>
      <c r="H736" s="8">
        <v>7.62</v>
      </c>
      <c r="I736" s="4">
        <v>0</v>
      </c>
    </row>
    <row r="737" spans="1:9" x14ac:dyDescent="0.2">
      <c r="A737" s="2">
        <v>6</v>
      </c>
      <c r="B737" s="1" t="s">
        <v>63</v>
      </c>
      <c r="C737" s="4">
        <v>18</v>
      </c>
      <c r="D737" s="8">
        <v>5.63</v>
      </c>
      <c r="E737" s="4">
        <v>14</v>
      </c>
      <c r="F737" s="8">
        <v>6.93</v>
      </c>
      <c r="G737" s="4">
        <v>4</v>
      </c>
      <c r="H737" s="8">
        <v>3.81</v>
      </c>
      <c r="I737" s="4">
        <v>0</v>
      </c>
    </row>
    <row r="738" spans="1:9" x14ac:dyDescent="0.2">
      <c r="A738" s="2">
        <v>7</v>
      </c>
      <c r="B738" s="1" t="s">
        <v>71</v>
      </c>
      <c r="C738" s="4">
        <v>14</v>
      </c>
      <c r="D738" s="8">
        <v>4.38</v>
      </c>
      <c r="E738" s="4">
        <v>7</v>
      </c>
      <c r="F738" s="8">
        <v>3.47</v>
      </c>
      <c r="G738" s="4">
        <v>7</v>
      </c>
      <c r="H738" s="8">
        <v>6.67</v>
      </c>
      <c r="I738" s="4">
        <v>0</v>
      </c>
    </row>
    <row r="739" spans="1:9" x14ac:dyDescent="0.2">
      <c r="A739" s="2">
        <v>8</v>
      </c>
      <c r="B739" s="1" t="s">
        <v>64</v>
      </c>
      <c r="C739" s="4">
        <v>12</v>
      </c>
      <c r="D739" s="8">
        <v>3.75</v>
      </c>
      <c r="E739" s="4">
        <v>5</v>
      </c>
      <c r="F739" s="8">
        <v>2.48</v>
      </c>
      <c r="G739" s="4">
        <v>7</v>
      </c>
      <c r="H739" s="8">
        <v>6.67</v>
      </c>
      <c r="I739" s="4">
        <v>0</v>
      </c>
    </row>
    <row r="740" spans="1:9" x14ac:dyDescent="0.2">
      <c r="A740" s="2">
        <v>9</v>
      </c>
      <c r="B740" s="1" t="s">
        <v>80</v>
      </c>
      <c r="C740" s="4">
        <v>11</v>
      </c>
      <c r="D740" s="8">
        <v>3.44</v>
      </c>
      <c r="E740" s="4">
        <v>10</v>
      </c>
      <c r="F740" s="8">
        <v>4.95</v>
      </c>
      <c r="G740" s="4">
        <v>0</v>
      </c>
      <c r="H740" s="8">
        <v>0</v>
      </c>
      <c r="I740" s="4">
        <v>0</v>
      </c>
    </row>
    <row r="741" spans="1:9" x14ac:dyDescent="0.2">
      <c r="A741" s="2">
        <v>10</v>
      </c>
      <c r="B741" s="1" t="s">
        <v>89</v>
      </c>
      <c r="C741" s="4">
        <v>8</v>
      </c>
      <c r="D741" s="8">
        <v>2.5</v>
      </c>
      <c r="E741" s="4">
        <v>3</v>
      </c>
      <c r="F741" s="8">
        <v>1.49</v>
      </c>
      <c r="G741" s="4">
        <v>5</v>
      </c>
      <c r="H741" s="8">
        <v>4.76</v>
      </c>
      <c r="I741" s="4">
        <v>0</v>
      </c>
    </row>
    <row r="742" spans="1:9" x14ac:dyDescent="0.2">
      <c r="A742" s="2">
        <v>10</v>
      </c>
      <c r="B742" s="1" t="s">
        <v>76</v>
      </c>
      <c r="C742" s="4">
        <v>8</v>
      </c>
      <c r="D742" s="8">
        <v>2.5</v>
      </c>
      <c r="E742" s="4">
        <v>6</v>
      </c>
      <c r="F742" s="8">
        <v>2.97</v>
      </c>
      <c r="G742" s="4">
        <v>1</v>
      </c>
      <c r="H742" s="8">
        <v>0.95</v>
      </c>
      <c r="I742" s="4">
        <v>0</v>
      </c>
    </row>
    <row r="743" spans="1:9" x14ac:dyDescent="0.2">
      <c r="A743" s="2">
        <v>12</v>
      </c>
      <c r="B743" s="1" t="s">
        <v>81</v>
      </c>
      <c r="C743" s="4">
        <v>7</v>
      </c>
      <c r="D743" s="8">
        <v>2.19</v>
      </c>
      <c r="E743" s="4">
        <v>0</v>
      </c>
      <c r="F743" s="8">
        <v>0</v>
      </c>
      <c r="G743" s="4">
        <v>6</v>
      </c>
      <c r="H743" s="8">
        <v>5.71</v>
      </c>
      <c r="I743" s="4">
        <v>0</v>
      </c>
    </row>
    <row r="744" spans="1:9" x14ac:dyDescent="0.2">
      <c r="A744" s="2">
        <v>13</v>
      </c>
      <c r="B744" s="1" t="s">
        <v>88</v>
      </c>
      <c r="C744" s="4">
        <v>6</v>
      </c>
      <c r="D744" s="8">
        <v>1.88</v>
      </c>
      <c r="E744" s="4">
        <v>2</v>
      </c>
      <c r="F744" s="8">
        <v>0.99</v>
      </c>
      <c r="G744" s="4">
        <v>4</v>
      </c>
      <c r="H744" s="8">
        <v>3.81</v>
      </c>
      <c r="I744" s="4">
        <v>0</v>
      </c>
    </row>
    <row r="745" spans="1:9" x14ac:dyDescent="0.2">
      <c r="A745" s="2">
        <v>13</v>
      </c>
      <c r="B745" s="1" t="s">
        <v>94</v>
      </c>
      <c r="C745" s="4">
        <v>6</v>
      </c>
      <c r="D745" s="8">
        <v>1.88</v>
      </c>
      <c r="E745" s="4">
        <v>1</v>
      </c>
      <c r="F745" s="8">
        <v>0.5</v>
      </c>
      <c r="G745" s="4">
        <v>1</v>
      </c>
      <c r="H745" s="8">
        <v>0.95</v>
      </c>
      <c r="I745" s="4">
        <v>1</v>
      </c>
    </row>
    <row r="746" spans="1:9" x14ac:dyDescent="0.2">
      <c r="A746" s="2">
        <v>13</v>
      </c>
      <c r="B746" s="1" t="s">
        <v>79</v>
      </c>
      <c r="C746" s="4">
        <v>6</v>
      </c>
      <c r="D746" s="8">
        <v>1.88</v>
      </c>
      <c r="E746" s="4">
        <v>3</v>
      </c>
      <c r="F746" s="8">
        <v>1.49</v>
      </c>
      <c r="G746" s="4">
        <v>0</v>
      </c>
      <c r="H746" s="8">
        <v>0</v>
      </c>
      <c r="I746" s="4">
        <v>0</v>
      </c>
    </row>
    <row r="747" spans="1:9" x14ac:dyDescent="0.2">
      <c r="A747" s="2">
        <v>16</v>
      </c>
      <c r="B747" s="1" t="s">
        <v>75</v>
      </c>
      <c r="C747" s="4">
        <v>5</v>
      </c>
      <c r="D747" s="8">
        <v>1.56</v>
      </c>
      <c r="E747" s="4">
        <v>1</v>
      </c>
      <c r="F747" s="8">
        <v>0.5</v>
      </c>
      <c r="G747" s="4">
        <v>3</v>
      </c>
      <c r="H747" s="8">
        <v>2.86</v>
      </c>
      <c r="I747" s="4">
        <v>0</v>
      </c>
    </row>
    <row r="748" spans="1:9" x14ac:dyDescent="0.2">
      <c r="A748" s="2">
        <v>17</v>
      </c>
      <c r="B748" s="1" t="s">
        <v>85</v>
      </c>
      <c r="C748" s="4">
        <v>4</v>
      </c>
      <c r="D748" s="8">
        <v>1.25</v>
      </c>
      <c r="E748" s="4">
        <v>2</v>
      </c>
      <c r="F748" s="8">
        <v>0.99</v>
      </c>
      <c r="G748" s="4">
        <v>2</v>
      </c>
      <c r="H748" s="8">
        <v>1.9</v>
      </c>
      <c r="I748" s="4">
        <v>0</v>
      </c>
    </row>
    <row r="749" spans="1:9" x14ac:dyDescent="0.2">
      <c r="A749" s="2">
        <v>17</v>
      </c>
      <c r="B749" s="1" t="s">
        <v>73</v>
      </c>
      <c r="C749" s="4">
        <v>4</v>
      </c>
      <c r="D749" s="8">
        <v>1.25</v>
      </c>
      <c r="E749" s="4">
        <v>3</v>
      </c>
      <c r="F749" s="8">
        <v>1.49</v>
      </c>
      <c r="G749" s="4">
        <v>1</v>
      </c>
      <c r="H749" s="8">
        <v>0.95</v>
      </c>
      <c r="I749" s="4">
        <v>0</v>
      </c>
    </row>
    <row r="750" spans="1:9" x14ac:dyDescent="0.2">
      <c r="A750" s="2">
        <v>17</v>
      </c>
      <c r="B750" s="1" t="s">
        <v>84</v>
      </c>
      <c r="C750" s="4">
        <v>4</v>
      </c>
      <c r="D750" s="8">
        <v>1.25</v>
      </c>
      <c r="E750" s="4">
        <v>0</v>
      </c>
      <c r="F750" s="8">
        <v>0</v>
      </c>
      <c r="G750" s="4">
        <v>4</v>
      </c>
      <c r="H750" s="8">
        <v>3.81</v>
      </c>
      <c r="I750" s="4">
        <v>0</v>
      </c>
    </row>
    <row r="751" spans="1:9" x14ac:dyDescent="0.2">
      <c r="A751" s="2">
        <v>20</v>
      </c>
      <c r="B751" s="1" t="s">
        <v>92</v>
      </c>
      <c r="C751" s="4">
        <v>3</v>
      </c>
      <c r="D751" s="8">
        <v>0.94</v>
      </c>
      <c r="E751" s="4">
        <v>2</v>
      </c>
      <c r="F751" s="8">
        <v>0.99</v>
      </c>
      <c r="G751" s="4">
        <v>1</v>
      </c>
      <c r="H751" s="8">
        <v>0.95</v>
      </c>
      <c r="I751" s="4">
        <v>0</v>
      </c>
    </row>
    <row r="752" spans="1:9" x14ac:dyDescent="0.2">
      <c r="A752" s="2">
        <v>20</v>
      </c>
      <c r="B752" s="1" t="s">
        <v>100</v>
      </c>
      <c r="C752" s="4">
        <v>3</v>
      </c>
      <c r="D752" s="8">
        <v>0.94</v>
      </c>
      <c r="E752" s="4">
        <v>0</v>
      </c>
      <c r="F752" s="8">
        <v>0</v>
      </c>
      <c r="G752" s="4">
        <v>3</v>
      </c>
      <c r="H752" s="8">
        <v>2.86</v>
      </c>
      <c r="I752" s="4">
        <v>0</v>
      </c>
    </row>
    <row r="753" spans="1:9" x14ac:dyDescent="0.2">
      <c r="A753" s="2">
        <v>20</v>
      </c>
      <c r="B753" s="1" t="s">
        <v>66</v>
      </c>
      <c r="C753" s="4">
        <v>3</v>
      </c>
      <c r="D753" s="8">
        <v>0.94</v>
      </c>
      <c r="E753" s="4">
        <v>2</v>
      </c>
      <c r="F753" s="8">
        <v>0.99</v>
      </c>
      <c r="G753" s="4">
        <v>1</v>
      </c>
      <c r="H753" s="8">
        <v>0.95</v>
      </c>
      <c r="I753" s="4">
        <v>0</v>
      </c>
    </row>
    <row r="754" spans="1:9" x14ac:dyDescent="0.2">
      <c r="A754" s="2">
        <v>20</v>
      </c>
      <c r="B754" s="1" t="s">
        <v>69</v>
      </c>
      <c r="C754" s="4">
        <v>3</v>
      </c>
      <c r="D754" s="8">
        <v>0.94</v>
      </c>
      <c r="E754" s="4">
        <v>0</v>
      </c>
      <c r="F754" s="8">
        <v>0</v>
      </c>
      <c r="G754" s="4">
        <v>3</v>
      </c>
      <c r="H754" s="8">
        <v>2.86</v>
      </c>
      <c r="I754" s="4">
        <v>0</v>
      </c>
    </row>
    <row r="755" spans="1:9" x14ac:dyDescent="0.2">
      <c r="A755" s="2">
        <v>20</v>
      </c>
      <c r="B755" s="1" t="s">
        <v>74</v>
      </c>
      <c r="C755" s="4">
        <v>3</v>
      </c>
      <c r="D755" s="8">
        <v>0.94</v>
      </c>
      <c r="E755" s="4">
        <v>3</v>
      </c>
      <c r="F755" s="8">
        <v>1.49</v>
      </c>
      <c r="G755" s="4">
        <v>0</v>
      </c>
      <c r="H755" s="8">
        <v>0</v>
      </c>
      <c r="I755" s="4">
        <v>0</v>
      </c>
    </row>
    <row r="756" spans="1:9" x14ac:dyDescent="0.2">
      <c r="A756" s="2">
        <v>20</v>
      </c>
      <c r="B756" s="1" t="s">
        <v>87</v>
      </c>
      <c r="C756" s="4">
        <v>3</v>
      </c>
      <c r="D756" s="8">
        <v>0.94</v>
      </c>
      <c r="E756" s="4">
        <v>2</v>
      </c>
      <c r="F756" s="8">
        <v>0.99</v>
      </c>
      <c r="G756" s="4">
        <v>1</v>
      </c>
      <c r="H756" s="8">
        <v>0.95</v>
      </c>
      <c r="I756" s="4">
        <v>0</v>
      </c>
    </row>
    <row r="757" spans="1:9" x14ac:dyDescent="0.2">
      <c r="A757" s="1"/>
      <c r="C757" s="4"/>
      <c r="D757" s="8"/>
      <c r="E757" s="4"/>
      <c r="F757" s="8"/>
      <c r="G757" s="4"/>
      <c r="H757" s="8"/>
      <c r="I757" s="4"/>
    </row>
    <row r="758" spans="1:9" x14ac:dyDescent="0.2">
      <c r="A758" s="1" t="s">
        <v>33</v>
      </c>
      <c r="C758" s="4"/>
      <c r="D758" s="8"/>
      <c r="E758" s="4"/>
      <c r="F758" s="8"/>
      <c r="G758" s="4"/>
      <c r="H758" s="8"/>
      <c r="I758" s="4"/>
    </row>
    <row r="759" spans="1:9" x14ac:dyDescent="0.2">
      <c r="A759" s="2">
        <v>1</v>
      </c>
      <c r="B759" s="1" t="s">
        <v>78</v>
      </c>
      <c r="C759" s="4">
        <v>16</v>
      </c>
      <c r="D759" s="8">
        <v>11.68</v>
      </c>
      <c r="E759" s="4">
        <v>16</v>
      </c>
      <c r="F759" s="8">
        <v>17.98</v>
      </c>
      <c r="G759" s="4">
        <v>0</v>
      </c>
      <c r="H759" s="8">
        <v>0</v>
      </c>
      <c r="I759" s="4">
        <v>0</v>
      </c>
    </row>
    <row r="760" spans="1:9" x14ac:dyDescent="0.2">
      <c r="A760" s="2">
        <v>2</v>
      </c>
      <c r="B760" s="1" t="s">
        <v>72</v>
      </c>
      <c r="C760" s="4">
        <v>14</v>
      </c>
      <c r="D760" s="8">
        <v>10.220000000000001</v>
      </c>
      <c r="E760" s="4">
        <v>10</v>
      </c>
      <c r="F760" s="8">
        <v>11.24</v>
      </c>
      <c r="G760" s="4">
        <v>4</v>
      </c>
      <c r="H760" s="8">
        <v>9.09</v>
      </c>
      <c r="I760" s="4">
        <v>0</v>
      </c>
    </row>
    <row r="761" spans="1:9" x14ac:dyDescent="0.2">
      <c r="A761" s="2">
        <v>3</v>
      </c>
      <c r="B761" s="1" t="s">
        <v>63</v>
      </c>
      <c r="C761" s="4">
        <v>12</v>
      </c>
      <c r="D761" s="8">
        <v>8.76</v>
      </c>
      <c r="E761" s="4">
        <v>11</v>
      </c>
      <c r="F761" s="8">
        <v>12.36</v>
      </c>
      <c r="G761" s="4">
        <v>1</v>
      </c>
      <c r="H761" s="8">
        <v>2.27</v>
      </c>
      <c r="I761" s="4">
        <v>0</v>
      </c>
    </row>
    <row r="762" spans="1:9" x14ac:dyDescent="0.2">
      <c r="A762" s="2">
        <v>4</v>
      </c>
      <c r="B762" s="1" t="s">
        <v>70</v>
      </c>
      <c r="C762" s="4">
        <v>11</v>
      </c>
      <c r="D762" s="8">
        <v>8.0299999999999994</v>
      </c>
      <c r="E762" s="4">
        <v>8</v>
      </c>
      <c r="F762" s="8">
        <v>8.99</v>
      </c>
      <c r="G762" s="4">
        <v>3</v>
      </c>
      <c r="H762" s="8">
        <v>6.82</v>
      </c>
      <c r="I762" s="4">
        <v>0</v>
      </c>
    </row>
    <row r="763" spans="1:9" x14ac:dyDescent="0.2">
      <c r="A763" s="2">
        <v>5</v>
      </c>
      <c r="B763" s="1" t="s">
        <v>71</v>
      </c>
      <c r="C763" s="4">
        <v>9</v>
      </c>
      <c r="D763" s="8">
        <v>6.57</v>
      </c>
      <c r="E763" s="4">
        <v>3</v>
      </c>
      <c r="F763" s="8">
        <v>3.37</v>
      </c>
      <c r="G763" s="4">
        <v>6</v>
      </c>
      <c r="H763" s="8">
        <v>13.64</v>
      </c>
      <c r="I763" s="4">
        <v>0</v>
      </c>
    </row>
    <row r="764" spans="1:9" x14ac:dyDescent="0.2">
      <c r="A764" s="2">
        <v>5</v>
      </c>
      <c r="B764" s="1" t="s">
        <v>77</v>
      </c>
      <c r="C764" s="4">
        <v>9</v>
      </c>
      <c r="D764" s="8">
        <v>6.57</v>
      </c>
      <c r="E764" s="4">
        <v>7</v>
      </c>
      <c r="F764" s="8">
        <v>7.87</v>
      </c>
      <c r="G764" s="4">
        <v>2</v>
      </c>
      <c r="H764" s="8">
        <v>4.55</v>
      </c>
      <c r="I764" s="4">
        <v>0</v>
      </c>
    </row>
    <row r="765" spans="1:9" x14ac:dyDescent="0.2">
      <c r="A765" s="2">
        <v>7</v>
      </c>
      <c r="B765" s="1" t="s">
        <v>62</v>
      </c>
      <c r="C765" s="4">
        <v>8</v>
      </c>
      <c r="D765" s="8">
        <v>5.84</v>
      </c>
      <c r="E765" s="4">
        <v>2</v>
      </c>
      <c r="F765" s="8">
        <v>2.25</v>
      </c>
      <c r="G765" s="4">
        <v>6</v>
      </c>
      <c r="H765" s="8">
        <v>13.64</v>
      </c>
      <c r="I765" s="4">
        <v>0</v>
      </c>
    </row>
    <row r="766" spans="1:9" x14ac:dyDescent="0.2">
      <c r="A766" s="2">
        <v>8</v>
      </c>
      <c r="B766" s="1" t="s">
        <v>85</v>
      </c>
      <c r="C766" s="4">
        <v>4</v>
      </c>
      <c r="D766" s="8">
        <v>2.92</v>
      </c>
      <c r="E766" s="4">
        <v>1</v>
      </c>
      <c r="F766" s="8">
        <v>1.1200000000000001</v>
      </c>
      <c r="G766" s="4">
        <v>3</v>
      </c>
      <c r="H766" s="8">
        <v>6.82</v>
      </c>
      <c r="I766" s="4">
        <v>0</v>
      </c>
    </row>
    <row r="767" spans="1:9" x14ac:dyDescent="0.2">
      <c r="A767" s="2">
        <v>8</v>
      </c>
      <c r="B767" s="1" t="s">
        <v>79</v>
      </c>
      <c r="C767" s="4">
        <v>4</v>
      </c>
      <c r="D767" s="8">
        <v>2.92</v>
      </c>
      <c r="E767" s="4">
        <v>2</v>
      </c>
      <c r="F767" s="8">
        <v>2.25</v>
      </c>
      <c r="G767" s="4">
        <v>0</v>
      </c>
      <c r="H767" s="8">
        <v>0</v>
      </c>
      <c r="I767" s="4">
        <v>0</v>
      </c>
    </row>
    <row r="768" spans="1:9" x14ac:dyDescent="0.2">
      <c r="A768" s="2">
        <v>10</v>
      </c>
      <c r="B768" s="1" t="s">
        <v>64</v>
      </c>
      <c r="C768" s="4">
        <v>3</v>
      </c>
      <c r="D768" s="8">
        <v>2.19</v>
      </c>
      <c r="E768" s="4">
        <v>2</v>
      </c>
      <c r="F768" s="8">
        <v>2.25</v>
      </c>
      <c r="G768" s="4">
        <v>1</v>
      </c>
      <c r="H768" s="8">
        <v>2.27</v>
      </c>
      <c r="I768" s="4">
        <v>0</v>
      </c>
    </row>
    <row r="769" spans="1:9" x14ac:dyDescent="0.2">
      <c r="A769" s="2">
        <v>10</v>
      </c>
      <c r="B769" s="1" t="s">
        <v>92</v>
      </c>
      <c r="C769" s="4">
        <v>3</v>
      </c>
      <c r="D769" s="8">
        <v>2.19</v>
      </c>
      <c r="E769" s="4">
        <v>2</v>
      </c>
      <c r="F769" s="8">
        <v>2.25</v>
      </c>
      <c r="G769" s="4">
        <v>1</v>
      </c>
      <c r="H769" s="8">
        <v>2.27</v>
      </c>
      <c r="I769" s="4">
        <v>0</v>
      </c>
    </row>
    <row r="770" spans="1:9" x14ac:dyDescent="0.2">
      <c r="A770" s="2">
        <v>10</v>
      </c>
      <c r="B770" s="1" t="s">
        <v>65</v>
      </c>
      <c r="C770" s="4">
        <v>3</v>
      </c>
      <c r="D770" s="8">
        <v>2.19</v>
      </c>
      <c r="E770" s="4">
        <v>1</v>
      </c>
      <c r="F770" s="8">
        <v>1.1200000000000001</v>
      </c>
      <c r="G770" s="4">
        <v>2</v>
      </c>
      <c r="H770" s="8">
        <v>4.55</v>
      </c>
      <c r="I770" s="4">
        <v>0</v>
      </c>
    </row>
    <row r="771" spans="1:9" x14ac:dyDescent="0.2">
      <c r="A771" s="2">
        <v>10</v>
      </c>
      <c r="B771" s="1" t="s">
        <v>73</v>
      </c>
      <c r="C771" s="4">
        <v>3</v>
      </c>
      <c r="D771" s="8">
        <v>2.19</v>
      </c>
      <c r="E771" s="4">
        <v>3</v>
      </c>
      <c r="F771" s="8">
        <v>3.37</v>
      </c>
      <c r="G771" s="4">
        <v>0</v>
      </c>
      <c r="H771" s="8">
        <v>0</v>
      </c>
      <c r="I771" s="4">
        <v>0</v>
      </c>
    </row>
    <row r="772" spans="1:9" x14ac:dyDescent="0.2">
      <c r="A772" s="2">
        <v>10</v>
      </c>
      <c r="B772" s="1" t="s">
        <v>76</v>
      </c>
      <c r="C772" s="4">
        <v>3</v>
      </c>
      <c r="D772" s="8">
        <v>2.19</v>
      </c>
      <c r="E772" s="4">
        <v>2</v>
      </c>
      <c r="F772" s="8">
        <v>2.25</v>
      </c>
      <c r="G772" s="4">
        <v>1</v>
      </c>
      <c r="H772" s="8">
        <v>2.27</v>
      </c>
      <c r="I772" s="4">
        <v>0</v>
      </c>
    </row>
    <row r="773" spans="1:9" x14ac:dyDescent="0.2">
      <c r="A773" s="2">
        <v>10</v>
      </c>
      <c r="B773" s="1" t="s">
        <v>94</v>
      </c>
      <c r="C773" s="4">
        <v>3</v>
      </c>
      <c r="D773" s="8">
        <v>2.19</v>
      </c>
      <c r="E773" s="4">
        <v>1</v>
      </c>
      <c r="F773" s="8">
        <v>1.1200000000000001</v>
      </c>
      <c r="G773" s="4">
        <v>2</v>
      </c>
      <c r="H773" s="8">
        <v>4.55</v>
      </c>
      <c r="I773" s="4">
        <v>0</v>
      </c>
    </row>
    <row r="774" spans="1:9" x14ac:dyDescent="0.2">
      <c r="A774" s="2">
        <v>10</v>
      </c>
      <c r="B774" s="1" t="s">
        <v>80</v>
      </c>
      <c r="C774" s="4">
        <v>3</v>
      </c>
      <c r="D774" s="8">
        <v>2.19</v>
      </c>
      <c r="E774" s="4">
        <v>3</v>
      </c>
      <c r="F774" s="8">
        <v>3.37</v>
      </c>
      <c r="G774" s="4">
        <v>0</v>
      </c>
      <c r="H774" s="8">
        <v>0</v>
      </c>
      <c r="I774" s="4">
        <v>0</v>
      </c>
    </row>
    <row r="775" spans="1:9" x14ac:dyDescent="0.2">
      <c r="A775" s="2">
        <v>10</v>
      </c>
      <c r="B775" s="1" t="s">
        <v>86</v>
      </c>
      <c r="C775" s="4">
        <v>3</v>
      </c>
      <c r="D775" s="8">
        <v>2.19</v>
      </c>
      <c r="E775" s="4">
        <v>3</v>
      </c>
      <c r="F775" s="8">
        <v>3.37</v>
      </c>
      <c r="G775" s="4">
        <v>0</v>
      </c>
      <c r="H775" s="8">
        <v>0</v>
      </c>
      <c r="I775" s="4">
        <v>0</v>
      </c>
    </row>
    <row r="776" spans="1:9" x14ac:dyDescent="0.2">
      <c r="A776" s="2">
        <v>18</v>
      </c>
      <c r="B776" s="1" t="s">
        <v>89</v>
      </c>
      <c r="C776" s="4">
        <v>2</v>
      </c>
      <c r="D776" s="8">
        <v>1.46</v>
      </c>
      <c r="E776" s="4">
        <v>0</v>
      </c>
      <c r="F776" s="8">
        <v>0</v>
      </c>
      <c r="G776" s="4">
        <v>2</v>
      </c>
      <c r="H776" s="8">
        <v>4.55</v>
      </c>
      <c r="I776" s="4">
        <v>0</v>
      </c>
    </row>
    <row r="777" spans="1:9" x14ac:dyDescent="0.2">
      <c r="A777" s="2">
        <v>18</v>
      </c>
      <c r="B777" s="1" t="s">
        <v>103</v>
      </c>
      <c r="C777" s="4">
        <v>2</v>
      </c>
      <c r="D777" s="8">
        <v>1.46</v>
      </c>
      <c r="E777" s="4">
        <v>1</v>
      </c>
      <c r="F777" s="8">
        <v>1.1200000000000001</v>
      </c>
      <c r="G777" s="4">
        <v>1</v>
      </c>
      <c r="H777" s="8">
        <v>2.27</v>
      </c>
      <c r="I777" s="4">
        <v>0</v>
      </c>
    </row>
    <row r="778" spans="1:9" x14ac:dyDescent="0.2">
      <c r="A778" s="2">
        <v>18</v>
      </c>
      <c r="B778" s="1" t="s">
        <v>104</v>
      </c>
      <c r="C778" s="4">
        <v>2</v>
      </c>
      <c r="D778" s="8">
        <v>1.46</v>
      </c>
      <c r="E778" s="4">
        <v>0</v>
      </c>
      <c r="F778" s="8">
        <v>0</v>
      </c>
      <c r="G778" s="4">
        <v>0</v>
      </c>
      <c r="H778" s="8">
        <v>0</v>
      </c>
      <c r="I778" s="4">
        <v>0</v>
      </c>
    </row>
    <row r="779" spans="1:9" x14ac:dyDescent="0.2">
      <c r="A779" s="2">
        <v>18</v>
      </c>
      <c r="B779" s="1" t="s">
        <v>69</v>
      </c>
      <c r="C779" s="4">
        <v>2</v>
      </c>
      <c r="D779" s="8">
        <v>1.46</v>
      </c>
      <c r="E779" s="4">
        <v>2</v>
      </c>
      <c r="F779" s="8">
        <v>2.25</v>
      </c>
      <c r="G779" s="4">
        <v>0</v>
      </c>
      <c r="H779" s="8">
        <v>0</v>
      </c>
      <c r="I779" s="4">
        <v>0</v>
      </c>
    </row>
    <row r="780" spans="1:9" x14ac:dyDescent="0.2">
      <c r="A780" s="2">
        <v>18</v>
      </c>
      <c r="B780" s="1" t="s">
        <v>74</v>
      </c>
      <c r="C780" s="4">
        <v>2</v>
      </c>
      <c r="D780" s="8">
        <v>1.46</v>
      </c>
      <c r="E780" s="4">
        <v>2</v>
      </c>
      <c r="F780" s="8">
        <v>2.25</v>
      </c>
      <c r="G780" s="4">
        <v>0</v>
      </c>
      <c r="H780" s="8">
        <v>0</v>
      </c>
      <c r="I780" s="4">
        <v>0</v>
      </c>
    </row>
    <row r="781" spans="1:9" x14ac:dyDescent="0.2">
      <c r="A781" s="2">
        <v>18</v>
      </c>
      <c r="B781" s="1" t="s">
        <v>105</v>
      </c>
      <c r="C781" s="4">
        <v>2</v>
      </c>
      <c r="D781" s="8">
        <v>1.46</v>
      </c>
      <c r="E781" s="4">
        <v>0</v>
      </c>
      <c r="F781" s="8">
        <v>0</v>
      </c>
      <c r="G781" s="4">
        <v>2</v>
      </c>
      <c r="H781" s="8">
        <v>4.55</v>
      </c>
      <c r="I781" s="4">
        <v>0</v>
      </c>
    </row>
    <row r="782" spans="1:9" x14ac:dyDescent="0.2">
      <c r="A782" s="1"/>
      <c r="C782" s="4"/>
      <c r="D782" s="8"/>
      <c r="E782" s="4"/>
      <c r="F782" s="8"/>
      <c r="G782" s="4"/>
      <c r="H782" s="8"/>
      <c r="I782" s="4"/>
    </row>
    <row r="783" spans="1:9" x14ac:dyDescent="0.2">
      <c r="A783" s="1" t="s">
        <v>34</v>
      </c>
      <c r="C783" s="4"/>
      <c r="D783" s="8"/>
      <c r="E783" s="4"/>
      <c r="F783" s="8"/>
      <c r="G783" s="4"/>
      <c r="H783" s="8"/>
      <c r="I783" s="4"/>
    </row>
    <row r="784" spans="1:9" x14ac:dyDescent="0.2">
      <c r="A784" s="2">
        <v>1</v>
      </c>
      <c r="B784" s="1" t="s">
        <v>76</v>
      </c>
      <c r="C784" s="4">
        <v>165</v>
      </c>
      <c r="D784" s="8">
        <v>34.590000000000003</v>
      </c>
      <c r="E784" s="4">
        <v>113</v>
      </c>
      <c r="F784" s="8">
        <v>40.21</v>
      </c>
      <c r="G784" s="4">
        <v>52</v>
      </c>
      <c r="H784" s="8">
        <v>26.94</v>
      </c>
      <c r="I784" s="4">
        <v>0</v>
      </c>
    </row>
    <row r="785" spans="1:9" x14ac:dyDescent="0.2">
      <c r="A785" s="2">
        <v>2</v>
      </c>
      <c r="B785" s="1" t="s">
        <v>77</v>
      </c>
      <c r="C785" s="4">
        <v>56</v>
      </c>
      <c r="D785" s="8">
        <v>11.74</v>
      </c>
      <c r="E785" s="4">
        <v>42</v>
      </c>
      <c r="F785" s="8">
        <v>14.95</v>
      </c>
      <c r="G785" s="4">
        <v>14</v>
      </c>
      <c r="H785" s="8">
        <v>7.25</v>
      </c>
      <c r="I785" s="4">
        <v>0</v>
      </c>
    </row>
    <row r="786" spans="1:9" x14ac:dyDescent="0.2">
      <c r="A786" s="2">
        <v>3</v>
      </c>
      <c r="B786" s="1" t="s">
        <v>73</v>
      </c>
      <c r="C786" s="4">
        <v>38</v>
      </c>
      <c r="D786" s="8">
        <v>7.97</v>
      </c>
      <c r="E786" s="4">
        <v>27</v>
      </c>
      <c r="F786" s="8">
        <v>9.61</v>
      </c>
      <c r="G786" s="4">
        <v>11</v>
      </c>
      <c r="H786" s="8">
        <v>5.7</v>
      </c>
      <c r="I786" s="4">
        <v>0</v>
      </c>
    </row>
    <row r="787" spans="1:9" x14ac:dyDescent="0.2">
      <c r="A787" s="2">
        <v>4</v>
      </c>
      <c r="B787" s="1" t="s">
        <v>70</v>
      </c>
      <c r="C787" s="4">
        <v>32</v>
      </c>
      <c r="D787" s="8">
        <v>6.71</v>
      </c>
      <c r="E787" s="4">
        <v>11</v>
      </c>
      <c r="F787" s="8">
        <v>3.91</v>
      </c>
      <c r="G787" s="4">
        <v>21</v>
      </c>
      <c r="H787" s="8">
        <v>10.88</v>
      </c>
      <c r="I787" s="4">
        <v>0</v>
      </c>
    </row>
    <row r="788" spans="1:9" x14ac:dyDescent="0.2">
      <c r="A788" s="2">
        <v>5</v>
      </c>
      <c r="B788" s="1" t="s">
        <v>78</v>
      </c>
      <c r="C788" s="4">
        <v>30</v>
      </c>
      <c r="D788" s="8">
        <v>6.29</v>
      </c>
      <c r="E788" s="4">
        <v>28</v>
      </c>
      <c r="F788" s="8">
        <v>9.9600000000000009</v>
      </c>
      <c r="G788" s="4">
        <v>2</v>
      </c>
      <c r="H788" s="8">
        <v>1.04</v>
      </c>
      <c r="I788" s="4">
        <v>0</v>
      </c>
    </row>
    <row r="789" spans="1:9" x14ac:dyDescent="0.2">
      <c r="A789" s="2">
        <v>6</v>
      </c>
      <c r="B789" s="1" t="s">
        <v>72</v>
      </c>
      <c r="C789" s="4">
        <v>20</v>
      </c>
      <c r="D789" s="8">
        <v>4.1900000000000004</v>
      </c>
      <c r="E789" s="4">
        <v>7</v>
      </c>
      <c r="F789" s="8">
        <v>2.4900000000000002</v>
      </c>
      <c r="G789" s="4">
        <v>13</v>
      </c>
      <c r="H789" s="8">
        <v>6.74</v>
      </c>
      <c r="I789" s="4">
        <v>0</v>
      </c>
    </row>
    <row r="790" spans="1:9" x14ac:dyDescent="0.2">
      <c r="A790" s="2">
        <v>7</v>
      </c>
      <c r="B790" s="1" t="s">
        <v>62</v>
      </c>
      <c r="C790" s="4">
        <v>12</v>
      </c>
      <c r="D790" s="8">
        <v>2.52</v>
      </c>
      <c r="E790" s="4">
        <v>3</v>
      </c>
      <c r="F790" s="8">
        <v>1.07</v>
      </c>
      <c r="G790" s="4">
        <v>9</v>
      </c>
      <c r="H790" s="8">
        <v>4.66</v>
      </c>
      <c r="I790" s="4">
        <v>0</v>
      </c>
    </row>
    <row r="791" spans="1:9" x14ac:dyDescent="0.2">
      <c r="A791" s="2">
        <v>7</v>
      </c>
      <c r="B791" s="1" t="s">
        <v>64</v>
      </c>
      <c r="C791" s="4">
        <v>12</v>
      </c>
      <c r="D791" s="8">
        <v>2.52</v>
      </c>
      <c r="E791" s="4">
        <v>4</v>
      </c>
      <c r="F791" s="8">
        <v>1.42</v>
      </c>
      <c r="G791" s="4">
        <v>8</v>
      </c>
      <c r="H791" s="8">
        <v>4.1500000000000004</v>
      </c>
      <c r="I791" s="4">
        <v>0</v>
      </c>
    </row>
    <row r="792" spans="1:9" x14ac:dyDescent="0.2">
      <c r="A792" s="2">
        <v>7</v>
      </c>
      <c r="B792" s="1" t="s">
        <v>74</v>
      </c>
      <c r="C792" s="4">
        <v>12</v>
      </c>
      <c r="D792" s="8">
        <v>2.52</v>
      </c>
      <c r="E792" s="4">
        <v>5</v>
      </c>
      <c r="F792" s="8">
        <v>1.78</v>
      </c>
      <c r="G792" s="4">
        <v>7</v>
      </c>
      <c r="H792" s="8">
        <v>3.63</v>
      </c>
      <c r="I792" s="4">
        <v>0</v>
      </c>
    </row>
    <row r="793" spans="1:9" x14ac:dyDescent="0.2">
      <c r="A793" s="2">
        <v>10</v>
      </c>
      <c r="B793" s="1" t="s">
        <v>63</v>
      </c>
      <c r="C793" s="4">
        <v>11</v>
      </c>
      <c r="D793" s="8">
        <v>2.31</v>
      </c>
      <c r="E793" s="4">
        <v>8</v>
      </c>
      <c r="F793" s="8">
        <v>2.85</v>
      </c>
      <c r="G793" s="4">
        <v>3</v>
      </c>
      <c r="H793" s="8">
        <v>1.55</v>
      </c>
      <c r="I793" s="4">
        <v>0</v>
      </c>
    </row>
    <row r="794" spans="1:9" x14ac:dyDescent="0.2">
      <c r="A794" s="2">
        <v>11</v>
      </c>
      <c r="B794" s="1" t="s">
        <v>75</v>
      </c>
      <c r="C794" s="4">
        <v>10</v>
      </c>
      <c r="D794" s="8">
        <v>2.1</v>
      </c>
      <c r="E794" s="4">
        <v>3</v>
      </c>
      <c r="F794" s="8">
        <v>1.07</v>
      </c>
      <c r="G794" s="4">
        <v>6</v>
      </c>
      <c r="H794" s="8">
        <v>3.11</v>
      </c>
      <c r="I794" s="4">
        <v>0</v>
      </c>
    </row>
    <row r="795" spans="1:9" x14ac:dyDescent="0.2">
      <c r="A795" s="2">
        <v>12</v>
      </c>
      <c r="B795" s="1" t="s">
        <v>79</v>
      </c>
      <c r="C795" s="4">
        <v>8</v>
      </c>
      <c r="D795" s="8">
        <v>1.68</v>
      </c>
      <c r="E795" s="4">
        <v>7</v>
      </c>
      <c r="F795" s="8">
        <v>2.4900000000000002</v>
      </c>
      <c r="G795" s="4">
        <v>1</v>
      </c>
      <c r="H795" s="8">
        <v>0.52</v>
      </c>
      <c r="I795" s="4">
        <v>0</v>
      </c>
    </row>
    <row r="796" spans="1:9" x14ac:dyDescent="0.2">
      <c r="A796" s="2">
        <v>12</v>
      </c>
      <c r="B796" s="1" t="s">
        <v>80</v>
      </c>
      <c r="C796" s="4">
        <v>8</v>
      </c>
      <c r="D796" s="8">
        <v>1.68</v>
      </c>
      <c r="E796" s="4">
        <v>8</v>
      </c>
      <c r="F796" s="8">
        <v>2.85</v>
      </c>
      <c r="G796" s="4">
        <v>0</v>
      </c>
      <c r="H796" s="8">
        <v>0</v>
      </c>
      <c r="I796" s="4">
        <v>0</v>
      </c>
    </row>
    <row r="797" spans="1:9" x14ac:dyDescent="0.2">
      <c r="A797" s="2">
        <v>14</v>
      </c>
      <c r="B797" s="1" t="s">
        <v>85</v>
      </c>
      <c r="C797" s="4">
        <v>5</v>
      </c>
      <c r="D797" s="8">
        <v>1.05</v>
      </c>
      <c r="E797" s="4">
        <v>1</v>
      </c>
      <c r="F797" s="8">
        <v>0.36</v>
      </c>
      <c r="G797" s="4">
        <v>4</v>
      </c>
      <c r="H797" s="8">
        <v>2.0699999999999998</v>
      </c>
      <c r="I797" s="4">
        <v>0</v>
      </c>
    </row>
    <row r="798" spans="1:9" x14ac:dyDescent="0.2">
      <c r="A798" s="2">
        <v>14</v>
      </c>
      <c r="B798" s="1" t="s">
        <v>71</v>
      </c>
      <c r="C798" s="4">
        <v>5</v>
      </c>
      <c r="D798" s="8">
        <v>1.05</v>
      </c>
      <c r="E798" s="4">
        <v>1</v>
      </c>
      <c r="F798" s="8">
        <v>0.36</v>
      </c>
      <c r="G798" s="4">
        <v>4</v>
      </c>
      <c r="H798" s="8">
        <v>2.0699999999999998</v>
      </c>
      <c r="I798" s="4">
        <v>0</v>
      </c>
    </row>
    <row r="799" spans="1:9" x14ac:dyDescent="0.2">
      <c r="A799" s="2">
        <v>16</v>
      </c>
      <c r="B799" s="1" t="s">
        <v>68</v>
      </c>
      <c r="C799" s="4">
        <v>4</v>
      </c>
      <c r="D799" s="8">
        <v>0.84</v>
      </c>
      <c r="E799" s="4">
        <v>0</v>
      </c>
      <c r="F799" s="8">
        <v>0</v>
      </c>
      <c r="G799" s="4">
        <v>4</v>
      </c>
      <c r="H799" s="8">
        <v>2.0699999999999998</v>
      </c>
      <c r="I799" s="4">
        <v>0</v>
      </c>
    </row>
    <row r="800" spans="1:9" x14ac:dyDescent="0.2">
      <c r="A800" s="2">
        <v>16</v>
      </c>
      <c r="B800" s="1" t="s">
        <v>69</v>
      </c>
      <c r="C800" s="4">
        <v>4</v>
      </c>
      <c r="D800" s="8">
        <v>0.84</v>
      </c>
      <c r="E800" s="4">
        <v>1</v>
      </c>
      <c r="F800" s="8">
        <v>0.36</v>
      </c>
      <c r="G800" s="4">
        <v>3</v>
      </c>
      <c r="H800" s="8">
        <v>1.55</v>
      </c>
      <c r="I800" s="4">
        <v>0</v>
      </c>
    </row>
    <row r="801" spans="1:9" x14ac:dyDescent="0.2">
      <c r="A801" s="2">
        <v>16</v>
      </c>
      <c r="B801" s="1" t="s">
        <v>106</v>
      </c>
      <c r="C801" s="4">
        <v>4</v>
      </c>
      <c r="D801" s="8">
        <v>0.84</v>
      </c>
      <c r="E801" s="4">
        <v>2</v>
      </c>
      <c r="F801" s="8">
        <v>0.71</v>
      </c>
      <c r="G801" s="4">
        <v>2</v>
      </c>
      <c r="H801" s="8">
        <v>1.04</v>
      </c>
      <c r="I801" s="4">
        <v>0</v>
      </c>
    </row>
    <row r="802" spans="1:9" x14ac:dyDescent="0.2">
      <c r="A802" s="2">
        <v>16</v>
      </c>
      <c r="B802" s="1" t="s">
        <v>102</v>
      </c>
      <c r="C802" s="4">
        <v>4</v>
      </c>
      <c r="D802" s="8">
        <v>0.84</v>
      </c>
      <c r="E802" s="4">
        <v>2</v>
      </c>
      <c r="F802" s="8">
        <v>0.71</v>
      </c>
      <c r="G802" s="4">
        <v>2</v>
      </c>
      <c r="H802" s="8">
        <v>1.04</v>
      </c>
      <c r="I802" s="4">
        <v>0</v>
      </c>
    </row>
    <row r="803" spans="1:9" x14ac:dyDescent="0.2">
      <c r="A803" s="2">
        <v>16</v>
      </c>
      <c r="B803" s="1" t="s">
        <v>84</v>
      </c>
      <c r="C803" s="4">
        <v>4</v>
      </c>
      <c r="D803" s="8">
        <v>0.84</v>
      </c>
      <c r="E803" s="4">
        <v>0</v>
      </c>
      <c r="F803" s="8">
        <v>0</v>
      </c>
      <c r="G803" s="4">
        <v>4</v>
      </c>
      <c r="H803" s="8">
        <v>2.0699999999999998</v>
      </c>
      <c r="I803" s="4">
        <v>0</v>
      </c>
    </row>
    <row r="804" spans="1:9" x14ac:dyDescent="0.2">
      <c r="A804" s="1"/>
      <c r="C804" s="4"/>
      <c r="D804" s="8"/>
      <c r="E804" s="4"/>
      <c r="F804" s="8"/>
      <c r="G804" s="4"/>
      <c r="H804" s="8"/>
      <c r="I804" s="4"/>
    </row>
    <row r="805" spans="1:9" x14ac:dyDescent="0.2">
      <c r="A805" s="1" t="s">
        <v>35</v>
      </c>
      <c r="C805" s="4"/>
      <c r="D805" s="8"/>
      <c r="E805" s="4"/>
      <c r="F805" s="8"/>
      <c r="G805" s="4"/>
      <c r="H805" s="8"/>
      <c r="I805" s="4"/>
    </row>
    <row r="806" spans="1:9" x14ac:dyDescent="0.2">
      <c r="A806" s="2">
        <v>1</v>
      </c>
      <c r="B806" s="1" t="s">
        <v>78</v>
      </c>
      <c r="C806" s="4">
        <v>35</v>
      </c>
      <c r="D806" s="8">
        <v>13.01</v>
      </c>
      <c r="E806" s="4">
        <v>33</v>
      </c>
      <c r="F806" s="8">
        <v>19.53</v>
      </c>
      <c r="G806" s="4">
        <v>2</v>
      </c>
      <c r="H806" s="8">
        <v>2.13</v>
      </c>
      <c r="I806" s="4">
        <v>0</v>
      </c>
    </row>
    <row r="807" spans="1:9" x14ac:dyDescent="0.2">
      <c r="A807" s="2">
        <v>2</v>
      </c>
      <c r="B807" s="1" t="s">
        <v>62</v>
      </c>
      <c r="C807" s="4">
        <v>31</v>
      </c>
      <c r="D807" s="8">
        <v>11.52</v>
      </c>
      <c r="E807" s="4">
        <v>12</v>
      </c>
      <c r="F807" s="8">
        <v>7.1</v>
      </c>
      <c r="G807" s="4">
        <v>19</v>
      </c>
      <c r="H807" s="8">
        <v>20.21</v>
      </c>
      <c r="I807" s="4">
        <v>0</v>
      </c>
    </row>
    <row r="808" spans="1:9" x14ac:dyDescent="0.2">
      <c r="A808" s="2">
        <v>3</v>
      </c>
      <c r="B808" s="1" t="s">
        <v>70</v>
      </c>
      <c r="C808" s="4">
        <v>27</v>
      </c>
      <c r="D808" s="8">
        <v>10.039999999999999</v>
      </c>
      <c r="E808" s="4">
        <v>22</v>
      </c>
      <c r="F808" s="8">
        <v>13.02</v>
      </c>
      <c r="G808" s="4">
        <v>4</v>
      </c>
      <c r="H808" s="8">
        <v>4.26</v>
      </c>
      <c r="I808" s="4">
        <v>1</v>
      </c>
    </row>
    <row r="809" spans="1:9" x14ac:dyDescent="0.2">
      <c r="A809" s="2">
        <v>4</v>
      </c>
      <c r="B809" s="1" t="s">
        <v>77</v>
      </c>
      <c r="C809" s="4">
        <v>25</v>
      </c>
      <c r="D809" s="8">
        <v>9.2899999999999991</v>
      </c>
      <c r="E809" s="4">
        <v>24</v>
      </c>
      <c r="F809" s="8">
        <v>14.2</v>
      </c>
      <c r="G809" s="4">
        <v>1</v>
      </c>
      <c r="H809" s="8">
        <v>1.06</v>
      </c>
      <c r="I809" s="4">
        <v>0</v>
      </c>
    </row>
    <row r="810" spans="1:9" x14ac:dyDescent="0.2">
      <c r="A810" s="2">
        <v>5</v>
      </c>
      <c r="B810" s="1" t="s">
        <v>72</v>
      </c>
      <c r="C810" s="4">
        <v>20</v>
      </c>
      <c r="D810" s="8">
        <v>7.43</v>
      </c>
      <c r="E810" s="4">
        <v>12</v>
      </c>
      <c r="F810" s="8">
        <v>7.1</v>
      </c>
      <c r="G810" s="4">
        <v>8</v>
      </c>
      <c r="H810" s="8">
        <v>8.51</v>
      </c>
      <c r="I810" s="4">
        <v>0</v>
      </c>
    </row>
    <row r="811" spans="1:9" x14ac:dyDescent="0.2">
      <c r="A811" s="2">
        <v>6</v>
      </c>
      <c r="B811" s="1" t="s">
        <v>63</v>
      </c>
      <c r="C811" s="4">
        <v>16</v>
      </c>
      <c r="D811" s="8">
        <v>5.95</v>
      </c>
      <c r="E811" s="4">
        <v>11</v>
      </c>
      <c r="F811" s="8">
        <v>6.51</v>
      </c>
      <c r="G811" s="4">
        <v>5</v>
      </c>
      <c r="H811" s="8">
        <v>5.32</v>
      </c>
      <c r="I811" s="4">
        <v>0</v>
      </c>
    </row>
    <row r="812" spans="1:9" x14ac:dyDescent="0.2">
      <c r="A812" s="2">
        <v>7</v>
      </c>
      <c r="B812" s="1" t="s">
        <v>64</v>
      </c>
      <c r="C812" s="4">
        <v>11</v>
      </c>
      <c r="D812" s="8">
        <v>4.09</v>
      </c>
      <c r="E812" s="4">
        <v>4</v>
      </c>
      <c r="F812" s="8">
        <v>2.37</v>
      </c>
      <c r="G812" s="4">
        <v>7</v>
      </c>
      <c r="H812" s="8">
        <v>7.45</v>
      </c>
      <c r="I812" s="4">
        <v>0</v>
      </c>
    </row>
    <row r="813" spans="1:9" x14ac:dyDescent="0.2">
      <c r="A813" s="2">
        <v>8</v>
      </c>
      <c r="B813" s="1" t="s">
        <v>76</v>
      </c>
      <c r="C813" s="4">
        <v>8</v>
      </c>
      <c r="D813" s="8">
        <v>2.97</v>
      </c>
      <c r="E813" s="4">
        <v>5</v>
      </c>
      <c r="F813" s="8">
        <v>2.96</v>
      </c>
      <c r="G813" s="4">
        <v>3</v>
      </c>
      <c r="H813" s="8">
        <v>3.19</v>
      </c>
      <c r="I813" s="4">
        <v>0</v>
      </c>
    </row>
    <row r="814" spans="1:9" x14ac:dyDescent="0.2">
      <c r="A814" s="2">
        <v>9</v>
      </c>
      <c r="B814" s="1" t="s">
        <v>71</v>
      </c>
      <c r="C814" s="4">
        <v>7</v>
      </c>
      <c r="D814" s="8">
        <v>2.6</v>
      </c>
      <c r="E814" s="4">
        <v>7</v>
      </c>
      <c r="F814" s="8">
        <v>4.1399999999999997</v>
      </c>
      <c r="G814" s="4">
        <v>0</v>
      </c>
      <c r="H814" s="8">
        <v>0</v>
      </c>
      <c r="I814" s="4">
        <v>0</v>
      </c>
    </row>
    <row r="815" spans="1:9" x14ac:dyDescent="0.2">
      <c r="A815" s="2">
        <v>9</v>
      </c>
      <c r="B815" s="1" t="s">
        <v>75</v>
      </c>
      <c r="C815" s="4">
        <v>7</v>
      </c>
      <c r="D815" s="8">
        <v>2.6</v>
      </c>
      <c r="E815" s="4">
        <v>3</v>
      </c>
      <c r="F815" s="8">
        <v>1.78</v>
      </c>
      <c r="G815" s="4">
        <v>3</v>
      </c>
      <c r="H815" s="8">
        <v>3.19</v>
      </c>
      <c r="I815" s="4">
        <v>0</v>
      </c>
    </row>
    <row r="816" spans="1:9" x14ac:dyDescent="0.2">
      <c r="A816" s="2">
        <v>11</v>
      </c>
      <c r="B816" s="1" t="s">
        <v>89</v>
      </c>
      <c r="C816" s="4">
        <v>5</v>
      </c>
      <c r="D816" s="8">
        <v>1.86</v>
      </c>
      <c r="E816" s="4">
        <v>1</v>
      </c>
      <c r="F816" s="8">
        <v>0.59</v>
      </c>
      <c r="G816" s="4">
        <v>4</v>
      </c>
      <c r="H816" s="8">
        <v>4.26</v>
      </c>
      <c r="I816" s="4">
        <v>0</v>
      </c>
    </row>
    <row r="817" spans="1:9" x14ac:dyDescent="0.2">
      <c r="A817" s="2">
        <v>11</v>
      </c>
      <c r="B817" s="1" t="s">
        <v>92</v>
      </c>
      <c r="C817" s="4">
        <v>5</v>
      </c>
      <c r="D817" s="8">
        <v>1.86</v>
      </c>
      <c r="E817" s="4">
        <v>2</v>
      </c>
      <c r="F817" s="8">
        <v>1.18</v>
      </c>
      <c r="G817" s="4">
        <v>3</v>
      </c>
      <c r="H817" s="8">
        <v>3.19</v>
      </c>
      <c r="I817" s="4">
        <v>0</v>
      </c>
    </row>
    <row r="818" spans="1:9" x14ac:dyDescent="0.2">
      <c r="A818" s="2">
        <v>11</v>
      </c>
      <c r="B818" s="1" t="s">
        <v>85</v>
      </c>
      <c r="C818" s="4">
        <v>5</v>
      </c>
      <c r="D818" s="8">
        <v>1.86</v>
      </c>
      <c r="E818" s="4">
        <v>2</v>
      </c>
      <c r="F818" s="8">
        <v>1.18</v>
      </c>
      <c r="G818" s="4">
        <v>3</v>
      </c>
      <c r="H818" s="8">
        <v>3.19</v>
      </c>
      <c r="I818" s="4">
        <v>0</v>
      </c>
    </row>
    <row r="819" spans="1:9" x14ac:dyDescent="0.2">
      <c r="A819" s="2">
        <v>14</v>
      </c>
      <c r="B819" s="1" t="s">
        <v>69</v>
      </c>
      <c r="C819" s="4">
        <v>4</v>
      </c>
      <c r="D819" s="8">
        <v>1.49</v>
      </c>
      <c r="E819" s="4">
        <v>1</v>
      </c>
      <c r="F819" s="8">
        <v>0.59</v>
      </c>
      <c r="G819" s="4">
        <v>3</v>
      </c>
      <c r="H819" s="8">
        <v>3.19</v>
      </c>
      <c r="I819" s="4">
        <v>0</v>
      </c>
    </row>
    <row r="820" spans="1:9" x14ac:dyDescent="0.2">
      <c r="A820" s="2">
        <v>14</v>
      </c>
      <c r="B820" s="1" t="s">
        <v>88</v>
      </c>
      <c r="C820" s="4">
        <v>4</v>
      </c>
      <c r="D820" s="8">
        <v>1.49</v>
      </c>
      <c r="E820" s="4">
        <v>2</v>
      </c>
      <c r="F820" s="8">
        <v>1.18</v>
      </c>
      <c r="G820" s="4">
        <v>2</v>
      </c>
      <c r="H820" s="8">
        <v>2.13</v>
      </c>
      <c r="I820" s="4">
        <v>0</v>
      </c>
    </row>
    <row r="821" spans="1:9" x14ac:dyDescent="0.2">
      <c r="A821" s="2">
        <v>14</v>
      </c>
      <c r="B821" s="1" t="s">
        <v>79</v>
      </c>
      <c r="C821" s="4">
        <v>4</v>
      </c>
      <c r="D821" s="8">
        <v>1.49</v>
      </c>
      <c r="E821" s="4">
        <v>3</v>
      </c>
      <c r="F821" s="8">
        <v>1.78</v>
      </c>
      <c r="G821" s="4">
        <v>0</v>
      </c>
      <c r="H821" s="8">
        <v>0</v>
      </c>
      <c r="I821" s="4">
        <v>0</v>
      </c>
    </row>
    <row r="822" spans="1:9" x14ac:dyDescent="0.2">
      <c r="A822" s="2">
        <v>14</v>
      </c>
      <c r="B822" s="1" t="s">
        <v>86</v>
      </c>
      <c r="C822" s="4">
        <v>4</v>
      </c>
      <c r="D822" s="8">
        <v>1.49</v>
      </c>
      <c r="E822" s="4">
        <v>4</v>
      </c>
      <c r="F822" s="8">
        <v>2.37</v>
      </c>
      <c r="G822" s="4">
        <v>0</v>
      </c>
      <c r="H822" s="8">
        <v>0</v>
      </c>
      <c r="I822" s="4">
        <v>0</v>
      </c>
    </row>
    <row r="823" spans="1:9" x14ac:dyDescent="0.2">
      <c r="A823" s="2">
        <v>18</v>
      </c>
      <c r="B823" s="1" t="s">
        <v>99</v>
      </c>
      <c r="C823" s="4">
        <v>3</v>
      </c>
      <c r="D823" s="8">
        <v>1.1200000000000001</v>
      </c>
      <c r="E823" s="4">
        <v>0</v>
      </c>
      <c r="F823" s="8">
        <v>0</v>
      </c>
      <c r="G823" s="4">
        <v>3</v>
      </c>
      <c r="H823" s="8">
        <v>3.19</v>
      </c>
      <c r="I823" s="4">
        <v>0</v>
      </c>
    </row>
    <row r="824" spans="1:9" x14ac:dyDescent="0.2">
      <c r="A824" s="2">
        <v>18</v>
      </c>
      <c r="B824" s="1" t="s">
        <v>91</v>
      </c>
      <c r="C824" s="4">
        <v>3</v>
      </c>
      <c r="D824" s="8">
        <v>1.1200000000000001</v>
      </c>
      <c r="E824" s="4">
        <v>3</v>
      </c>
      <c r="F824" s="8">
        <v>1.78</v>
      </c>
      <c r="G824" s="4">
        <v>0</v>
      </c>
      <c r="H824" s="8">
        <v>0</v>
      </c>
      <c r="I824" s="4">
        <v>0</v>
      </c>
    </row>
    <row r="825" spans="1:9" x14ac:dyDescent="0.2">
      <c r="A825" s="2">
        <v>18</v>
      </c>
      <c r="B825" s="1" t="s">
        <v>73</v>
      </c>
      <c r="C825" s="4">
        <v>3</v>
      </c>
      <c r="D825" s="8">
        <v>1.1200000000000001</v>
      </c>
      <c r="E825" s="4">
        <v>2</v>
      </c>
      <c r="F825" s="8">
        <v>1.18</v>
      </c>
      <c r="G825" s="4">
        <v>1</v>
      </c>
      <c r="H825" s="8">
        <v>1.06</v>
      </c>
      <c r="I825" s="4">
        <v>0</v>
      </c>
    </row>
    <row r="826" spans="1:9" x14ac:dyDescent="0.2">
      <c r="A826" s="2">
        <v>18</v>
      </c>
      <c r="B826" s="1" t="s">
        <v>74</v>
      </c>
      <c r="C826" s="4">
        <v>3</v>
      </c>
      <c r="D826" s="8">
        <v>1.1200000000000001</v>
      </c>
      <c r="E826" s="4">
        <v>3</v>
      </c>
      <c r="F826" s="8">
        <v>1.78</v>
      </c>
      <c r="G826" s="4">
        <v>0</v>
      </c>
      <c r="H826" s="8">
        <v>0</v>
      </c>
      <c r="I826" s="4">
        <v>0</v>
      </c>
    </row>
    <row r="827" spans="1:9" x14ac:dyDescent="0.2">
      <c r="A827" s="2">
        <v>18</v>
      </c>
      <c r="B827" s="1" t="s">
        <v>80</v>
      </c>
      <c r="C827" s="4">
        <v>3</v>
      </c>
      <c r="D827" s="8">
        <v>1.1200000000000001</v>
      </c>
      <c r="E827" s="4">
        <v>3</v>
      </c>
      <c r="F827" s="8">
        <v>1.78</v>
      </c>
      <c r="G827" s="4">
        <v>0</v>
      </c>
      <c r="H827" s="8">
        <v>0</v>
      </c>
      <c r="I827" s="4">
        <v>0</v>
      </c>
    </row>
    <row r="828" spans="1:9" x14ac:dyDescent="0.2">
      <c r="A828" s="1"/>
      <c r="C828" s="4"/>
      <c r="D828" s="8"/>
      <c r="E828" s="4"/>
      <c r="F828" s="8"/>
      <c r="G828" s="4"/>
      <c r="H828" s="8"/>
      <c r="I828" s="4"/>
    </row>
    <row r="829" spans="1:9" x14ac:dyDescent="0.2">
      <c r="A829" s="1" t="s">
        <v>36</v>
      </c>
      <c r="C829" s="4"/>
      <c r="D829" s="8"/>
      <c r="E829" s="4"/>
      <c r="F829" s="8"/>
      <c r="G829" s="4"/>
      <c r="H829" s="8"/>
      <c r="I829" s="4"/>
    </row>
    <row r="830" spans="1:9" x14ac:dyDescent="0.2">
      <c r="A830" s="2">
        <v>1</v>
      </c>
      <c r="B830" s="1" t="s">
        <v>62</v>
      </c>
      <c r="C830" s="4">
        <v>18</v>
      </c>
      <c r="D830" s="8">
        <v>15.93</v>
      </c>
      <c r="E830" s="4">
        <v>6</v>
      </c>
      <c r="F830" s="8">
        <v>12</v>
      </c>
      <c r="G830" s="4">
        <v>12</v>
      </c>
      <c r="H830" s="8">
        <v>19.670000000000002</v>
      </c>
      <c r="I830" s="4">
        <v>0</v>
      </c>
    </row>
    <row r="831" spans="1:9" x14ac:dyDescent="0.2">
      <c r="A831" s="2">
        <v>2</v>
      </c>
      <c r="B831" s="1" t="s">
        <v>64</v>
      </c>
      <c r="C831" s="4">
        <v>14</v>
      </c>
      <c r="D831" s="8">
        <v>12.39</v>
      </c>
      <c r="E831" s="4">
        <v>3</v>
      </c>
      <c r="F831" s="8">
        <v>6</v>
      </c>
      <c r="G831" s="4">
        <v>11</v>
      </c>
      <c r="H831" s="8">
        <v>18.03</v>
      </c>
      <c r="I831" s="4">
        <v>0</v>
      </c>
    </row>
    <row r="832" spans="1:9" x14ac:dyDescent="0.2">
      <c r="A832" s="2">
        <v>3</v>
      </c>
      <c r="B832" s="1" t="s">
        <v>78</v>
      </c>
      <c r="C832" s="4">
        <v>9</v>
      </c>
      <c r="D832" s="8">
        <v>7.96</v>
      </c>
      <c r="E832" s="4">
        <v>9</v>
      </c>
      <c r="F832" s="8">
        <v>18</v>
      </c>
      <c r="G832" s="4">
        <v>0</v>
      </c>
      <c r="H832" s="8">
        <v>0</v>
      </c>
      <c r="I832" s="4">
        <v>0</v>
      </c>
    </row>
    <row r="833" spans="1:9" x14ac:dyDescent="0.2">
      <c r="A833" s="2">
        <v>4</v>
      </c>
      <c r="B833" s="1" t="s">
        <v>70</v>
      </c>
      <c r="C833" s="4">
        <v>7</v>
      </c>
      <c r="D833" s="8">
        <v>6.19</v>
      </c>
      <c r="E833" s="4">
        <v>6</v>
      </c>
      <c r="F833" s="8">
        <v>12</v>
      </c>
      <c r="G833" s="4">
        <v>1</v>
      </c>
      <c r="H833" s="8">
        <v>1.64</v>
      </c>
      <c r="I833" s="4">
        <v>0</v>
      </c>
    </row>
    <row r="834" spans="1:9" x14ac:dyDescent="0.2">
      <c r="A834" s="2">
        <v>5</v>
      </c>
      <c r="B834" s="1" t="s">
        <v>63</v>
      </c>
      <c r="C834" s="4">
        <v>6</v>
      </c>
      <c r="D834" s="8">
        <v>5.31</v>
      </c>
      <c r="E834" s="4">
        <v>1</v>
      </c>
      <c r="F834" s="8">
        <v>2</v>
      </c>
      <c r="G834" s="4">
        <v>5</v>
      </c>
      <c r="H834" s="8">
        <v>8.1999999999999993</v>
      </c>
      <c r="I834" s="4">
        <v>0</v>
      </c>
    </row>
    <row r="835" spans="1:9" x14ac:dyDescent="0.2">
      <c r="A835" s="2">
        <v>5</v>
      </c>
      <c r="B835" s="1" t="s">
        <v>72</v>
      </c>
      <c r="C835" s="4">
        <v>6</v>
      </c>
      <c r="D835" s="8">
        <v>5.31</v>
      </c>
      <c r="E835" s="4">
        <v>2</v>
      </c>
      <c r="F835" s="8">
        <v>4</v>
      </c>
      <c r="G835" s="4">
        <v>4</v>
      </c>
      <c r="H835" s="8">
        <v>6.56</v>
      </c>
      <c r="I835" s="4">
        <v>0</v>
      </c>
    </row>
    <row r="836" spans="1:9" x14ac:dyDescent="0.2">
      <c r="A836" s="2">
        <v>5</v>
      </c>
      <c r="B836" s="1" t="s">
        <v>76</v>
      </c>
      <c r="C836" s="4">
        <v>6</v>
      </c>
      <c r="D836" s="8">
        <v>5.31</v>
      </c>
      <c r="E836" s="4">
        <v>1</v>
      </c>
      <c r="F836" s="8">
        <v>2</v>
      </c>
      <c r="G836" s="4">
        <v>5</v>
      </c>
      <c r="H836" s="8">
        <v>8.1999999999999993</v>
      </c>
      <c r="I836" s="4">
        <v>0</v>
      </c>
    </row>
    <row r="837" spans="1:9" x14ac:dyDescent="0.2">
      <c r="A837" s="2">
        <v>8</v>
      </c>
      <c r="B837" s="1" t="s">
        <v>65</v>
      </c>
      <c r="C837" s="4">
        <v>5</v>
      </c>
      <c r="D837" s="8">
        <v>4.42</v>
      </c>
      <c r="E837" s="4">
        <v>2</v>
      </c>
      <c r="F837" s="8">
        <v>4</v>
      </c>
      <c r="G837" s="4">
        <v>3</v>
      </c>
      <c r="H837" s="8">
        <v>4.92</v>
      </c>
      <c r="I837" s="4">
        <v>0</v>
      </c>
    </row>
    <row r="838" spans="1:9" x14ac:dyDescent="0.2">
      <c r="A838" s="2">
        <v>8</v>
      </c>
      <c r="B838" s="1" t="s">
        <v>79</v>
      </c>
      <c r="C838" s="4">
        <v>5</v>
      </c>
      <c r="D838" s="8">
        <v>4.42</v>
      </c>
      <c r="E838" s="4">
        <v>5</v>
      </c>
      <c r="F838" s="8">
        <v>10</v>
      </c>
      <c r="G838" s="4">
        <v>0</v>
      </c>
      <c r="H838" s="8">
        <v>0</v>
      </c>
      <c r="I838" s="4">
        <v>0</v>
      </c>
    </row>
    <row r="839" spans="1:9" x14ac:dyDescent="0.2">
      <c r="A839" s="2">
        <v>10</v>
      </c>
      <c r="B839" s="1" t="s">
        <v>71</v>
      </c>
      <c r="C839" s="4">
        <v>4</v>
      </c>
      <c r="D839" s="8">
        <v>3.54</v>
      </c>
      <c r="E839" s="4">
        <v>2</v>
      </c>
      <c r="F839" s="8">
        <v>4</v>
      </c>
      <c r="G839" s="4">
        <v>2</v>
      </c>
      <c r="H839" s="8">
        <v>3.28</v>
      </c>
      <c r="I839" s="4">
        <v>0</v>
      </c>
    </row>
    <row r="840" spans="1:9" x14ac:dyDescent="0.2">
      <c r="A840" s="2">
        <v>11</v>
      </c>
      <c r="B840" s="1" t="s">
        <v>75</v>
      </c>
      <c r="C840" s="4">
        <v>3</v>
      </c>
      <c r="D840" s="8">
        <v>2.65</v>
      </c>
      <c r="E840" s="4">
        <v>0</v>
      </c>
      <c r="F840" s="8">
        <v>0</v>
      </c>
      <c r="G840" s="4">
        <v>3</v>
      </c>
      <c r="H840" s="8">
        <v>4.92</v>
      </c>
      <c r="I840" s="4">
        <v>0</v>
      </c>
    </row>
    <row r="841" spans="1:9" x14ac:dyDescent="0.2">
      <c r="A841" s="2">
        <v>11</v>
      </c>
      <c r="B841" s="1" t="s">
        <v>77</v>
      </c>
      <c r="C841" s="4">
        <v>3</v>
      </c>
      <c r="D841" s="8">
        <v>2.65</v>
      </c>
      <c r="E841" s="4">
        <v>2</v>
      </c>
      <c r="F841" s="8">
        <v>4</v>
      </c>
      <c r="G841" s="4">
        <v>1</v>
      </c>
      <c r="H841" s="8">
        <v>1.64</v>
      </c>
      <c r="I841" s="4">
        <v>0</v>
      </c>
    </row>
    <row r="842" spans="1:9" x14ac:dyDescent="0.2">
      <c r="A842" s="2">
        <v>11</v>
      </c>
      <c r="B842" s="1" t="s">
        <v>80</v>
      </c>
      <c r="C842" s="4">
        <v>3</v>
      </c>
      <c r="D842" s="8">
        <v>2.65</v>
      </c>
      <c r="E842" s="4">
        <v>2</v>
      </c>
      <c r="F842" s="8">
        <v>4</v>
      </c>
      <c r="G842" s="4">
        <v>1</v>
      </c>
      <c r="H842" s="8">
        <v>1.64</v>
      </c>
      <c r="I842" s="4">
        <v>0</v>
      </c>
    </row>
    <row r="843" spans="1:9" x14ac:dyDescent="0.2">
      <c r="A843" s="2">
        <v>11</v>
      </c>
      <c r="B843" s="1" t="s">
        <v>84</v>
      </c>
      <c r="C843" s="4">
        <v>3</v>
      </c>
      <c r="D843" s="8">
        <v>2.65</v>
      </c>
      <c r="E843" s="4">
        <v>1</v>
      </c>
      <c r="F843" s="8">
        <v>2</v>
      </c>
      <c r="G843" s="4">
        <v>2</v>
      </c>
      <c r="H843" s="8">
        <v>3.28</v>
      </c>
      <c r="I843" s="4">
        <v>0</v>
      </c>
    </row>
    <row r="844" spans="1:9" x14ac:dyDescent="0.2">
      <c r="A844" s="2">
        <v>15</v>
      </c>
      <c r="B844" s="1" t="s">
        <v>97</v>
      </c>
      <c r="C844" s="4">
        <v>2</v>
      </c>
      <c r="D844" s="8">
        <v>1.77</v>
      </c>
      <c r="E844" s="4">
        <v>0</v>
      </c>
      <c r="F844" s="8">
        <v>0</v>
      </c>
      <c r="G844" s="4">
        <v>2</v>
      </c>
      <c r="H844" s="8">
        <v>3.28</v>
      </c>
      <c r="I844" s="4">
        <v>0</v>
      </c>
    </row>
    <row r="845" spans="1:9" x14ac:dyDescent="0.2">
      <c r="A845" s="2">
        <v>15</v>
      </c>
      <c r="B845" s="1" t="s">
        <v>68</v>
      </c>
      <c r="C845" s="4">
        <v>2</v>
      </c>
      <c r="D845" s="8">
        <v>1.77</v>
      </c>
      <c r="E845" s="4">
        <v>1</v>
      </c>
      <c r="F845" s="8">
        <v>2</v>
      </c>
      <c r="G845" s="4">
        <v>1</v>
      </c>
      <c r="H845" s="8">
        <v>1.64</v>
      </c>
      <c r="I845" s="4">
        <v>0</v>
      </c>
    </row>
    <row r="846" spans="1:9" x14ac:dyDescent="0.2">
      <c r="A846" s="2">
        <v>15</v>
      </c>
      <c r="B846" s="1" t="s">
        <v>74</v>
      </c>
      <c r="C846" s="4">
        <v>2</v>
      </c>
      <c r="D846" s="8">
        <v>1.77</v>
      </c>
      <c r="E846" s="4">
        <v>2</v>
      </c>
      <c r="F846" s="8">
        <v>4</v>
      </c>
      <c r="G846" s="4">
        <v>0</v>
      </c>
      <c r="H846" s="8">
        <v>0</v>
      </c>
      <c r="I846" s="4">
        <v>0</v>
      </c>
    </row>
    <row r="847" spans="1:9" x14ac:dyDescent="0.2">
      <c r="A847" s="2">
        <v>15</v>
      </c>
      <c r="B847" s="1" t="s">
        <v>86</v>
      </c>
      <c r="C847" s="4">
        <v>2</v>
      </c>
      <c r="D847" s="8">
        <v>1.77</v>
      </c>
      <c r="E847" s="4">
        <v>2</v>
      </c>
      <c r="F847" s="8">
        <v>4</v>
      </c>
      <c r="G847" s="4">
        <v>0</v>
      </c>
      <c r="H847" s="8">
        <v>0</v>
      </c>
      <c r="I847" s="4">
        <v>0</v>
      </c>
    </row>
    <row r="848" spans="1:9" x14ac:dyDescent="0.2">
      <c r="A848" s="2">
        <v>19</v>
      </c>
      <c r="B848" s="1" t="s">
        <v>89</v>
      </c>
      <c r="C848" s="4">
        <v>1</v>
      </c>
      <c r="D848" s="8">
        <v>0.88</v>
      </c>
      <c r="E848" s="4">
        <v>0</v>
      </c>
      <c r="F848" s="8">
        <v>0</v>
      </c>
      <c r="G848" s="4">
        <v>1</v>
      </c>
      <c r="H848" s="8">
        <v>1.64</v>
      </c>
      <c r="I848" s="4">
        <v>0</v>
      </c>
    </row>
    <row r="849" spans="1:9" x14ac:dyDescent="0.2">
      <c r="A849" s="2">
        <v>19</v>
      </c>
      <c r="B849" s="1" t="s">
        <v>83</v>
      </c>
      <c r="C849" s="4">
        <v>1</v>
      </c>
      <c r="D849" s="8">
        <v>0.88</v>
      </c>
      <c r="E849" s="4">
        <v>0</v>
      </c>
      <c r="F849" s="8">
        <v>0</v>
      </c>
      <c r="G849" s="4">
        <v>1</v>
      </c>
      <c r="H849" s="8">
        <v>1.64</v>
      </c>
      <c r="I849" s="4">
        <v>0</v>
      </c>
    </row>
    <row r="850" spans="1:9" x14ac:dyDescent="0.2">
      <c r="A850" s="2">
        <v>19</v>
      </c>
      <c r="B850" s="1" t="s">
        <v>107</v>
      </c>
      <c r="C850" s="4">
        <v>1</v>
      </c>
      <c r="D850" s="8">
        <v>0.88</v>
      </c>
      <c r="E850" s="4">
        <v>0</v>
      </c>
      <c r="F850" s="8">
        <v>0</v>
      </c>
      <c r="G850" s="4">
        <v>1</v>
      </c>
      <c r="H850" s="8">
        <v>1.64</v>
      </c>
      <c r="I850" s="4">
        <v>0</v>
      </c>
    </row>
    <row r="851" spans="1:9" x14ac:dyDescent="0.2">
      <c r="A851" s="2">
        <v>19</v>
      </c>
      <c r="B851" s="1" t="s">
        <v>103</v>
      </c>
      <c r="C851" s="4">
        <v>1</v>
      </c>
      <c r="D851" s="8">
        <v>0.88</v>
      </c>
      <c r="E851" s="4">
        <v>1</v>
      </c>
      <c r="F851" s="8">
        <v>2</v>
      </c>
      <c r="G851" s="4">
        <v>0</v>
      </c>
      <c r="H851" s="8">
        <v>0</v>
      </c>
      <c r="I851" s="4">
        <v>0</v>
      </c>
    </row>
    <row r="852" spans="1:9" x14ac:dyDescent="0.2">
      <c r="A852" s="2">
        <v>19</v>
      </c>
      <c r="B852" s="1" t="s">
        <v>104</v>
      </c>
      <c r="C852" s="4">
        <v>1</v>
      </c>
      <c r="D852" s="8">
        <v>0.88</v>
      </c>
      <c r="E852" s="4">
        <v>0</v>
      </c>
      <c r="F852" s="8">
        <v>0</v>
      </c>
      <c r="G852" s="4">
        <v>0</v>
      </c>
      <c r="H852" s="8">
        <v>0</v>
      </c>
      <c r="I852" s="4">
        <v>0</v>
      </c>
    </row>
    <row r="853" spans="1:9" x14ac:dyDescent="0.2">
      <c r="A853" s="2">
        <v>19</v>
      </c>
      <c r="B853" s="1" t="s">
        <v>108</v>
      </c>
      <c r="C853" s="4">
        <v>1</v>
      </c>
      <c r="D853" s="8">
        <v>0.88</v>
      </c>
      <c r="E853" s="4">
        <v>0</v>
      </c>
      <c r="F853" s="8">
        <v>0</v>
      </c>
      <c r="G853" s="4">
        <v>0</v>
      </c>
      <c r="H853" s="8">
        <v>0</v>
      </c>
      <c r="I853" s="4">
        <v>0</v>
      </c>
    </row>
    <row r="854" spans="1:9" x14ac:dyDescent="0.2">
      <c r="A854" s="2">
        <v>19</v>
      </c>
      <c r="B854" s="1" t="s">
        <v>109</v>
      </c>
      <c r="C854" s="4">
        <v>1</v>
      </c>
      <c r="D854" s="8">
        <v>0.88</v>
      </c>
      <c r="E854" s="4">
        <v>1</v>
      </c>
      <c r="F854" s="8">
        <v>2</v>
      </c>
      <c r="G854" s="4">
        <v>0</v>
      </c>
      <c r="H854" s="8">
        <v>0</v>
      </c>
      <c r="I854" s="4">
        <v>0</v>
      </c>
    </row>
    <row r="855" spans="1:9" x14ac:dyDescent="0.2">
      <c r="A855" s="2">
        <v>19</v>
      </c>
      <c r="B855" s="1" t="s">
        <v>110</v>
      </c>
      <c r="C855" s="4">
        <v>1</v>
      </c>
      <c r="D855" s="8">
        <v>0.88</v>
      </c>
      <c r="E855" s="4">
        <v>0</v>
      </c>
      <c r="F855" s="8">
        <v>0</v>
      </c>
      <c r="G855" s="4">
        <v>1</v>
      </c>
      <c r="H855" s="8">
        <v>1.64</v>
      </c>
      <c r="I855" s="4">
        <v>0</v>
      </c>
    </row>
    <row r="856" spans="1:9" x14ac:dyDescent="0.2">
      <c r="A856" s="2">
        <v>19</v>
      </c>
      <c r="B856" s="1" t="s">
        <v>66</v>
      </c>
      <c r="C856" s="4">
        <v>1</v>
      </c>
      <c r="D856" s="8">
        <v>0.88</v>
      </c>
      <c r="E856" s="4">
        <v>0</v>
      </c>
      <c r="F856" s="8">
        <v>0</v>
      </c>
      <c r="G856" s="4">
        <v>1</v>
      </c>
      <c r="H856" s="8">
        <v>1.64</v>
      </c>
      <c r="I856" s="4">
        <v>0</v>
      </c>
    </row>
    <row r="857" spans="1:9" x14ac:dyDescent="0.2">
      <c r="A857" s="2">
        <v>19</v>
      </c>
      <c r="B857" s="1" t="s">
        <v>91</v>
      </c>
      <c r="C857" s="4">
        <v>1</v>
      </c>
      <c r="D857" s="8">
        <v>0.88</v>
      </c>
      <c r="E857" s="4">
        <v>0</v>
      </c>
      <c r="F857" s="8">
        <v>0</v>
      </c>
      <c r="G857" s="4">
        <v>1</v>
      </c>
      <c r="H857" s="8">
        <v>1.64</v>
      </c>
      <c r="I857" s="4">
        <v>0</v>
      </c>
    </row>
    <row r="858" spans="1:9" x14ac:dyDescent="0.2">
      <c r="A858" s="2">
        <v>19</v>
      </c>
      <c r="B858" s="1" t="s">
        <v>82</v>
      </c>
      <c r="C858" s="4">
        <v>1</v>
      </c>
      <c r="D858" s="8">
        <v>0.88</v>
      </c>
      <c r="E858" s="4">
        <v>0</v>
      </c>
      <c r="F858" s="8">
        <v>0</v>
      </c>
      <c r="G858" s="4">
        <v>1</v>
      </c>
      <c r="H858" s="8">
        <v>1.64</v>
      </c>
      <c r="I858" s="4">
        <v>0</v>
      </c>
    </row>
    <row r="859" spans="1:9" x14ac:dyDescent="0.2">
      <c r="A859" s="2">
        <v>19</v>
      </c>
      <c r="B859" s="1" t="s">
        <v>111</v>
      </c>
      <c r="C859" s="4">
        <v>1</v>
      </c>
      <c r="D859" s="8">
        <v>0.88</v>
      </c>
      <c r="E859" s="4">
        <v>0</v>
      </c>
      <c r="F859" s="8">
        <v>0</v>
      </c>
      <c r="G859" s="4">
        <v>1</v>
      </c>
      <c r="H859" s="8">
        <v>1.64</v>
      </c>
      <c r="I859" s="4">
        <v>0</v>
      </c>
    </row>
    <row r="860" spans="1:9" x14ac:dyDescent="0.2">
      <c r="A860" s="2">
        <v>19</v>
      </c>
      <c r="B860" s="1" t="s">
        <v>88</v>
      </c>
      <c r="C860" s="4">
        <v>1</v>
      </c>
      <c r="D860" s="8">
        <v>0.88</v>
      </c>
      <c r="E860" s="4">
        <v>1</v>
      </c>
      <c r="F860" s="8">
        <v>2</v>
      </c>
      <c r="G860" s="4">
        <v>0</v>
      </c>
      <c r="H860" s="8">
        <v>0</v>
      </c>
      <c r="I860" s="4">
        <v>0</v>
      </c>
    </row>
    <row r="861" spans="1:9" x14ac:dyDescent="0.2">
      <c r="A861" s="1"/>
      <c r="C861" s="4"/>
      <c r="D861" s="8"/>
      <c r="E861" s="4"/>
      <c r="F861" s="8"/>
      <c r="G861" s="4"/>
      <c r="H861" s="8"/>
      <c r="I861" s="4"/>
    </row>
    <row r="862" spans="1:9" x14ac:dyDescent="0.2">
      <c r="A862" s="1" t="s">
        <v>37</v>
      </c>
      <c r="C862" s="4"/>
      <c r="D862" s="8"/>
      <c r="E862" s="4"/>
      <c r="F862" s="8"/>
      <c r="G862" s="4"/>
      <c r="H862" s="8"/>
      <c r="I862" s="4"/>
    </row>
    <row r="863" spans="1:9" x14ac:dyDescent="0.2">
      <c r="A863" s="2">
        <v>1</v>
      </c>
      <c r="B863" s="1" t="s">
        <v>62</v>
      </c>
      <c r="C863" s="4">
        <v>25</v>
      </c>
      <c r="D863" s="8">
        <v>15.24</v>
      </c>
      <c r="E863" s="4">
        <v>16</v>
      </c>
      <c r="F863" s="8">
        <v>14.68</v>
      </c>
      <c r="G863" s="4">
        <v>9</v>
      </c>
      <c r="H863" s="8">
        <v>17.649999999999999</v>
      </c>
      <c r="I863" s="4">
        <v>0</v>
      </c>
    </row>
    <row r="864" spans="1:9" x14ac:dyDescent="0.2">
      <c r="A864" s="2">
        <v>2</v>
      </c>
      <c r="B864" s="1" t="s">
        <v>78</v>
      </c>
      <c r="C864" s="4">
        <v>22</v>
      </c>
      <c r="D864" s="8">
        <v>13.41</v>
      </c>
      <c r="E864" s="4">
        <v>22</v>
      </c>
      <c r="F864" s="8">
        <v>20.18</v>
      </c>
      <c r="G864" s="4">
        <v>0</v>
      </c>
      <c r="H864" s="8">
        <v>0</v>
      </c>
      <c r="I864" s="4">
        <v>0</v>
      </c>
    </row>
    <row r="865" spans="1:9" x14ac:dyDescent="0.2">
      <c r="A865" s="2">
        <v>3</v>
      </c>
      <c r="B865" s="1" t="s">
        <v>70</v>
      </c>
      <c r="C865" s="4">
        <v>20</v>
      </c>
      <c r="D865" s="8">
        <v>12.2</v>
      </c>
      <c r="E865" s="4">
        <v>18</v>
      </c>
      <c r="F865" s="8">
        <v>16.510000000000002</v>
      </c>
      <c r="G865" s="4">
        <v>2</v>
      </c>
      <c r="H865" s="8">
        <v>3.92</v>
      </c>
      <c r="I865" s="4">
        <v>0</v>
      </c>
    </row>
    <row r="866" spans="1:9" x14ac:dyDescent="0.2">
      <c r="A866" s="2">
        <v>4</v>
      </c>
      <c r="B866" s="1" t="s">
        <v>72</v>
      </c>
      <c r="C866" s="4">
        <v>13</v>
      </c>
      <c r="D866" s="8">
        <v>7.93</v>
      </c>
      <c r="E866" s="4">
        <v>8</v>
      </c>
      <c r="F866" s="8">
        <v>7.34</v>
      </c>
      <c r="G866" s="4">
        <v>5</v>
      </c>
      <c r="H866" s="8">
        <v>9.8000000000000007</v>
      </c>
      <c r="I866" s="4">
        <v>0</v>
      </c>
    </row>
    <row r="867" spans="1:9" x14ac:dyDescent="0.2">
      <c r="A867" s="2">
        <v>5</v>
      </c>
      <c r="B867" s="1" t="s">
        <v>63</v>
      </c>
      <c r="C867" s="4">
        <v>9</v>
      </c>
      <c r="D867" s="8">
        <v>5.49</v>
      </c>
      <c r="E867" s="4">
        <v>4</v>
      </c>
      <c r="F867" s="8">
        <v>3.67</v>
      </c>
      <c r="G867" s="4">
        <v>5</v>
      </c>
      <c r="H867" s="8">
        <v>9.8000000000000007</v>
      </c>
      <c r="I867" s="4">
        <v>0</v>
      </c>
    </row>
    <row r="868" spans="1:9" x14ac:dyDescent="0.2">
      <c r="A868" s="2">
        <v>5</v>
      </c>
      <c r="B868" s="1" t="s">
        <v>77</v>
      </c>
      <c r="C868" s="4">
        <v>9</v>
      </c>
      <c r="D868" s="8">
        <v>5.49</v>
      </c>
      <c r="E868" s="4">
        <v>8</v>
      </c>
      <c r="F868" s="8">
        <v>7.34</v>
      </c>
      <c r="G868" s="4">
        <v>1</v>
      </c>
      <c r="H868" s="8">
        <v>1.96</v>
      </c>
      <c r="I868" s="4">
        <v>0</v>
      </c>
    </row>
    <row r="869" spans="1:9" x14ac:dyDescent="0.2">
      <c r="A869" s="2">
        <v>7</v>
      </c>
      <c r="B869" s="1" t="s">
        <v>76</v>
      </c>
      <c r="C869" s="4">
        <v>8</v>
      </c>
      <c r="D869" s="8">
        <v>4.88</v>
      </c>
      <c r="E869" s="4">
        <v>4</v>
      </c>
      <c r="F869" s="8">
        <v>3.67</v>
      </c>
      <c r="G869" s="4">
        <v>4</v>
      </c>
      <c r="H869" s="8">
        <v>7.84</v>
      </c>
      <c r="I869" s="4">
        <v>0</v>
      </c>
    </row>
    <row r="870" spans="1:9" x14ac:dyDescent="0.2">
      <c r="A870" s="2">
        <v>8</v>
      </c>
      <c r="B870" s="1" t="s">
        <v>64</v>
      </c>
      <c r="C870" s="4">
        <v>6</v>
      </c>
      <c r="D870" s="8">
        <v>3.66</v>
      </c>
      <c r="E870" s="4">
        <v>3</v>
      </c>
      <c r="F870" s="8">
        <v>2.75</v>
      </c>
      <c r="G870" s="4">
        <v>3</v>
      </c>
      <c r="H870" s="8">
        <v>5.88</v>
      </c>
      <c r="I870" s="4">
        <v>0</v>
      </c>
    </row>
    <row r="871" spans="1:9" x14ac:dyDescent="0.2">
      <c r="A871" s="2">
        <v>8</v>
      </c>
      <c r="B871" s="1" t="s">
        <v>90</v>
      </c>
      <c r="C871" s="4">
        <v>6</v>
      </c>
      <c r="D871" s="8">
        <v>3.66</v>
      </c>
      <c r="E871" s="4">
        <v>5</v>
      </c>
      <c r="F871" s="8">
        <v>4.59</v>
      </c>
      <c r="G871" s="4">
        <v>1</v>
      </c>
      <c r="H871" s="8">
        <v>1.96</v>
      </c>
      <c r="I871" s="4">
        <v>0</v>
      </c>
    </row>
    <row r="872" spans="1:9" x14ac:dyDescent="0.2">
      <c r="A872" s="2">
        <v>10</v>
      </c>
      <c r="B872" s="1" t="s">
        <v>71</v>
      </c>
      <c r="C872" s="4">
        <v>5</v>
      </c>
      <c r="D872" s="8">
        <v>3.05</v>
      </c>
      <c r="E872" s="4">
        <v>3</v>
      </c>
      <c r="F872" s="8">
        <v>2.75</v>
      </c>
      <c r="G872" s="4">
        <v>2</v>
      </c>
      <c r="H872" s="8">
        <v>3.92</v>
      </c>
      <c r="I872" s="4">
        <v>0</v>
      </c>
    </row>
    <row r="873" spans="1:9" x14ac:dyDescent="0.2">
      <c r="A873" s="2">
        <v>10</v>
      </c>
      <c r="B873" s="1" t="s">
        <v>81</v>
      </c>
      <c r="C873" s="4">
        <v>5</v>
      </c>
      <c r="D873" s="8">
        <v>3.05</v>
      </c>
      <c r="E873" s="4">
        <v>0</v>
      </c>
      <c r="F873" s="8">
        <v>0</v>
      </c>
      <c r="G873" s="4">
        <v>3</v>
      </c>
      <c r="H873" s="8">
        <v>5.88</v>
      </c>
      <c r="I873" s="4">
        <v>0</v>
      </c>
    </row>
    <row r="874" spans="1:9" x14ac:dyDescent="0.2">
      <c r="A874" s="2">
        <v>12</v>
      </c>
      <c r="B874" s="1" t="s">
        <v>74</v>
      </c>
      <c r="C874" s="4">
        <v>3</v>
      </c>
      <c r="D874" s="8">
        <v>1.83</v>
      </c>
      <c r="E874" s="4">
        <v>2</v>
      </c>
      <c r="F874" s="8">
        <v>1.83</v>
      </c>
      <c r="G874" s="4">
        <v>1</v>
      </c>
      <c r="H874" s="8">
        <v>1.96</v>
      </c>
      <c r="I874" s="4">
        <v>0</v>
      </c>
    </row>
    <row r="875" spans="1:9" x14ac:dyDescent="0.2">
      <c r="A875" s="2">
        <v>12</v>
      </c>
      <c r="B875" s="1" t="s">
        <v>79</v>
      </c>
      <c r="C875" s="4">
        <v>3</v>
      </c>
      <c r="D875" s="8">
        <v>1.83</v>
      </c>
      <c r="E875" s="4">
        <v>1</v>
      </c>
      <c r="F875" s="8">
        <v>0.92</v>
      </c>
      <c r="G875" s="4">
        <v>1</v>
      </c>
      <c r="H875" s="8">
        <v>1.96</v>
      </c>
      <c r="I875" s="4">
        <v>0</v>
      </c>
    </row>
    <row r="876" spans="1:9" x14ac:dyDescent="0.2">
      <c r="A876" s="2">
        <v>12</v>
      </c>
      <c r="B876" s="1" t="s">
        <v>80</v>
      </c>
      <c r="C876" s="4">
        <v>3</v>
      </c>
      <c r="D876" s="8">
        <v>1.83</v>
      </c>
      <c r="E876" s="4">
        <v>3</v>
      </c>
      <c r="F876" s="8">
        <v>2.75</v>
      </c>
      <c r="G876" s="4">
        <v>0</v>
      </c>
      <c r="H876" s="8">
        <v>0</v>
      </c>
      <c r="I876" s="4">
        <v>0</v>
      </c>
    </row>
    <row r="877" spans="1:9" x14ac:dyDescent="0.2">
      <c r="A877" s="2">
        <v>15</v>
      </c>
      <c r="B877" s="1" t="s">
        <v>89</v>
      </c>
      <c r="C877" s="4">
        <v>2</v>
      </c>
      <c r="D877" s="8">
        <v>1.22</v>
      </c>
      <c r="E877" s="4">
        <v>2</v>
      </c>
      <c r="F877" s="8">
        <v>1.83</v>
      </c>
      <c r="G877" s="4">
        <v>0</v>
      </c>
      <c r="H877" s="8">
        <v>0</v>
      </c>
      <c r="I877" s="4">
        <v>0</v>
      </c>
    </row>
    <row r="878" spans="1:9" x14ac:dyDescent="0.2">
      <c r="A878" s="2">
        <v>15</v>
      </c>
      <c r="B878" s="1" t="s">
        <v>92</v>
      </c>
      <c r="C878" s="4">
        <v>2</v>
      </c>
      <c r="D878" s="8">
        <v>1.22</v>
      </c>
      <c r="E878" s="4">
        <v>0</v>
      </c>
      <c r="F878" s="8">
        <v>0</v>
      </c>
      <c r="G878" s="4">
        <v>2</v>
      </c>
      <c r="H878" s="8">
        <v>3.92</v>
      </c>
      <c r="I878" s="4">
        <v>0</v>
      </c>
    </row>
    <row r="879" spans="1:9" x14ac:dyDescent="0.2">
      <c r="A879" s="2">
        <v>15</v>
      </c>
      <c r="B879" s="1" t="s">
        <v>73</v>
      </c>
      <c r="C879" s="4">
        <v>2</v>
      </c>
      <c r="D879" s="8">
        <v>1.22</v>
      </c>
      <c r="E879" s="4">
        <v>0</v>
      </c>
      <c r="F879" s="8">
        <v>0</v>
      </c>
      <c r="G879" s="4">
        <v>2</v>
      </c>
      <c r="H879" s="8">
        <v>3.92</v>
      </c>
      <c r="I879" s="4">
        <v>0</v>
      </c>
    </row>
    <row r="880" spans="1:9" x14ac:dyDescent="0.2">
      <c r="A880" s="2">
        <v>15</v>
      </c>
      <c r="B880" s="1" t="s">
        <v>94</v>
      </c>
      <c r="C880" s="4">
        <v>2</v>
      </c>
      <c r="D880" s="8">
        <v>1.22</v>
      </c>
      <c r="E880" s="4">
        <v>1</v>
      </c>
      <c r="F880" s="8">
        <v>0.92</v>
      </c>
      <c r="G880" s="4">
        <v>1</v>
      </c>
      <c r="H880" s="8">
        <v>1.96</v>
      </c>
      <c r="I880" s="4">
        <v>0</v>
      </c>
    </row>
    <row r="881" spans="1:9" x14ac:dyDescent="0.2">
      <c r="A881" s="2">
        <v>15</v>
      </c>
      <c r="B881" s="1" t="s">
        <v>86</v>
      </c>
      <c r="C881" s="4">
        <v>2</v>
      </c>
      <c r="D881" s="8">
        <v>1.22</v>
      </c>
      <c r="E881" s="4">
        <v>2</v>
      </c>
      <c r="F881" s="8">
        <v>1.83</v>
      </c>
      <c r="G881" s="4">
        <v>0</v>
      </c>
      <c r="H881" s="8">
        <v>0</v>
      </c>
      <c r="I881" s="4">
        <v>0</v>
      </c>
    </row>
    <row r="882" spans="1:9" x14ac:dyDescent="0.2">
      <c r="A882" s="2">
        <v>20</v>
      </c>
      <c r="B882" s="1" t="s">
        <v>93</v>
      </c>
      <c r="C882" s="4">
        <v>1</v>
      </c>
      <c r="D882" s="8">
        <v>0.61</v>
      </c>
      <c r="E882" s="4">
        <v>1</v>
      </c>
      <c r="F882" s="8">
        <v>0.92</v>
      </c>
      <c r="G882" s="4">
        <v>0</v>
      </c>
      <c r="H882" s="8">
        <v>0</v>
      </c>
      <c r="I882" s="4">
        <v>0</v>
      </c>
    </row>
    <row r="883" spans="1:9" x14ac:dyDescent="0.2">
      <c r="A883" s="2">
        <v>20</v>
      </c>
      <c r="B883" s="1" t="s">
        <v>100</v>
      </c>
      <c r="C883" s="4">
        <v>1</v>
      </c>
      <c r="D883" s="8">
        <v>0.61</v>
      </c>
      <c r="E883" s="4">
        <v>1</v>
      </c>
      <c r="F883" s="8">
        <v>0.92</v>
      </c>
      <c r="G883" s="4">
        <v>0</v>
      </c>
      <c r="H883" s="8">
        <v>0</v>
      </c>
      <c r="I883" s="4">
        <v>0</v>
      </c>
    </row>
    <row r="884" spans="1:9" x14ac:dyDescent="0.2">
      <c r="A884" s="2">
        <v>20</v>
      </c>
      <c r="B884" s="1" t="s">
        <v>65</v>
      </c>
      <c r="C884" s="4">
        <v>1</v>
      </c>
      <c r="D884" s="8">
        <v>0.61</v>
      </c>
      <c r="E884" s="4">
        <v>1</v>
      </c>
      <c r="F884" s="8">
        <v>0.92</v>
      </c>
      <c r="G884" s="4">
        <v>0</v>
      </c>
      <c r="H884" s="8">
        <v>0</v>
      </c>
      <c r="I884" s="4">
        <v>0</v>
      </c>
    </row>
    <row r="885" spans="1:9" x14ac:dyDescent="0.2">
      <c r="A885" s="2">
        <v>20</v>
      </c>
      <c r="B885" s="1" t="s">
        <v>97</v>
      </c>
      <c r="C885" s="4">
        <v>1</v>
      </c>
      <c r="D885" s="8">
        <v>0.61</v>
      </c>
      <c r="E885" s="4">
        <v>1</v>
      </c>
      <c r="F885" s="8">
        <v>0.92</v>
      </c>
      <c r="G885" s="4">
        <v>0</v>
      </c>
      <c r="H885" s="8">
        <v>0</v>
      </c>
      <c r="I885" s="4">
        <v>0</v>
      </c>
    </row>
    <row r="886" spans="1:9" x14ac:dyDescent="0.2">
      <c r="A886" s="2">
        <v>20</v>
      </c>
      <c r="B886" s="1" t="s">
        <v>107</v>
      </c>
      <c r="C886" s="4">
        <v>1</v>
      </c>
      <c r="D886" s="8">
        <v>0.61</v>
      </c>
      <c r="E886" s="4">
        <v>0</v>
      </c>
      <c r="F886" s="8">
        <v>0</v>
      </c>
      <c r="G886" s="4">
        <v>1</v>
      </c>
      <c r="H886" s="8">
        <v>1.96</v>
      </c>
      <c r="I886" s="4">
        <v>0</v>
      </c>
    </row>
    <row r="887" spans="1:9" x14ac:dyDescent="0.2">
      <c r="A887" s="2">
        <v>20</v>
      </c>
      <c r="B887" s="1" t="s">
        <v>112</v>
      </c>
      <c r="C887" s="4">
        <v>1</v>
      </c>
      <c r="D887" s="8">
        <v>0.61</v>
      </c>
      <c r="E887" s="4">
        <v>0</v>
      </c>
      <c r="F887" s="8">
        <v>0</v>
      </c>
      <c r="G887" s="4">
        <v>1</v>
      </c>
      <c r="H887" s="8">
        <v>1.96</v>
      </c>
      <c r="I887" s="4">
        <v>0</v>
      </c>
    </row>
    <row r="888" spans="1:9" x14ac:dyDescent="0.2">
      <c r="A888" s="2">
        <v>20</v>
      </c>
      <c r="B888" s="1" t="s">
        <v>113</v>
      </c>
      <c r="C888" s="4">
        <v>1</v>
      </c>
      <c r="D888" s="8">
        <v>0.61</v>
      </c>
      <c r="E888" s="4">
        <v>0</v>
      </c>
      <c r="F888" s="8">
        <v>0</v>
      </c>
      <c r="G888" s="4">
        <v>1</v>
      </c>
      <c r="H888" s="8">
        <v>1.96</v>
      </c>
      <c r="I888" s="4">
        <v>0</v>
      </c>
    </row>
    <row r="889" spans="1:9" x14ac:dyDescent="0.2">
      <c r="A889" s="2">
        <v>20</v>
      </c>
      <c r="B889" s="1" t="s">
        <v>114</v>
      </c>
      <c r="C889" s="4">
        <v>1</v>
      </c>
      <c r="D889" s="8">
        <v>0.61</v>
      </c>
      <c r="E889" s="4">
        <v>1</v>
      </c>
      <c r="F889" s="8">
        <v>0.92</v>
      </c>
      <c r="G889" s="4">
        <v>0</v>
      </c>
      <c r="H889" s="8">
        <v>0</v>
      </c>
      <c r="I889" s="4">
        <v>0</v>
      </c>
    </row>
    <row r="890" spans="1:9" x14ac:dyDescent="0.2">
      <c r="A890" s="2">
        <v>20</v>
      </c>
      <c r="B890" s="1" t="s">
        <v>115</v>
      </c>
      <c r="C890" s="4">
        <v>1</v>
      </c>
      <c r="D890" s="8">
        <v>0.61</v>
      </c>
      <c r="E890" s="4">
        <v>0</v>
      </c>
      <c r="F890" s="8">
        <v>0</v>
      </c>
      <c r="G890" s="4">
        <v>1</v>
      </c>
      <c r="H890" s="8">
        <v>1.96</v>
      </c>
      <c r="I890" s="4">
        <v>0</v>
      </c>
    </row>
    <row r="891" spans="1:9" x14ac:dyDescent="0.2">
      <c r="A891" s="2">
        <v>20</v>
      </c>
      <c r="B891" s="1" t="s">
        <v>66</v>
      </c>
      <c r="C891" s="4">
        <v>1</v>
      </c>
      <c r="D891" s="8">
        <v>0.61</v>
      </c>
      <c r="E891" s="4">
        <v>0</v>
      </c>
      <c r="F891" s="8">
        <v>0</v>
      </c>
      <c r="G891" s="4">
        <v>1</v>
      </c>
      <c r="H891" s="8">
        <v>1.96</v>
      </c>
      <c r="I891" s="4">
        <v>0</v>
      </c>
    </row>
    <row r="892" spans="1:9" x14ac:dyDescent="0.2">
      <c r="A892" s="2">
        <v>20</v>
      </c>
      <c r="B892" s="1" t="s">
        <v>91</v>
      </c>
      <c r="C892" s="4">
        <v>1</v>
      </c>
      <c r="D892" s="8">
        <v>0.61</v>
      </c>
      <c r="E892" s="4">
        <v>1</v>
      </c>
      <c r="F892" s="8">
        <v>0.92</v>
      </c>
      <c r="G892" s="4">
        <v>0</v>
      </c>
      <c r="H892" s="8">
        <v>0</v>
      </c>
      <c r="I892" s="4">
        <v>0</v>
      </c>
    </row>
    <row r="893" spans="1:9" x14ac:dyDescent="0.2">
      <c r="A893" s="2">
        <v>20</v>
      </c>
      <c r="B893" s="1" t="s">
        <v>106</v>
      </c>
      <c r="C893" s="4">
        <v>1</v>
      </c>
      <c r="D893" s="8">
        <v>0.61</v>
      </c>
      <c r="E893" s="4">
        <v>0</v>
      </c>
      <c r="F893" s="8">
        <v>0</v>
      </c>
      <c r="G893" s="4">
        <v>1</v>
      </c>
      <c r="H893" s="8">
        <v>1.96</v>
      </c>
      <c r="I893" s="4">
        <v>0</v>
      </c>
    </row>
    <row r="894" spans="1:9" x14ac:dyDescent="0.2">
      <c r="A894" s="2">
        <v>20</v>
      </c>
      <c r="B894" s="1" t="s">
        <v>116</v>
      </c>
      <c r="C894" s="4">
        <v>1</v>
      </c>
      <c r="D894" s="8">
        <v>0.61</v>
      </c>
      <c r="E894" s="4">
        <v>1</v>
      </c>
      <c r="F894" s="8">
        <v>0.92</v>
      </c>
      <c r="G894" s="4">
        <v>0</v>
      </c>
      <c r="H894" s="8">
        <v>0</v>
      </c>
      <c r="I894" s="4">
        <v>0</v>
      </c>
    </row>
    <row r="895" spans="1:9" x14ac:dyDescent="0.2">
      <c r="A895" s="2">
        <v>20</v>
      </c>
      <c r="B895" s="1" t="s">
        <v>75</v>
      </c>
      <c r="C895" s="4">
        <v>1</v>
      </c>
      <c r="D895" s="8">
        <v>0.61</v>
      </c>
      <c r="E895" s="4">
        <v>0</v>
      </c>
      <c r="F895" s="8">
        <v>0</v>
      </c>
      <c r="G895" s="4">
        <v>0</v>
      </c>
      <c r="H895" s="8">
        <v>0</v>
      </c>
      <c r="I895" s="4">
        <v>0</v>
      </c>
    </row>
    <row r="896" spans="1:9" x14ac:dyDescent="0.2">
      <c r="A896" s="2">
        <v>20</v>
      </c>
      <c r="B896" s="1" t="s">
        <v>87</v>
      </c>
      <c r="C896" s="4">
        <v>1</v>
      </c>
      <c r="D896" s="8">
        <v>0.61</v>
      </c>
      <c r="E896" s="4">
        <v>0</v>
      </c>
      <c r="F896" s="8">
        <v>0</v>
      </c>
      <c r="G896" s="4">
        <v>1</v>
      </c>
      <c r="H896" s="8">
        <v>1.96</v>
      </c>
      <c r="I896" s="4">
        <v>0</v>
      </c>
    </row>
    <row r="897" spans="1:9" x14ac:dyDescent="0.2">
      <c r="A897" s="2">
        <v>20</v>
      </c>
      <c r="B897" s="1" t="s">
        <v>117</v>
      </c>
      <c r="C897" s="4">
        <v>1</v>
      </c>
      <c r="D897" s="8">
        <v>0.61</v>
      </c>
      <c r="E897" s="4">
        <v>0</v>
      </c>
      <c r="F897" s="8">
        <v>0</v>
      </c>
      <c r="G897" s="4">
        <v>1</v>
      </c>
      <c r="H897" s="8">
        <v>1.96</v>
      </c>
      <c r="I897" s="4">
        <v>0</v>
      </c>
    </row>
    <row r="898" spans="1:9" x14ac:dyDescent="0.2">
      <c r="A898" s="2">
        <v>20</v>
      </c>
      <c r="B898" s="1" t="s">
        <v>118</v>
      </c>
      <c r="C898" s="4">
        <v>1</v>
      </c>
      <c r="D898" s="8">
        <v>0.61</v>
      </c>
      <c r="E898" s="4">
        <v>0</v>
      </c>
      <c r="F898" s="8">
        <v>0</v>
      </c>
      <c r="G898" s="4">
        <v>1</v>
      </c>
      <c r="H898" s="8">
        <v>1.96</v>
      </c>
      <c r="I898" s="4">
        <v>0</v>
      </c>
    </row>
    <row r="899" spans="1:9" x14ac:dyDescent="0.2">
      <c r="A899" s="1"/>
      <c r="C899" s="4"/>
      <c r="D899" s="8"/>
      <c r="E899" s="4"/>
      <c r="F899" s="8"/>
      <c r="G899" s="4"/>
      <c r="H899" s="8"/>
      <c r="I899" s="4"/>
    </row>
    <row r="900" spans="1:9" x14ac:dyDescent="0.2">
      <c r="A900" s="1" t="s">
        <v>38</v>
      </c>
      <c r="C900" s="4"/>
      <c r="D900" s="8"/>
      <c r="E900" s="4"/>
      <c r="F900" s="8"/>
      <c r="G900" s="4"/>
      <c r="H900" s="8"/>
      <c r="I900" s="4"/>
    </row>
    <row r="901" spans="1:9" x14ac:dyDescent="0.2">
      <c r="A901" s="2">
        <v>1</v>
      </c>
      <c r="B901" s="1" t="s">
        <v>76</v>
      </c>
      <c r="C901" s="4">
        <v>27</v>
      </c>
      <c r="D901" s="8">
        <v>50</v>
      </c>
      <c r="E901" s="4">
        <v>27</v>
      </c>
      <c r="F901" s="8">
        <v>61.36</v>
      </c>
      <c r="G901" s="4">
        <v>0</v>
      </c>
      <c r="H901" s="8">
        <v>0</v>
      </c>
      <c r="I901" s="4">
        <v>0</v>
      </c>
    </row>
    <row r="902" spans="1:9" x14ac:dyDescent="0.2">
      <c r="A902" s="2">
        <v>2</v>
      </c>
      <c r="B902" s="1" t="s">
        <v>77</v>
      </c>
      <c r="C902" s="4">
        <v>8</v>
      </c>
      <c r="D902" s="8">
        <v>14.81</v>
      </c>
      <c r="E902" s="4">
        <v>5</v>
      </c>
      <c r="F902" s="8">
        <v>11.36</v>
      </c>
      <c r="G902" s="4">
        <v>3</v>
      </c>
      <c r="H902" s="8">
        <v>50</v>
      </c>
      <c r="I902" s="4">
        <v>0</v>
      </c>
    </row>
    <row r="903" spans="1:9" x14ac:dyDescent="0.2">
      <c r="A903" s="2">
        <v>3</v>
      </c>
      <c r="B903" s="1" t="s">
        <v>70</v>
      </c>
      <c r="C903" s="4">
        <v>7</v>
      </c>
      <c r="D903" s="8">
        <v>12.96</v>
      </c>
      <c r="E903" s="4">
        <v>5</v>
      </c>
      <c r="F903" s="8">
        <v>11.36</v>
      </c>
      <c r="G903" s="4">
        <v>2</v>
      </c>
      <c r="H903" s="8">
        <v>33.33</v>
      </c>
      <c r="I903" s="4">
        <v>0</v>
      </c>
    </row>
    <row r="904" spans="1:9" x14ac:dyDescent="0.2">
      <c r="A904" s="2">
        <v>4</v>
      </c>
      <c r="B904" s="1" t="s">
        <v>63</v>
      </c>
      <c r="C904" s="4">
        <v>3</v>
      </c>
      <c r="D904" s="8">
        <v>5.56</v>
      </c>
      <c r="E904" s="4">
        <v>3</v>
      </c>
      <c r="F904" s="8">
        <v>6.82</v>
      </c>
      <c r="G904" s="4">
        <v>0</v>
      </c>
      <c r="H904" s="8">
        <v>0</v>
      </c>
      <c r="I904" s="4">
        <v>0</v>
      </c>
    </row>
    <row r="905" spans="1:9" x14ac:dyDescent="0.2">
      <c r="A905" s="2">
        <v>4</v>
      </c>
      <c r="B905" s="1" t="s">
        <v>78</v>
      </c>
      <c r="C905" s="4">
        <v>3</v>
      </c>
      <c r="D905" s="8">
        <v>5.56</v>
      </c>
      <c r="E905" s="4">
        <v>2</v>
      </c>
      <c r="F905" s="8">
        <v>4.55</v>
      </c>
      <c r="G905" s="4">
        <v>0</v>
      </c>
      <c r="H905" s="8">
        <v>0</v>
      </c>
      <c r="I905" s="4">
        <v>0</v>
      </c>
    </row>
    <row r="906" spans="1:9" x14ac:dyDescent="0.2">
      <c r="A906" s="2">
        <v>6</v>
      </c>
      <c r="B906" s="1" t="s">
        <v>62</v>
      </c>
      <c r="C906" s="4">
        <v>1</v>
      </c>
      <c r="D906" s="8">
        <v>1.85</v>
      </c>
      <c r="E906" s="4">
        <v>0</v>
      </c>
      <c r="F906" s="8">
        <v>0</v>
      </c>
      <c r="G906" s="4">
        <v>1</v>
      </c>
      <c r="H906" s="8">
        <v>16.670000000000002</v>
      </c>
      <c r="I906" s="4">
        <v>0</v>
      </c>
    </row>
    <row r="907" spans="1:9" x14ac:dyDescent="0.2">
      <c r="A907" s="2">
        <v>6</v>
      </c>
      <c r="B907" s="1" t="s">
        <v>91</v>
      </c>
      <c r="C907" s="4">
        <v>1</v>
      </c>
      <c r="D907" s="8">
        <v>1.85</v>
      </c>
      <c r="E907" s="4">
        <v>1</v>
      </c>
      <c r="F907" s="8">
        <v>2.27</v>
      </c>
      <c r="G907" s="4">
        <v>0</v>
      </c>
      <c r="H907" s="8">
        <v>0</v>
      </c>
      <c r="I907" s="4">
        <v>0</v>
      </c>
    </row>
    <row r="908" spans="1:9" x14ac:dyDescent="0.2">
      <c r="A908" s="2">
        <v>6</v>
      </c>
      <c r="B908" s="1" t="s">
        <v>94</v>
      </c>
      <c r="C908" s="4">
        <v>1</v>
      </c>
      <c r="D908" s="8">
        <v>1.85</v>
      </c>
      <c r="E908" s="4">
        <v>0</v>
      </c>
      <c r="F908" s="8">
        <v>0</v>
      </c>
      <c r="G908" s="4">
        <v>0</v>
      </c>
      <c r="H908" s="8">
        <v>0</v>
      </c>
      <c r="I908" s="4">
        <v>0</v>
      </c>
    </row>
    <row r="909" spans="1:9" x14ac:dyDescent="0.2">
      <c r="A909" s="2">
        <v>6</v>
      </c>
      <c r="B909" s="1" t="s">
        <v>79</v>
      </c>
      <c r="C909" s="4">
        <v>1</v>
      </c>
      <c r="D909" s="8">
        <v>1.85</v>
      </c>
      <c r="E909" s="4">
        <v>0</v>
      </c>
      <c r="F909" s="8">
        <v>0</v>
      </c>
      <c r="G909" s="4">
        <v>0</v>
      </c>
      <c r="H909" s="8">
        <v>0</v>
      </c>
      <c r="I909" s="4">
        <v>0</v>
      </c>
    </row>
    <row r="910" spans="1:9" x14ac:dyDescent="0.2">
      <c r="A910" s="2">
        <v>6</v>
      </c>
      <c r="B910" s="1" t="s">
        <v>81</v>
      </c>
      <c r="C910" s="4">
        <v>1</v>
      </c>
      <c r="D910" s="8">
        <v>1.85</v>
      </c>
      <c r="E910" s="4">
        <v>0</v>
      </c>
      <c r="F910" s="8">
        <v>0</v>
      </c>
      <c r="G910" s="4">
        <v>0</v>
      </c>
      <c r="H910" s="8">
        <v>0</v>
      </c>
      <c r="I910" s="4">
        <v>0</v>
      </c>
    </row>
    <row r="911" spans="1:9" x14ac:dyDescent="0.2">
      <c r="A911" s="2">
        <v>6</v>
      </c>
      <c r="B911" s="1" t="s">
        <v>102</v>
      </c>
      <c r="C911" s="4">
        <v>1</v>
      </c>
      <c r="D911" s="8">
        <v>1.85</v>
      </c>
      <c r="E911" s="4">
        <v>1</v>
      </c>
      <c r="F911" s="8">
        <v>2.27</v>
      </c>
      <c r="G911" s="4">
        <v>0</v>
      </c>
      <c r="H911" s="8">
        <v>0</v>
      </c>
      <c r="I911" s="4">
        <v>0</v>
      </c>
    </row>
    <row r="912" spans="1:9" x14ac:dyDescent="0.2">
      <c r="A912" s="1"/>
      <c r="C912" s="4"/>
      <c r="D912" s="8"/>
      <c r="E912" s="4"/>
      <c r="F912" s="8"/>
      <c r="G912" s="4"/>
      <c r="H912" s="8"/>
      <c r="I912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9B44-21BC-4047-8671-B3B0FF9A3C5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253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3</v>
      </c>
      <c r="D5" s="8">
        <v>0.14000000000000001</v>
      </c>
      <c r="E5" s="12">
        <v>0</v>
      </c>
      <c r="F5" s="8">
        <v>0</v>
      </c>
      <c r="G5" s="12">
        <v>3</v>
      </c>
      <c r="H5" s="8">
        <v>0.44</v>
      </c>
      <c r="I5" s="12">
        <v>0</v>
      </c>
    </row>
    <row r="6" spans="2:9" ht="15" customHeight="1" x14ac:dyDescent="0.2">
      <c r="B6" t="s">
        <v>40</v>
      </c>
      <c r="C6" s="12">
        <v>274</v>
      </c>
      <c r="D6" s="8">
        <v>12.92</v>
      </c>
      <c r="E6" s="12">
        <v>147</v>
      </c>
      <c r="F6" s="8">
        <v>10.55</v>
      </c>
      <c r="G6" s="12">
        <v>127</v>
      </c>
      <c r="H6" s="8">
        <v>18.43</v>
      </c>
      <c r="I6" s="12">
        <v>0</v>
      </c>
    </row>
    <row r="7" spans="2:9" ht="15" customHeight="1" x14ac:dyDescent="0.2">
      <c r="B7" t="s">
        <v>41</v>
      </c>
      <c r="C7" s="12">
        <v>156</v>
      </c>
      <c r="D7" s="8">
        <v>7.36</v>
      </c>
      <c r="E7" s="12">
        <v>80</v>
      </c>
      <c r="F7" s="8">
        <v>5.74</v>
      </c>
      <c r="G7" s="12">
        <v>74</v>
      </c>
      <c r="H7" s="8">
        <v>10.74</v>
      </c>
      <c r="I7" s="12">
        <v>2</v>
      </c>
    </row>
    <row r="8" spans="2:9" ht="15" customHeight="1" x14ac:dyDescent="0.2">
      <c r="B8" t="s">
        <v>42</v>
      </c>
      <c r="C8" s="12">
        <v>9</v>
      </c>
      <c r="D8" s="8">
        <v>0.42</v>
      </c>
      <c r="E8" s="12">
        <v>0</v>
      </c>
      <c r="F8" s="8">
        <v>0</v>
      </c>
      <c r="G8" s="12">
        <v>4</v>
      </c>
      <c r="H8" s="8">
        <v>0.57999999999999996</v>
      </c>
      <c r="I8" s="12">
        <v>0</v>
      </c>
    </row>
    <row r="9" spans="2:9" ht="15" customHeight="1" x14ac:dyDescent="0.2">
      <c r="B9" t="s">
        <v>43</v>
      </c>
      <c r="C9" s="12">
        <v>12</v>
      </c>
      <c r="D9" s="8">
        <v>0.56999999999999995</v>
      </c>
      <c r="E9" s="12">
        <v>3</v>
      </c>
      <c r="F9" s="8">
        <v>0.22</v>
      </c>
      <c r="G9" s="12">
        <v>9</v>
      </c>
      <c r="H9" s="8">
        <v>1.31</v>
      </c>
      <c r="I9" s="12">
        <v>0</v>
      </c>
    </row>
    <row r="10" spans="2:9" ht="15" customHeight="1" x14ac:dyDescent="0.2">
      <c r="B10" t="s">
        <v>44</v>
      </c>
      <c r="C10" s="12">
        <v>19</v>
      </c>
      <c r="D10" s="8">
        <v>0.9</v>
      </c>
      <c r="E10" s="12">
        <v>9</v>
      </c>
      <c r="F10" s="8">
        <v>0.65</v>
      </c>
      <c r="G10" s="12">
        <v>10</v>
      </c>
      <c r="H10" s="8">
        <v>1.45</v>
      </c>
      <c r="I10" s="12">
        <v>0</v>
      </c>
    </row>
    <row r="11" spans="2:9" ht="15" customHeight="1" x14ac:dyDescent="0.2">
      <c r="B11" t="s">
        <v>45</v>
      </c>
      <c r="C11" s="12">
        <v>570</v>
      </c>
      <c r="D11" s="8">
        <v>26.87</v>
      </c>
      <c r="E11" s="12">
        <v>341</v>
      </c>
      <c r="F11" s="8">
        <v>24.46</v>
      </c>
      <c r="G11" s="12">
        <v>228</v>
      </c>
      <c r="H11" s="8">
        <v>33.090000000000003</v>
      </c>
      <c r="I11" s="12">
        <v>1</v>
      </c>
    </row>
    <row r="12" spans="2:9" ht="15" customHeight="1" x14ac:dyDescent="0.2">
      <c r="B12" t="s">
        <v>46</v>
      </c>
      <c r="C12" s="12">
        <v>14</v>
      </c>
      <c r="D12" s="8">
        <v>0.66</v>
      </c>
      <c r="E12" s="12">
        <v>5</v>
      </c>
      <c r="F12" s="8">
        <v>0.36</v>
      </c>
      <c r="G12" s="12">
        <v>9</v>
      </c>
      <c r="H12" s="8">
        <v>1.31</v>
      </c>
      <c r="I12" s="12">
        <v>0</v>
      </c>
    </row>
    <row r="13" spans="2:9" ht="15" customHeight="1" x14ac:dyDescent="0.2">
      <c r="B13" t="s">
        <v>47</v>
      </c>
      <c r="C13" s="12">
        <v>140</v>
      </c>
      <c r="D13" s="8">
        <v>6.6</v>
      </c>
      <c r="E13" s="12">
        <v>98</v>
      </c>
      <c r="F13" s="8">
        <v>7.03</v>
      </c>
      <c r="G13" s="12">
        <v>41</v>
      </c>
      <c r="H13" s="8">
        <v>5.95</v>
      </c>
      <c r="I13" s="12">
        <v>1</v>
      </c>
    </row>
    <row r="14" spans="2:9" ht="15" customHeight="1" x14ac:dyDescent="0.2">
      <c r="B14" t="s">
        <v>48</v>
      </c>
      <c r="C14" s="12">
        <v>73</v>
      </c>
      <c r="D14" s="8">
        <v>3.44</v>
      </c>
      <c r="E14" s="12">
        <v>44</v>
      </c>
      <c r="F14" s="8">
        <v>3.16</v>
      </c>
      <c r="G14" s="12">
        <v>28</v>
      </c>
      <c r="H14" s="8">
        <v>4.0599999999999996</v>
      </c>
      <c r="I14" s="12">
        <v>0</v>
      </c>
    </row>
    <row r="15" spans="2:9" ht="15" customHeight="1" x14ac:dyDescent="0.2">
      <c r="B15" t="s">
        <v>49</v>
      </c>
      <c r="C15" s="12">
        <v>329</v>
      </c>
      <c r="D15" s="8">
        <v>15.51</v>
      </c>
      <c r="E15" s="12">
        <v>295</v>
      </c>
      <c r="F15" s="8">
        <v>21.16</v>
      </c>
      <c r="G15" s="12">
        <v>33</v>
      </c>
      <c r="H15" s="8">
        <v>4.79</v>
      </c>
      <c r="I15" s="12">
        <v>1</v>
      </c>
    </row>
    <row r="16" spans="2:9" ht="15" customHeight="1" x14ac:dyDescent="0.2">
      <c r="B16" t="s">
        <v>50</v>
      </c>
      <c r="C16" s="12">
        <v>257</v>
      </c>
      <c r="D16" s="8">
        <v>12.12</v>
      </c>
      <c r="E16" s="12">
        <v>226</v>
      </c>
      <c r="F16" s="8">
        <v>16.21</v>
      </c>
      <c r="G16" s="12">
        <v>29</v>
      </c>
      <c r="H16" s="8">
        <v>4.21</v>
      </c>
      <c r="I16" s="12">
        <v>0</v>
      </c>
    </row>
    <row r="17" spans="2:9" ht="15" customHeight="1" x14ac:dyDescent="0.2">
      <c r="B17" t="s">
        <v>51</v>
      </c>
      <c r="C17" s="12">
        <v>80</v>
      </c>
      <c r="D17" s="8">
        <v>3.77</v>
      </c>
      <c r="E17" s="12">
        <v>48</v>
      </c>
      <c r="F17" s="8">
        <v>3.44</v>
      </c>
      <c r="G17" s="12">
        <v>19</v>
      </c>
      <c r="H17" s="8">
        <v>2.76</v>
      </c>
      <c r="I17" s="12">
        <v>0</v>
      </c>
    </row>
    <row r="18" spans="2:9" ht="15" customHeight="1" x14ac:dyDescent="0.2">
      <c r="B18" t="s">
        <v>52</v>
      </c>
      <c r="C18" s="12">
        <v>88</v>
      </c>
      <c r="D18" s="8">
        <v>4.1500000000000004</v>
      </c>
      <c r="E18" s="12">
        <v>46</v>
      </c>
      <c r="F18" s="8">
        <v>3.3</v>
      </c>
      <c r="G18" s="12">
        <v>39</v>
      </c>
      <c r="H18" s="8">
        <v>5.66</v>
      </c>
      <c r="I18" s="12">
        <v>0</v>
      </c>
    </row>
    <row r="19" spans="2:9" ht="15" customHeight="1" x14ac:dyDescent="0.2">
      <c r="B19" t="s">
        <v>53</v>
      </c>
      <c r="C19" s="12">
        <v>97</v>
      </c>
      <c r="D19" s="8">
        <v>4.57</v>
      </c>
      <c r="E19" s="12">
        <v>52</v>
      </c>
      <c r="F19" s="8">
        <v>3.73</v>
      </c>
      <c r="G19" s="12">
        <v>36</v>
      </c>
      <c r="H19" s="8">
        <v>5.22</v>
      </c>
      <c r="I19" s="12">
        <v>2</v>
      </c>
    </row>
    <row r="20" spans="2:9" ht="15" customHeight="1" x14ac:dyDescent="0.2">
      <c r="B20" s="9" t="s">
        <v>225</v>
      </c>
      <c r="C20" s="12">
        <f>SUM(LTBL_15224[総数／事業所数])</f>
        <v>2121</v>
      </c>
      <c r="E20" s="12">
        <f>SUBTOTAL(109,LTBL_15224[個人／事業所数])</f>
        <v>1394</v>
      </c>
      <c r="G20" s="12">
        <f>SUBTOTAL(109,LTBL_15224[法人／事業所数])</f>
        <v>689</v>
      </c>
      <c r="I20" s="12">
        <f>SUBTOTAL(109,LTBL_15224[法人以外の団体／事業所数])</f>
        <v>7</v>
      </c>
    </row>
    <row r="21" spans="2:9" ht="15" customHeight="1" x14ac:dyDescent="0.2">
      <c r="E21" s="11">
        <f>LTBL_15224[[#Totals],[個人／事業所数]]/LTBL_15224[[#Totals],[総数／事業所数]]</f>
        <v>0.65723715228665724</v>
      </c>
      <c r="G21" s="11">
        <f>LTBL_15224[[#Totals],[法人／事業所数]]/LTBL_15224[[#Totals],[総数／事業所数]]</f>
        <v>0.32484677039132487</v>
      </c>
      <c r="I21" s="11">
        <f>LTBL_15224[[#Totals],[法人以外の団体／事業所数]]/LTBL_15224[[#Totals],[総数／事業所数]]</f>
        <v>3.3003300330033004E-3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77</v>
      </c>
      <c r="C24" s="12">
        <v>241</v>
      </c>
      <c r="D24" s="8">
        <v>11.36</v>
      </c>
      <c r="E24" s="12">
        <v>229</v>
      </c>
      <c r="F24" s="8">
        <v>16.43</v>
      </c>
      <c r="G24" s="12">
        <v>12</v>
      </c>
      <c r="H24" s="8">
        <v>1.74</v>
      </c>
      <c r="I24" s="12">
        <v>0</v>
      </c>
    </row>
    <row r="25" spans="2:9" ht="15" customHeight="1" x14ac:dyDescent="0.2">
      <c r="B25" t="s">
        <v>78</v>
      </c>
      <c r="C25" s="12">
        <v>223</v>
      </c>
      <c r="D25" s="8">
        <v>10.51</v>
      </c>
      <c r="E25" s="12">
        <v>212</v>
      </c>
      <c r="F25" s="8">
        <v>15.21</v>
      </c>
      <c r="G25" s="12">
        <v>11</v>
      </c>
      <c r="H25" s="8">
        <v>1.6</v>
      </c>
      <c r="I25" s="12">
        <v>0</v>
      </c>
    </row>
    <row r="26" spans="2:9" ht="15" customHeight="1" x14ac:dyDescent="0.2">
      <c r="B26" t="s">
        <v>72</v>
      </c>
      <c r="C26" s="12">
        <v>183</v>
      </c>
      <c r="D26" s="8">
        <v>8.6300000000000008</v>
      </c>
      <c r="E26" s="12">
        <v>109</v>
      </c>
      <c r="F26" s="8">
        <v>7.82</v>
      </c>
      <c r="G26" s="12">
        <v>74</v>
      </c>
      <c r="H26" s="8">
        <v>10.74</v>
      </c>
      <c r="I26" s="12">
        <v>0</v>
      </c>
    </row>
    <row r="27" spans="2:9" ht="15" customHeight="1" x14ac:dyDescent="0.2">
      <c r="B27" t="s">
        <v>70</v>
      </c>
      <c r="C27" s="12">
        <v>165</v>
      </c>
      <c r="D27" s="8">
        <v>7.78</v>
      </c>
      <c r="E27" s="12">
        <v>129</v>
      </c>
      <c r="F27" s="8">
        <v>9.25</v>
      </c>
      <c r="G27" s="12">
        <v>35</v>
      </c>
      <c r="H27" s="8">
        <v>5.08</v>
      </c>
      <c r="I27" s="12">
        <v>1</v>
      </c>
    </row>
    <row r="28" spans="2:9" ht="15" customHeight="1" x14ac:dyDescent="0.2">
      <c r="B28" t="s">
        <v>73</v>
      </c>
      <c r="C28" s="12">
        <v>119</v>
      </c>
      <c r="D28" s="8">
        <v>5.61</v>
      </c>
      <c r="E28" s="12">
        <v>93</v>
      </c>
      <c r="F28" s="8">
        <v>6.67</v>
      </c>
      <c r="G28" s="12">
        <v>25</v>
      </c>
      <c r="H28" s="8">
        <v>3.63</v>
      </c>
      <c r="I28" s="12">
        <v>1</v>
      </c>
    </row>
    <row r="29" spans="2:9" ht="15" customHeight="1" x14ac:dyDescent="0.2">
      <c r="B29" t="s">
        <v>62</v>
      </c>
      <c r="C29" s="12">
        <v>112</v>
      </c>
      <c r="D29" s="8">
        <v>5.28</v>
      </c>
      <c r="E29" s="12">
        <v>33</v>
      </c>
      <c r="F29" s="8">
        <v>2.37</v>
      </c>
      <c r="G29" s="12">
        <v>79</v>
      </c>
      <c r="H29" s="8">
        <v>11.47</v>
      </c>
      <c r="I29" s="12">
        <v>0</v>
      </c>
    </row>
    <row r="30" spans="2:9" ht="15" customHeight="1" x14ac:dyDescent="0.2">
      <c r="B30" t="s">
        <v>63</v>
      </c>
      <c r="C30" s="12">
        <v>106</v>
      </c>
      <c r="D30" s="8">
        <v>5</v>
      </c>
      <c r="E30" s="12">
        <v>85</v>
      </c>
      <c r="F30" s="8">
        <v>6.1</v>
      </c>
      <c r="G30" s="12">
        <v>21</v>
      </c>
      <c r="H30" s="8">
        <v>3.05</v>
      </c>
      <c r="I30" s="12">
        <v>0</v>
      </c>
    </row>
    <row r="31" spans="2:9" ht="15" customHeight="1" x14ac:dyDescent="0.2">
      <c r="B31" t="s">
        <v>79</v>
      </c>
      <c r="C31" s="12">
        <v>80</v>
      </c>
      <c r="D31" s="8">
        <v>3.77</v>
      </c>
      <c r="E31" s="12">
        <v>48</v>
      </c>
      <c r="F31" s="8">
        <v>3.44</v>
      </c>
      <c r="G31" s="12">
        <v>19</v>
      </c>
      <c r="H31" s="8">
        <v>2.76</v>
      </c>
      <c r="I31" s="12">
        <v>0</v>
      </c>
    </row>
    <row r="32" spans="2:9" ht="15" customHeight="1" x14ac:dyDescent="0.2">
      <c r="B32" t="s">
        <v>76</v>
      </c>
      <c r="C32" s="12">
        <v>72</v>
      </c>
      <c r="D32" s="8">
        <v>3.39</v>
      </c>
      <c r="E32" s="12">
        <v>57</v>
      </c>
      <c r="F32" s="8">
        <v>4.09</v>
      </c>
      <c r="G32" s="12">
        <v>14</v>
      </c>
      <c r="H32" s="8">
        <v>2.0299999999999998</v>
      </c>
      <c r="I32" s="12">
        <v>1</v>
      </c>
    </row>
    <row r="33" spans="2:9" ht="15" customHeight="1" x14ac:dyDescent="0.2">
      <c r="B33" t="s">
        <v>69</v>
      </c>
      <c r="C33" s="12">
        <v>58</v>
      </c>
      <c r="D33" s="8">
        <v>2.73</v>
      </c>
      <c r="E33" s="12">
        <v>35</v>
      </c>
      <c r="F33" s="8">
        <v>2.5099999999999998</v>
      </c>
      <c r="G33" s="12">
        <v>23</v>
      </c>
      <c r="H33" s="8">
        <v>3.34</v>
      </c>
      <c r="I33" s="12">
        <v>0</v>
      </c>
    </row>
    <row r="34" spans="2:9" ht="15" customHeight="1" x14ac:dyDescent="0.2">
      <c r="B34" t="s">
        <v>64</v>
      </c>
      <c r="C34" s="12">
        <v>56</v>
      </c>
      <c r="D34" s="8">
        <v>2.64</v>
      </c>
      <c r="E34" s="12">
        <v>29</v>
      </c>
      <c r="F34" s="8">
        <v>2.08</v>
      </c>
      <c r="G34" s="12">
        <v>27</v>
      </c>
      <c r="H34" s="8">
        <v>3.92</v>
      </c>
      <c r="I34" s="12">
        <v>0</v>
      </c>
    </row>
    <row r="35" spans="2:9" ht="15" customHeight="1" x14ac:dyDescent="0.2">
      <c r="B35" t="s">
        <v>71</v>
      </c>
      <c r="C35" s="12">
        <v>53</v>
      </c>
      <c r="D35" s="8">
        <v>2.5</v>
      </c>
      <c r="E35" s="12">
        <v>34</v>
      </c>
      <c r="F35" s="8">
        <v>2.44</v>
      </c>
      <c r="G35" s="12">
        <v>19</v>
      </c>
      <c r="H35" s="8">
        <v>2.76</v>
      </c>
      <c r="I35" s="12">
        <v>0</v>
      </c>
    </row>
    <row r="36" spans="2:9" ht="15" customHeight="1" x14ac:dyDescent="0.2">
      <c r="B36" t="s">
        <v>80</v>
      </c>
      <c r="C36" s="12">
        <v>49</v>
      </c>
      <c r="D36" s="8">
        <v>2.31</v>
      </c>
      <c r="E36" s="12">
        <v>44</v>
      </c>
      <c r="F36" s="8">
        <v>3.16</v>
      </c>
      <c r="G36" s="12">
        <v>5</v>
      </c>
      <c r="H36" s="8">
        <v>0.73</v>
      </c>
      <c r="I36" s="12">
        <v>0</v>
      </c>
    </row>
    <row r="37" spans="2:9" ht="15" customHeight="1" x14ac:dyDescent="0.2">
      <c r="B37" t="s">
        <v>89</v>
      </c>
      <c r="C37" s="12">
        <v>48</v>
      </c>
      <c r="D37" s="8">
        <v>2.2599999999999998</v>
      </c>
      <c r="E37" s="12">
        <v>24</v>
      </c>
      <c r="F37" s="8">
        <v>1.72</v>
      </c>
      <c r="G37" s="12">
        <v>23</v>
      </c>
      <c r="H37" s="8">
        <v>3.34</v>
      </c>
      <c r="I37" s="12">
        <v>1</v>
      </c>
    </row>
    <row r="38" spans="2:9" ht="15" customHeight="1" x14ac:dyDescent="0.2">
      <c r="B38" t="s">
        <v>75</v>
      </c>
      <c r="C38" s="12">
        <v>45</v>
      </c>
      <c r="D38" s="8">
        <v>2.12</v>
      </c>
      <c r="E38" s="12">
        <v>24</v>
      </c>
      <c r="F38" s="8">
        <v>1.72</v>
      </c>
      <c r="G38" s="12">
        <v>20</v>
      </c>
      <c r="H38" s="8">
        <v>2.9</v>
      </c>
      <c r="I38" s="12">
        <v>0</v>
      </c>
    </row>
    <row r="39" spans="2:9" ht="15" customHeight="1" x14ac:dyDescent="0.2">
      <c r="B39" t="s">
        <v>81</v>
      </c>
      <c r="C39" s="12">
        <v>39</v>
      </c>
      <c r="D39" s="8">
        <v>1.84</v>
      </c>
      <c r="E39" s="12">
        <v>2</v>
      </c>
      <c r="F39" s="8">
        <v>0.14000000000000001</v>
      </c>
      <c r="G39" s="12">
        <v>34</v>
      </c>
      <c r="H39" s="8">
        <v>4.93</v>
      </c>
      <c r="I39" s="12">
        <v>0</v>
      </c>
    </row>
    <row r="40" spans="2:9" ht="15" customHeight="1" x14ac:dyDescent="0.2">
      <c r="B40" t="s">
        <v>66</v>
      </c>
      <c r="C40" s="12">
        <v>30</v>
      </c>
      <c r="D40" s="8">
        <v>1.41</v>
      </c>
      <c r="E40" s="12">
        <v>8</v>
      </c>
      <c r="F40" s="8">
        <v>0.56999999999999995</v>
      </c>
      <c r="G40" s="12">
        <v>22</v>
      </c>
      <c r="H40" s="8">
        <v>3.19</v>
      </c>
      <c r="I40" s="12">
        <v>0</v>
      </c>
    </row>
    <row r="41" spans="2:9" ht="15" customHeight="1" x14ac:dyDescent="0.2">
      <c r="B41" t="s">
        <v>84</v>
      </c>
      <c r="C41" s="12">
        <v>29</v>
      </c>
      <c r="D41" s="8">
        <v>1.37</v>
      </c>
      <c r="E41" s="12">
        <v>19</v>
      </c>
      <c r="F41" s="8">
        <v>1.36</v>
      </c>
      <c r="G41" s="12">
        <v>9</v>
      </c>
      <c r="H41" s="8">
        <v>1.31</v>
      </c>
      <c r="I41" s="12">
        <v>1</v>
      </c>
    </row>
    <row r="42" spans="2:9" ht="15" customHeight="1" x14ac:dyDescent="0.2">
      <c r="B42" t="s">
        <v>86</v>
      </c>
      <c r="C42" s="12">
        <v>26</v>
      </c>
      <c r="D42" s="8">
        <v>1.23</v>
      </c>
      <c r="E42" s="12">
        <v>21</v>
      </c>
      <c r="F42" s="8">
        <v>1.51</v>
      </c>
      <c r="G42" s="12">
        <v>5</v>
      </c>
      <c r="H42" s="8">
        <v>0.73</v>
      </c>
      <c r="I42" s="12">
        <v>0</v>
      </c>
    </row>
    <row r="43" spans="2:9" ht="15" customHeight="1" x14ac:dyDescent="0.2">
      <c r="B43" t="s">
        <v>67</v>
      </c>
      <c r="C43" s="12">
        <v>25</v>
      </c>
      <c r="D43" s="8">
        <v>1.18</v>
      </c>
      <c r="E43" s="12">
        <v>5</v>
      </c>
      <c r="F43" s="8">
        <v>0.36</v>
      </c>
      <c r="G43" s="12">
        <v>20</v>
      </c>
      <c r="H43" s="8">
        <v>2.9</v>
      </c>
      <c r="I43" s="12">
        <v>0</v>
      </c>
    </row>
    <row r="44" spans="2:9" ht="15" customHeight="1" x14ac:dyDescent="0.2">
      <c r="B44" t="s">
        <v>74</v>
      </c>
      <c r="C44" s="12">
        <v>25</v>
      </c>
      <c r="D44" s="8">
        <v>1.18</v>
      </c>
      <c r="E44" s="12">
        <v>20</v>
      </c>
      <c r="F44" s="8">
        <v>1.43</v>
      </c>
      <c r="G44" s="12">
        <v>5</v>
      </c>
      <c r="H44" s="8">
        <v>0.73</v>
      </c>
      <c r="I44" s="12">
        <v>0</v>
      </c>
    </row>
    <row r="47" spans="2:9" ht="33" customHeight="1" x14ac:dyDescent="0.2">
      <c r="B47" t="s">
        <v>227</v>
      </c>
      <c r="C47" s="10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61</v>
      </c>
    </row>
    <row r="48" spans="2:9" ht="15" customHeight="1" x14ac:dyDescent="0.2">
      <c r="B48" t="s">
        <v>138</v>
      </c>
      <c r="C48" s="12">
        <v>128</v>
      </c>
      <c r="D48" s="8">
        <v>6.03</v>
      </c>
      <c r="E48" s="12">
        <v>124</v>
      </c>
      <c r="F48" s="8">
        <v>8.9</v>
      </c>
      <c r="G48" s="12">
        <v>4</v>
      </c>
      <c r="H48" s="8">
        <v>0.57999999999999996</v>
      </c>
      <c r="I48" s="12">
        <v>0</v>
      </c>
    </row>
    <row r="49" spans="2:9" ht="15" customHeight="1" x14ac:dyDescent="0.2">
      <c r="B49" t="s">
        <v>131</v>
      </c>
      <c r="C49" s="12">
        <v>75</v>
      </c>
      <c r="D49" s="8">
        <v>3.54</v>
      </c>
      <c r="E49" s="12">
        <v>63</v>
      </c>
      <c r="F49" s="8">
        <v>4.5199999999999996</v>
      </c>
      <c r="G49" s="12">
        <v>12</v>
      </c>
      <c r="H49" s="8">
        <v>1.74</v>
      </c>
      <c r="I49" s="12">
        <v>0</v>
      </c>
    </row>
    <row r="50" spans="2:9" ht="15" customHeight="1" x14ac:dyDescent="0.2">
      <c r="B50" t="s">
        <v>137</v>
      </c>
      <c r="C50" s="12">
        <v>70</v>
      </c>
      <c r="D50" s="8">
        <v>3.3</v>
      </c>
      <c r="E50" s="12">
        <v>70</v>
      </c>
      <c r="F50" s="8">
        <v>5.0199999999999996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130</v>
      </c>
      <c r="C51" s="12">
        <v>57</v>
      </c>
      <c r="D51" s="8">
        <v>2.69</v>
      </c>
      <c r="E51" s="12">
        <v>42</v>
      </c>
      <c r="F51" s="8">
        <v>3.01</v>
      </c>
      <c r="G51" s="12">
        <v>15</v>
      </c>
      <c r="H51" s="8">
        <v>2.1800000000000002</v>
      </c>
      <c r="I51" s="12">
        <v>0</v>
      </c>
    </row>
    <row r="52" spans="2:9" ht="15" customHeight="1" x14ac:dyDescent="0.2">
      <c r="B52" t="s">
        <v>133</v>
      </c>
      <c r="C52" s="12">
        <v>54</v>
      </c>
      <c r="D52" s="8">
        <v>2.5499999999999998</v>
      </c>
      <c r="E52" s="12">
        <v>49</v>
      </c>
      <c r="F52" s="8">
        <v>3.52</v>
      </c>
      <c r="G52" s="12">
        <v>5</v>
      </c>
      <c r="H52" s="8">
        <v>0.73</v>
      </c>
      <c r="I52" s="12">
        <v>0</v>
      </c>
    </row>
    <row r="53" spans="2:9" ht="15" customHeight="1" x14ac:dyDescent="0.2">
      <c r="B53" t="s">
        <v>135</v>
      </c>
      <c r="C53" s="12">
        <v>51</v>
      </c>
      <c r="D53" s="8">
        <v>2.4</v>
      </c>
      <c r="E53" s="12">
        <v>49</v>
      </c>
      <c r="F53" s="8">
        <v>3.52</v>
      </c>
      <c r="G53" s="12">
        <v>2</v>
      </c>
      <c r="H53" s="8">
        <v>0.28999999999999998</v>
      </c>
      <c r="I53" s="12">
        <v>0</v>
      </c>
    </row>
    <row r="54" spans="2:9" ht="15" customHeight="1" x14ac:dyDescent="0.2">
      <c r="B54" t="s">
        <v>125</v>
      </c>
      <c r="C54" s="12">
        <v>49</v>
      </c>
      <c r="D54" s="8">
        <v>2.31</v>
      </c>
      <c r="E54" s="12">
        <v>41</v>
      </c>
      <c r="F54" s="8">
        <v>2.94</v>
      </c>
      <c r="G54" s="12">
        <v>8</v>
      </c>
      <c r="H54" s="8">
        <v>1.1599999999999999</v>
      </c>
      <c r="I54" s="12">
        <v>0</v>
      </c>
    </row>
    <row r="55" spans="2:9" ht="15" customHeight="1" x14ac:dyDescent="0.2">
      <c r="B55" t="s">
        <v>121</v>
      </c>
      <c r="C55" s="12">
        <v>48</v>
      </c>
      <c r="D55" s="8">
        <v>2.2599999999999998</v>
      </c>
      <c r="E55" s="12">
        <v>7</v>
      </c>
      <c r="F55" s="8">
        <v>0.5</v>
      </c>
      <c r="G55" s="12">
        <v>41</v>
      </c>
      <c r="H55" s="8">
        <v>5.95</v>
      </c>
      <c r="I55" s="12">
        <v>0</v>
      </c>
    </row>
    <row r="56" spans="2:9" ht="15" customHeight="1" x14ac:dyDescent="0.2">
      <c r="B56" t="s">
        <v>136</v>
      </c>
      <c r="C56" s="12">
        <v>47</v>
      </c>
      <c r="D56" s="8">
        <v>2.2200000000000002</v>
      </c>
      <c r="E56" s="12">
        <v>47</v>
      </c>
      <c r="F56" s="8">
        <v>3.37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134</v>
      </c>
      <c r="C57" s="12">
        <v>46</v>
      </c>
      <c r="D57" s="8">
        <v>2.17</v>
      </c>
      <c r="E57" s="12">
        <v>43</v>
      </c>
      <c r="F57" s="8">
        <v>3.08</v>
      </c>
      <c r="G57" s="12">
        <v>3</v>
      </c>
      <c r="H57" s="8">
        <v>0.44</v>
      </c>
      <c r="I57" s="12">
        <v>0</v>
      </c>
    </row>
    <row r="58" spans="2:9" ht="15" customHeight="1" x14ac:dyDescent="0.2">
      <c r="B58" t="s">
        <v>139</v>
      </c>
      <c r="C58" s="12">
        <v>46</v>
      </c>
      <c r="D58" s="8">
        <v>2.17</v>
      </c>
      <c r="E58" s="12">
        <v>34</v>
      </c>
      <c r="F58" s="8">
        <v>2.44</v>
      </c>
      <c r="G58" s="12">
        <v>12</v>
      </c>
      <c r="H58" s="8">
        <v>1.74</v>
      </c>
      <c r="I58" s="12">
        <v>0</v>
      </c>
    </row>
    <row r="59" spans="2:9" ht="15" customHeight="1" x14ac:dyDescent="0.2">
      <c r="B59" t="s">
        <v>127</v>
      </c>
      <c r="C59" s="12">
        <v>45</v>
      </c>
      <c r="D59" s="8">
        <v>2.12</v>
      </c>
      <c r="E59" s="12">
        <v>37</v>
      </c>
      <c r="F59" s="8">
        <v>2.65</v>
      </c>
      <c r="G59" s="12">
        <v>8</v>
      </c>
      <c r="H59" s="8">
        <v>1.1599999999999999</v>
      </c>
      <c r="I59" s="12">
        <v>0</v>
      </c>
    </row>
    <row r="60" spans="2:9" ht="15" customHeight="1" x14ac:dyDescent="0.2">
      <c r="B60" t="s">
        <v>144</v>
      </c>
      <c r="C60" s="12">
        <v>36</v>
      </c>
      <c r="D60" s="8">
        <v>1.7</v>
      </c>
      <c r="E60" s="12">
        <v>35</v>
      </c>
      <c r="F60" s="8">
        <v>2.5099999999999998</v>
      </c>
      <c r="G60" s="12">
        <v>1</v>
      </c>
      <c r="H60" s="8">
        <v>0.15</v>
      </c>
      <c r="I60" s="12">
        <v>0</v>
      </c>
    </row>
    <row r="61" spans="2:9" ht="15" customHeight="1" x14ac:dyDescent="0.2">
      <c r="B61" t="s">
        <v>169</v>
      </c>
      <c r="C61" s="12">
        <v>35</v>
      </c>
      <c r="D61" s="8">
        <v>1.65</v>
      </c>
      <c r="E61" s="12">
        <v>33</v>
      </c>
      <c r="F61" s="8">
        <v>2.37</v>
      </c>
      <c r="G61" s="12">
        <v>2</v>
      </c>
      <c r="H61" s="8">
        <v>0.28999999999999998</v>
      </c>
      <c r="I61" s="12">
        <v>0</v>
      </c>
    </row>
    <row r="62" spans="2:9" ht="15" customHeight="1" x14ac:dyDescent="0.2">
      <c r="B62" t="s">
        <v>154</v>
      </c>
      <c r="C62" s="12">
        <v>34</v>
      </c>
      <c r="D62" s="8">
        <v>1.6</v>
      </c>
      <c r="E62" s="12">
        <v>32</v>
      </c>
      <c r="F62" s="8">
        <v>2.2999999999999998</v>
      </c>
      <c r="G62" s="12">
        <v>2</v>
      </c>
      <c r="H62" s="8">
        <v>0.28999999999999998</v>
      </c>
      <c r="I62" s="12">
        <v>0</v>
      </c>
    </row>
    <row r="63" spans="2:9" ht="15" customHeight="1" x14ac:dyDescent="0.2">
      <c r="B63" t="s">
        <v>140</v>
      </c>
      <c r="C63" s="12">
        <v>33</v>
      </c>
      <c r="D63" s="8">
        <v>1.56</v>
      </c>
      <c r="E63" s="12">
        <v>31</v>
      </c>
      <c r="F63" s="8">
        <v>2.2200000000000002</v>
      </c>
      <c r="G63" s="12">
        <v>2</v>
      </c>
      <c r="H63" s="8">
        <v>0.28999999999999998</v>
      </c>
      <c r="I63" s="12">
        <v>0</v>
      </c>
    </row>
    <row r="64" spans="2:9" ht="15" customHeight="1" x14ac:dyDescent="0.2">
      <c r="B64" t="s">
        <v>126</v>
      </c>
      <c r="C64" s="12">
        <v>31</v>
      </c>
      <c r="D64" s="8">
        <v>1.46</v>
      </c>
      <c r="E64" s="12">
        <v>22</v>
      </c>
      <c r="F64" s="8">
        <v>1.58</v>
      </c>
      <c r="G64" s="12">
        <v>9</v>
      </c>
      <c r="H64" s="8">
        <v>1.31</v>
      </c>
      <c r="I64" s="12">
        <v>0</v>
      </c>
    </row>
    <row r="65" spans="2:9" ht="15" customHeight="1" x14ac:dyDescent="0.2">
      <c r="B65" t="s">
        <v>122</v>
      </c>
      <c r="C65" s="12">
        <v>29</v>
      </c>
      <c r="D65" s="8">
        <v>1.37</v>
      </c>
      <c r="E65" s="12">
        <v>16</v>
      </c>
      <c r="F65" s="8">
        <v>1.1499999999999999</v>
      </c>
      <c r="G65" s="12">
        <v>13</v>
      </c>
      <c r="H65" s="8">
        <v>1.89</v>
      </c>
      <c r="I65" s="12">
        <v>0</v>
      </c>
    </row>
    <row r="66" spans="2:9" ht="15" customHeight="1" x14ac:dyDescent="0.2">
      <c r="B66" t="s">
        <v>149</v>
      </c>
      <c r="C66" s="12">
        <v>29</v>
      </c>
      <c r="D66" s="8">
        <v>1.37</v>
      </c>
      <c r="E66" s="12">
        <v>21</v>
      </c>
      <c r="F66" s="8">
        <v>1.51</v>
      </c>
      <c r="G66" s="12">
        <v>8</v>
      </c>
      <c r="H66" s="8">
        <v>1.1599999999999999</v>
      </c>
      <c r="I66" s="12">
        <v>0</v>
      </c>
    </row>
    <row r="67" spans="2:9" ht="15" customHeight="1" x14ac:dyDescent="0.2">
      <c r="B67" t="s">
        <v>177</v>
      </c>
      <c r="C67" s="12">
        <v>29</v>
      </c>
      <c r="D67" s="8">
        <v>1.37</v>
      </c>
      <c r="E67" s="12">
        <v>8</v>
      </c>
      <c r="F67" s="8">
        <v>0.56999999999999995</v>
      </c>
      <c r="G67" s="12">
        <v>21</v>
      </c>
      <c r="H67" s="8">
        <v>3.05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34D0F-920E-4E5C-BDEC-190B3A55C59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254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2</v>
      </c>
      <c r="D5" s="8">
        <v>0.16</v>
      </c>
      <c r="E5" s="12">
        <v>0</v>
      </c>
      <c r="F5" s="8">
        <v>0</v>
      </c>
      <c r="G5" s="12">
        <v>2</v>
      </c>
      <c r="H5" s="8">
        <v>0.45</v>
      </c>
      <c r="I5" s="12">
        <v>0</v>
      </c>
    </row>
    <row r="6" spans="2:9" ht="15" customHeight="1" x14ac:dyDescent="0.2">
      <c r="B6" t="s">
        <v>40</v>
      </c>
      <c r="C6" s="12">
        <v>228</v>
      </c>
      <c r="D6" s="8">
        <v>18.77</v>
      </c>
      <c r="E6" s="12">
        <v>110</v>
      </c>
      <c r="F6" s="8">
        <v>14.67</v>
      </c>
      <c r="G6" s="12">
        <v>118</v>
      </c>
      <c r="H6" s="8">
        <v>26.7</v>
      </c>
      <c r="I6" s="12">
        <v>0</v>
      </c>
    </row>
    <row r="7" spans="2:9" ht="15" customHeight="1" x14ac:dyDescent="0.2">
      <c r="B7" t="s">
        <v>41</v>
      </c>
      <c r="C7" s="12">
        <v>133</v>
      </c>
      <c r="D7" s="8">
        <v>10.95</v>
      </c>
      <c r="E7" s="12">
        <v>60</v>
      </c>
      <c r="F7" s="8">
        <v>8</v>
      </c>
      <c r="G7" s="12">
        <v>72</v>
      </c>
      <c r="H7" s="8">
        <v>16.29</v>
      </c>
      <c r="I7" s="12">
        <v>0</v>
      </c>
    </row>
    <row r="8" spans="2:9" ht="15" customHeight="1" x14ac:dyDescent="0.2">
      <c r="B8" t="s">
        <v>42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0.23</v>
      </c>
      <c r="I8" s="12">
        <v>0</v>
      </c>
    </row>
    <row r="9" spans="2:9" ht="15" customHeight="1" x14ac:dyDescent="0.2">
      <c r="B9" t="s">
        <v>43</v>
      </c>
      <c r="C9" s="12">
        <v>8</v>
      </c>
      <c r="D9" s="8">
        <v>0.66</v>
      </c>
      <c r="E9" s="12">
        <v>1</v>
      </c>
      <c r="F9" s="8">
        <v>0.13</v>
      </c>
      <c r="G9" s="12">
        <v>7</v>
      </c>
      <c r="H9" s="8">
        <v>1.58</v>
      </c>
      <c r="I9" s="12">
        <v>0</v>
      </c>
    </row>
    <row r="10" spans="2:9" ht="15" customHeight="1" x14ac:dyDescent="0.2">
      <c r="B10" t="s">
        <v>44</v>
      </c>
      <c r="C10" s="12">
        <v>10</v>
      </c>
      <c r="D10" s="8">
        <v>0.82</v>
      </c>
      <c r="E10" s="12">
        <v>3</v>
      </c>
      <c r="F10" s="8">
        <v>0.4</v>
      </c>
      <c r="G10" s="12">
        <v>7</v>
      </c>
      <c r="H10" s="8">
        <v>1.58</v>
      </c>
      <c r="I10" s="12">
        <v>0</v>
      </c>
    </row>
    <row r="11" spans="2:9" ht="15" customHeight="1" x14ac:dyDescent="0.2">
      <c r="B11" t="s">
        <v>45</v>
      </c>
      <c r="C11" s="12">
        <v>294</v>
      </c>
      <c r="D11" s="8">
        <v>24.2</v>
      </c>
      <c r="E11" s="12">
        <v>161</v>
      </c>
      <c r="F11" s="8">
        <v>21.47</v>
      </c>
      <c r="G11" s="12">
        <v>130</v>
      </c>
      <c r="H11" s="8">
        <v>29.41</v>
      </c>
      <c r="I11" s="12">
        <v>3</v>
      </c>
    </row>
    <row r="12" spans="2:9" ht="15" customHeight="1" x14ac:dyDescent="0.2">
      <c r="B12" t="s">
        <v>46</v>
      </c>
      <c r="C12" s="12">
        <v>3</v>
      </c>
      <c r="D12" s="8">
        <v>0.25</v>
      </c>
      <c r="E12" s="12">
        <v>1</v>
      </c>
      <c r="F12" s="8">
        <v>0.13</v>
      </c>
      <c r="G12" s="12">
        <v>2</v>
      </c>
      <c r="H12" s="8">
        <v>0.45</v>
      </c>
      <c r="I12" s="12">
        <v>0</v>
      </c>
    </row>
    <row r="13" spans="2:9" ht="15" customHeight="1" x14ac:dyDescent="0.2">
      <c r="B13" t="s">
        <v>47</v>
      </c>
      <c r="C13" s="12">
        <v>36</v>
      </c>
      <c r="D13" s="8">
        <v>2.96</v>
      </c>
      <c r="E13" s="12">
        <v>15</v>
      </c>
      <c r="F13" s="8">
        <v>2</v>
      </c>
      <c r="G13" s="12">
        <v>21</v>
      </c>
      <c r="H13" s="8">
        <v>4.75</v>
      </c>
      <c r="I13" s="12">
        <v>0</v>
      </c>
    </row>
    <row r="14" spans="2:9" ht="15" customHeight="1" x14ac:dyDescent="0.2">
      <c r="B14" t="s">
        <v>48</v>
      </c>
      <c r="C14" s="12">
        <v>38</v>
      </c>
      <c r="D14" s="8">
        <v>3.13</v>
      </c>
      <c r="E14" s="12">
        <v>26</v>
      </c>
      <c r="F14" s="8">
        <v>3.47</v>
      </c>
      <c r="G14" s="12">
        <v>9</v>
      </c>
      <c r="H14" s="8">
        <v>2.04</v>
      </c>
      <c r="I14" s="12">
        <v>0</v>
      </c>
    </row>
    <row r="15" spans="2:9" ht="15" customHeight="1" x14ac:dyDescent="0.2">
      <c r="B15" t="s">
        <v>49</v>
      </c>
      <c r="C15" s="12">
        <v>176</v>
      </c>
      <c r="D15" s="8">
        <v>14.49</v>
      </c>
      <c r="E15" s="12">
        <v>151</v>
      </c>
      <c r="F15" s="8">
        <v>20.13</v>
      </c>
      <c r="G15" s="12">
        <v>25</v>
      </c>
      <c r="H15" s="8">
        <v>5.66</v>
      </c>
      <c r="I15" s="12">
        <v>0</v>
      </c>
    </row>
    <row r="16" spans="2:9" ht="15" customHeight="1" x14ac:dyDescent="0.2">
      <c r="B16" t="s">
        <v>50</v>
      </c>
      <c r="C16" s="12">
        <v>153</v>
      </c>
      <c r="D16" s="8">
        <v>12.59</v>
      </c>
      <c r="E16" s="12">
        <v>137</v>
      </c>
      <c r="F16" s="8">
        <v>18.27</v>
      </c>
      <c r="G16" s="12">
        <v>15</v>
      </c>
      <c r="H16" s="8">
        <v>3.39</v>
      </c>
      <c r="I16" s="12">
        <v>1</v>
      </c>
    </row>
    <row r="17" spans="2:9" ht="15" customHeight="1" x14ac:dyDescent="0.2">
      <c r="B17" t="s">
        <v>51</v>
      </c>
      <c r="C17" s="12">
        <v>35</v>
      </c>
      <c r="D17" s="8">
        <v>2.88</v>
      </c>
      <c r="E17" s="12">
        <v>23</v>
      </c>
      <c r="F17" s="8">
        <v>3.07</v>
      </c>
      <c r="G17" s="12">
        <v>5</v>
      </c>
      <c r="H17" s="8">
        <v>1.1299999999999999</v>
      </c>
      <c r="I17" s="12">
        <v>1</v>
      </c>
    </row>
    <row r="18" spans="2:9" ht="15" customHeight="1" x14ac:dyDescent="0.2">
      <c r="B18" t="s">
        <v>52</v>
      </c>
      <c r="C18" s="12">
        <v>50</v>
      </c>
      <c r="D18" s="8">
        <v>4.12</v>
      </c>
      <c r="E18" s="12">
        <v>35</v>
      </c>
      <c r="F18" s="8">
        <v>4.67</v>
      </c>
      <c r="G18" s="12">
        <v>11</v>
      </c>
      <c r="H18" s="8">
        <v>2.4900000000000002</v>
      </c>
      <c r="I18" s="12">
        <v>1</v>
      </c>
    </row>
    <row r="19" spans="2:9" ht="15" customHeight="1" x14ac:dyDescent="0.2">
      <c r="B19" t="s">
        <v>53</v>
      </c>
      <c r="C19" s="12">
        <v>48</v>
      </c>
      <c r="D19" s="8">
        <v>3.95</v>
      </c>
      <c r="E19" s="12">
        <v>27</v>
      </c>
      <c r="F19" s="8">
        <v>3.6</v>
      </c>
      <c r="G19" s="12">
        <v>17</v>
      </c>
      <c r="H19" s="8">
        <v>3.85</v>
      </c>
      <c r="I19" s="12">
        <v>2</v>
      </c>
    </row>
    <row r="20" spans="2:9" ht="15" customHeight="1" x14ac:dyDescent="0.2">
      <c r="B20" s="9" t="s">
        <v>225</v>
      </c>
      <c r="C20" s="12">
        <f>SUM(LTBL_15225[総数／事業所数])</f>
        <v>1215</v>
      </c>
      <c r="E20" s="12">
        <f>SUBTOTAL(109,LTBL_15225[個人／事業所数])</f>
        <v>750</v>
      </c>
      <c r="G20" s="12">
        <f>SUBTOTAL(109,LTBL_15225[法人／事業所数])</f>
        <v>442</v>
      </c>
      <c r="I20" s="12">
        <f>SUBTOTAL(109,LTBL_15225[法人以外の団体／事業所数])</f>
        <v>8</v>
      </c>
    </row>
    <row r="21" spans="2:9" ht="15" customHeight="1" x14ac:dyDescent="0.2">
      <c r="E21" s="11">
        <f>LTBL_15225[[#Totals],[個人／事業所数]]/LTBL_15225[[#Totals],[総数／事業所数]]</f>
        <v>0.61728395061728392</v>
      </c>
      <c r="G21" s="11">
        <f>LTBL_15225[[#Totals],[法人／事業所数]]/LTBL_15225[[#Totals],[総数／事業所数]]</f>
        <v>0.36378600823045265</v>
      </c>
      <c r="I21" s="11">
        <f>LTBL_15225[[#Totals],[法人以外の団体／事業所数]]/LTBL_15225[[#Totals],[総数／事業所数]]</f>
        <v>6.5843621399176953E-3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139</v>
      </c>
      <c r="D24" s="8">
        <v>11.44</v>
      </c>
      <c r="E24" s="12">
        <v>130</v>
      </c>
      <c r="F24" s="8">
        <v>17.329999999999998</v>
      </c>
      <c r="G24" s="12">
        <v>8</v>
      </c>
      <c r="H24" s="8">
        <v>1.81</v>
      </c>
      <c r="I24" s="12">
        <v>1</v>
      </c>
    </row>
    <row r="25" spans="2:9" ht="15" customHeight="1" x14ac:dyDescent="0.2">
      <c r="B25" t="s">
        <v>77</v>
      </c>
      <c r="C25" s="12">
        <v>134</v>
      </c>
      <c r="D25" s="8">
        <v>11.03</v>
      </c>
      <c r="E25" s="12">
        <v>119</v>
      </c>
      <c r="F25" s="8">
        <v>15.87</v>
      </c>
      <c r="G25" s="12">
        <v>15</v>
      </c>
      <c r="H25" s="8">
        <v>3.39</v>
      </c>
      <c r="I25" s="12">
        <v>0</v>
      </c>
    </row>
    <row r="26" spans="2:9" ht="15" customHeight="1" x14ac:dyDescent="0.2">
      <c r="B26" t="s">
        <v>62</v>
      </c>
      <c r="C26" s="12">
        <v>103</v>
      </c>
      <c r="D26" s="8">
        <v>8.48</v>
      </c>
      <c r="E26" s="12">
        <v>33</v>
      </c>
      <c r="F26" s="8">
        <v>4.4000000000000004</v>
      </c>
      <c r="G26" s="12">
        <v>70</v>
      </c>
      <c r="H26" s="8">
        <v>15.84</v>
      </c>
      <c r="I26" s="12">
        <v>0</v>
      </c>
    </row>
    <row r="27" spans="2:9" ht="15" customHeight="1" x14ac:dyDescent="0.2">
      <c r="B27" t="s">
        <v>72</v>
      </c>
      <c r="C27" s="12">
        <v>85</v>
      </c>
      <c r="D27" s="8">
        <v>7</v>
      </c>
      <c r="E27" s="12">
        <v>43</v>
      </c>
      <c r="F27" s="8">
        <v>5.73</v>
      </c>
      <c r="G27" s="12">
        <v>40</v>
      </c>
      <c r="H27" s="8">
        <v>9.0500000000000007</v>
      </c>
      <c r="I27" s="12">
        <v>2</v>
      </c>
    </row>
    <row r="28" spans="2:9" ht="15" customHeight="1" x14ac:dyDescent="0.2">
      <c r="B28" t="s">
        <v>63</v>
      </c>
      <c r="C28" s="12">
        <v>78</v>
      </c>
      <c r="D28" s="8">
        <v>6.42</v>
      </c>
      <c r="E28" s="12">
        <v>48</v>
      </c>
      <c r="F28" s="8">
        <v>6.4</v>
      </c>
      <c r="G28" s="12">
        <v>30</v>
      </c>
      <c r="H28" s="8">
        <v>6.79</v>
      </c>
      <c r="I28" s="12">
        <v>0</v>
      </c>
    </row>
    <row r="29" spans="2:9" ht="15" customHeight="1" x14ac:dyDescent="0.2">
      <c r="B29" t="s">
        <v>70</v>
      </c>
      <c r="C29" s="12">
        <v>78</v>
      </c>
      <c r="D29" s="8">
        <v>6.42</v>
      </c>
      <c r="E29" s="12">
        <v>51</v>
      </c>
      <c r="F29" s="8">
        <v>6.8</v>
      </c>
      <c r="G29" s="12">
        <v>26</v>
      </c>
      <c r="H29" s="8">
        <v>5.88</v>
      </c>
      <c r="I29" s="12">
        <v>1</v>
      </c>
    </row>
    <row r="30" spans="2:9" ht="15" customHeight="1" x14ac:dyDescent="0.2">
      <c r="B30" t="s">
        <v>71</v>
      </c>
      <c r="C30" s="12">
        <v>56</v>
      </c>
      <c r="D30" s="8">
        <v>4.6100000000000003</v>
      </c>
      <c r="E30" s="12">
        <v>33</v>
      </c>
      <c r="F30" s="8">
        <v>4.4000000000000004</v>
      </c>
      <c r="G30" s="12">
        <v>23</v>
      </c>
      <c r="H30" s="8">
        <v>5.2</v>
      </c>
      <c r="I30" s="12">
        <v>0</v>
      </c>
    </row>
    <row r="31" spans="2:9" ht="15" customHeight="1" x14ac:dyDescent="0.2">
      <c r="B31" t="s">
        <v>64</v>
      </c>
      <c r="C31" s="12">
        <v>47</v>
      </c>
      <c r="D31" s="8">
        <v>3.87</v>
      </c>
      <c r="E31" s="12">
        <v>29</v>
      </c>
      <c r="F31" s="8">
        <v>3.87</v>
      </c>
      <c r="G31" s="12">
        <v>18</v>
      </c>
      <c r="H31" s="8">
        <v>4.07</v>
      </c>
      <c r="I31" s="12">
        <v>0</v>
      </c>
    </row>
    <row r="32" spans="2:9" ht="15" customHeight="1" x14ac:dyDescent="0.2">
      <c r="B32" t="s">
        <v>80</v>
      </c>
      <c r="C32" s="12">
        <v>38</v>
      </c>
      <c r="D32" s="8">
        <v>3.13</v>
      </c>
      <c r="E32" s="12">
        <v>35</v>
      </c>
      <c r="F32" s="8">
        <v>4.67</v>
      </c>
      <c r="G32" s="12">
        <v>3</v>
      </c>
      <c r="H32" s="8">
        <v>0.68</v>
      </c>
      <c r="I32" s="12">
        <v>0</v>
      </c>
    </row>
    <row r="33" spans="2:9" ht="15" customHeight="1" x14ac:dyDescent="0.2">
      <c r="B33" t="s">
        <v>79</v>
      </c>
      <c r="C33" s="12">
        <v>35</v>
      </c>
      <c r="D33" s="8">
        <v>2.88</v>
      </c>
      <c r="E33" s="12">
        <v>23</v>
      </c>
      <c r="F33" s="8">
        <v>3.07</v>
      </c>
      <c r="G33" s="12">
        <v>5</v>
      </c>
      <c r="H33" s="8">
        <v>1.1299999999999999</v>
      </c>
      <c r="I33" s="12">
        <v>1</v>
      </c>
    </row>
    <row r="34" spans="2:9" ht="15" customHeight="1" x14ac:dyDescent="0.2">
      <c r="B34" t="s">
        <v>76</v>
      </c>
      <c r="C34" s="12">
        <v>34</v>
      </c>
      <c r="D34" s="8">
        <v>2.8</v>
      </c>
      <c r="E34" s="12">
        <v>25</v>
      </c>
      <c r="F34" s="8">
        <v>3.33</v>
      </c>
      <c r="G34" s="12">
        <v>9</v>
      </c>
      <c r="H34" s="8">
        <v>2.04</v>
      </c>
      <c r="I34" s="12">
        <v>0</v>
      </c>
    </row>
    <row r="35" spans="2:9" ht="15" customHeight="1" x14ac:dyDescent="0.2">
      <c r="B35" t="s">
        <v>69</v>
      </c>
      <c r="C35" s="12">
        <v>29</v>
      </c>
      <c r="D35" s="8">
        <v>2.39</v>
      </c>
      <c r="E35" s="12">
        <v>22</v>
      </c>
      <c r="F35" s="8">
        <v>2.93</v>
      </c>
      <c r="G35" s="12">
        <v>7</v>
      </c>
      <c r="H35" s="8">
        <v>1.58</v>
      </c>
      <c r="I35" s="12">
        <v>0</v>
      </c>
    </row>
    <row r="36" spans="2:9" ht="15" customHeight="1" x14ac:dyDescent="0.2">
      <c r="B36" t="s">
        <v>73</v>
      </c>
      <c r="C36" s="12">
        <v>27</v>
      </c>
      <c r="D36" s="8">
        <v>2.2200000000000002</v>
      </c>
      <c r="E36" s="12">
        <v>15</v>
      </c>
      <c r="F36" s="8">
        <v>2</v>
      </c>
      <c r="G36" s="12">
        <v>12</v>
      </c>
      <c r="H36" s="8">
        <v>2.71</v>
      </c>
      <c r="I36" s="12">
        <v>0</v>
      </c>
    </row>
    <row r="37" spans="2:9" ht="15" customHeight="1" x14ac:dyDescent="0.2">
      <c r="B37" t="s">
        <v>89</v>
      </c>
      <c r="C37" s="12">
        <v>22</v>
      </c>
      <c r="D37" s="8">
        <v>1.81</v>
      </c>
      <c r="E37" s="12">
        <v>8</v>
      </c>
      <c r="F37" s="8">
        <v>1.07</v>
      </c>
      <c r="G37" s="12">
        <v>14</v>
      </c>
      <c r="H37" s="8">
        <v>3.17</v>
      </c>
      <c r="I37" s="12">
        <v>0</v>
      </c>
    </row>
    <row r="38" spans="2:9" ht="15" customHeight="1" x14ac:dyDescent="0.2">
      <c r="B38" t="s">
        <v>86</v>
      </c>
      <c r="C38" s="12">
        <v>22</v>
      </c>
      <c r="D38" s="8">
        <v>1.81</v>
      </c>
      <c r="E38" s="12">
        <v>16</v>
      </c>
      <c r="F38" s="8">
        <v>2.13</v>
      </c>
      <c r="G38" s="12">
        <v>6</v>
      </c>
      <c r="H38" s="8">
        <v>1.36</v>
      </c>
      <c r="I38" s="12">
        <v>0</v>
      </c>
    </row>
    <row r="39" spans="2:9" ht="15" customHeight="1" x14ac:dyDescent="0.2">
      <c r="B39" t="s">
        <v>75</v>
      </c>
      <c r="C39" s="12">
        <v>20</v>
      </c>
      <c r="D39" s="8">
        <v>1.65</v>
      </c>
      <c r="E39" s="12">
        <v>8</v>
      </c>
      <c r="F39" s="8">
        <v>1.07</v>
      </c>
      <c r="G39" s="12">
        <v>9</v>
      </c>
      <c r="H39" s="8">
        <v>2.04</v>
      </c>
      <c r="I39" s="12">
        <v>0</v>
      </c>
    </row>
    <row r="40" spans="2:9" ht="15" customHeight="1" x14ac:dyDescent="0.2">
      <c r="B40" t="s">
        <v>65</v>
      </c>
      <c r="C40" s="12">
        <v>18</v>
      </c>
      <c r="D40" s="8">
        <v>1.48</v>
      </c>
      <c r="E40" s="12">
        <v>11</v>
      </c>
      <c r="F40" s="8">
        <v>1.47</v>
      </c>
      <c r="G40" s="12">
        <v>7</v>
      </c>
      <c r="H40" s="8">
        <v>1.58</v>
      </c>
      <c r="I40" s="12">
        <v>0</v>
      </c>
    </row>
    <row r="41" spans="2:9" ht="15" customHeight="1" x14ac:dyDescent="0.2">
      <c r="B41" t="s">
        <v>74</v>
      </c>
      <c r="C41" s="12">
        <v>18</v>
      </c>
      <c r="D41" s="8">
        <v>1.48</v>
      </c>
      <c r="E41" s="12">
        <v>18</v>
      </c>
      <c r="F41" s="8">
        <v>2.4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83</v>
      </c>
      <c r="C42" s="12">
        <v>15</v>
      </c>
      <c r="D42" s="8">
        <v>1.23</v>
      </c>
      <c r="E42" s="12">
        <v>5</v>
      </c>
      <c r="F42" s="8">
        <v>0.67</v>
      </c>
      <c r="G42" s="12">
        <v>10</v>
      </c>
      <c r="H42" s="8">
        <v>2.2599999999999998</v>
      </c>
      <c r="I42" s="12">
        <v>0</v>
      </c>
    </row>
    <row r="43" spans="2:9" ht="15" customHeight="1" x14ac:dyDescent="0.2">
      <c r="B43" t="s">
        <v>85</v>
      </c>
      <c r="C43" s="12">
        <v>13</v>
      </c>
      <c r="D43" s="8">
        <v>1.07</v>
      </c>
      <c r="E43" s="12">
        <v>4</v>
      </c>
      <c r="F43" s="8">
        <v>0.53</v>
      </c>
      <c r="G43" s="12">
        <v>9</v>
      </c>
      <c r="H43" s="8">
        <v>2.04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69</v>
      </c>
      <c r="D47" s="8">
        <v>5.68</v>
      </c>
      <c r="E47" s="12">
        <v>66</v>
      </c>
      <c r="F47" s="8">
        <v>8.8000000000000007</v>
      </c>
      <c r="G47" s="12">
        <v>3</v>
      </c>
      <c r="H47" s="8">
        <v>0.68</v>
      </c>
      <c r="I47" s="12">
        <v>0</v>
      </c>
    </row>
    <row r="48" spans="2:9" ht="15" customHeight="1" x14ac:dyDescent="0.2">
      <c r="B48" t="s">
        <v>137</v>
      </c>
      <c r="C48" s="12">
        <v>51</v>
      </c>
      <c r="D48" s="8">
        <v>4.2</v>
      </c>
      <c r="E48" s="12">
        <v>51</v>
      </c>
      <c r="F48" s="8">
        <v>6.8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134</v>
      </c>
      <c r="C49" s="12">
        <v>50</v>
      </c>
      <c r="D49" s="8">
        <v>4.12</v>
      </c>
      <c r="E49" s="12">
        <v>40</v>
      </c>
      <c r="F49" s="8">
        <v>5.33</v>
      </c>
      <c r="G49" s="12">
        <v>10</v>
      </c>
      <c r="H49" s="8">
        <v>2.2599999999999998</v>
      </c>
      <c r="I49" s="12">
        <v>0</v>
      </c>
    </row>
    <row r="50" spans="2:9" ht="15" customHeight="1" x14ac:dyDescent="0.2">
      <c r="B50" t="s">
        <v>121</v>
      </c>
      <c r="C50" s="12">
        <v>45</v>
      </c>
      <c r="D50" s="8">
        <v>3.7</v>
      </c>
      <c r="E50" s="12">
        <v>5</v>
      </c>
      <c r="F50" s="8">
        <v>0.67</v>
      </c>
      <c r="G50" s="12">
        <v>40</v>
      </c>
      <c r="H50" s="8">
        <v>9.0500000000000007</v>
      </c>
      <c r="I50" s="12">
        <v>0</v>
      </c>
    </row>
    <row r="51" spans="2:9" ht="15" customHeight="1" x14ac:dyDescent="0.2">
      <c r="B51" t="s">
        <v>128</v>
      </c>
      <c r="C51" s="12">
        <v>34</v>
      </c>
      <c r="D51" s="8">
        <v>2.8</v>
      </c>
      <c r="E51" s="12">
        <v>17</v>
      </c>
      <c r="F51" s="8">
        <v>2.27</v>
      </c>
      <c r="G51" s="12">
        <v>17</v>
      </c>
      <c r="H51" s="8">
        <v>3.85</v>
      </c>
      <c r="I51" s="12">
        <v>0</v>
      </c>
    </row>
    <row r="52" spans="2:9" ht="15" customHeight="1" x14ac:dyDescent="0.2">
      <c r="B52" t="s">
        <v>122</v>
      </c>
      <c r="C52" s="12">
        <v>32</v>
      </c>
      <c r="D52" s="8">
        <v>2.63</v>
      </c>
      <c r="E52" s="12">
        <v>19</v>
      </c>
      <c r="F52" s="8">
        <v>2.5299999999999998</v>
      </c>
      <c r="G52" s="12">
        <v>13</v>
      </c>
      <c r="H52" s="8">
        <v>2.94</v>
      </c>
      <c r="I52" s="12">
        <v>0</v>
      </c>
    </row>
    <row r="53" spans="2:9" ht="15" customHeight="1" x14ac:dyDescent="0.2">
      <c r="B53" t="s">
        <v>133</v>
      </c>
      <c r="C53" s="12">
        <v>32</v>
      </c>
      <c r="D53" s="8">
        <v>2.63</v>
      </c>
      <c r="E53" s="12">
        <v>24</v>
      </c>
      <c r="F53" s="8">
        <v>3.2</v>
      </c>
      <c r="G53" s="12">
        <v>8</v>
      </c>
      <c r="H53" s="8">
        <v>1.81</v>
      </c>
      <c r="I53" s="12">
        <v>0</v>
      </c>
    </row>
    <row r="54" spans="2:9" ht="15" customHeight="1" x14ac:dyDescent="0.2">
      <c r="B54" t="s">
        <v>140</v>
      </c>
      <c r="C54" s="12">
        <v>30</v>
      </c>
      <c r="D54" s="8">
        <v>2.4700000000000002</v>
      </c>
      <c r="E54" s="12">
        <v>30</v>
      </c>
      <c r="F54" s="8">
        <v>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125</v>
      </c>
      <c r="C55" s="12">
        <v>29</v>
      </c>
      <c r="D55" s="8">
        <v>2.39</v>
      </c>
      <c r="E55" s="12">
        <v>18</v>
      </c>
      <c r="F55" s="8">
        <v>2.4</v>
      </c>
      <c r="G55" s="12">
        <v>11</v>
      </c>
      <c r="H55" s="8">
        <v>2.4900000000000002</v>
      </c>
      <c r="I55" s="12">
        <v>0</v>
      </c>
    </row>
    <row r="56" spans="2:9" ht="15" customHeight="1" x14ac:dyDescent="0.2">
      <c r="B56" t="s">
        <v>136</v>
      </c>
      <c r="C56" s="12">
        <v>24</v>
      </c>
      <c r="D56" s="8">
        <v>1.98</v>
      </c>
      <c r="E56" s="12">
        <v>23</v>
      </c>
      <c r="F56" s="8">
        <v>3.07</v>
      </c>
      <c r="G56" s="12">
        <v>1</v>
      </c>
      <c r="H56" s="8">
        <v>0.23</v>
      </c>
      <c r="I56" s="12">
        <v>0</v>
      </c>
    </row>
    <row r="57" spans="2:9" ht="15" customHeight="1" x14ac:dyDescent="0.2">
      <c r="B57" t="s">
        <v>135</v>
      </c>
      <c r="C57" s="12">
        <v>23</v>
      </c>
      <c r="D57" s="8">
        <v>1.89</v>
      </c>
      <c r="E57" s="12">
        <v>22</v>
      </c>
      <c r="F57" s="8">
        <v>2.93</v>
      </c>
      <c r="G57" s="12">
        <v>1</v>
      </c>
      <c r="H57" s="8">
        <v>0.23</v>
      </c>
      <c r="I57" s="12">
        <v>0</v>
      </c>
    </row>
    <row r="58" spans="2:9" ht="15" customHeight="1" x14ac:dyDescent="0.2">
      <c r="B58" t="s">
        <v>155</v>
      </c>
      <c r="C58" s="12">
        <v>22</v>
      </c>
      <c r="D58" s="8">
        <v>1.81</v>
      </c>
      <c r="E58" s="12">
        <v>12</v>
      </c>
      <c r="F58" s="8">
        <v>1.6</v>
      </c>
      <c r="G58" s="12">
        <v>10</v>
      </c>
      <c r="H58" s="8">
        <v>2.2599999999999998</v>
      </c>
      <c r="I58" s="12">
        <v>0</v>
      </c>
    </row>
    <row r="59" spans="2:9" ht="15" customHeight="1" x14ac:dyDescent="0.2">
      <c r="B59" t="s">
        <v>124</v>
      </c>
      <c r="C59" s="12">
        <v>22</v>
      </c>
      <c r="D59" s="8">
        <v>1.81</v>
      </c>
      <c r="E59" s="12">
        <v>14</v>
      </c>
      <c r="F59" s="8">
        <v>1.87</v>
      </c>
      <c r="G59" s="12">
        <v>8</v>
      </c>
      <c r="H59" s="8">
        <v>1.81</v>
      </c>
      <c r="I59" s="12">
        <v>0</v>
      </c>
    </row>
    <row r="60" spans="2:9" ht="15" customHeight="1" x14ac:dyDescent="0.2">
      <c r="B60" t="s">
        <v>130</v>
      </c>
      <c r="C60" s="12">
        <v>22</v>
      </c>
      <c r="D60" s="8">
        <v>1.81</v>
      </c>
      <c r="E60" s="12">
        <v>13</v>
      </c>
      <c r="F60" s="8">
        <v>1.73</v>
      </c>
      <c r="G60" s="12">
        <v>7</v>
      </c>
      <c r="H60" s="8">
        <v>1.58</v>
      </c>
      <c r="I60" s="12">
        <v>2</v>
      </c>
    </row>
    <row r="61" spans="2:9" ht="15" customHeight="1" x14ac:dyDescent="0.2">
      <c r="B61" t="s">
        <v>158</v>
      </c>
      <c r="C61" s="12">
        <v>22</v>
      </c>
      <c r="D61" s="8">
        <v>1.81</v>
      </c>
      <c r="E61" s="12">
        <v>16</v>
      </c>
      <c r="F61" s="8">
        <v>2.13</v>
      </c>
      <c r="G61" s="12">
        <v>6</v>
      </c>
      <c r="H61" s="8">
        <v>1.36</v>
      </c>
      <c r="I61" s="12">
        <v>0</v>
      </c>
    </row>
    <row r="62" spans="2:9" ht="15" customHeight="1" x14ac:dyDescent="0.2">
      <c r="B62" t="s">
        <v>131</v>
      </c>
      <c r="C62" s="12">
        <v>20</v>
      </c>
      <c r="D62" s="8">
        <v>1.65</v>
      </c>
      <c r="E62" s="12">
        <v>14</v>
      </c>
      <c r="F62" s="8">
        <v>1.87</v>
      </c>
      <c r="G62" s="12">
        <v>6</v>
      </c>
      <c r="H62" s="8">
        <v>1.36</v>
      </c>
      <c r="I62" s="12">
        <v>0</v>
      </c>
    </row>
    <row r="63" spans="2:9" ht="15" customHeight="1" x14ac:dyDescent="0.2">
      <c r="B63" t="s">
        <v>152</v>
      </c>
      <c r="C63" s="12">
        <v>19</v>
      </c>
      <c r="D63" s="8">
        <v>1.56</v>
      </c>
      <c r="E63" s="12">
        <v>14</v>
      </c>
      <c r="F63" s="8">
        <v>1.87</v>
      </c>
      <c r="G63" s="12">
        <v>5</v>
      </c>
      <c r="H63" s="8">
        <v>1.1299999999999999</v>
      </c>
      <c r="I63" s="12">
        <v>0</v>
      </c>
    </row>
    <row r="64" spans="2:9" ht="15" customHeight="1" x14ac:dyDescent="0.2">
      <c r="B64" t="s">
        <v>149</v>
      </c>
      <c r="C64" s="12">
        <v>19</v>
      </c>
      <c r="D64" s="8">
        <v>1.56</v>
      </c>
      <c r="E64" s="12">
        <v>13</v>
      </c>
      <c r="F64" s="8">
        <v>1.73</v>
      </c>
      <c r="G64" s="12">
        <v>6</v>
      </c>
      <c r="H64" s="8">
        <v>1.36</v>
      </c>
      <c r="I64" s="12">
        <v>0</v>
      </c>
    </row>
    <row r="65" spans="2:9" ht="15" customHeight="1" x14ac:dyDescent="0.2">
      <c r="B65" t="s">
        <v>139</v>
      </c>
      <c r="C65" s="12">
        <v>18</v>
      </c>
      <c r="D65" s="8">
        <v>1.48</v>
      </c>
      <c r="E65" s="12">
        <v>16</v>
      </c>
      <c r="F65" s="8">
        <v>2.13</v>
      </c>
      <c r="G65" s="12">
        <v>2</v>
      </c>
      <c r="H65" s="8">
        <v>0.45</v>
      </c>
      <c r="I65" s="12">
        <v>0</v>
      </c>
    </row>
    <row r="66" spans="2:9" ht="15" customHeight="1" x14ac:dyDescent="0.2">
      <c r="B66" t="s">
        <v>126</v>
      </c>
      <c r="C66" s="12">
        <v>17</v>
      </c>
      <c r="D66" s="8">
        <v>1.4</v>
      </c>
      <c r="E66" s="12">
        <v>11</v>
      </c>
      <c r="F66" s="8">
        <v>1.47</v>
      </c>
      <c r="G66" s="12">
        <v>6</v>
      </c>
      <c r="H66" s="8">
        <v>1.36</v>
      </c>
      <c r="I66" s="12">
        <v>0</v>
      </c>
    </row>
    <row r="67" spans="2:9" ht="15" customHeight="1" x14ac:dyDescent="0.2">
      <c r="B67" t="s">
        <v>127</v>
      </c>
      <c r="C67" s="12">
        <v>17</v>
      </c>
      <c r="D67" s="8">
        <v>1.4</v>
      </c>
      <c r="E67" s="12">
        <v>11</v>
      </c>
      <c r="F67" s="8">
        <v>1.47</v>
      </c>
      <c r="G67" s="12">
        <v>5</v>
      </c>
      <c r="H67" s="8">
        <v>1.1299999999999999</v>
      </c>
      <c r="I67" s="12">
        <v>1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BDD7-FA0C-4792-9B72-A52FE30B975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255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0.15</v>
      </c>
      <c r="I5" s="12">
        <v>0</v>
      </c>
    </row>
    <row r="6" spans="2:9" ht="15" customHeight="1" x14ac:dyDescent="0.2">
      <c r="B6" t="s">
        <v>40</v>
      </c>
      <c r="C6" s="12">
        <v>383</v>
      </c>
      <c r="D6" s="8">
        <v>18.47</v>
      </c>
      <c r="E6" s="12">
        <v>213</v>
      </c>
      <c r="F6" s="8">
        <v>15.52</v>
      </c>
      <c r="G6" s="12">
        <v>170</v>
      </c>
      <c r="H6" s="8">
        <v>24.67</v>
      </c>
      <c r="I6" s="12">
        <v>0</v>
      </c>
    </row>
    <row r="7" spans="2:9" ht="15" customHeight="1" x14ac:dyDescent="0.2">
      <c r="B7" t="s">
        <v>41</v>
      </c>
      <c r="C7" s="12">
        <v>138</v>
      </c>
      <c r="D7" s="8">
        <v>6.65</v>
      </c>
      <c r="E7" s="12">
        <v>59</v>
      </c>
      <c r="F7" s="8">
        <v>4.3</v>
      </c>
      <c r="G7" s="12">
        <v>78</v>
      </c>
      <c r="H7" s="8">
        <v>11.32</v>
      </c>
      <c r="I7" s="12">
        <v>1</v>
      </c>
    </row>
    <row r="8" spans="2:9" ht="15" customHeight="1" x14ac:dyDescent="0.2">
      <c r="B8" t="s">
        <v>42</v>
      </c>
      <c r="C8" s="12">
        <v>3</v>
      </c>
      <c r="D8" s="8">
        <v>0.14000000000000001</v>
      </c>
      <c r="E8" s="12">
        <v>0</v>
      </c>
      <c r="F8" s="8">
        <v>0</v>
      </c>
      <c r="G8" s="12">
        <v>3</v>
      </c>
      <c r="H8" s="8">
        <v>0.44</v>
      </c>
      <c r="I8" s="12">
        <v>0</v>
      </c>
    </row>
    <row r="9" spans="2:9" ht="15" customHeight="1" x14ac:dyDescent="0.2">
      <c r="B9" t="s">
        <v>43</v>
      </c>
      <c r="C9" s="12">
        <v>15</v>
      </c>
      <c r="D9" s="8">
        <v>0.72</v>
      </c>
      <c r="E9" s="12">
        <v>2</v>
      </c>
      <c r="F9" s="8">
        <v>0.15</v>
      </c>
      <c r="G9" s="12">
        <v>13</v>
      </c>
      <c r="H9" s="8">
        <v>1.89</v>
      </c>
      <c r="I9" s="12">
        <v>0</v>
      </c>
    </row>
    <row r="10" spans="2:9" ht="15" customHeight="1" x14ac:dyDescent="0.2">
      <c r="B10" t="s">
        <v>44</v>
      </c>
      <c r="C10" s="12">
        <v>15</v>
      </c>
      <c r="D10" s="8">
        <v>0.72</v>
      </c>
      <c r="E10" s="12">
        <v>4</v>
      </c>
      <c r="F10" s="8">
        <v>0.28999999999999998</v>
      </c>
      <c r="G10" s="12">
        <v>10</v>
      </c>
      <c r="H10" s="8">
        <v>1.45</v>
      </c>
      <c r="I10" s="12">
        <v>1</v>
      </c>
    </row>
    <row r="11" spans="2:9" ht="15" customHeight="1" x14ac:dyDescent="0.2">
      <c r="B11" t="s">
        <v>45</v>
      </c>
      <c r="C11" s="12">
        <v>411</v>
      </c>
      <c r="D11" s="8">
        <v>19.82</v>
      </c>
      <c r="E11" s="12">
        <v>220</v>
      </c>
      <c r="F11" s="8">
        <v>16.03</v>
      </c>
      <c r="G11" s="12">
        <v>189</v>
      </c>
      <c r="H11" s="8">
        <v>27.43</v>
      </c>
      <c r="I11" s="12">
        <v>2</v>
      </c>
    </row>
    <row r="12" spans="2:9" ht="15" customHeight="1" x14ac:dyDescent="0.2">
      <c r="B12" t="s">
        <v>46</v>
      </c>
      <c r="C12" s="12">
        <v>10</v>
      </c>
      <c r="D12" s="8">
        <v>0.48</v>
      </c>
      <c r="E12" s="12">
        <v>2</v>
      </c>
      <c r="F12" s="8">
        <v>0.15</v>
      </c>
      <c r="G12" s="12">
        <v>8</v>
      </c>
      <c r="H12" s="8">
        <v>1.1599999999999999</v>
      </c>
      <c r="I12" s="12">
        <v>0</v>
      </c>
    </row>
    <row r="13" spans="2:9" ht="15" customHeight="1" x14ac:dyDescent="0.2">
      <c r="B13" t="s">
        <v>47</v>
      </c>
      <c r="C13" s="12">
        <v>240</v>
      </c>
      <c r="D13" s="8">
        <v>11.57</v>
      </c>
      <c r="E13" s="12">
        <v>204</v>
      </c>
      <c r="F13" s="8">
        <v>14.87</v>
      </c>
      <c r="G13" s="12">
        <v>36</v>
      </c>
      <c r="H13" s="8">
        <v>5.22</v>
      </c>
      <c r="I13" s="12">
        <v>0</v>
      </c>
    </row>
    <row r="14" spans="2:9" ht="15" customHeight="1" x14ac:dyDescent="0.2">
      <c r="B14" t="s">
        <v>48</v>
      </c>
      <c r="C14" s="12">
        <v>80</v>
      </c>
      <c r="D14" s="8">
        <v>3.86</v>
      </c>
      <c r="E14" s="12">
        <v>44</v>
      </c>
      <c r="F14" s="8">
        <v>3.21</v>
      </c>
      <c r="G14" s="12">
        <v>33</v>
      </c>
      <c r="H14" s="8">
        <v>4.79</v>
      </c>
      <c r="I14" s="12">
        <v>1</v>
      </c>
    </row>
    <row r="15" spans="2:9" ht="15" customHeight="1" x14ac:dyDescent="0.2">
      <c r="B15" t="s">
        <v>49</v>
      </c>
      <c r="C15" s="12">
        <v>334</v>
      </c>
      <c r="D15" s="8">
        <v>16.100000000000001</v>
      </c>
      <c r="E15" s="12">
        <v>276</v>
      </c>
      <c r="F15" s="8">
        <v>20.12</v>
      </c>
      <c r="G15" s="12">
        <v>54</v>
      </c>
      <c r="H15" s="8">
        <v>7.84</v>
      </c>
      <c r="I15" s="12">
        <v>1</v>
      </c>
    </row>
    <row r="16" spans="2:9" ht="15" customHeight="1" x14ac:dyDescent="0.2">
      <c r="B16" t="s">
        <v>50</v>
      </c>
      <c r="C16" s="12">
        <v>237</v>
      </c>
      <c r="D16" s="8">
        <v>11.43</v>
      </c>
      <c r="E16" s="12">
        <v>224</v>
      </c>
      <c r="F16" s="8">
        <v>16.329999999999998</v>
      </c>
      <c r="G16" s="12">
        <v>13</v>
      </c>
      <c r="H16" s="8">
        <v>1.89</v>
      </c>
      <c r="I16" s="12">
        <v>0</v>
      </c>
    </row>
    <row r="17" spans="2:9" ht="15" customHeight="1" x14ac:dyDescent="0.2">
      <c r="B17" t="s">
        <v>51</v>
      </c>
      <c r="C17" s="12">
        <v>54</v>
      </c>
      <c r="D17" s="8">
        <v>2.6</v>
      </c>
      <c r="E17" s="12">
        <v>40</v>
      </c>
      <c r="F17" s="8">
        <v>2.92</v>
      </c>
      <c r="G17" s="12">
        <v>14</v>
      </c>
      <c r="H17" s="8">
        <v>2.0299999999999998</v>
      </c>
      <c r="I17" s="12">
        <v>0</v>
      </c>
    </row>
    <row r="18" spans="2:9" ht="15" customHeight="1" x14ac:dyDescent="0.2">
      <c r="B18" t="s">
        <v>52</v>
      </c>
      <c r="C18" s="12">
        <v>81</v>
      </c>
      <c r="D18" s="8">
        <v>3.91</v>
      </c>
      <c r="E18" s="12">
        <v>46</v>
      </c>
      <c r="F18" s="8">
        <v>3.35</v>
      </c>
      <c r="G18" s="12">
        <v>34</v>
      </c>
      <c r="H18" s="8">
        <v>4.93</v>
      </c>
      <c r="I18" s="12">
        <v>0</v>
      </c>
    </row>
    <row r="19" spans="2:9" ht="15" customHeight="1" x14ac:dyDescent="0.2">
      <c r="B19" t="s">
        <v>53</v>
      </c>
      <c r="C19" s="12">
        <v>72</v>
      </c>
      <c r="D19" s="8">
        <v>3.47</v>
      </c>
      <c r="E19" s="12">
        <v>38</v>
      </c>
      <c r="F19" s="8">
        <v>2.77</v>
      </c>
      <c r="G19" s="12">
        <v>33</v>
      </c>
      <c r="H19" s="8">
        <v>4.79</v>
      </c>
      <c r="I19" s="12">
        <v>1</v>
      </c>
    </row>
    <row r="20" spans="2:9" ht="15" customHeight="1" x14ac:dyDescent="0.2">
      <c r="B20" s="9" t="s">
        <v>225</v>
      </c>
      <c r="C20" s="12">
        <f>SUM(LTBL_15226[総数／事業所数])</f>
        <v>2074</v>
      </c>
      <c r="E20" s="12">
        <f>SUBTOTAL(109,LTBL_15226[個人／事業所数])</f>
        <v>1372</v>
      </c>
      <c r="G20" s="12">
        <f>SUBTOTAL(109,LTBL_15226[法人／事業所数])</f>
        <v>689</v>
      </c>
      <c r="I20" s="12">
        <f>SUBTOTAL(109,LTBL_15226[法人以外の団体／事業所数])</f>
        <v>7</v>
      </c>
    </row>
    <row r="21" spans="2:9" ht="15" customHeight="1" x14ac:dyDescent="0.2">
      <c r="E21" s="11">
        <f>LTBL_15226[[#Totals],[個人／事業所数]]/LTBL_15226[[#Totals],[総数／事業所数]]</f>
        <v>0.66152362584378011</v>
      </c>
      <c r="G21" s="11">
        <f>LTBL_15226[[#Totals],[法人／事業所数]]/LTBL_15226[[#Totals],[総数／事業所数]]</f>
        <v>0.33220829315332689</v>
      </c>
      <c r="I21" s="11">
        <f>LTBL_15226[[#Totals],[法人以外の団体／事業所数]]/LTBL_15226[[#Totals],[総数／事業所数]]</f>
        <v>3.3751205400192863E-3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214</v>
      </c>
      <c r="D24" s="8">
        <v>10.32</v>
      </c>
      <c r="E24" s="12">
        <v>206</v>
      </c>
      <c r="F24" s="8">
        <v>15.01</v>
      </c>
      <c r="G24" s="12">
        <v>8</v>
      </c>
      <c r="H24" s="8">
        <v>1.1599999999999999</v>
      </c>
      <c r="I24" s="12">
        <v>0</v>
      </c>
    </row>
    <row r="25" spans="2:9" ht="15" customHeight="1" x14ac:dyDescent="0.2">
      <c r="B25" t="s">
        <v>73</v>
      </c>
      <c r="C25" s="12">
        <v>213</v>
      </c>
      <c r="D25" s="8">
        <v>10.27</v>
      </c>
      <c r="E25" s="12">
        <v>194</v>
      </c>
      <c r="F25" s="8">
        <v>14.14</v>
      </c>
      <c r="G25" s="12">
        <v>19</v>
      </c>
      <c r="H25" s="8">
        <v>2.76</v>
      </c>
      <c r="I25" s="12">
        <v>0</v>
      </c>
    </row>
    <row r="26" spans="2:9" ht="15" customHeight="1" x14ac:dyDescent="0.2">
      <c r="B26" t="s">
        <v>77</v>
      </c>
      <c r="C26" s="12">
        <v>210</v>
      </c>
      <c r="D26" s="8">
        <v>10.130000000000001</v>
      </c>
      <c r="E26" s="12">
        <v>183</v>
      </c>
      <c r="F26" s="8">
        <v>13.34</v>
      </c>
      <c r="G26" s="12">
        <v>26</v>
      </c>
      <c r="H26" s="8">
        <v>3.77</v>
      </c>
      <c r="I26" s="12">
        <v>1</v>
      </c>
    </row>
    <row r="27" spans="2:9" ht="15" customHeight="1" x14ac:dyDescent="0.2">
      <c r="B27" t="s">
        <v>62</v>
      </c>
      <c r="C27" s="12">
        <v>169</v>
      </c>
      <c r="D27" s="8">
        <v>8.15</v>
      </c>
      <c r="E27" s="12">
        <v>67</v>
      </c>
      <c r="F27" s="8">
        <v>4.88</v>
      </c>
      <c r="G27" s="12">
        <v>102</v>
      </c>
      <c r="H27" s="8">
        <v>14.8</v>
      </c>
      <c r="I27" s="12">
        <v>0</v>
      </c>
    </row>
    <row r="28" spans="2:9" ht="15" customHeight="1" x14ac:dyDescent="0.2">
      <c r="B28" t="s">
        <v>63</v>
      </c>
      <c r="C28" s="12">
        <v>131</v>
      </c>
      <c r="D28" s="8">
        <v>6.32</v>
      </c>
      <c r="E28" s="12">
        <v>105</v>
      </c>
      <c r="F28" s="8">
        <v>7.65</v>
      </c>
      <c r="G28" s="12">
        <v>26</v>
      </c>
      <c r="H28" s="8">
        <v>3.77</v>
      </c>
      <c r="I28" s="12">
        <v>0</v>
      </c>
    </row>
    <row r="29" spans="2:9" ht="15" customHeight="1" x14ac:dyDescent="0.2">
      <c r="B29" t="s">
        <v>72</v>
      </c>
      <c r="C29" s="12">
        <v>128</v>
      </c>
      <c r="D29" s="8">
        <v>6.17</v>
      </c>
      <c r="E29" s="12">
        <v>60</v>
      </c>
      <c r="F29" s="8">
        <v>4.37</v>
      </c>
      <c r="G29" s="12">
        <v>67</v>
      </c>
      <c r="H29" s="8">
        <v>9.7200000000000006</v>
      </c>
      <c r="I29" s="12">
        <v>1</v>
      </c>
    </row>
    <row r="30" spans="2:9" ht="15" customHeight="1" x14ac:dyDescent="0.2">
      <c r="B30" t="s">
        <v>76</v>
      </c>
      <c r="C30" s="12">
        <v>110</v>
      </c>
      <c r="D30" s="8">
        <v>5.3</v>
      </c>
      <c r="E30" s="12">
        <v>90</v>
      </c>
      <c r="F30" s="8">
        <v>6.56</v>
      </c>
      <c r="G30" s="12">
        <v>20</v>
      </c>
      <c r="H30" s="8">
        <v>2.9</v>
      </c>
      <c r="I30" s="12">
        <v>0</v>
      </c>
    </row>
    <row r="31" spans="2:9" ht="15" customHeight="1" x14ac:dyDescent="0.2">
      <c r="B31" t="s">
        <v>70</v>
      </c>
      <c r="C31" s="12">
        <v>103</v>
      </c>
      <c r="D31" s="8">
        <v>4.97</v>
      </c>
      <c r="E31" s="12">
        <v>68</v>
      </c>
      <c r="F31" s="8">
        <v>4.96</v>
      </c>
      <c r="G31" s="12">
        <v>34</v>
      </c>
      <c r="H31" s="8">
        <v>4.93</v>
      </c>
      <c r="I31" s="12">
        <v>1</v>
      </c>
    </row>
    <row r="32" spans="2:9" ht="15" customHeight="1" x14ac:dyDescent="0.2">
      <c r="B32" t="s">
        <v>64</v>
      </c>
      <c r="C32" s="12">
        <v>83</v>
      </c>
      <c r="D32" s="8">
        <v>4</v>
      </c>
      <c r="E32" s="12">
        <v>41</v>
      </c>
      <c r="F32" s="8">
        <v>2.99</v>
      </c>
      <c r="G32" s="12">
        <v>42</v>
      </c>
      <c r="H32" s="8">
        <v>6.1</v>
      </c>
      <c r="I32" s="12">
        <v>0</v>
      </c>
    </row>
    <row r="33" spans="2:9" ht="15" customHeight="1" x14ac:dyDescent="0.2">
      <c r="B33" t="s">
        <v>71</v>
      </c>
      <c r="C33" s="12">
        <v>57</v>
      </c>
      <c r="D33" s="8">
        <v>2.75</v>
      </c>
      <c r="E33" s="12">
        <v>36</v>
      </c>
      <c r="F33" s="8">
        <v>2.62</v>
      </c>
      <c r="G33" s="12">
        <v>21</v>
      </c>
      <c r="H33" s="8">
        <v>3.05</v>
      </c>
      <c r="I33" s="12">
        <v>0</v>
      </c>
    </row>
    <row r="34" spans="2:9" ht="15" customHeight="1" x14ac:dyDescent="0.2">
      <c r="B34" t="s">
        <v>79</v>
      </c>
      <c r="C34" s="12">
        <v>54</v>
      </c>
      <c r="D34" s="8">
        <v>2.6</v>
      </c>
      <c r="E34" s="12">
        <v>40</v>
      </c>
      <c r="F34" s="8">
        <v>2.92</v>
      </c>
      <c r="G34" s="12">
        <v>14</v>
      </c>
      <c r="H34" s="8">
        <v>2.0299999999999998</v>
      </c>
      <c r="I34" s="12">
        <v>0</v>
      </c>
    </row>
    <row r="35" spans="2:9" ht="15" customHeight="1" x14ac:dyDescent="0.2">
      <c r="B35" t="s">
        <v>80</v>
      </c>
      <c r="C35" s="12">
        <v>47</v>
      </c>
      <c r="D35" s="8">
        <v>2.27</v>
      </c>
      <c r="E35" s="12">
        <v>45</v>
      </c>
      <c r="F35" s="8">
        <v>3.28</v>
      </c>
      <c r="G35" s="12">
        <v>2</v>
      </c>
      <c r="H35" s="8">
        <v>0.28999999999999998</v>
      </c>
      <c r="I35" s="12">
        <v>0</v>
      </c>
    </row>
    <row r="36" spans="2:9" ht="15" customHeight="1" x14ac:dyDescent="0.2">
      <c r="B36" t="s">
        <v>75</v>
      </c>
      <c r="C36" s="12">
        <v>46</v>
      </c>
      <c r="D36" s="8">
        <v>2.2200000000000002</v>
      </c>
      <c r="E36" s="12">
        <v>17</v>
      </c>
      <c r="F36" s="8">
        <v>1.24</v>
      </c>
      <c r="G36" s="12">
        <v>27</v>
      </c>
      <c r="H36" s="8">
        <v>3.92</v>
      </c>
      <c r="I36" s="12">
        <v>0</v>
      </c>
    </row>
    <row r="37" spans="2:9" ht="15" customHeight="1" x14ac:dyDescent="0.2">
      <c r="B37" t="s">
        <v>69</v>
      </c>
      <c r="C37" s="12">
        <v>44</v>
      </c>
      <c r="D37" s="8">
        <v>2.12</v>
      </c>
      <c r="E37" s="12">
        <v>31</v>
      </c>
      <c r="F37" s="8">
        <v>2.2599999999999998</v>
      </c>
      <c r="G37" s="12">
        <v>13</v>
      </c>
      <c r="H37" s="8">
        <v>1.89</v>
      </c>
      <c r="I37" s="12">
        <v>0</v>
      </c>
    </row>
    <row r="38" spans="2:9" ht="15" customHeight="1" x14ac:dyDescent="0.2">
      <c r="B38" t="s">
        <v>86</v>
      </c>
      <c r="C38" s="12">
        <v>36</v>
      </c>
      <c r="D38" s="8">
        <v>1.74</v>
      </c>
      <c r="E38" s="12">
        <v>28</v>
      </c>
      <c r="F38" s="8">
        <v>2.04</v>
      </c>
      <c r="G38" s="12">
        <v>8</v>
      </c>
      <c r="H38" s="8">
        <v>1.1599999999999999</v>
      </c>
      <c r="I38" s="12">
        <v>0</v>
      </c>
    </row>
    <row r="39" spans="2:9" ht="15" customHeight="1" x14ac:dyDescent="0.2">
      <c r="B39" t="s">
        <v>81</v>
      </c>
      <c r="C39" s="12">
        <v>34</v>
      </c>
      <c r="D39" s="8">
        <v>1.64</v>
      </c>
      <c r="E39" s="12">
        <v>1</v>
      </c>
      <c r="F39" s="8">
        <v>7.0000000000000007E-2</v>
      </c>
      <c r="G39" s="12">
        <v>32</v>
      </c>
      <c r="H39" s="8">
        <v>4.6399999999999997</v>
      </c>
      <c r="I39" s="12">
        <v>0</v>
      </c>
    </row>
    <row r="40" spans="2:9" ht="15" customHeight="1" x14ac:dyDescent="0.2">
      <c r="B40" t="s">
        <v>74</v>
      </c>
      <c r="C40" s="12">
        <v>31</v>
      </c>
      <c r="D40" s="8">
        <v>1.49</v>
      </c>
      <c r="E40" s="12">
        <v>27</v>
      </c>
      <c r="F40" s="8">
        <v>1.97</v>
      </c>
      <c r="G40" s="12">
        <v>3</v>
      </c>
      <c r="H40" s="8">
        <v>0.44</v>
      </c>
      <c r="I40" s="12">
        <v>1</v>
      </c>
    </row>
    <row r="41" spans="2:9" ht="15" customHeight="1" x14ac:dyDescent="0.2">
      <c r="B41" t="s">
        <v>66</v>
      </c>
      <c r="C41" s="12">
        <v>23</v>
      </c>
      <c r="D41" s="8">
        <v>1.1100000000000001</v>
      </c>
      <c r="E41" s="12">
        <v>5</v>
      </c>
      <c r="F41" s="8">
        <v>0.36</v>
      </c>
      <c r="G41" s="12">
        <v>18</v>
      </c>
      <c r="H41" s="8">
        <v>2.61</v>
      </c>
      <c r="I41" s="12">
        <v>0</v>
      </c>
    </row>
    <row r="42" spans="2:9" ht="15" customHeight="1" x14ac:dyDescent="0.2">
      <c r="B42" t="s">
        <v>89</v>
      </c>
      <c r="C42" s="12">
        <v>18</v>
      </c>
      <c r="D42" s="8">
        <v>0.87</v>
      </c>
      <c r="E42" s="12">
        <v>8</v>
      </c>
      <c r="F42" s="8">
        <v>0.57999999999999996</v>
      </c>
      <c r="G42" s="12">
        <v>10</v>
      </c>
      <c r="H42" s="8">
        <v>1.45</v>
      </c>
      <c r="I42" s="12">
        <v>0</v>
      </c>
    </row>
    <row r="43" spans="2:9" ht="15" customHeight="1" x14ac:dyDescent="0.2">
      <c r="B43" t="s">
        <v>84</v>
      </c>
      <c r="C43" s="12">
        <v>18</v>
      </c>
      <c r="D43" s="8">
        <v>0.87</v>
      </c>
      <c r="E43" s="12">
        <v>5</v>
      </c>
      <c r="F43" s="8">
        <v>0.36</v>
      </c>
      <c r="G43" s="12">
        <v>12</v>
      </c>
      <c r="H43" s="8">
        <v>1.74</v>
      </c>
      <c r="I43" s="12">
        <v>1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131</v>
      </c>
      <c r="C47" s="12">
        <v>192</v>
      </c>
      <c r="D47" s="8">
        <v>9.26</v>
      </c>
      <c r="E47" s="12">
        <v>182</v>
      </c>
      <c r="F47" s="8">
        <v>13.27</v>
      </c>
      <c r="G47" s="12">
        <v>10</v>
      </c>
      <c r="H47" s="8">
        <v>1.45</v>
      </c>
      <c r="I47" s="12">
        <v>0</v>
      </c>
    </row>
    <row r="48" spans="2:9" ht="15" customHeight="1" x14ac:dyDescent="0.2">
      <c r="B48" t="s">
        <v>138</v>
      </c>
      <c r="C48" s="12">
        <v>120</v>
      </c>
      <c r="D48" s="8">
        <v>5.79</v>
      </c>
      <c r="E48" s="12">
        <v>117</v>
      </c>
      <c r="F48" s="8">
        <v>8.5299999999999994</v>
      </c>
      <c r="G48" s="12">
        <v>3</v>
      </c>
      <c r="H48" s="8">
        <v>0.44</v>
      </c>
      <c r="I48" s="12">
        <v>0</v>
      </c>
    </row>
    <row r="49" spans="2:9" ht="15" customHeight="1" x14ac:dyDescent="0.2">
      <c r="B49" t="s">
        <v>133</v>
      </c>
      <c r="C49" s="12">
        <v>106</v>
      </c>
      <c r="D49" s="8">
        <v>5.1100000000000003</v>
      </c>
      <c r="E49" s="12">
        <v>87</v>
      </c>
      <c r="F49" s="8">
        <v>6.34</v>
      </c>
      <c r="G49" s="12">
        <v>19</v>
      </c>
      <c r="H49" s="8">
        <v>2.76</v>
      </c>
      <c r="I49" s="12">
        <v>0</v>
      </c>
    </row>
    <row r="50" spans="2:9" ht="15" customHeight="1" x14ac:dyDescent="0.2">
      <c r="B50" t="s">
        <v>134</v>
      </c>
      <c r="C50" s="12">
        <v>70</v>
      </c>
      <c r="D50" s="8">
        <v>3.38</v>
      </c>
      <c r="E50" s="12">
        <v>55</v>
      </c>
      <c r="F50" s="8">
        <v>4.01</v>
      </c>
      <c r="G50" s="12">
        <v>15</v>
      </c>
      <c r="H50" s="8">
        <v>2.1800000000000002</v>
      </c>
      <c r="I50" s="12">
        <v>0</v>
      </c>
    </row>
    <row r="51" spans="2:9" ht="15" customHeight="1" x14ac:dyDescent="0.2">
      <c r="B51" t="s">
        <v>137</v>
      </c>
      <c r="C51" s="12">
        <v>68</v>
      </c>
      <c r="D51" s="8">
        <v>3.28</v>
      </c>
      <c r="E51" s="12">
        <v>66</v>
      </c>
      <c r="F51" s="8">
        <v>4.8099999999999996</v>
      </c>
      <c r="G51" s="12">
        <v>2</v>
      </c>
      <c r="H51" s="8">
        <v>0.28999999999999998</v>
      </c>
      <c r="I51" s="12">
        <v>0</v>
      </c>
    </row>
    <row r="52" spans="2:9" ht="15" customHeight="1" x14ac:dyDescent="0.2">
      <c r="B52" t="s">
        <v>121</v>
      </c>
      <c r="C52" s="12">
        <v>65</v>
      </c>
      <c r="D52" s="8">
        <v>3.13</v>
      </c>
      <c r="E52" s="12">
        <v>11</v>
      </c>
      <c r="F52" s="8">
        <v>0.8</v>
      </c>
      <c r="G52" s="12">
        <v>54</v>
      </c>
      <c r="H52" s="8">
        <v>7.84</v>
      </c>
      <c r="I52" s="12">
        <v>0</v>
      </c>
    </row>
    <row r="53" spans="2:9" ht="15" customHeight="1" x14ac:dyDescent="0.2">
      <c r="B53" t="s">
        <v>122</v>
      </c>
      <c r="C53" s="12">
        <v>59</v>
      </c>
      <c r="D53" s="8">
        <v>2.84</v>
      </c>
      <c r="E53" s="12">
        <v>35</v>
      </c>
      <c r="F53" s="8">
        <v>2.5499999999999998</v>
      </c>
      <c r="G53" s="12">
        <v>24</v>
      </c>
      <c r="H53" s="8">
        <v>3.48</v>
      </c>
      <c r="I53" s="12">
        <v>0</v>
      </c>
    </row>
    <row r="54" spans="2:9" ht="15" customHeight="1" x14ac:dyDescent="0.2">
      <c r="B54" t="s">
        <v>136</v>
      </c>
      <c r="C54" s="12">
        <v>46</v>
      </c>
      <c r="D54" s="8">
        <v>2.2200000000000002</v>
      </c>
      <c r="E54" s="12">
        <v>45</v>
      </c>
      <c r="F54" s="8">
        <v>3.28</v>
      </c>
      <c r="G54" s="12">
        <v>1</v>
      </c>
      <c r="H54" s="8">
        <v>0.15</v>
      </c>
      <c r="I54" s="12">
        <v>0</v>
      </c>
    </row>
    <row r="55" spans="2:9" ht="15" customHeight="1" x14ac:dyDescent="0.2">
      <c r="B55" t="s">
        <v>125</v>
      </c>
      <c r="C55" s="12">
        <v>43</v>
      </c>
      <c r="D55" s="8">
        <v>2.0699999999999998</v>
      </c>
      <c r="E55" s="12">
        <v>26</v>
      </c>
      <c r="F55" s="8">
        <v>1.9</v>
      </c>
      <c r="G55" s="12">
        <v>17</v>
      </c>
      <c r="H55" s="8">
        <v>2.4700000000000002</v>
      </c>
      <c r="I55" s="12">
        <v>0</v>
      </c>
    </row>
    <row r="56" spans="2:9" ht="15" customHeight="1" x14ac:dyDescent="0.2">
      <c r="B56" t="s">
        <v>123</v>
      </c>
      <c r="C56" s="12">
        <v>36</v>
      </c>
      <c r="D56" s="8">
        <v>1.74</v>
      </c>
      <c r="E56" s="12">
        <v>19</v>
      </c>
      <c r="F56" s="8">
        <v>1.38</v>
      </c>
      <c r="G56" s="12">
        <v>17</v>
      </c>
      <c r="H56" s="8">
        <v>2.4700000000000002</v>
      </c>
      <c r="I56" s="12">
        <v>0</v>
      </c>
    </row>
    <row r="57" spans="2:9" ht="15" customHeight="1" x14ac:dyDescent="0.2">
      <c r="B57" t="s">
        <v>128</v>
      </c>
      <c r="C57" s="12">
        <v>36</v>
      </c>
      <c r="D57" s="8">
        <v>1.74</v>
      </c>
      <c r="E57" s="12">
        <v>24</v>
      </c>
      <c r="F57" s="8">
        <v>1.75</v>
      </c>
      <c r="G57" s="12">
        <v>12</v>
      </c>
      <c r="H57" s="8">
        <v>1.74</v>
      </c>
      <c r="I57" s="12">
        <v>0</v>
      </c>
    </row>
    <row r="58" spans="2:9" ht="15" customHeight="1" x14ac:dyDescent="0.2">
      <c r="B58" t="s">
        <v>140</v>
      </c>
      <c r="C58" s="12">
        <v>36</v>
      </c>
      <c r="D58" s="8">
        <v>1.74</v>
      </c>
      <c r="E58" s="12">
        <v>36</v>
      </c>
      <c r="F58" s="8">
        <v>2.62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158</v>
      </c>
      <c r="C59" s="12">
        <v>36</v>
      </c>
      <c r="D59" s="8">
        <v>1.74</v>
      </c>
      <c r="E59" s="12">
        <v>28</v>
      </c>
      <c r="F59" s="8">
        <v>2.04</v>
      </c>
      <c r="G59" s="12">
        <v>8</v>
      </c>
      <c r="H59" s="8">
        <v>1.1599999999999999</v>
      </c>
      <c r="I59" s="12">
        <v>0</v>
      </c>
    </row>
    <row r="60" spans="2:9" ht="15" customHeight="1" x14ac:dyDescent="0.2">
      <c r="B60" t="s">
        <v>124</v>
      </c>
      <c r="C60" s="12">
        <v>32</v>
      </c>
      <c r="D60" s="8">
        <v>1.54</v>
      </c>
      <c r="E60" s="12">
        <v>17</v>
      </c>
      <c r="F60" s="8">
        <v>1.24</v>
      </c>
      <c r="G60" s="12">
        <v>15</v>
      </c>
      <c r="H60" s="8">
        <v>2.1800000000000002</v>
      </c>
      <c r="I60" s="12">
        <v>0</v>
      </c>
    </row>
    <row r="61" spans="2:9" ht="15" customHeight="1" x14ac:dyDescent="0.2">
      <c r="B61" t="s">
        <v>132</v>
      </c>
      <c r="C61" s="12">
        <v>32</v>
      </c>
      <c r="D61" s="8">
        <v>1.54</v>
      </c>
      <c r="E61" s="12">
        <v>13</v>
      </c>
      <c r="F61" s="8">
        <v>0.95</v>
      </c>
      <c r="G61" s="12">
        <v>18</v>
      </c>
      <c r="H61" s="8">
        <v>2.61</v>
      </c>
      <c r="I61" s="12">
        <v>0</v>
      </c>
    </row>
    <row r="62" spans="2:9" ht="15" customHeight="1" x14ac:dyDescent="0.2">
      <c r="B62" t="s">
        <v>135</v>
      </c>
      <c r="C62" s="12">
        <v>31</v>
      </c>
      <c r="D62" s="8">
        <v>1.49</v>
      </c>
      <c r="E62" s="12">
        <v>28</v>
      </c>
      <c r="F62" s="8">
        <v>2.04</v>
      </c>
      <c r="G62" s="12">
        <v>3</v>
      </c>
      <c r="H62" s="8">
        <v>0.44</v>
      </c>
      <c r="I62" s="12">
        <v>0</v>
      </c>
    </row>
    <row r="63" spans="2:9" ht="15" customHeight="1" x14ac:dyDescent="0.2">
      <c r="B63" t="s">
        <v>144</v>
      </c>
      <c r="C63" s="12">
        <v>30</v>
      </c>
      <c r="D63" s="8">
        <v>1.45</v>
      </c>
      <c r="E63" s="12">
        <v>27</v>
      </c>
      <c r="F63" s="8">
        <v>1.97</v>
      </c>
      <c r="G63" s="12">
        <v>3</v>
      </c>
      <c r="H63" s="8">
        <v>0.44</v>
      </c>
      <c r="I63" s="12">
        <v>0</v>
      </c>
    </row>
    <row r="64" spans="2:9" ht="15" customHeight="1" x14ac:dyDescent="0.2">
      <c r="B64" t="s">
        <v>130</v>
      </c>
      <c r="C64" s="12">
        <v>30</v>
      </c>
      <c r="D64" s="8">
        <v>1.45</v>
      </c>
      <c r="E64" s="12">
        <v>15</v>
      </c>
      <c r="F64" s="8">
        <v>1.0900000000000001</v>
      </c>
      <c r="G64" s="12">
        <v>14</v>
      </c>
      <c r="H64" s="8">
        <v>2.0299999999999998</v>
      </c>
      <c r="I64" s="12">
        <v>1</v>
      </c>
    </row>
    <row r="65" spans="2:9" ht="15" customHeight="1" x14ac:dyDescent="0.2">
      <c r="B65" t="s">
        <v>139</v>
      </c>
      <c r="C65" s="12">
        <v>29</v>
      </c>
      <c r="D65" s="8">
        <v>1.4</v>
      </c>
      <c r="E65" s="12">
        <v>25</v>
      </c>
      <c r="F65" s="8">
        <v>1.82</v>
      </c>
      <c r="G65" s="12">
        <v>4</v>
      </c>
      <c r="H65" s="8">
        <v>0.57999999999999996</v>
      </c>
      <c r="I65" s="12">
        <v>0</v>
      </c>
    </row>
    <row r="66" spans="2:9" ht="15" customHeight="1" x14ac:dyDescent="0.2">
      <c r="B66" t="s">
        <v>127</v>
      </c>
      <c r="C66" s="12">
        <v>28</v>
      </c>
      <c r="D66" s="8">
        <v>1.35</v>
      </c>
      <c r="E66" s="12">
        <v>20</v>
      </c>
      <c r="F66" s="8">
        <v>1.46</v>
      </c>
      <c r="G66" s="12">
        <v>8</v>
      </c>
      <c r="H66" s="8">
        <v>1.1599999999999999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3FF93-8C9D-4C03-9925-2B41A208D71C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256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1</v>
      </c>
      <c r="D5" s="8">
        <v>0.14000000000000001</v>
      </c>
      <c r="E5" s="12">
        <v>0</v>
      </c>
      <c r="F5" s="8">
        <v>0</v>
      </c>
      <c r="G5" s="12">
        <v>1</v>
      </c>
      <c r="H5" s="8">
        <v>0.41</v>
      </c>
      <c r="I5" s="12">
        <v>0</v>
      </c>
    </row>
    <row r="6" spans="2:9" ht="15" customHeight="1" x14ac:dyDescent="0.2">
      <c r="B6" t="s">
        <v>40</v>
      </c>
      <c r="C6" s="12">
        <v>132</v>
      </c>
      <c r="D6" s="8">
        <v>17.93</v>
      </c>
      <c r="E6" s="12">
        <v>85</v>
      </c>
      <c r="F6" s="8">
        <v>17.82</v>
      </c>
      <c r="G6" s="12">
        <v>47</v>
      </c>
      <c r="H6" s="8">
        <v>19.5</v>
      </c>
      <c r="I6" s="12">
        <v>0</v>
      </c>
    </row>
    <row r="7" spans="2:9" ht="15" customHeight="1" x14ac:dyDescent="0.2">
      <c r="B7" t="s">
        <v>41</v>
      </c>
      <c r="C7" s="12">
        <v>65</v>
      </c>
      <c r="D7" s="8">
        <v>8.83</v>
      </c>
      <c r="E7" s="12">
        <v>18</v>
      </c>
      <c r="F7" s="8">
        <v>3.77</v>
      </c>
      <c r="G7" s="12">
        <v>45</v>
      </c>
      <c r="H7" s="8">
        <v>18.670000000000002</v>
      </c>
      <c r="I7" s="12">
        <v>1</v>
      </c>
    </row>
    <row r="8" spans="2:9" ht="15" customHeight="1" x14ac:dyDescent="0.2">
      <c r="B8" t="s">
        <v>42</v>
      </c>
      <c r="C8" s="12">
        <v>1</v>
      </c>
      <c r="D8" s="8">
        <v>0.14000000000000001</v>
      </c>
      <c r="E8" s="12">
        <v>0</v>
      </c>
      <c r="F8" s="8">
        <v>0</v>
      </c>
      <c r="G8" s="12">
        <v>1</v>
      </c>
      <c r="H8" s="8">
        <v>0.41</v>
      </c>
      <c r="I8" s="12">
        <v>0</v>
      </c>
    </row>
    <row r="9" spans="2:9" ht="15" customHeight="1" x14ac:dyDescent="0.2">
      <c r="B9" t="s">
        <v>43</v>
      </c>
      <c r="C9" s="12">
        <v>2</v>
      </c>
      <c r="D9" s="8">
        <v>0.27</v>
      </c>
      <c r="E9" s="12">
        <v>0</v>
      </c>
      <c r="F9" s="8">
        <v>0</v>
      </c>
      <c r="G9" s="12">
        <v>2</v>
      </c>
      <c r="H9" s="8">
        <v>0.83</v>
      </c>
      <c r="I9" s="12">
        <v>0</v>
      </c>
    </row>
    <row r="10" spans="2:9" ht="15" customHeight="1" x14ac:dyDescent="0.2">
      <c r="B10" t="s">
        <v>44</v>
      </c>
      <c r="C10" s="12">
        <v>4</v>
      </c>
      <c r="D10" s="8">
        <v>0.54</v>
      </c>
      <c r="E10" s="12">
        <v>0</v>
      </c>
      <c r="F10" s="8">
        <v>0</v>
      </c>
      <c r="G10" s="12">
        <v>4</v>
      </c>
      <c r="H10" s="8">
        <v>1.66</v>
      </c>
      <c r="I10" s="12">
        <v>0</v>
      </c>
    </row>
    <row r="11" spans="2:9" ht="15" customHeight="1" x14ac:dyDescent="0.2">
      <c r="B11" t="s">
        <v>45</v>
      </c>
      <c r="C11" s="12">
        <v>189</v>
      </c>
      <c r="D11" s="8">
        <v>25.68</v>
      </c>
      <c r="E11" s="12">
        <v>127</v>
      </c>
      <c r="F11" s="8">
        <v>26.62</v>
      </c>
      <c r="G11" s="12">
        <v>62</v>
      </c>
      <c r="H11" s="8">
        <v>25.73</v>
      </c>
      <c r="I11" s="12">
        <v>0</v>
      </c>
    </row>
    <row r="12" spans="2:9" ht="15" customHeight="1" x14ac:dyDescent="0.2">
      <c r="B12" t="s">
        <v>46</v>
      </c>
      <c r="C12" s="12">
        <v>4</v>
      </c>
      <c r="D12" s="8">
        <v>0.54</v>
      </c>
      <c r="E12" s="12">
        <v>1</v>
      </c>
      <c r="F12" s="8">
        <v>0.21</v>
      </c>
      <c r="G12" s="12">
        <v>3</v>
      </c>
      <c r="H12" s="8">
        <v>1.24</v>
      </c>
      <c r="I12" s="12">
        <v>0</v>
      </c>
    </row>
    <row r="13" spans="2:9" ht="15" customHeight="1" x14ac:dyDescent="0.2">
      <c r="B13" t="s">
        <v>47</v>
      </c>
      <c r="C13" s="12">
        <v>31</v>
      </c>
      <c r="D13" s="8">
        <v>4.21</v>
      </c>
      <c r="E13" s="12">
        <v>5</v>
      </c>
      <c r="F13" s="8">
        <v>1.05</v>
      </c>
      <c r="G13" s="12">
        <v>25</v>
      </c>
      <c r="H13" s="8">
        <v>10.37</v>
      </c>
      <c r="I13" s="12">
        <v>0</v>
      </c>
    </row>
    <row r="14" spans="2:9" ht="15" customHeight="1" x14ac:dyDescent="0.2">
      <c r="B14" t="s">
        <v>48</v>
      </c>
      <c r="C14" s="12">
        <v>24</v>
      </c>
      <c r="D14" s="8">
        <v>3.26</v>
      </c>
      <c r="E14" s="12">
        <v>16</v>
      </c>
      <c r="F14" s="8">
        <v>3.35</v>
      </c>
      <c r="G14" s="12">
        <v>7</v>
      </c>
      <c r="H14" s="8">
        <v>2.9</v>
      </c>
      <c r="I14" s="12">
        <v>0</v>
      </c>
    </row>
    <row r="15" spans="2:9" ht="15" customHeight="1" x14ac:dyDescent="0.2">
      <c r="B15" t="s">
        <v>49</v>
      </c>
      <c r="C15" s="12">
        <v>72</v>
      </c>
      <c r="D15" s="8">
        <v>9.7799999999999994</v>
      </c>
      <c r="E15" s="12">
        <v>57</v>
      </c>
      <c r="F15" s="8">
        <v>11.95</v>
      </c>
      <c r="G15" s="12">
        <v>15</v>
      </c>
      <c r="H15" s="8">
        <v>6.22</v>
      </c>
      <c r="I15" s="12">
        <v>0</v>
      </c>
    </row>
    <row r="16" spans="2:9" ht="15" customHeight="1" x14ac:dyDescent="0.2">
      <c r="B16" t="s">
        <v>50</v>
      </c>
      <c r="C16" s="12">
        <v>124</v>
      </c>
      <c r="D16" s="8">
        <v>16.850000000000001</v>
      </c>
      <c r="E16" s="12">
        <v>110</v>
      </c>
      <c r="F16" s="8">
        <v>23.06</v>
      </c>
      <c r="G16" s="12">
        <v>13</v>
      </c>
      <c r="H16" s="8">
        <v>5.39</v>
      </c>
      <c r="I16" s="12">
        <v>0</v>
      </c>
    </row>
    <row r="17" spans="2:9" ht="15" customHeight="1" x14ac:dyDescent="0.2">
      <c r="B17" t="s">
        <v>51</v>
      </c>
      <c r="C17" s="12">
        <v>44</v>
      </c>
      <c r="D17" s="8">
        <v>5.98</v>
      </c>
      <c r="E17" s="12">
        <v>30</v>
      </c>
      <c r="F17" s="8">
        <v>6.29</v>
      </c>
      <c r="G17" s="12">
        <v>5</v>
      </c>
      <c r="H17" s="8">
        <v>2.0699999999999998</v>
      </c>
      <c r="I17" s="12">
        <v>0</v>
      </c>
    </row>
    <row r="18" spans="2:9" ht="15" customHeight="1" x14ac:dyDescent="0.2">
      <c r="B18" t="s">
        <v>52</v>
      </c>
      <c r="C18" s="12">
        <v>20</v>
      </c>
      <c r="D18" s="8">
        <v>2.72</v>
      </c>
      <c r="E18" s="12">
        <v>13</v>
      </c>
      <c r="F18" s="8">
        <v>2.73</v>
      </c>
      <c r="G18" s="12">
        <v>4</v>
      </c>
      <c r="H18" s="8">
        <v>1.66</v>
      </c>
      <c r="I18" s="12">
        <v>0</v>
      </c>
    </row>
    <row r="19" spans="2:9" ht="15" customHeight="1" x14ac:dyDescent="0.2">
      <c r="B19" t="s">
        <v>53</v>
      </c>
      <c r="C19" s="12">
        <v>23</v>
      </c>
      <c r="D19" s="8">
        <v>3.13</v>
      </c>
      <c r="E19" s="12">
        <v>15</v>
      </c>
      <c r="F19" s="8">
        <v>3.14</v>
      </c>
      <c r="G19" s="12">
        <v>7</v>
      </c>
      <c r="H19" s="8">
        <v>2.9</v>
      </c>
      <c r="I19" s="12">
        <v>0</v>
      </c>
    </row>
    <row r="20" spans="2:9" ht="15" customHeight="1" x14ac:dyDescent="0.2">
      <c r="B20" s="9" t="s">
        <v>225</v>
      </c>
      <c r="C20" s="12">
        <f>SUM(LTBL_15227[総数／事業所数])</f>
        <v>736</v>
      </c>
      <c r="E20" s="12">
        <f>SUBTOTAL(109,LTBL_15227[個人／事業所数])</f>
        <v>477</v>
      </c>
      <c r="G20" s="12">
        <f>SUBTOTAL(109,LTBL_15227[法人／事業所数])</f>
        <v>241</v>
      </c>
      <c r="I20" s="12">
        <f>SUBTOTAL(109,LTBL_15227[法人以外の団体／事業所数])</f>
        <v>1</v>
      </c>
    </row>
    <row r="21" spans="2:9" ht="15" customHeight="1" x14ac:dyDescent="0.2">
      <c r="E21" s="11">
        <f>LTBL_15227[[#Totals],[個人／事業所数]]/LTBL_15227[[#Totals],[総数／事業所数]]</f>
        <v>0.64809782608695654</v>
      </c>
      <c r="G21" s="11">
        <f>LTBL_15227[[#Totals],[法人／事業所数]]/LTBL_15227[[#Totals],[総数／事業所数]]</f>
        <v>0.32744565217391303</v>
      </c>
      <c r="I21" s="11">
        <f>LTBL_15227[[#Totals],[法人以外の団体／事業所数]]/LTBL_15227[[#Totals],[総数／事業所数]]</f>
        <v>1.358695652173913E-3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108</v>
      </c>
      <c r="D24" s="8">
        <v>14.67</v>
      </c>
      <c r="E24" s="12">
        <v>103</v>
      </c>
      <c r="F24" s="8">
        <v>21.59</v>
      </c>
      <c r="G24" s="12">
        <v>5</v>
      </c>
      <c r="H24" s="8">
        <v>2.0699999999999998</v>
      </c>
      <c r="I24" s="12">
        <v>0</v>
      </c>
    </row>
    <row r="25" spans="2:9" ht="15" customHeight="1" x14ac:dyDescent="0.2">
      <c r="B25" t="s">
        <v>70</v>
      </c>
      <c r="C25" s="12">
        <v>67</v>
      </c>
      <c r="D25" s="8">
        <v>9.1</v>
      </c>
      <c r="E25" s="12">
        <v>52</v>
      </c>
      <c r="F25" s="8">
        <v>10.9</v>
      </c>
      <c r="G25" s="12">
        <v>15</v>
      </c>
      <c r="H25" s="8">
        <v>6.22</v>
      </c>
      <c r="I25" s="12">
        <v>0</v>
      </c>
    </row>
    <row r="26" spans="2:9" ht="15" customHeight="1" x14ac:dyDescent="0.2">
      <c r="B26" t="s">
        <v>77</v>
      </c>
      <c r="C26" s="12">
        <v>64</v>
      </c>
      <c r="D26" s="8">
        <v>8.6999999999999993</v>
      </c>
      <c r="E26" s="12">
        <v>54</v>
      </c>
      <c r="F26" s="8">
        <v>11.32</v>
      </c>
      <c r="G26" s="12">
        <v>10</v>
      </c>
      <c r="H26" s="8">
        <v>4.1500000000000004</v>
      </c>
      <c r="I26" s="12">
        <v>0</v>
      </c>
    </row>
    <row r="27" spans="2:9" ht="15" customHeight="1" x14ac:dyDescent="0.2">
      <c r="B27" t="s">
        <v>62</v>
      </c>
      <c r="C27" s="12">
        <v>56</v>
      </c>
      <c r="D27" s="8">
        <v>7.61</v>
      </c>
      <c r="E27" s="12">
        <v>38</v>
      </c>
      <c r="F27" s="8">
        <v>7.97</v>
      </c>
      <c r="G27" s="12">
        <v>18</v>
      </c>
      <c r="H27" s="8">
        <v>7.47</v>
      </c>
      <c r="I27" s="12">
        <v>0</v>
      </c>
    </row>
    <row r="28" spans="2:9" ht="15" customHeight="1" x14ac:dyDescent="0.2">
      <c r="B28" t="s">
        <v>63</v>
      </c>
      <c r="C28" s="12">
        <v>51</v>
      </c>
      <c r="D28" s="8">
        <v>6.93</v>
      </c>
      <c r="E28" s="12">
        <v>37</v>
      </c>
      <c r="F28" s="8">
        <v>7.76</v>
      </c>
      <c r="G28" s="12">
        <v>14</v>
      </c>
      <c r="H28" s="8">
        <v>5.81</v>
      </c>
      <c r="I28" s="12">
        <v>0</v>
      </c>
    </row>
    <row r="29" spans="2:9" ht="15" customHeight="1" x14ac:dyDescent="0.2">
      <c r="B29" t="s">
        <v>79</v>
      </c>
      <c r="C29" s="12">
        <v>44</v>
      </c>
      <c r="D29" s="8">
        <v>5.98</v>
      </c>
      <c r="E29" s="12">
        <v>30</v>
      </c>
      <c r="F29" s="8">
        <v>6.29</v>
      </c>
      <c r="G29" s="12">
        <v>5</v>
      </c>
      <c r="H29" s="8">
        <v>2.0699999999999998</v>
      </c>
      <c r="I29" s="12">
        <v>0</v>
      </c>
    </row>
    <row r="30" spans="2:9" ht="15" customHeight="1" x14ac:dyDescent="0.2">
      <c r="B30" t="s">
        <v>72</v>
      </c>
      <c r="C30" s="12">
        <v>42</v>
      </c>
      <c r="D30" s="8">
        <v>5.71</v>
      </c>
      <c r="E30" s="12">
        <v>22</v>
      </c>
      <c r="F30" s="8">
        <v>4.6100000000000003</v>
      </c>
      <c r="G30" s="12">
        <v>20</v>
      </c>
      <c r="H30" s="8">
        <v>8.3000000000000007</v>
      </c>
      <c r="I30" s="12">
        <v>0</v>
      </c>
    </row>
    <row r="31" spans="2:9" ht="15" customHeight="1" x14ac:dyDescent="0.2">
      <c r="B31" t="s">
        <v>71</v>
      </c>
      <c r="C31" s="12">
        <v>36</v>
      </c>
      <c r="D31" s="8">
        <v>4.8899999999999997</v>
      </c>
      <c r="E31" s="12">
        <v>26</v>
      </c>
      <c r="F31" s="8">
        <v>5.45</v>
      </c>
      <c r="G31" s="12">
        <v>10</v>
      </c>
      <c r="H31" s="8">
        <v>4.1500000000000004</v>
      </c>
      <c r="I31" s="12">
        <v>0</v>
      </c>
    </row>
    <row r="32" spans="2:9" ht="15" customHeight="1" x14ac:dyDescent="0.2">
      <c r="B32" t="s">
        <v>64</v>
      </c>
      <c r="C32" s="12">
        <v>25</v>
      </c>
      <c r="D32" s="8">
        <v>3.4</v>
      </c>
      <c r="E32" s="12">
        <v>10</v>
      </c>
      <c r="F32" s="8">
        <v>2.1</v>
      </c>
      <c r="G32" s="12">
        <v>15</v>
      </c>
      <c r="H32" s="8">
        <v>6.22</v>
      </c>
      <c r="I32" s="12">
        <v>0</v>
      </c>
    </row>
    <row r="33" spans="2:9" ht="15" customHeight="1" x14ac:dyDescent="0.2">
      <c r="B33" t="s">
        <v>69</v>
      </c>
      <c r="C33" s="12">
        <v>24</v>
      </c>
      <c r="D33" s="8">
        <v>3.26</v>
      </c>
      <c r="E33" s="12">
        <v>20</v>
      </c>
      <c r="F33" s="8">
        <v>4.1900000000000004</v>
      </c>
      <c r="G33" s="12">
        <v>4</v>
      </c>
      <c r="H33" s="8">
        <v>1.66</v>
      </c>
      <c r="I33" s="12">
        <v>0</v>
      </c>
    </row>
    <row r="34" spans="2:9" ht="15" customHeight="1" x14ac:dyDescent="0.2">
      <c r="B34" t="s">
        <v>73</v>
      </c>
      <c r="C34" s="12">
        <v>22</v>
      </c>
      <c r="D34" s="8">
        <v>2.99</v>
      </c>
      <c r="E34" s="12">
        <v>2</v>
      </c>
      <c r="F34" s="8">
        <v>0.42</v>
      </c>
      <c r="G34" s="12">
        <v>19</v>
      </c>
      <c r="H34" s="8">
        <v>7.88</v>
      </c>
      <c r="I34" s="12">
        <v>0</v>
      </c>
    </row>
    <row r="35" spans="2:9" ht="15" customHeight="1" x14ac:dyDescent="0.2">
      <c r="B35" t="s">
        <v>80</v>
      </c>
      <c r="C35" s="12">
        <v>14</v>
      </c>
      <c r="D35" s="8">
        <v>1.9</v>
      </c>
      <c r="E35" s="12">
        <v>13</v>
      </c>
      <c r="F35" s="8">
        <v>2.73</v>
      </c>
      <c r="G35" s="12">
        <v>1</v>
      </c>
      <c r="H35" s="8">
        <v>0.41</v>
      </c>
      <c r="I35" s="12">
        <v>0</v>
      </c>
    </row>
    <row r="36" spans="2:9" ht="15" customHeight="1" x14ac:dyDescent="0.2">
      <c r="B36" t="s">
        <v>86</v>
      </c>
      <c r="C36" s="12">
        <v>14</v>
      </c>
      <c r="D36" s="8">
        <v>1.9</v>
      </c>
      <c r="E36" s="12">
        <v>12</v>
      </c>
      <c r="F36" s="8">
        <v>2.52</v>
      </c>
      <c r="G36" s="12">
        <v>2</v>
      </c>
      <c r="H36" s="8">
        <v>0.83</v>
      </c>
      <c r="I36" s="12">
        <v>0</v>
      </c>
    </row>
    <row r="37" spans="2:9" ht="15" customHeight="1" x14ac:dyDescent="0.2">
      <c r="B37" t="s">
        <v>74</v>
      </c>
      <c r="C37" s="12">
        <v>12</v>
      </c>
      <c r="D37" s="8">
        <v>1.63</v>
      </c>
      <c r="E37" s="12">
        <v>11</v>
      </c>
      <c r="F37" s="8">
        <v>2.31</v>
      </c>
      <c r="G37" s="12">
        <v>1</v>
      </c>
      <c r="H37" s="8">
        <v>0.41</v>
      </c>
      <c r="I37" s="12">
        <v>0</v>
      </c>
    </row>
    <row r="38" spans="2:9" ht="15" customHeight="1" x14ac:dyDescent="0.2">
      <c r="B38" t="s">
        <v>75</v>
      </c>
      <c r="C38" s="12">
        <v>11</v>
      </c>
      <c r="D38" s="8">
        <v>1.49</v>
      </c>
      <c r="E38" s="12">
        <v>5</v>
      </c>
      <c r="F38" s="8">
        <v>1.05</v>
      </c>
      <c r="G38" s="12">
        <v>6</v>
      </c>
      <c r="H38" s="8">
        <v>2.4900000000000002</v>
      </c>
      <c r="I38" s="12">
        <v>0</v>
      </c>
    </row>
    <row r="39" spans="2:9" ht="15" customHeight="1" x14ac:dyDescent="0.2">
      <c r="B39" t="s">
        <v>90</v>
      </c>
      <c r="C39" s="12">
        <v>9</v>
      </c>
      <c r="D39" s="8">
        <v>1.22</v>
      </c>
      <c r="E39" s="12">
        <v>7</v>
      </c>
      <c r="F39" s="8">
        <v>1.47</v>
      </c>
      <c r="G39" s="12">
        <v>2</v>
      </c>
      <c r="H39" s="8">
        <v>0.83</v>
      </c>
      <c r="I39" s="12">
        <v>0</v>
      </c>
    </row>
    <row r="40" spans="2:9" ht="15" customHeight="1" x14ac:dyDescent="0.2">
      <c r="B40" t="s">
        <v>100</v>
      </c>
      <c r="C40" s="12">
        <v>8</v>
      </c>
      <c r="D40" s="8">
        <v>1.0900000000000001</v>
      </c>
      <c r="E40" s="12">
        <v>1</v>
      </c>
      <c r="F40" s="8">
        <v>0.21</v>
      </c>
      <c r="G40" s="12">
        <v>7</v>
      </c>
      <c r="H40" s="8">
        <v>2.9</v>
      </c>
      <c r="I40" s="12">
        <v>0</v>
      </c>
    </row>
    <row r="41" spans="2:9" ht="15" customHeight="1" x14ac:dyDescent="0.2">
      <c r="B41" t="s">
        <v>88</v>
      </c>
      <c r="C41" s="12">
        <v>8</v>
      </c>
      <c r="D41" s="8">
        <v>1.0900000000000001</v>
      </c>
      <c r="E41" s="12">
        <v>3</v>
      </c>
      <c r="F41" s="8">
        <v>0.63</v>
      </c>
      <c r="G41" s="12">
        <v>5</v>
      </c>
      <c r="H41" s="8">
        <v>2.0699999999999998</v>
      </c>
      <c r="I41" s="12">
        <v>0</v>
      </c>
    </row>
    <row r="42" spans="2:9" ht="15" customHeight="1" x14ac:dyDescent="0.2">
      <c r="B42" t="s">
        <v>94</v>
      </c>
      <c r="C42" s="12">
        <v>8</v>
      </c>
      <c r="D42" s="8">
        <v>1.0900000000000001</v>
      </c>
      <c r="E42" s="12">
        <v>4</v>
      </c>
      <c r="F42" s="8">
        <v>0.84</v>
      </c>
      <c r="G42" s="12">
        <v>3</v>
      </c>
      <c r="H42" s="8">
        <v>1.24</v>
      </c>
      <c r="I42" s="12">
        <v>0</v>
      </c>
    </row>
    <row r="43" spans="2:9" ht="15" customHeight="1" x14ac:dyDescent="0.2">
      <c r="B43" t="s">
        <v>89</v>
      </c>
      <c r="C43" s="12">
        <v>6</v>
      </c>
      <c r="D43" s="8">
        <v>0.82</v>
      </c>
      <c r="E43" s="12">
        <v>1</v>
      </c>
      <c r="F43" s="8">
        <v>0.21</v>
      </c>
      <c r="G43" s="12">
        <v>5</v>
      </c>
      <c r="H43" s="8">
        <v>2.0699999999999998</v>
      </c>
      <c r="I43" s="12">
        <v>0</v>
      </c>
    </row>
    <row r="44" spans="2:9" ht="15" customHeight="1" x14ac:dyDescent="0.2">
      <c r="B44" t="s">
        <v>99</v>
      </c>
      <c r="C44" s="12">
        <v>6</v>
      </c>
      <c r="D44" s="8">
        <v>0.82</v>
      </c>
      <c r="E44" s="12">
        <v>0</v>
      </c>
      <c r="F44" s="8">
        <v>0</v>
      </c>
      <c r="G44" s="12">
        <v>4</v>
      </c>
      <c r="H44" s="8">
        <v>1.66</v>
      </c>
      <c r="I44" s="12">
        <v>1</v>
      </c>
    </row>
    <row r="45" spans="2:9" ht="15" customHeight="1" x14ac:dyDescent="0.2">
      <c r="B45" t="s">
        <v>65</v>
      </c>
      <c r="C45" s="12">
        <v>6</v>
      </c>
      <c r="D45" s="8">
        <v>0.82</v>
      </c>
      <c r="E45" s="12">
        <v>1</v>
      </c>
      <c r="F45" s="8">
        <v>0.21</v>
      </c>
      <c r="G45" s="12">
        <v>5</v>
      </c>
      <c r="H45" s="8">
        <v>2.0699999999999998</v>
      </c>
      <c r="I45" s="12">
        <v>0</v>
      </c>
    </row>
    <row r="46" spans="2:9" ht="15" customHeight="1" x14ac:dyDescent="0.2">
      <c r="B46" t="s">
        <v>68</v>
      </c>
      <c r="C46" s="12">
        <v>6</v>
      </c>
      <c r="D46" s="8">
        <v>0.82</v>
      </c>
      <c r="E46" s="12">
        <v>4</v>
      </c>
      <c r="F46" s="8">
        <v>0.84</v>
      </c>
      <c r="G46" s="12">
        <v>2</v>
      </c>
      <c r="H46" s="8">
        <v>0.83</v>
      </c>
      <c r="I46" s="12">
        <v>0</v>
      </c>
    </row>
    <row r="47" spans="2:9" ht="15" customHeight="1" x14ac:dyDescent="0.2">
      <c r="B47" t="s">
        <v>81</v>
      </c>
      <c r="C47" s="12">
        <v>6</v>
      </c>
      <c r="D47" s="8">
        <v>0.82</v>
      </c>
      <c r="E47" s="12">
        <v>0</v>
      </c>
      <c r="F47" s="8">
        <v>0</v>
      </c>
      <c r="G47" s="12">
        <v>3</v>
      </c>
      <c r="H47" s="8">
        <v>1.24</v>
      </c>
      <c r="I47" s="12">
        <v>0</v>
      </c>
    </row>
    <row r="50" spans="2:9" ht="33" customHeight="1" x14ac:dyDescent="0.2">
      <c r="B50" t="s">
        <v>227</v>
      </c>
      <c r="C50" s="10" t="s">
        <v>55</v>
      </c>
      <c r="D50" s="10" t="s">
        <v>56</v>
      </c>
      <c r="E50" s="10" t="s">
        <v>57</v>
      </c>
      <c r="F50" s="10" t="s">
        <v>58</v>
      </c>
      <c r="G50" s="10" t="s">
        <v>59</v>
      </c>
      <c r="H50" s="10" t="s">
        <v>60</v>
      </c>
      <c r="I50" s="10" t="s">
        <v>61</v>
      </c>
    </row>
    <row r="51" spans="2:9" ht="15" customHeight="1" x14ac:dyDescent="0.2">
      <c r="B51" t="s">
        <v>138</v>
      </c>
      <c r="C51" s="12">
        <v>56</v>
      </c>
      <c r="D51" s="8">
        <v>7.61</v>
      </c>
      <c r="E51" s="12">
        <v>55</v>
      </c>
      <c r="F51" s="8">
        <v>11.53</v>
      </c>
      <c r="G51" s="12">
        <v>1</v>
      </c>
      <c r="H51" s="8">
        <v>0.41</v>
      </c>
      <c r="I51" s="12">
        <v>0</v>
      </c>
    </row>
    <row r="52" spans="2:9" ht="15" customHeight="1" x14ac:dyDescent="0.2">
      <c r="B52" t="s">
        <v>137</v>
      </c>
      <c r="C52" s="12">
        <v>44</v>
      </c>
      <c r="D52" s="8">
        <v>5.98</v>
      </c>
      <c r="E52" s="12">
        <v>44</v>
      </c>
      <c r="F52" s="8">
        <v>9.2200000000000006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122</v>
      </c>
      <c r="C53" s="12">
        <v>30</v>
      </c>
      <c r="D53" s="8">
        <v>4.08</v>
      </c>
      <c r="E53" s="12">
        <v>27</v>
      </c>
      <c r="F53" s="8">
        <v>5.66</v>
      </c>
      <c r="G53" s="12">
        <v>3</v>
      </c>
      <c r="H53" s="8">
        <v>1.24</v>
      </c>
      <c r="I53" s="12">
        <v>0</v>
      </c>
    </row>
    <row r="54" spans="2:9" ht="15" customHeight="1" x14ac:dyDescent="0.2">
      <c r="B54" t="s">
        <v>128</v>
      </c>
      <c r="C54" s="12">
        <v>26</v>
      </c>
      <c r="D54" s="8">
        <v>3.53</v>
      </c>
      <c r="E54" s="12">
        <v>17</v>
      </c>
      <c r="F54" s="8">
        <v>3.56</v>
      </c>
      <c r="G54" s="12">
        <v>9</v>
      </c>
      <c r="H54" s="8">
        <v>3.73</v>
      </c>
      <c r="I54" s="12">
        <v>0</v>
      </c>
    </row>
    <row r="55" spans="2:9" ht="15" customHeight="1" x14ac:dyDescent="0.2">
      <c r="B55" t="s">
        <v>134</v>
      </c>
      <c r="C55" s="12">
        <v>24</v>
      </c>
      <c r="D55" s="8">
        <v>3.26</v>
      </c>
      <c r="E55" s="12">
        <v>17</v>
      </c>
      <c r="F55" s="8">
        <v>3.56</v>
      </c>
      <c r="G55" s="12">
        <v>7</v>
      </c>
      <c r="H55" s="8">
        <v>2.9</v>
      </c>
      <c r="I55" s="12">
        <v>0</v>
      </c>
    </row>
    <row r="56" spans="2:9" ht="15" customHeight="1" x14ac:dyDescent="0.2">
      <c r="B56" t="s">
        <v>139</v>
      </c>
      <c r="C56" s="12">
        <v>22</v>
      </c>
      <c r="D56" s="8">
        <v>2.99</v>
      </c>
      <c r="E56" s="12">
        <v>21</v>
      </c>
      <c r="F56" s="8">
        <v>4.4000000000000004</v>
      </c>
      <c r="G56" s="12">
        <v>1</v>
      </c>
      <c r="H56" s="8">
        <v>0.41</v>
      </c>
      <c r="I56" s="12">
        <v>0</v>
      </c>
    </row>
    <row r="57" spans="2:9" ht="15" customHeight="1" x14ac:dyDescent="0.2">
      <c r="B57" t="s">
        <v>126</v>
      </c>
      <c r="C57" s="12">
        <v>21</v>
      </c>
      <c r="D57" s="8">
        <v>2.85</v>
      </c>
      <c r="E57" s="12">
        <v>17</v>
      </c>
      <c r="F57" s="8">
        <v>3.56</v>
      </c>
      <c r="G57" s="12">
        <v>4</v>
      </c>
      <c r="H57" s="8">
        <v>1.66</v>
      </c>
      <c r="I57" s="12">
        <v>0</v>
      </c>
    </row>
    <row r="58" spans="2:9" ht="15" customHeight="1" x14ac:dyDescent="0.2">
      <c r="B58" t="s">
        <v>127</v>
      </c>
      <c r="C58" s="12">
        <v>16</v>
      </c>
      <c r="D58" s="8">
        <v>2.17</v>
      </c>
      <c r="E58" s="12">
        <v>10</v>
      </c>
      <c r="F58" s="8">
        <v>2.1</v>
      </c>
      <c r="G58" s="12">
        <v>6</v>
      </c>
      <c r="H58" s="8">
        <v>2.4900000000000002</v>
      </c>
      <c r="I58" s="12">
        <v>0</v>
      </c>
    </row>
    <row r="59" spans="2:9" ht="15" customHeight="1" x14ac:dyDescent="0.2">
      <c r="B59" t="s">
        <v>136</v>
      </c>
      <c r="C59" s="12">
        <v>16</v>
      </c>
      <c r="D59" s="8">
        <v>2.17</v>
      </c>
      <c r="E59" s="12">
        <v>15</v>
      </c>
      <c r="F59" s="8">
        <v>3.14</v>
      </c>
      <c r="G59" s="12">
        <v>1</v>
      </c>
      <c r="H59" s="8">
        <v>0.41</v>
      </c>
      <c r="I59" s="12">
        <v>0</v>
      </c>
    </row>
    <row r="60" spans="2:9" ht="15" customHeight="1" x14ac:dyDescent="0.2">
      <c r="B60" t="s">
        <v>144</v>
      </c>
      <c r="C60" s="12">
        <v>15</v>
      </c>
      <c r="D60" s="8">
        <v>2.04</v>
      </c>
      <c r="E60" s="12">
        <v>12</v>
      </c>
      <c r="F60" s="8">
        <v>2.52</v>
      </c>
      <c r="G60" s="12">
        <v>3</v>
      </c>
      <c r="H60" s="8">
        <v>1.24</v>
      </c>
      <c r="I60" s="12">
        <v>0</v>
      </c>
    </row>
    <row r="61" spans="2:9" ht="15" customHeight="1" x14ac:dyDescent="0.2">
      <c r="B61" t="s">
        <v>123</v>
      </c>
      <c r="C61" s="12">
        <v>15</v>
      </c>
      <c r="D61" s="8">
        <v>2.04</v>
      </c>
      <c r="E61" s="12">
        <v>8</v>
      </c>
      <c r="F61" s="8">
        <v>1.68</v>
      </c>
      <c r="G61" s="12">
        <v>7</v>
      </c>
      <c r="H61" s="8">
        <v>2.9</v>
      </c>
      <c r="I61" s="12">
        <v>0</v>
      </c>
    </row>
    <row r="62" spans="2:9" ht="15" customHeight="1" x14ac:dyDescent="0.2">
      <c r="B62" t="s">
        <v>152</v>
      </c>
      <c r="C62" s="12">
        <v>15</v>
      </c>
      <c r="D62" s="8">
        <v>2.04</v>
      </c>
      <c r="E62" s="12">
        <v>12</v>
      </c>
      <c r="F62" s="8">
        <v>2.52</v>
      </c>
      <c r="G62" s="12">
        <v>3</v>
      </c>
      <c r="H62" s="8">
        <v>1.24</v>
      </c>
      <c r="I62" s="12">
        <v>0</v>
      </c>
    </row>
    <row r="63" spans="2:9" ht="15" customHeight="1" x14ac:dyDescent="0.2">
      <c r="B63" t="s">
        <v>131</v>
      </c>
      <c r="C63" s="12">
        <v>15</v>
      </c>
      <c r="D63" s="8">
        <v>2.04</v>
      </c>
      <c r="E63" s="12">
        <v>2</v>
      </c>
      <c r="F63" s="8">
        <v>0.42</v>
      </c>
      <c r="G63" s="12">
        <v>12</v>
      </c>
      <c r="H63" s="8">
        <v>4.9800000000000004</v>
      </c>
      <c r="I63" s="12">
        <v>0</v>
      </c>
    </row>
    <row r="64" spans="2:9" ht="15" customHeight="1" x14ac:dyDescent="0.2">
      <c r="B64" t="s">
        <v>158</v>
      </c>
      <c r="C64" s="12">
        <v>14</v>
      </c>
      <c r="D64" s="8">
        <v>1.9</v>
      </c>
      <c r="E64" s="12">
        <v>12</v>
      </c>
      <c r="F64" s="8">
        <v>2.52</v>
      </c>
      <c r="G64" s="12">
        <v>2</v>
      </c>
      <c r="H64" s="8">
        <v>0.83</v>
      </c>
      <c r="I64" s="12">
        <v>0</v>
      </c>
    </row>
    <row r="65" spans="2:9" ht="15" customHeight="1" x14ac:dyDescent="0.2">
      <c r="B65" t="s">
        <v>121</v>
      </c>
      <c r="C65" s="12">
        <v>13</v>
      </c>
      <c r="D65" s="8">
        <v>1.77</v>
      </c>
      <c r="E65" s="12">
        <v>5</v>
      </c>
      <c r="F65" s="8">
        <v>1.05</v>
      </c>
      <c r="G65" s="12">
        <v>8</v>
      </c>
      <c r="H65" s="8">
        <v>3.32</v>
      </c>
      <c r="I65" s="12">
        <v>0</v>
      </c>
    </row>
    <row r="66" spans="2:9" ht="15" customHeight="1" x14ac:dyDescent="0.2">
      <c r="B66" t="s">
        <v>125</v>
      </c>
      <c r="C66" s="12">
        <v>12</v>
      </c>
      <c r="D66" s="8">
        <v>1.63</v>
      </c>
      <c r="E66" s="12">
        <v>10</v>
      </c>
      <c r="F66" s="8">
        <v>2.1</v>
      </c>
      <c r="G66" s="12">
        <v>2</v>
      </c>
      <c r="H66" s="8">
        <v>0.83</v>
      </c>
      <c r="I66" s="12">
        <v>0</v>
      </c>
    </row>
    <row r="67" spans="2:9" ht="15" customHeight="1" x14ac:dyDescent="0.2">
      <c r="B67" t="s">
        <v>135</v>
      </c>
      <c r="C67" s="12">
        <v>11</v>
      </c>
      <c r="D67" s="8">
        <v>1.49</v>
      </c>
      <c r="E67" s="12">
        <v>10</v>
      </c>
      <c r="F67" s="8">
        <v>2.1</v>
      </c>
      <c r="G67" s="12">
        <v>1</v>
      </c>
      <c r="H67" s="8">
        <v>0.41</v>
      </c>
      <c r="I67" s="12">
        <v>0</v>
      </c>
    </row>
    <row r="68" spans="2:9" ht="15" customHeight="1" x14ac:dyDescent="0.2">
      <c r="B68" t="s">
        <v>159</v>
      </c>
      <c r="C68" s="12">
        <v>11</v>
      </c>
      <c r="D68" s="8">
        <v>1.49</v>
      </c>
      <c r="E68" s="12">
        <v>9</v>
      </c>
      <c r="F68" s="8">
        <v>1.89</v>
      </c>
      <c r="G68" s="12">
        <v>2</v>
      </c>
      <c r="H68" s="8">
        <v>0.83</v>
      </c>
      <c r="I68" s="12">
        <v>0</v>
      </c>
    </row>
    <row r="69" spans="2:9" ht="15" customHeight="1" x14ac:dyDescent="0.2">
      <c r="B69" t="s">
        <v>143</v>
      </c>
      <c r="C69" s="12">
        <v>9</v>
      </c>
      <c r="D69" s="8">
        <v>1.22</v>
      </c>
      <c r="E69" s="12">
        <v>4</v>
      </c>
      <c r="F69" s="8">
        <v>0.84</v>
      </c>
      <c r="G69" s="12">
        <v>5</v>
      </c>
      <c r="H69" s="8">
        <v>2.0699999999999998</v>
      </c>
      <c r="I69" s="12">
        <v>0</v>
      </c>
    </row>
    <row r="70" spans="2:9" ht="15" customHeight="1" x14ac:dyDescent="0.2">
      <c r="B70" t="s">
        <v>155</v>
      </c>
      <c r="C70" s="12">
        <v>9</v>
      </c>
      <c r="D70" s="8">
        <v>1.22</v>
      </c>
      <c r="E70" s="12">
        <v>8</v>
      </c>
      <c r="F70" s="8">
        <v>1.68</v>
      </c>
      <c r="G70" s="12">
        <v>1</v>
      </c>
      <c r="H70" s="8">
        <v>0.41</v>
      </c>
      <c r="I70" s="12">
        <v>0</v>
      </c>
    </row>
    <row r="71" spans="2:9" ht="15" customHeight="1" x14ac:dyDescent="0.2">
      <c r="B71" t="s">
        <v>129</v>
      </c>
      <c r="C71" s="12">
        <v>9</v>
      </c>
      <c r="D71" s="8">
        <v>1.22</v>
      </c>
      <c r="E71" s="12">
        <v>5</v>
      </c>
      <c r="F71" s="8">
        <v>1.05</v>
      </c>
      <c r="G71" s="12">
        <v>4</v>
      </c>
      <c r="H71" s="8">
        <v>1.66</v>
      </c>
      <c r="I71" s="12">
        <v>0</v>
      </c>
    </row>
    <row r="73" spans="2:9" ht="15" customHeight="1" x14ac:dyDescent="0.2">
      <c r="B73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BD83D-3AF1-4F8A-9DC5-0E2F0C6708A6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257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81</v>
      </c>
      <c r="D6" s="8">
        <v>26.91</v>
      </c>
      <c r="E6" s="12">
        <v>35</v>
      </c>
      <c r="F6" s="8">
        <v>23.49</v>
      </c>
      <c r="G6" s="12">
        <v>46</v>
      </c>
      <c r="H6" s="8">
        <v>33.33</v>
      </c>
      <c r="I6" s="12">
        <v>0</v>
      </c>
    </row>
    <row r="7" spans="2:9" ht="15" customHeight="1" x14ac:dyDescent="0.2">
      <c r="B7" t="s">
        <v>41</v>
      </c>
      <c r="C7" s="12">
        <v>21</v>
      </c>
      <c r="D7" s="8">
        <v>6.98</v>
      </c>
      <c r="E7" s="12">
        <v>5</v>
      </c>
      <c r="F7" s="8">
        <v>3.36</v>
      </c>
      <c r="G7" s="12">
        <v>15</v>
      </c>
      <c r="H7" s="8">
        <v>10.87</v>
      </c>
      <c r="I7" s="12">
        <v>1</v>
      </c>
    </row>
    <row r="8" spans="2:9" ht="15" customHeight="1" x14ac:dyDescent="0.2">
      <c r="B8" t="s">
        <v>42</v>
      </c>
      <c r="C8" s="12">
        <v>1</v>
      </c>
      <c r="D8" s="8">
        <v>0.33</v>
      </c>
      <c r="E8" s="12">
        <v>0</v>
      </c>
      <c r="F8" s="8">
        <v>0</v>
      </c>
      <c r="G8" s="12">
        <v>1</v>
      </c>
      <c r="H8" s="8">
        <v>0.72</v>
      </c>
      <c r="I8" s="12">
        <v>0</v>
      </c>
    </row>
    <row r="9" spans="2:9" ht="15" customHeight="1" x14ac:dyDescent="0.2">
      <c r="B9" t="s">
        <v>43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44</v>
      </c>
      <c r="C10" s="12">
        <v>8</v>
      </c>
      <c r="D10" s="8">
        <v>2.66</v>
      </c>
      <c r="E10" s="12">
        <v>3</v>
      </c>
      <c r="F10" s="8">
        <v>2.0099999999999998</v>
      </c>
      <c r="G10" s="12">
        <v>4</v>
      </c>
      <c r="H10" s="8">
        <v>2.9</v>
      </c>
      <c r="I10" s="12">
        <v>1</v>
      </c>
    </row>
    <row r="11" spans="2:9" ht="15" customHeight="1" x14ac:dyDescent="0.2">
      <c r="B11" t="s">
        <v>45</v>
      </c>
      <c r="C11" s="12">
        <v>52</v>
      </c>
      <c r="D11" s="8">
        <v>17.28</v>
      </c>
      <c r="E11" s="12">
        <v>18</v>
      </c>
      <c r="F11" s="8">
        <v>12.08</v>
      </c>
      <c r="G11" s="12">
        <v>34</v>
      </c>
      <c r="H11" s="8">
        <v>24.64</v>
      </c>
      <c r="I11" s="12">
        <v>0</v>
      </c>
    </row>
    <row r="12" spans="2:9" ht="15" customHeight="1" x14ac:dyDescent="0.2">
      <c r="B12" t="s">
        <v>46</v>
      </c>
      <c r="C12" s="12">
        <v>3</v>
      </c>
      <c r="D12" s="8">
        <v>1</v>
      </c>
      <c r="E12" s="12">
        <v>1</v>
      </c>
      <c r="F12" s="8">
        <v>0.67</v>
      </c>
      <c r="G12" s="12">
        <v>2</v>
      </c>
      <c r="H12" s="8">
        <v>1.45</v>
      </c>
      <c r="I12" s="12">
        <v>0</v>
      </c>
    </row>
    <row r="13" spans="2:9" ht="15" customHeight="1" x14ac:dyDescent="0.2">
      <c r="B13" t="s">
        <v>47</v>
      </c>
      <c r="C13" s="12">
        <v>11</v>
      </c>
      <c r="D13" s="8">
        <v>3.65</v>
      </c>
      <c r="E13" s="12">
        <v>5</v>
      </c>
      <c r="F13" s="8">
        <v>3.36</v>
      </c>
      <c r="G13" s="12">
        <v>6</v>
      </c>
      <c r="H13" s="8">
        <v>4.3499999999999996</v>
      </c>
      <c r="I13" s="12">
        <v>0</v>
      </c>
    </row>
    <row r="14" spans="2:9" ht="15" customHeight="1" x14ac:dyDescent="0.2">
      <c r="B14" t="s">
        <v>48</v>
      </c>
      <c r="C14" s="12">
        <v>9</v>
      </c>
      <c r="D14" s="8">
        <v>2.99</v>
      </c>
      <c r="E14" s="12">
        <v>7</v>
      </c>
      <c r="F14" s="8">
        <v>4.7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49</v>
      </c>
      <c r="C15" s="12">
        <v>24</v>
      </c>
      <c r="D15" s="8">
        <v>7.97</v>
      </c>
      <c r="E15" s="12">
        <v>16</v>
      </c>
      <c r="F15" s="8">
        <v>10.74</v>
      </c>
      <c r="G15" s="12">
        <v>7</v>
      </c>
      <c r="H15" s="8">
        <v>5.07</v>
      </c>
      <c r="I15" s="12">
        <v>0</v>
      </c>
    </row>
    <row r="16" spans="2:9" ht="15" customHeight="1" x14ac:dyDescent="0.2">
      <c r="B16" t="s">
        <v>50</v>
      </c>
      <c r="C16" s="12">
        <v>49</v>
      </c>
      <c r="D16" s="8">
        <v>16.28</v>
      </c>
      <c r="E16" s="12">
        <v>41</v>
      </c>
      <c r="F16" s="8">
        <v>27.52</v>
      </c>
      <c r="G16" s="12">
        <v>8</v>
      </c>
      <c r="H16" s="8">
        <v>5.8</v>
      </c>
      <c r="I16" s="12">
        <v>0</v>
      </c>
    </row>
    <row r="17" spans="2:9" ht="15" customHeight="1" x14ac:dyDescent="0.2">
      <c r="B17" t="s">
        <v>51</v>
      </c>
      <c r="C17" s="12">
        <v>14</v>
      </c>
      <c r="D17" s="8">
        <v>4.6500000000000004</v>
      </c>
      <c r="E17" s="12">
        <v>10</v>
      </c>
      <c r="F17" s="8">
        <v>6.71</v>
      </c>
      <c r="G17" s="12">
        <v>1</v>
      </c>
      <c r="H17" s="8">
        <v>0.72</v>
      </c>
      <c r="I17" s="12">
        <v>0</v>
      </c>
    </row>
    <row r="18" spans="2:9" ht="15" customHeight="1" x14ac:dyDescent="0.2">
      <c r="B18" t="s">
        <v>52</v>
      </c>
      <c r="C18" s="12">
        <v>8</v>
      </c>
      <c r="D18" s="8">
        <v>2.66</v>
      </c>
      <c r="E18" s="12">
        <v>3</v>
      </c>
      <c r="F18" s="8">
        <v>2.0099999999999998</v>
      </c>
      <c r="G18" s="12">
        <v>1</v>
      </c>
      <c r="H18" s="8">
        <v>0.72</v>
      </c>
      <c r="I18" s="12">
        <v>0</v>
      </c>
    </row>
    <row r="19" spans="2:9" ht="15" customHeight="1" x14ac:dyDescent="0.2">
      <c r="B19" t="s">
        <v>53</v>
      </c>
      <c r="C19" s="12">
        <v>20</v>
      </c>
      <c r="D19" s="8">
        <v>6.64</v>
      </c>
      <c r="E19" s="12">
        <v>5</v>
      </c>
      <c r="F19" s="8">
        <v>3.36</v>
      </c>
      <c r="G19" s="12">
        <v>13</v>
      </c>
      <c r="H19" s="8">
        <v>9.42</v>
      </c>
      <c r="I19" s="12">
        <v>0</v>
      </c>
    </row>
    <row r="20" spans="2:9" ht="15" customHeight="1" x14ac:dyDescent="0.2">
      <c r="B20" s="9" t="s">
        <v>225</v>
      </c>
      <c r="C20" s="12">
        <f>SUM(LTBL_15307[総数／事業所数])</f>
        <v>301</v>
      </c>
      <c r="E20" s="12">
        <f>SUBTOTAL(109,LTBL_15307[個人／事業所数])</f>
        <v>149</v>
      </c>
      <c r="G20" s="12">
        <f>SUBTOTAL(109,LTBL_15307[法人／事業所数])</f>
        <v>138</v>
      </c>
      <c r="I20" s="12">
        <f>SUBTOTAL(109,LTBL_15307[法人以外の団体／事業所数])</f>
        <v>2</v>
      </c>
    </row>
    <row r="21" spans="2:9" ht="15" customHeight="1" x14ac:dyDescent="0.2">
      <c r="E21" s="11">
        <f>LTBL_15307[[#Totals],[個人／事業所数]]/LTBL_15307[[#Totals],[総数／事業所数]]</f>
        <v>0.49501661129568109</v>
      </c>
      <c r="G21" s="11">
        <f>LTBL_15307[[#Totals],[法人／事業所数]]/LTBL_15307[[#Totals],[総数／事業所数]]</f>
        <v>0.4584717607973422</v>
      </c>
      <c r="I21" s="11">
        <f>LTBL_15307[[#Totals],[法人以外の団体／事業所数]]/LTBL_15307[[#Totals],[総数／事業所数]]</f>
        <v>6.6445182724252493E-3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38</v>
      </c>
      <c r="D24" s="8">
        <v>12.62</v>
      </c>
      <c r="E24" s="12">
        <v>36</v>
      </c>
      <c r="F24" s="8">
        <v>24.16</v>
      </c>
      <c r="G24" s="12">
        <v>2</v>
      </c>
      <c r="H24" s="8">
        <v>1.45</v>
      </c>
      <c r="I24" s="12">
        <v>0</v>
      </c>
    </row>
    <row r="25" spans="2:9" ht="15" customHeight="1" x14ac:dyDescent="0.2">
      <c r="B25" t="s">
        <v>62</v>
      </c>
      <c r="C25" s="12">
        <v>37</v>
      </c>
      <c r="D25" s="8">
        <v>12.29</v>
      </c>
      <c r="E25" s="12">
        <v>18</v>
      </c>
      <c r="F25" s="8">
        <v>12.08</v>
      </c>
      <c r="G25" s="12">
        <v>19</v>
      </c>
      <c r="H25" s="8">
        <v>13.77</v>
      </c>
      <c r="I25" s="12">
        <v>0</v>
      </c>
    </row>
    <row r="26" spans="2:9" ht="15" customHeight="1" x14ac:dyDescent="0.2">
      <c r="B26" t="s">
        <v>63</v>
      </c>
      <c r="C26" s="12">
        <v>25</v>
      </c>
      <c r="D26" s="8">
        <v>8.31</v>
      </c>
      <c r="E26" s="12">
        <v>12</v>
      </c>
      <c r="F26" s="8">
        <v>8.0500000000000007</v>
      </c>
      <c r="G26" s="12">
        <v>13</v>
      </c>
      <c r="H26" s="8">
        <v>9.42</v>
      </c>
      <c r="I26" s="12">
        <v>0</v>
      </c>
    </row>
    <row r="27" spans="2:9" ht="15" customHeight="1" x14ac:dyDescent="0.2">
      <c r="B27" t="s">
        <v>64</v>
      </c>
      <c r="C27" s="12">
        <v>19</v>
      </c>
      <c r="D27" s="8">
        <v>6.31</v>
      </c>
      <c r="E27" s="12">
        <v>5</v>
      </c>
      <c r="F27" s="8">
        <v>3.36</v>
      </c>
      <c r="G27" s="12">
        <v>14</v>
      </c>
      <c r="H27" s="8">
        <v>10.14</v>
      </c>
      <c r="I27" s="12">
        <v>0</v>
      </c>
    </row>
    <row r="28" spans="2:9" ht="15" customHeight="1" x14ac:dyDescent="0.2">
      <c r="B28" t="s">
        <v>77</v>
      </c>
      <c r="C28" s="12">
        <v>15</v>
      </c>
      <c r="D28" s="8">
        <v>4.9800000000000004</v>
      </c>
      <c r="E28" s="12">
        <v>13</v>
      </c>
      <c r="F28" s="8">
        <v>8.7200000000000006</v>
      </c>
      <c r="G28" s="12">
        <v>2</v>
      </c>
      <c r="H28" s="8">
        <v>1.45</v>
      </c>
      <c r="I28" s="12">
        <v>0</v>
      </c>
    </row>
    <row r="29" spans="2:9" ht="15" customHeight="1" x14ac:dyDescent="0.2">
      <c r="B29" t="s">
        <v>71</v>
      </c>
      <c r="C29" s="12">
        <v>14</v>
      </c>
      <c r="D29" s="8">
        <v>4.6500000000000004</v>
      </c>
      <c r="E29" s="12">
        <v>5</v>
      </c>
      <c r="F29" s="8">
        <v>3.36</v>
      </c>
      <c r="G29" s="12">
        <v>9</v>
      </c>
      <c r="H29" s="8">
        <v>6.52</v>
      </c>
      <c r="I29" s="12">
        <v>0</v>
      </c>
    </row>
    <row r="30" spans="2:9" ht="15" customHeight="1" x14ac:dyDescent="0.2">
      <c r="B30" t="s">
        <v>79</v>
      </c>
      <c r="C30" s="12">
        <v>14</v>
      </c>
      <c r="D30" s="8">
        <v>4.6500000000000004</v>
      </c>
      <c r="E30" s="12">
        <v>10</v>
      </c>
      <c r="F30" s="8">
        <v>6.71</v>
      </c>
      <c r="G30" s="12">
        <v>1</v>
      </c>
      <c r="H30" s="8">
        <v>0.72</v>
      </c>
      <c r="I30" s="12">
        <v>0</v>
      </c>
    </row>
    <row r="31" spans="2:9" ht="15" customHeight="1" x14ac:dyDescent="0.2">
      <c r="B31" t="s">
        <v>72</v>
      </c>
      <c r="C31" s="12">
        <v>12</v>
      </c>
      <c r="D31" s="8">
        <v>3.99</v>
      </c>
      <c r="E31" s="12">
        <v>5</v>
      </c>
      <c r="F31" s="8">
        <v>3.36</v>
      </c>
      <c r="G31" s="12">
        <v>7</v>
      </c>
      <c r="H31" s="8">
        <v>5.07</v>
      </c>
      <c r="I31" s="12">
        <v>0</v>
      </c>
    </row>
    <row r="32" spans="2:9" ht="15" customHeight="1" x14ac:dyDescent="0.2">
      <c r="B32" t="s">
        <v>70</v>
      </c>
      <c r="C32" s="12">
        <v>10</v>
      </c>
      <c r="D32" s="8">
        <v>3.32</v>
      </c>
      <c r="E32" s="12">
        <v>7</v>
      </c>
      <c r="F32" s="8">
        <v>4.7</v>
      </c>
      <c r="G32" s="12">
        <v>3</v>
      </c>
      <c r="H32" s="8">
        <v>2.17</v>
      </c>
      <c r="I32" s="12">
        <v>0</v>
      </c>
    </row>
    <row r="33" spans="2:9" ht="15" customHeight="1" x14ac:dyDescent="0.2">
      <c r="B33" t="s">
        <v>73</v>
      </c>
      <c r="C33" s="12">
        <v>8</v>
      </c>
      <c r="D33" s="8">
        <v>2.66</v>
      </c>
      <c r="E33" s="12">
        <v>5</v>
      </c>
      <c r="F33" s="8">
        <v>3.36</v>
      </c>
      <c r="G33" s="12">
        <v>3</v>
      </c>
      <c r="H33" s="8">
        <v>2.17</v>
      </c>
      <c r="I33" s="12">
        <v>0</v>
      </c>
    </row>
    <row r="34" spans="2:9" ht="15" customHeight="1" x14ac:dyDescent="0.2">
      <c r="B34" t="s">
        <v>76</v>
      </c>
      <c r="C34" s="12">
        <v>7</v>
      </c>
      <c r="D34" s="8">
        <v>2.33</v>
      </c>
      <c r="E34" s="12">
        <v>3</v>
      </c>
      <c r="F34" s="8">
        <v>2.0099999999999998</v>
      </c>
      <c r="G34" s="12">
        <v>4</v>
      </c>
      <c r="H34" s="8">
        <v>2.9</v>
      </c>
      <c r="I34" s="12">
        <v>0</v>
      </c>
    </row>
    <row r="35" spans="2:9" ht="15" customHeight="1" x14ac:dyDescent="0.2">
      <c r="B35" t="s">
        <v>94</v>
      </c>
      <c r="C35" s="12">
        <v>7</v>
      </c>
      <c r="D35" s="8">
        <v>2.33</v>
      </c>
      <c r="E35" s="12">
        <v>2</v>
      </c>
      <c r="F35" s="8">
        <v>1.34</v>
      </c>
      <c r="G35" s="12">
        <v>5</v>
      </c>
      <c r="H35" s="8">
        <v>3.62</v>
      </c>
      <c r="I35" s="12">
        <v>0</v>
      </c>
    </row>
    <row r="36" spans="2:9" ht="15" customHeight="1" x14ac:dyDescent="0.2">
      <c r="B36" t="s">
        <v>85</v>
      </c>
      <c r="C36" s="12">
        <v>6</v>
      </c>
      <c r="D36" s="8">
        <v>1.99</v>
      </c>
      <c r="E36" s="12">
        <v>0</v>
      </c>
      <c r="F36" s="8">
        <v>0</v>
      </c>
      <c r="G36" s="12">
        <v>6</v>
      </c>
      <c r="H36" s="8">
        <v>4.3499999999999996</v>
      </c>
      <c r="I36" s="12">
        <v>0</v>
      </c>
    </row>
    <row r="37" spans="2:9" ht="15" customHeight="1" x14ac:dyDescent="0.2">
      <c r="B37" t="s">
        <v>66</v>
      </c>
      <c r="C37" s="12">
        <v>6</v>
      </c>
      <c r="D37" s="8">
        <v>1.99</v>
      </c>
      <c r="E37" s="12">
        <v>0</v>
      </c>
      <c r="F37" s="8">
        <v>0</v>
      </c>
      <c r="G37" s="12">
        <v>6</v>
      </c>
      <c r="H37" s="8">
        <v>4.3499999999999996</v>
      </c>
      <c r="I37" s="12">
        <v>0</v>
      </c>
    </row>
    <row r="38" spans="2:9" ht="15" customHeight="1" x14ac:dyDescent="0.2">
      <c r="B38" t="s">
        <v>102</v>
      </c>
      <c r="C38" s="12">
        <v>5</v>
      </c>
      <c r="D38" s="8">
        <v>1.66</v>
      </c>
      <c r="E38" s="12">
        <v>1</v>
      </c>
      <c r="F38" s="8">
        <v>0.67</v>
      </c>
      <c r="G38" s="12">
        <v>4</v>
      </c>
      <c r="H38" s="8">
        <v>2.9</v>
      </c>
      <c r="I38" s="12">
        <v>0</v>
      </c>
    </row>
    <row r="39" spans="2:9" ht="15" customHeight="1" x14ac:dyDescent="0.2">
      <c r="B39" t="s">
        <v>101</v>
      </c>
      <c r="C39" s="12">
        <v>4</v>
      </c>
      <c r="D39" s="8">
        <v>1.33</v>
      </c>
      <c r="E39" s="12">
        <v>0</v>
      </c>
      <c r="F39" s="8">
        <v>0</v>
      </c>
      <c r="G39" s="12">
        <v>3</v>
      </c>
      <c r="H39" s="8">
        <v>2.17</v>
      </c>
      <c r="I39" s="12">
        <v>1</v>
      </c>
    </row>
    <row r="40" spans="2:9" ht="15" customHeight="1" x14ac:dyDescent="0.2">
      <c r="B40" t="s">
        <v>74</v>
      </c>
      <c r="C40" s="12">
        <v>4</v>
      </c>
      <c r="D40" s="8">
        <v>1.33</v>
      </c>
      <c r="E40" s="12">
        <v>4</v>
      </c>
      <c r="F40" s="8">
        <v>2.68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75</v>
      </c>
      <c r="C41" s="12">
        <v>4</v>
      </c>
      <c r="D41" s="8">
        <v>1.33</v>
      </c>
      <c r="E41" s="12">
        <v>3</v>
      </c>
      <c r="F41" s="8">
        <v>2.0099999999999998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88</v>
      </c>
      <c r="C42" s="12">
        <v>4</v>
      </c>
      <c r="D42" s="8">
        <v>1.33</v>
      </c>
      <c r="E42" s="12">
        <v>3</v>
      </c>
      <c r="F42" s="8">
        <v>2.0099999999999998</v>
      </c>
      <c r="G42" s="12">
        <v>1</v>
      </c>
      <c r="H42" s="8">
        <v>0.72</v>
      </c>
      <c r="I42" s="12">
        <v>0</v>
      </c>
    </row>
    <row r="43" spans="2:9" ht="15" customHeight="1" x14ac:dyDescent="0.2">
      <c r="B43" t="s">
        <v>80</v>
      </c>
      <c r="C43" s="12">
        <v>4</v>
      </c>
      <c r="D43" s="8">
        <v>1.33</v>
      </c>
      <c r="E43" s="12">
        <v>3</v>
      </c>
      <c r="F43" s="8">
        <v>2.0099999999999998</v>
      </c>
      <c r="G43" s="12">
        <v>1</v>
      </c>
      <c r="H43" s="8">
        <v>0.72</v>
      </c>
      <c r="I43" s="12">
        <v>0</v>
      </c>
    </row>
    <row r="44" spans="2:9" ht="15" customHeight="1" x14ac:dyDescent="0.2">
      <c r="B44" t="s">
        <v>81</v>
      </c>
      <c r="C44" s="12">
        <v>4</v>
      </c>
      <c r="D44" s="8">
        <v>1.33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86</v>
      </c>
      <c r="C45" s="12">
        <v>4</v>
      </c>
      <c r="D45" s="8">
        <v>1.33</v>
      </c>
      <c r="E45" s="12">
        <v>1</v>
      </c>
      <c r="F45" s="8">
        <v>0.67</v>
      </c>
      <c r="G45" s="12">
        <v>3</v>
      </c>
      <c r="H45" s="8">
        <v>2.17</v>
      </c>
      <c r="I45" s="12">
        <v>0</v>
      </c>
    </row>
    <row r="46" spans="2:9" ht="15" customHeight="1" x14ac:dyDescent="0.2">
      <c r="B46" t="s">
        <v>84</v>
      </c>
      <c r="C46" s="12">
        <v>4</v>
      </c>
      <c r="D46" s="8">
        <v>1.33</v>
      </c>
      <c r="E46" s="12">
        <v>2</v>
      </c>
      <c r="F46" s="8">
        <v>1.34</v>
      </c>
      <c r="G46" s="12">
        <v>2</v>
      </c>
      <c r="H46" s="8">
        <v>1.45</v>
      </c>
      <c r="I46" s="12">
        <v>0</v>
      </c>
    </row>
    <row r="49" spans="2:9" ht="33" customHeight="1" x14ac:dyDescent="0.2">
      <c r="B49" t="s">
        <v>227</v>
      </c>
      <c r="C49" s="10" t="s">
        <v>55</v>
      </c>
      <c r="D49" s="10" t="s">
        <v>56</v>
      </c>
      <c r="E49" s="10" t="s">
        <v>57</v>
      </c>
      <c r="F49" s="10" t="s">
        <v>58</v>
      </c>
      <c r="G49" s="10" t="s">
        <v>59</v>
      </c>
      <c r="H49" s="10" t="s">
        <v>60</v>
      </c>
      <c r="I49" s="10" t="s">
        <v>61</v>
      </c>
    </row>
    <row r="50" spans="2:9" ht="15" customHeight="1" x14ac:dyDescent="0.2">
      <c r="B50" t="s">
        <v>137</v>
      </c>
      <c r="C50" s="12">
        <v>20</v>
      </c>
      <c r="D50" s="8">
        <v>6.64</v>
      </c>
      <c r="E50" s="12">
        <v>20</v>
      </c>
      <c r="F50" s="8">
        <v>13.42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122</v>
      </c>
      <c r="C51" s="12">
        <v>17</v>
      </c>
      <c r="D51" s="8">
        <v>5.65</v>
      </c>
      <c r="E51" s="12">
        <v>13</v>
      </c>
      <c r="F51" s="8">
        <v>8.7200000000000006</v>
      </c>
      <c r="G51" s="12">
        <v>4</v>
      </c>
      <c r="H51" s="8">
        <v>2.9</v>
      </c>
      <c r="I51" s="12">
        <v>0</v>
      </c>
    </row>
    <row r="52" spans="2:9" ht="15" customHeight="1" x14ac:dyDescent="0.2">
      <c r="B52" t="s">
        <v>138</v>
      </c>
      <c r="C52" s="12">
        <v>17</v>
      </c>
      <c r="D52" s="8">
        <v>5.65</v>
      </c>
      <c r="E52" s="12">
        <v>16</v>
      </c>
      <c r="F52" s="8">
        <v>10.74</v>
      </c>
      <c r="G52" s="12">
        <v>1</v>
      </c>
      <c r="H52" s="8">
        <v>0.72</v>
      </c>
      <c r="I52" s="12">
        <v>0</v>
      </c>
    </row>
    <row r="53" spans="2:9" ht="15" customHeight="1" x14ac:dyDescent="0.2">
      <c r="B53" t="s">
        <v>128</v>
      </c>
      <c r="C53" s="12">
        <v>14</v>
      </c>
      <c r="D53" s="8">
        <v>4.6500000000000004</v>
      </c>
      <c r="E53" s="12">
        <v>5</v>
      </c>
      <c r="F53" s="8">
        <v>3.36</v>
      </c>
      <c r="G53" s="12">
        <v>9</v>
      </c>
      <c r="H53" s="8">
        <v>6.52</v>
      </c>
      <c r="I53" s="12">
        <v>0</v>
      </c>
    </row>
    <row r="54" spans="2:9" ht="15" customHeight="1" x14ac:dyDescent="0.2">
      <c r="B54" t="s">
        <v>121</v>
      </c>
      <c r="C54" s="12">
        <v>11</v>
      </c>
      <c r="D54" s="8">
        <v>3.65</v>
      </c>
      <c r="E54" s="12">
        <v>1</v>
      </c>
      <c r="F54" s="8">
        <v>0.67</v>
      </c>
      <c r="G54" s="12">
        <v>10</v>
      </c>
      <c r="H54" s="8">
        <v>7.25</v>
      </c>
      <c r="I54" s="12">
        <v>0</v>
      </c>
    </row>
    <row r="55" spans="2:9" ht="15" customHeight="1" x14ac:dyDescent="0.2">
      <c r="B55" t="s">
        <v>145</v>
      </c>
      <c r="C55" s="12">
        <v>8</v>
      </c>
      <c r="D55" s="8">
        <v>2.66</v>
      </c>
      <c r="E55" s="12">
        <v>2</v>
      </c>
      <c r="F55" s="8">
        <v>1.34</v>
      </c>
      <c r="G55" s="12">
        <v>6</v>
      </c>
      <c r="H55" s="8">
        <v>4.3499999999999996</v>
      </c>
      <c r="I55" s="12">
        <v>0</v>
      </c>
    </row>
    <row r="56" spans="2:9" ht="15" customHeight="1" x14ac:dyDescent="0.2">
      <c r="B56" t="s">
        <v>143</v>
      </c>
      <c r="C56" s="12">
        <v>7</v>
      </c>
      <c r="D56" s="8">
        <v>2.33</v>
      </c>
      <c r="E56" s="12">
        <v>4</v>
      </c>
      <c r="F56" s="8">
        <v>2.68</v>
      </c>
      <c r="G56" s="12">
        <v>3</v>
      </c>
      <c r="H56" s="8">
        <v>2.17</v>
      </c>
      <c r="I56" s="12">
        <v>0</v>
      </c>
    </row>
    <row r="57" spans="2:9" ht="15" customHeight="1" x14ac:dyDescent="0.2">
      <c r="B57" t="s">
        <v>123</v>
      </c>
      <c r="C57" s="12">
        <v>7</v>
      </c>
      <c r="D57" s="8">
        <v>2.33</v>
      </c>
      <c r="E57" s="12">
        <v>2</v>
      </c>
      <c r="F57" s="8">
        <v>1.34</v>
      </c>
      <c r="G57" s="12">
        <v>5</v>
      </c>
      <c r="H57" s="8">
        <v>3.62</v>
      </c>
      <c r="I57" s="12">
        <v>0</v>
      </c>
    </row>
    <row r="58" spans="2:9" ht="15" customHeight="1" x14ac:dyDescent="0.2">
      <c r="B58" t="s">
        <v>124</v>
      </c>
      <c r="C58" s="12">
        <v>6</v>
      </c>
      <c r="D58" s="8">
        <v>1.99</v>
      </c>
      <c r="E58" s="12">
        <v>2</v>
      </c>
      <c r="F58" s="8">
        <v>1.34</v>
      </c>
      <c r="G58" s="12">
        <v>4</v>
      </c>
      <c r="H58" s="8">
        <v>2.9</v>
      </c>
      <c r="I58" s="12">
        <v>0</v>
      </c>
    </row>
    <row r="59" spans="2:9" ht="15" customHeight="1" x14ac:dyDescent="0.2">
      <c r="B59" t="s">
        <v>127</v>
      </c>
      <c r="C59" s="12">
        <v>6</v>
      </c>
      <c r="D59" s="8">
        <v>1.99</v>
      </c>
      <c r="E59" s="12">
        <v>3</v>
      </c>
      <c r="F59" s="8">
        <v>2.0099999999999998</v>
      </c>
      <c r="G59" s="12">
        <v>3</v>
      </c>
      <c r="H59" s="8">
        <v>2.17</v>
      </c>
      <c r="I59" s="12">
        <v>0</v>
      </c>
    </row>
    <row r="60" spans="2:9" ht="15" customHeight="1" x14ac:dyDescent="0.2">
      <c r="B60" t="s">
        <v>131</v>
      </c>
      <c r="C60" s="12">
        <v>6</v>
      </c>
      <c r="D60" s="8">
        <v>1.99</v>
      </c>
      <c r="E60" s="12">
        <v>4</v>
      </c>
      <c r="F60" s="8">
        <v>2.68</v>
      </c>
      <c r="G60" s="12">
        <v>2</v>
      </c>
      <c r="H60" s="8">
        <v>1.45</v>
      </c>
      <c r="I60" s="12">
        <v>0</v>
      </c>
    </row>
    <row r="61" spans="2:9" ht="15" customHeight="1" x14ac:dyDescent="0.2">
      <c r="B61" t="s">
        <v>169</v>
      </c>
      <c r="C61" s="12">
        <v>6</v>
      </c>
      <c r="D61" s="8">
        <v>1.99</v>
      </c>
      <c r="E61" s="12">
        <v>5</v>
      </c>
      <c r="F61" s="8">
        <v>3.36</v>
      </c>
      <c r="G61" s="12">
        <v>1</v>
      </c>
      <c r="H61" s="8">
        <v>0.72</v>
      </c>
      <c r="I61" s="12">
        <v>0</v>
      </c>
    </row>
    <row r="62" spans="2:9" ht="15" customHeight="1" x14ac:dyDescent="0.2">
      <c r="B62" t="s">
        <v>184</v>
      </c>
      <c r="C62" s="12">
        <v>5</v>
      </c>
      <c r="D62" s="8">
        <v>1.66</v>
      </c>
      <c r="E62" s="12">
        <v>4</v>
      </c>
      <c r="F62" s="8">
        <v>2.68</v>
      </c>
      <c r="G62" s="12">
        <v>1</v>
      </c>
      <c r="H62" s="8">
        <v>0.72</v>
      </c>
      <c r="I62" s="12">
        <v>0</v>
      </c>
    </row>
    <row r="63" spans="2:9" ht="15" customHeight="1" x14ac:dyDescent="0.2">
      <c r="B63" t="s">
        <v>187</v>
      </c>
      <c r="C63" s="12">
        <v>5</v>
      </c>
      <c r="D63" s="8">
        <v>1.66</v>
      </c>
      <c r="E63" s="12">
        <v>2</v>
      </c>
      <c r="F63" s="8">
        <v>1.34</v>
      </c>
      <c r="G63" s="12">
        <v>3</v>
      </c>
      <c r="H63" s="8">
        <v>2.17</v>
      </c>
      <c r="I63" s="12">
        <v>0</v>
      </c>
    </row>
    <row r="64" spans="2:9" ht="15" customHeight="1" x14ac:dyDescent="0.2">
      <c r="B64" t="s">
        <v>159</v>
      </c>
      <c r="C64" s="12">
        <v>5</v>
      </c>
      <c r="D64" s="8">
        <v>1.66</v>
      </c>
      <c r="E64" s="12">
        <v>5</v>
      </c>
      <c r="F64" s="8">
        <v>3.36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144</v>
      </c>
      <c r="C65" s="12">
        <v>4</v>
      </c>
      <c r="D65" s="8">
        <v>1.33</v>
      </c>
      <c r="E65" s="12">
        <v>4</v>
      </c>
      <c r="F65" s="8">
        <v>2.68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185</v>
      </c>
      <c r="C66" s="12">
        <v>4</v>
      </c>
      <c r="D66" s="8">
        <v>1.33</v>
      </c>
      <c r="E66" s="12">
        <v>0</v>
      </c>
      <c r="F66" s="8">
        <v>0</v>
      </c>
      <c r="G66" s="12">
        <v>3</v>
      </c>
      <c r="H66" s="8">
        <v>2.17</v>
      </c>
      <c r="I66" s="12">
        <v>1</v>
      </c>
    </row>
    <row r="67" spans="2:9" ht="15" customHeight="1" x14ac:dyDescent="0.2">
      <c r="B67" t="s">
        <v>177</v>
      </c>
      <c r="C67" s="12">
        <v>4</v>
      </c>
      <c r="D67" s="8">
        <v>1.33</v>
      </c>
      <c r="E67" s="12">
        <v>1</v>
      </c>
      <c r="F67" s="8">
        <v>0.67</v>
      </c>
      <c r="G67" s="12">
        <v>3</v>
      </c>
      <c r="H67" s="8">
        <v>2.17</v>
      </c>
      <c r="I67" s="12">
        <v>0</v>
      </c>
    </row>
    <row r="68" spans="2:9" ht="15" customHeight="1" x14ac:dyDescent="0.2">
      <c r="B68" t="s">
        <v>133</v>
      </c>
      <c r="C68" s="12">
        <v>4</v>
      </c>
      <c r="D68" s="8">
        <v>1.33</v>
      </c>
      <c r="E68" s="12">
        <v>3</v>
      </c>
      <c r="F68" s="8">
        <v>2.0099999999999998</v>
      </c>
      <c r="G68" s="12">
        <v>1</v>
      </c>
      <c r="H68" s="8">
        <v>0.72</v>
      </c>
      <c r="I68" s="12">
        <v>0</v>
      </c>
    </row>
    <row r="69" spans="2:9" ht="15" customHeight="1" x14ac:dyDescent="0.2">
      <c r="B69" t="s">
        <v>134</v>
      </c>
      <c r="C69" s="12">
        <v>4</v>
      </c>
      <c r="D69" s="8">
        <v>1.33</v>
      </c>
      <c r="E69" s="12">
        <v>4</v>
      </c>
      <c r="F69" s="8">
        <v>2.68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186</v>
      </c>
      <c r="C70" s="12">
        <v>4</v>
      </c>
      <c r="D70" s="8">
        <v>1.33</v>
      </c>
      <c r="E70" s="12">
        <v>3</v>
      </c>
      <c r="F70" s="8">
        <v>2.0099999999999998</v>
      </c>
      <c r="G70" s="12">
        <v>1</v>
      </c>
      <c r="H70" s="8">
        <v>0.72</v>
      </c>
      <c r="I70" s="12">
        <v>0</v>
      </c>
    </row>
    <row r="71" spans="2:9" ht="15" customHeight="1" x14ac:dyDescent="0.2">
      <c r="B71" t="s">
        <v>139</v>
      </c>
      <c r="C71" s="12">
        <v>4</v>
      </c>
      <c r="D71" s="8">
        <v>1.33</v>
      </c>
      <c r="E71" s="12">
        <v>4</v>
      </c>
      <c r="F71" s="8">
        <v>2.68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140</v>
      </c>
      <c r="C72" s="12">
        <v>4</v>
      </c>
      <c r="D72" s="8">
        <v>1.33</v>
      </c>
      <c r="E72" s="12">
        <v>3</v>
      </c>
      <c r="F72" s="8">
        <v>2.0099999999999998</v>
      </c>
      <c r="G72" s="12">
        <v>1</v>
      </c>
      <c r="H72" s="8">
        <v>0.72</v>
      </c>
      <c r="I72" s="12">
        <v>0</v>
      </c>
    </row>
    <row r="73" spans="2:9" ht="15" customHeight="1" x14ac:dyDescent="0.2">
      <c r="B73" t="s">
        <v>158</v>
      </c>
      <c r="C73" s="12">
        <v>4</v>
      </c>
      <c r="D73" s="8">
        <v>1.33</v>
      </c>
      <c r="E73" s="12">
        <v>1</v>
      </c>
      <c r="F73" s="8">
        <v>0.67</v>
      </c>
      <c r="G73" s="12">
        <v>3</v>
      </c>
      <c r="H73" s="8">
        <v>2.17</v>
      </c>
      <c r="I73" s="12">
        <v>0</v>
      </c>
    </row>
    <row r="75" spans="2:9" ht="15" customHeight="1" x14ac:dyDescent="0.2">
      <c r="B75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2B0E5-DA4B-46DC-9810-A37AB3C0035C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258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44</v>
      </c>
      <c r="D6" s="8">
        <v>18.18</v>
      </c>
      <c r="E6" s="12">
        <v>19</v>
      </c>
      <c r="F6" s="8">
        <v>12.67</v>
      </c>
      <c r="G6" s="12">
        <v>25</v>
      </c>
      <c r="H6" s="8">
        <v>28.74</v>
      </c>
      <c r="I6" s="12">
        <v>0</v>
      </c>
    </row>
    <row r="7" spans="2:9" ht="15" customHeight="1" x14ac:dyDescent="0.2">
      <c r="B7" t="s">
        <v>41</v>
      </c>
      <c r="C7" s="12">
        <v>51</v>
      </c>
      <c r="D7" s="8">
        <v>21.07</v>
      </c>
      <c r="E7" s="12">
        <v>29</v>
      </c>
      <c r="F7" s="8">
        <v>19.329999999999998</v>
      </c>
      <c r="G7" s="12">
        <v>22</v>
      </c>
      <c r="H7" s="8">
        <v>25.29</v>
      </c>
      <c r="I7" s="12">
        <v>0</v>
      </c>
    </row>
    <row r="8" spans="2:9" ht="15" customHeight="1" x14ac:dyDescent="0.2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43</v>
      </c>
      <c r="C9" s="12">
        <v>1</v>
      </c>
      <c r="D9" s="8">
        <v>0.41</v>
      </c>
      <c r="E9" s="12">
        <v>1</v>
      </c>
      <c r="F9" s="8">
        <v>0.67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44</v>
      </c>
      <c r="C10" s="12">
        <v>2</v>
      </c>
      <c r="D10" s="8">
        <v>0.83</v>
      </c>
      <c r="E10" s="12">
        <v>0</v>
      </c>
      <c r="F10" s="8">
        <v>0</v>
      </c>
      <c r="G10" s="12">
        <v>2</v>
      </c>
      <c r="H10" s="8">
        <v>2.2999999999999998</v>
      </c>
      <c r="I10" s="12">
        <v>0</v>
      </c>
    </row>
    <row r="11" spans="2:9" ht="15" customHeight="1" x14ac:dyDescent="0.2">
      <c r="B11" t="s">
        <v>45</v>
      </c>
      <c r="C11" s="12">
        <v>44</v>
      </c>
      <c r="D11" s="8">
        <v>18.18</v>
      </c>
      <c r="E11" s="12">
        <v>24</v>
      </c>
      <c r="F11" s="8">
        <v>16</v>
      </c>
      <c r="G11" s="12">
        <v>20</v>
      </c>
      <c r="H11" s="8">
        <v>22.99</v>
      </c>
      <c r="I11" s="12">
        <v>0</v>
      </c>
    </row>
    <row r="12" spans="2:9" ht="15" customHeight="1" x14ac:dyDescent="0.2">
      <c r="B12" t="s">
        <v>46</v>
      </c>
      <c r="C12" s="12">
        <v>1</v>
      </c>
      <c r="D12" s="8">
        <v>0.41</v>
      </c>
      <c r="E12" s="12">
        <v>0</v>
      </c>
      <c r="F12" s="8">
        <v>0</v>
      </c>
      <c r="G12" s="12">
        <v>1</v>
      </c>
      <c r="H12" s="8">
        <v>1.1499999999999999</v>
      </c>
      <c r="I12" s="12">
        <v>0</v>
      </c>
    </row>
    <row r="13" spans="2:9" ht="15" customHeight="1" x14ac:dyDescent="0.2">
      <c r="B13" t="s">
        <v>47</v>
      </c>
      <c r="C13" s="12">
        <v>4</v>
      </c>
      <c r="D13" s="8">
        <v>1.65</v>
      </c>
      <c r="E13" s="12">
        <v>2</v>
      </c>
      <c r="F13" s="8">
        <v>1.33</v>
      </c>
      <c r="G13" s="12">
        <v>2</v>
      </c>
      <c r="H13" s="8">
        <v>2.2999999999999998</v>
      </c>
      <c r="I13" s="12">
        <v>0</v>
      </c>
    </row>
    <row r="14" spans="2:9" ht="15" customHeight="1" x14ac:dyDescent="0.2">
      <c r="B14" t="s">
        <v>48</v>
      </c>
      <c r="C14" s="12">
        <v>6</v>
      </c>
      <c r="D14" s="8">
        <v>2.48</v>
      </c>
      <c r="E14" s="12">
        <v>5</v>
      </c>
      <c r="F14" s="8">
        <v>3.33</v>
      </c>
      <c r="G14" s="12">
        <v>1</v>
      </c>
      <c r="H14" s="8">
        <v>1.1499999999999999</v>
      </c>
      <c r="I14" s="12">
        <v>0</v>
      </c>
    </row>
    <row r="15" spans="2:9" ht="15" customHeight="1" x14ac:dyDescent="0.2">
      <c r="B15" t="s">
        <v>49</v>
      </c>
      <c r="C15" s="12">
        <v>36</v>
      </c>
      <c r="D15" s="8">
        <v>14.88</v>
      </c>
      <c r="E15" s="12">
        <v>30</v>
      </c>
      <c r="F15" s="8">
        <v>20</v>
      </c>
      <c r="G15" s="12">
        <v>6</v>
      </c>
      <c r="H15" s="8">
        <v>6.9</v>
      </c>
      <c r="I15" s="12">
        <v>0</v>
      </c>
    </row>
    <row r="16" spans="2:9" ht="15" customHeight="1" x14ac:dyDescent="0.2">
      <c r="B16" t="s">
        <v>50</v>
      </c>
      <c r="C16" s="12">
        <v>32</v>
      </c>
      <c r="D16" s="8">
        <v>13.22</v>
      </c>
      <c r="E16" s="12">
        <v>28</v>
      </c>
      <c r="F16" s="8">
        <v>18.670000000000002</v>
      </c>
      <c r="G16" s="12">
        <v>4</v>
      </c>
      <c r="H16" s="8">
        <v>4.5999999999999996</v>
      </c>
      <c r="I16" s="12">
        <v>0</v>
      </c>
    </row>
    <row r="17" spans="2:9" ht="15" customHeight="1" x14ac:dyDescent="0.2">
      <c r="B17" t="s">
        <v>51</v>
      </c>
      <c r="C17" s="12">
        <v>6</v>
      </c>
      <c r="D17" s="8">
        <v>2.48</v>
      </c>
      <c r="E17" s="12">
        <v>5</v>
      </c>
      <c r="F17" s="8">
        <v>3.33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52</v>
      </c>
      <c r="C18" s="12">
        <v>9</v>
      </c>
      <c r="D18" s="8">
        <v>3.72</v>
      </c>
      <c r="E18" s="12">
        <v>5</v>
      </c>
      <c r="F18" s="8">
        <v>3.33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53</v>
      </c>
      <c r="C19" s="12">
        <v>6</v>
      </c>
      <c r="D19" s="8">
        <v>2.48</v>
      </c>
      <c r="E19" s="12">
        <v>2</v>
      </c>
      <c r="F19" s="8">
        <v>1.33</v>
      </c>
      <c r="G19" s="12">
        <v>4</v>
      </c>
      <c r="H19" s="8">
        <v>4.5999999999999996</v>
      </c>
      <c r="I19" s="12">
        <v>0</v>
      </c>
    </row>
    <row r="20" spans="2:9" ht="15" customHeight="1" x14ac:dyDescent="0.2">
      <c r="B20" s="9" t="s">
        <v>225</v>
      </c>
      <c r="C20" s="12">
        <f>SUM(LTBL_15342[総数／事業所数])</f>
        <v>242</v>
      </c>
      <c r="E20" s="12">
        <f>SUBTOTAL(109,LTBL_15342[個人／事業所数])</f>
        <v>150</v>
      </c>
      <c r="G20" s="12">
        <f>SUBTOTAL(109,LTBL_15342[法人／事業所数])</f>
        <v>87</v>
      </c>
      <c r="I20" s="12">
        <f>SUBTOTAL(109,LTBL_15342[法人以外の団体／事業所数])</f>
        <v>0</v>
      </c>
    </row>
    <row r="21" spans="2:9" ht="15" customHeight="1" x14ac:dyDescent="0.2">
      <c r="E21" s="11">
        <f>LTBL_15342[[#Totals],[個人／事業所数]]/LTBL_15342[[#Totals],[総数／事業所数]]</f>
        <v>0.6198347107438017</v>
      </c>
      <c r="G21" s="11">
        <f>LTBL_15342[[#Totals],[法人／事業所数]]/LTBL_15342[[#Totals],[総数／事業所数]]</f>
        <v>0.35950413223140498</v>
      </c>
      <c r="I21" s="11">
        <f>LTBL_15342[[#Totals],[法人以外の団体／事業所数]]/LTBL_15342[[#Totals],[総数／事業所数]]</f>
        <v>0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65</v>
      </c>
      <c r="C24" s="12">
        <v>26</v>
      </c>
      <c r="D24" s="8">
        <v>10.74</v>
      </c>
      <c r="E24" s="12">
        <v>16</v>
      </c>
      <c r="F24" s="8">
        <v>10.67</v>
      </c>
      <c r="G24" s="12">
        <v>10</v>
      </c>
      <c r="H24" s="8">
        <v>11.49</v>
      </c>
      <c r="I24" s="12">
        <v>0</v>
      </c>
    </row>
    <row r="25" spans="2:9" ht="15" customHeight="1" x14ac:dyDescent="0.2">
      <c r="B25" t="s">
        <v>77</v>
      </c>
      <c r="C25" s="12">
        <v>26</v>
      </c>
      <c r="D25" s="8">
        <v>10.74</v>
      </c>
      <c r="E25" s="12">
        <v>26</v>
      </c>
      <c r="F25" s="8">
        <v>17.329999999999998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78</v>
      </c>
      <c r="C26" s="12">
        <v>24</v>
      </c>
      <c r="D26" s="8">
        <v>9.92</v>
      </c>
      <c r="E26" s="12">
        <v>22</v>
      </c>
      <c r="F26" s="8">
        <v>14.67</v>
      </c>
      <c r="G26" s="12">
        <v>2</v>
      </c>
      <c r="H26" s="8">
        <v>2.2999999999999998</v>
      </c>
      <c r="I26" s="12">
        <v>0</v>
      </c>
    </row>
    <row r="27" spans="2:9" ht="15" customHeight="1" x14ac:dyDescent="0.2">
      <c r="B27" t="s">
        <v>63</v>
      </c>
      <c r="C27" s="12">
        <v>20</v>
      </c>
      <c r="D27" s="8">
        <v>8.26</v>
      </c>
      <c r="E27" s="12">
        <v>10</v>
      </c>
      <c r="F27" s="8">
        <v>6.67</v>
      </c>
      <c r="G27" s="12">
        <v>10</v>
      </c>
      <c r="H27" s="8">
        <v>11.49</v>
      </c>
      <c r="I27" s="12">
        <v>0</v>
      </c>
    </row>
    <row r="28" spans="2:9" ht="15" customHeight="1" x14ac:dyDescent="0.2">
      <c r="B28" t="s">
        <v>62</v>
      </c>
      <c r="C28" s="12">
        <v>19</v>
      </c>
      <c r="D28" s="8">
        <v>7.85</v>
      </c>
      <c r="E28" s="12">
        <v>8</v>
      </c>
      <c r="F28" s="8">
        <v>5.33</v>
      </c>
      <c r="G28" s="12">
        <v>11</v>
      </c>
      <c r="H28" s="8">
        <v>12.64</v>
      </c>
      <c r="I28" s="12">
        <v>0</v>
      </c>
    </row>
    <row r="29" spans="2:9" ht="15" customHeight="1" x14ac:dyDescent="0.2">
      <c r="B29" t="s">
        <v>70</v>
      </c>
      <c r="C29" s="12">
        <v>19</v>
      </c>
      <c r="D29" s="8">
        <v>7.85</v>
      </c>
      <c r="E29" s="12">
        <v>9</v>
      </c>
      <c r="F29" s="8">
        <v>6</v>
      </c>
      <c r="G29" s="12">
        <v>10</v>
      </c>
      <c r="H29" s="8">
        <v>11.49</v>
      </c>
      <c r="I29" s="12">
        <v>0</v>
      </c>
    </row>
    <row r="30" spans="2:9" ht="15" customHeight="1" x14ac:dyDescent="0.2">
      <c r="B30" t="s">
        <v>72</v>
      </c>
      <c r="C30" s="12">
        <v>9</v>
      </c>
      <c r="D30" s="8">
        <v>3.72</v>
      </c>
      <c r="E30" s="12">
        <v>6</v>
      </c>
      <c r="F30" s="8">
        <v>4</v>
      </c>
      <c r="G30" s="12">
        <v>3</v>
      </c>
      <c r="H30" s="8">
        <v>3.45</v>
      </c>
      <c r="I30" s="12">
        <v>0</v>
      </c>
    </row>
    <row r="31" spans="2:9" ht="15" customHeight="1" x14ac:dyDescent="0.2">
      <c r="B31" t="s">
        <v>87</v>
      </c>
      <c r="C31" s="12">
        <v>6</v>
      </c>
      <c r="D31" s="8">
        <v>2.48</v>
      </c>
      <c r="E31" s="12">
        <v>1</v>
      </c>
      <c r="F31" s="8">
        <v>0.67</v>
      </c>
      <c r="G31" s="12">
        <v>5</v>
      </c>
      <c r="H31" s="8">
        <v>5.75</v>
      </c>
      <c r="I31" s="12">
        <v>0</v>
      </c>
    </row>
    <row r="32" spans="2:9" ht="15" customHeight="1" x14ac:dyDescent="0.2">
      <c r="B32" t="s">
        <v>79</v>
      </c>
      <c r="C32" s="12">
        <v>6</v>
      </c>
      <c r="D32" s="8">
        <v>2.48</v>
      </c>
      <c r="E32" s="12">
        <v>5</v>
      </c>
      <c r="F32" s="8">
        <v>3.33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64</v>
      </c>
      <c r="C33" s="12">
        <v>5</v>
      </c>
      <c r="D33" s="8">
        <v>2.0699999999999998</v>
      </c>
      <c r="E33" s="12">
        <v>1</v>
      </c>
      <c r="F33" s="8">
        <v>0.67</v>
      </c>
      <c r="G33" s="12">
        <v>4</v>
      </c>
      <c r="H33" s="8">
        <v>4.5999999999999996</v>
      </c>
      <c r="I33" s="12">
        <v>0</v>
      </c>
    </row>
    <row r="34" spans="2:9" ht="15" customHeight="1" x14ac:dyDescent="0.2">
      <c r="B34" t="s">
        <v>89</v>
      </c>
      <c r="C34" s="12">
        <v>5</v>
      </c>
      <c r="D34" s="8">
        <v>2.0699999999999998</v>
      </c>
      <c r="E34" s="12">
        <v>3</v>
      </c>
      <c r="F34" s="8">
        <v>2</v>
      </c>
      <c r="G34" s="12">
        <v>2</v>
      </c>
      <c r="H34" s="8">
        <v>2.2999999999999998</v>
      </c>
      <c r="I34" s="12">
        <v>0</v>
      </c>
    </row>
    <row r="35" spans="2:9" ht="15" customHeight="1" x14ac:dyDescent="0.2">
      <c r="B35" t="s">
        <v>94</v>
      </c>
      <c r="C35" s="12">
        <v>5</v>
      </c>
      <c r="D35" s="8">
        <v>2.0699999999999998</v>
      </c>
      <c r="E35" s="12">
        <v>5</v>
      </c>
      <c r="F35" s="8">
        <v>3.33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80</v>
      </c>
      <c r="C36" s="12">
        <v>5</v>
      </c>
      <c r="D36" s="8">
        <v>2.0699999999999998</v>
      </c>
      <c r="E36" s="12">
        <v>5</v>
      </c>
      <c r="F36" s="8">
        <v>3.33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100</v>
      </c>
      <c r="C37" s="12">
        <v>4</v>
      </c>
      <c r="D37" s="8">
        <v>1.65</v>
      </c>
      <c r="E37" s="12">
        <v>2</v>
      </c>
      <c r="F37" s="8">
        <v>1.33</v>
      </c>
      <c r="G37" s="12">
        <v>2</v>
      </c>
      <c r="H37" s="8">
        <v>2.2999999999999998</v>
      </c>
      <c r="I37" s="12">
        <v>0</v>
      </c>
    </row>
    <row r="38" spans="2:9" ht="15" customHeight="1" x14ac:dyDescent="0.2">
      <c r="B38" t="s">
        <v>71</v>
      </c>
      <c r="C38" s="12">
        <v>4</v>
      </c>
      <c r="D38" s="8">
        <v>1.65</v>
      </c>
      <c r="E38" s="12">
        <v>2</v>
      </c>
      <c r="F38" s="8">
        <v>1.33</v>
      </c>
      <c r="G38" s="12">
        <v>2</v>
      </c>
      <c r="H38" s="8">
        <v>2.2999999999999998</v>
      </c>
      <c r="I38" s="12">
        <v>0</v>
      </c>
    </row>
    <row r="39" spans="2:9" ht="15" customHeight="1" x14ac:dyDescent="0.2">
      <c r="B39" t="s">
        <v>75</v>
      </c>
      <c r="C39" s="12">
        <v>4</v>
      </c>
      <c r="D39" s="8">
        <v>1.65</v>
      </c>
      <c r="E39" s="12">
        <v>4</v>
      </c>
      <c r="F39" s="8">
        <v>2.67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76</v>
      </c>
      <c r="C40" s="12">
        <v>4</v>
      </c>
      <c r="D40" s="8">
        <v>1.65</v>
      </c>
      <c r="E40" s="12">
        <v>3</v>
      </c>
      <c r="F40" s="8">
        <v>2</v>
      </c>
      <c r="G40" s="12">
        <v>1</v>
      </c>
      <c r="H40" s="8">
        <v>1.1499999999999999</v>
      </c>
      <c r="I40" s="12">
        <v>0</v>
      </c>
    </row>
    <row r="41" spans="2:9" ht="15" customHeight="1" x14ac:dyDescent="0.2">
      <c r="B41" t="s">
        <v>81</v>
      </c>
      <c r="C41" s="12">
        <v>4</v>
      </c>
      <c r="D41" s="8">
        <v>1.65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67</v>
      </c>
      <c r="C42" s="12">
        <v>3</v>
      </c>
      <c r="D42" s="8">
        <v>1.24</v>
      </c>
      <c r="E42" s="12">
        <v>2</v>
      </c>
      <c r="F42" s="8">
        <v>1.33</v>
      </c>
      <c r="G42" s="12">
        <v>1</v>
      </c>
      <c r="H42" s="8">
        <v>1.1499999999999999</v>
      </c>
      <c r="I42" s="12">
        <v>0</v>
      </c>
    </row>
    <row r="43" spans="2:9" ht="15" customHeight="1" x14ac:dyDescent="0.2">
      <c r="B43" t="s">
        <v>69</v>
      </c>
      <c r="C43" s="12">
        <v>3</v>
      </c>
      <c r="D43" s="8">
        <v>1.24</v>
      </c>
      <c r="E43" s="12">
        <v>2</v>
      </c>
      <c r="F43" s="8">
        <v>1.33</v>
      </c>
      <c r="G43" s="12">
        <v>1</v>
      </c>
      <c r="H43" s="8">
        <v>1.1499999999999999</v>
      </c>
      <c r="I43" s="12">
        <v>0</v>
      </c>
    </row>
    <row r="44" spans="2:9" ht="15" customHeight="1" x14ac:dyDescent="0.2">
      <c r="B44" t="s">
        <v>91</v>
      </c>
      <c r="C44" s="12">
        <v>3</v>
      </c>
      <c r="D44" s="8">
        <v>1.24</v>
      </c>
      <c r="E44" s="12">
        <v>1</v>
      </c>
      <c r="F44" s="8">
        <v>0.67</v>
      </c>
      <c r="G44" s="12">
        <v>2</v>
      </c>
      <c r="H44" s="8">
        <v>2.2999999999999998</v>
      </c>
      <c r="I44" s="12">
        <v>0</v>
      </c>
    </row>
    <row r="45" spans="2:9" ht="15" customHeight="1" x14ac:dyDescent="0.2">
      <c r="B45" t="s">
        <v>73</v>
      </c>
      <c r="C45" s="12">
        <v>3</v>
      </c>
      <c r="D45" s="8">
        <v>1.24</v>
      </c>
      <c r="E45" s="12">
        <v>2</v>
      </c>
      <c r="F45" s="8">
        <v>1.33</v>
      </c>
      <c r="G45" s="12">
        <v>1</v>
      </c>
      <c r="H45" s="8">
        <v>1.1499999999999999</v>
      </c>
      <c r="I45" s="12">
        <v>0</v>
      </c>
    </row>
    <row r="46" spans="2:9" ht="15" customHeight="1" x14ac:dyDescent="0.2">
      <c r="B46" t="s">
        <v>88</v>
      </c>
      <c r="C46" s="12">
        <v>3</v>
      </c>
      <c r="D46" s="8">
        <v>1.24</v>
      </c>
      <c r="E46" s="12">
        <v>1</v>
      </c>
      <c r="F46" s="8">
        <v>0.67</v>
      </c>
      <c r="G46" s="12">
        <v>2</v>
      </c>
      <c r="H46" s="8">
        <v>2.2999999999999998</v>
      </c>
      <c r="I46" s="12">
        <v>0</v>
      </c>
    </row>
    <row r="49" spans="2:9" ht="33" customHeight="1" x14ac:dyDescent="0.2">
      <c r="B49" t="s">
        <v>227</v>
      </c>
      <c r="C49" s="10" t="s">
        <v>55</v>
      </c>
      <c r="D49" s="10" t="s">
        <v>56</v>
      </c>
      <c r="E49" s="10" t="s">
        <v>57</v>
      </c>
      <c r="F49" s="10" t="s">
        <v>58</v>
      </c>
      <c r="G49" s="10" t="s">
        <v>59</v>
      </c>
      <c r="H49" s="10" t="s">
        <v>60</v>
      </c>
      <c r="I49" s="10" t="s">
        <v>61</v>
      </c>
    </row>
    <row r="50" spans="2:9" ht="15" customHeight="1" x14ac:dyDescent="0.2">
      <c r="B50" t="s">
        <v>122</v>
      </c>
      <c r="C50" s="12">
        <v>11</v>
      </c>
      <c r="D50" s="8">
        <v>4.55</v>
      </c>
      <c r="E50" s="12">
        <v>5</v>
      </c>
      <c r="F50" s="8">
        <v>3.33</v>
      </c>
      <c r="G50" s="12">
        <v>6</v>
      </c>
      <c r="H50" s="8">
        <v>6.9</v>
      </c>
      <c r="I50" s="12">
        <v>0</v>
      </c>
    </row>
    <row r="51" spans="2:9" ht="15" customHeight="1" x14ac:dyDescent="0.2">
      <c r="B51" t="s">
        <v>138</v>
      </c>
      <c r="C51" s="12">
        <v>11</v>
      </c>
      <c r="D51" s="8">
        <v>4.55</v>
      </c>
      <c r="E51" s="12">
        <v>11</v>
      </c>
      <c r="F51" s="8">
        <v>7.33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163</v>
      </c>
      <c r="C52" s="12">
        <v>9</v>
      </c>
      <c r="D52" s="8">
        <v>3.72</v>
      </c>
      <c r="E52" s="12">
        <v>6</v>
      </c>
      <c r="F52" s="8">
        <v>4</v>
      </c>
      <c r="G52" s="12">
        <v>3</v>
      </c>
      <c r="H52" s="8">
        <v>3.45</v>
      </c>
      <c r="I52" s="12">
        <v>0</v>
      </c>
    </row>
    <row r="53" spans="2:9" ht="15" customHeight="1" x14ac:dyDescent="0.2">
      <c r="B53" t="s">
        <v>137</v>
      </c>
      <c r="C53" s="12">
        <v>9</v>
      </c>
      <c r="D53" s="8">
        <v>3.72</v>
      </c>
      <c r="E53" s="12">
        <v>9</v>
      </c>
      <c r="F53" s="8">
        <v>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121</v>
      </c>
      <c r="C54" s="12">
        <v>8</v>
      </c>
      <c r="D54" s="8">
        <v>3.31</v>
      </c>
      <c r="E54" s="12">
        <v>3</v>
      </c>
      <c r="F54" s="8">
        <v>2</v>
      </c>
      <c r="G54" s="12">
        <v>5</v>
      </c>
      <c r="H54" s="8">
        <v>5.75</v>
      </c>
      <c r="I54" s="12">
        <v>0</v>
      </c>
    </row>
    <row r="55" spans="2:9" ht="15" customHeight="1" x14ac:dyDescent="0.2">
      <c r="B55" t="s">
        <v>126</v>
      </c>
      <c r="C55" s="12">
        <v>8</v>
      </c>
      <c r="D55" s="8">
        <v>3.31</v>
      </c>
      <c r="E55" s="12">
        <v>4</v>
      </c>
      <c r="F55" s="8">
        <v>2.67</v>
      </c>
      <c r="G55" s="12">
        <v>4</v>
      </c>
      <c r="H55" s="8">
        <v>4.5999999999999996</v>
      </c>
      <c r="I55" s="12">
        <v>0</v>
      </c>
    </row>
    <row r="56" spans="2:9" ht="15" customHeight="1" x14ac:dyDescent="0.2">
      <c r="B56" t="s">
        <v>162</v>
      </c>
      <c r="C56" s="12">
        <v>6</v>
      </c>
      <c r="D56" s="8">
        <v>2.48</v>
      </c>
      <c r="E56" s="12">
        <v>5</v>
      </c>
      <c r="F56" s="8">
        <v>3.33</v>
      </c>
      <c r="G56" s="12">
        <v>1</v>
      </c>
      <c r="H56" s="8">
        <v>1.1499999999999999</v>
      </c>
      <c r="I56" s="12">
        <v>0</v>
      </c>
    </row>
    <row r="57" spans="2:9" ht="15" customHeight="1" x14ac:dyDescent="0.2">
      <c r="B57" t="s">
        <v>135</v>
      </c>
      <c r="C57" s="12">
        <v>6</v>
      </c>
      <c r="D57" s="8">
        <v>2.48</v>
      </c>
      <c r="E57" s="12">
        <v>6</v>
      </c>
      <c r="F57" s="8">
        <v>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136</v>
      </c>
      <c r="C58" s="12">
        <v>6</v>
      </c>
      <c r="D58" s="8">
        <v>2.48</v>
      </c>
      <c r="E58" s="12">
        <v>6</v>
      </c>
      <c r="F58" s="8">
        <v>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164</v>
      </c>
      <c r="C59" s="12">
        <v>6</v>
      </c>
      <c r="D59" s="8">
        <v>2.48</v>
      </c>
      <c r="E59" s="12">
        <v>1</v>
      </c>
      <c r="F59" s="8">
        <v>0.67</v>
      </c>
      <c r="G59" s="12">
        <v>5</v>
      </c>
      <c r="H59" s="8">
        <v>5.75</v>
      </c>
      <c r="I59" s="12">
        <v>0</v>
      </c>
    </row>
    <row r="60" spans="2:9" ht="15" customHeight="1" x14ac:dyDescent="0.2">
      <c r="B60" t="s">
        <v>146</v>
      </c>
      <c r="C60" s="12">
        <v>5</v>
      </c>
      <c r="D60" s="8">
        <v>2.0699999999999998</v>
      </c>
      <c r="E60" s="12">
        <v>3</v>
      </c>
      <c r="F60" s="8">
        <v>2</v>
      </c>
      <c r="G60" s="12">
        <v>2</v>
      </c>
      <c r="H60" s="8">
        <v>2.2999999999999998</v>
      </c>
      <c r="I60" s="12">
        <v>0</v>
      </c>
    </row>
    <row r="61" spans="2:9" ht="15" customHeight="1" x14ac:dyDescent="0.2">
      <c r="B61" t="s">
        <v>166</v>
      </c>
      <c r="C61" s="12">
        <v>5</v>
      </c>
      <c r="D61" s="8">
        <v>2.0699999999999998</v>
      </c>
      <c r="E61" s="12">
        <v>3</v>
      </c>
      <c r="F61" s="8">
        <v>2</v>
      </c>
      <c r="G61" s="12">
        <v>2</v>
      </c>
      <c r="H61" s="8">
        <v>2.2999999999999998</v>
      </c>
      <c r="I61" s="12">
        <v>0</v>
      </c>
    </row>
    <row r="62" spans="2:9" ht="15" customHeight="1" x14ac:dyDescent="0.2">
      <c r="B62" t="s">
        <v>147</v>
      </c>
      <c r="C62" s="12">
        <v>4</v>
      </c>
      <c r="D62" s="8">
        <v>1.65</v>
      </c>
      <c r="E62" s="12">
        <v>2</v>
      </c>
      <c r="F62" s="8">
        <v>1.33</v>
      </c>
      <c r="G62" s="12">
        <v>2</v>
      </c>
      <c r="H62" s="8">
        <v>2.2999999999999998</v>
      </c>
      <c r="I62" s="12">
        <v>0</v>
      </c>
    </row>
    <row r="63" spans="2:9" ht="15" customHeight="1" x14ac:dyDescent="0.2">
      <c r="B63" t="s">
        <v>123</v>
      </c>
      <c r="C63" s="12">
        <v>4</v>
      </c>
      <c r="D63" s="8">
        <v>1.65</v>
      </c>
      <c r="E63" s="12">
        <v>1</v>
      </c>
      <c r="F63" s="8">
        <v>0.67</v>
      </c>
      <c r="G63" s="12">
        <v>3</v>
      </c>
      <c r="H63" s="8">
        <v>3.45</v>
      </c>
      <c r="I63" s="12">
        <v>0</v>
      </c>
    </row>
    <row r="64" spans="2:9" ht="15" customHeight="1" x14ac:dyDescent="0.2">
      <c r="B64" t="s">
        <v>127</v>
      </c>
      <c r="C64" s="12">
        <v>4</v>
      </c>
      <c r="D64" s="8">
        <v>1.65</v>
      </c>
      <c r="E64" s="12">
        <v>2</v>
      </c>
      <c r="F64" s="8">
        <v>1.33</v>
      </c>
      <c r="G64" s="12">
        <v>2</v>
      </c>
      <c r="H64" s="8">
        <v>2.2999999999999998</v>
      </c>
      <c r="I64" s="12">
        <v>0</v>
      </c>
    </row>
    <row r="65" spans="2:9" ht="15" customHeight="1" x14ac:dyDescent="0.2">
      <c r="B65" t="s">
        <v>133</v>
      </c>
      <c r="C65" s="12">
        <v>4</v>
      </c>
      <c r="D65" s="8">
        <v>1.65</v>
      </c>
      <c r="E65" s="12">
        <v>3</v>
      </c>
      <c r="F65" s="8">
        <v>2</v>
      </c>
      <c r="G65" s="12">
        <v>1</v>
      </c>
      <c r="H65" s="8">
        <v>1.1499999999999999</v>
      </c>
      <c r="I65" s="12">
        <v>0</v>
      </c>
    </row>
    <row r="66" spans="2:9" ht="15" customHeight="1" x14ac:dyDescent="0.2">
      <c r="B66" t="s">
        <v>188</v>
      </c>
      <c r="C66" s="12">
        <v>4</v>
      </c>
      <c r="D66" s="8">
        <v>1.65</v>
      </c>
      <c r="E66" s="12">
        <v>4</v>
      </c>
      <c r="F66" s="8">
        <v>2.67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139</v>
      </c>
      <c r="C67" s="12">
        <v>4</v>
      </c>
      <c r="D67" s="8">
        <v>1.65</v>
      </c>
      <c r="E67" s="12">
        <v>4</v>
      </c>
      <c r="F67" s="8">
        <v>2.67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140</v>
      </c>
      <c r="C68" s="12">
        <v>4</v>
      </c>
      <c r="D68" s="8">
        <v>1.65</v>
      </c>
      <c r="E68" s="12">
        <v>4</v>
      </c>
      <c r="F68" s="8">
        <v>2.67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189</v>
      </c>
      <c r="C69" s="12">
        <v>4</v>
      </c>
      <c r="D69" s="8">
        <v>1.65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13F4A-89F5-4290-BDAE-00CD152BF8F2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259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42</v>
      </c>
      <c r="D6" s="8">
        <v>15.97</v>
      </c>
      <c r="E6" s="12">
        <v>22</v>
      </c>
      <c r="F6" s="8">
        <v>13.33</v>
      </c>
      <c r="G6" s="12">
        <v>20</v>
      </c>
      <c r="H6" s="8">
        <v>21.98</v>
      </c>
      <c r="I6" s="12">
        <v>0</v>
      </c>
    </row>
    <row r="7" spans="2:9" ht="15" customHeight="1" x14ac:dyDescent="0.2">
      <c r="B7" t="s">
        <v>41</v>
      </c>
      <c r="C7" s="12">
        <v>49</v>
      </c>
      <c r="D7" s="8">
        <v>18.63</v>
      </c>
      <c r="E7" s="12">
        <v>21</v>
      </c>
      <c r="F7" s="8">
        <v>12.73</v>
      </c>
      <c r="G7" s="12">
        <v>28</v>
      </c>
      <c r="H7" s="8">
        <v>30.77</v>
      </c>
      <c r="I7" s="12">
        <v>0</v>
      </c>
    </row>
    <row r="8" spans="2:9" ht="15" customHeight="1" x14ac:dyDescent="0.2">
      <c r="B8" t="s">
        <v>42</v>
      </c>
      <c r="C8" s="12">
        <v>2</v>
      </c>
      <c r="D8" s="8">
        <v>0.76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43</v>
      </c>
      <c r="C9" s="12">
        <v>1</v>
      </c>
      <c r="D9" s="8">
        <v>0.38</v>
      </c>
      <c r="E9" s="12">
        <v>0</v>
      </c>
      <c r="F9" s="8">
        <v>0</v>
      </c>
      <c r="G9" s="12">
        <v>1</v>
      </c>
      <c r="H9" s="8">
        <v>1.1000000000000001</v>
      </c>
      <c r="I9" s="12">
        <v>0</v>
      </c>
    </row>
    <row r="10" spans="2:9" ht="15" customHeight="1" x14ac:dyDescent="0.2">
      <c r="B10" t="s">
        <v>44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45</v>
      </c>
      <c r="C11" s="12">
        <v>53</v>
      </c>
      <c r="D11" s="8">
        <v>20.149999999999999</v>
      </c>
      <c r="E11" s="12">
        <v>31</v>
      </c>
      <c r="F11" s="8">
        <v>18.79</v>
      </c>
      <c r="G11" s="12">
        <v>22</v>
      </c>
      <c r="H11" s="8">
        <v>24.18</v>
      </c>
      <c r="I11" s="12">
        <v>0</v>
      </c>
    </row>
    <row r="12" spans="2:9" ht="15" customHeight="1" x14ac:dyDescent="0.2">
      <c r="B12" t="s">
        <v>46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47</v>
      </c>
      <c r="C13" s="12">
        <v>4</v>
      </c>
      <c r="D13" s="8">
        <v>1.52</v>
      </c>
      <c r="E13" s="12">
        <v>3</v>
      </c>
      <c r="F13" s="8">
        <v>1.82</v>
      </c>
      <c r="G13" s="12">
        <v>1</v>
      </c>
      <c r="H13" s="8">
        <v>1.1000000000000001</v>
      </c>
      <c r="I13" s="12">
        <v>0</v>
      </c>
    </row>
    <row r="14" spans="2:9" ht="15" customHeight="1" x14ac:dyDescent="0.2">
      <c r="B14" t="s">
        <v>48</v>
      </c>
      <c r="C14" s="12">
        <v>10</v>
      </c>
      <c r="D14" s="8">
        <v>3.8</v>
      </c>
      <c r="E14" s="12">
        <v>8</v>
      </c>
      <c r="F14" s="8">
        <v>4.8499999999999996</v>
      </c>
      <c r="G14" s="12">
        <v>2</v>
      </c>
      <c r="H14" s="8">
        <v>2.2000000000000002</v>
      </c>
      <c r="I14" s="12">
        <v>0</v>
      </c>
    </row>
    <row r="15" spans="2:9" ht="15" customHeight="1" x14ac:dyDescent="0.2">
      <c r="B15" t="s">
        <v>49</v>
      </c>
      <c r="C15" s="12">
        <v>22</v>
      </c>
      <c r="D15" s="8">
        <v>8.3699999999999992</v>
      </c>
      <c r="E15" s="12">
        <v>17</v>
      </c>
      <c r="F15" s="8">
        <v>10.3</v>
      </c>
      <c r="G15" s="12">
        <v>5</v>
      </c>
      <c r="H15" s="8">
        <v>5.49</v>
      </c>
      <c r="I15" s="12">
        <v>0</v>
      </c>
    </row>
    <row r="16" spans="2:9" ht="15" customHeight="1" x14ac:dyDescent="0.2">
      <c r="B16" t="s">
        <v>50</v>
      </c>
      <c r="C16" s="12">
        <v>38</v>
      </c>
      <c r="D16" s="8">
        <v>14.45</v>
      </c>
      <c r="E16" s="12">
        <v>36</v>
      </c>
      <c r="F16" s="8">
        <v>21.82</v>
      </c>
      <c r="G16" s="12">
        <v>2</v>
      </c>
      <c r="H16" s="8">
        <v>2.2000000000000002</v>
      </c>
      <c r="I16" s="12">
        <v>0</v>
      </c>
    </row>
    <row r="17" spans="2:9" ht="15" customHeight="1" x14ac:dyDescent="0.2">
      <c r="B17" t="s">
        <v>51</v>
      </c>
      <c r="C17" s="12">
        <v>13</v>
      </c>
      <c r="D17" s="8">
        <v>4.9400000000000004</v>
      </c>
      <c r="E17" s="12">
        <v>11</v>
      </c>
      <c r="F17" s="8">
        <v>6.67</v>
      </c>
      <c r="G17" s="12">
        <v>2</v>
      </c>
      <c r="H17" s="8">
        <v>2.2000000000000002</v>
      </c>
      <c r="I17" s="12">
        <v>0</v>
      </c>
    </row>
    <row r="18" spans="2:9" ht="15" customHeight="1" x14ac:dyDescent="0.2">
      <c r="B18" t="s">
        <v>52</v>
      </c>
      <c r="C18" s="12">
        <v>22</v>
      </c>
      <c r="D18" s="8">
        <v>8.3699999999999992</v>
      </c>
      <c r="E18" s="12">
        <v>14</v>
      </c>
      <c r="F18" s="8">
        <v>8.48</v>
      </c>
      <c r="G18" s="12">
        <v>5</v>
      </c>
      <c r="H18" s="8">
        <v>5.49</v>
      </c>
      <c r="I18" s="12">
        <v>0</v>
      </c>
    </row>
    <row r="19" spans="2:9" ht="15" customHeight="1" x14ac:dyDescent="0.2">
      <c r="B19" t="s">
        <v>53</v>
      </c>
      <c r="C19" s="12">
        <v>7</v>
      </c>
      <c r="D19" s="8">
        <v>2.66</v>
      </c>
      <c r="E19" s="12">
        <v>2</v>
      </c>
      <c r="F19" s="8">
        <v>1.21</v>
      </c>
      <c r="G19" s="12">
        <v>3</v>
      </c>
      <c r="H19" s="8">
        <v>3.3</v>
      </c>
      <c r="I19" s="12">
        <v>0</v>
      </c>
    </row>
    <row r="20" spans="2:9" ht="15" customHeight="1" x14ac:dyDescent="0.2">
      <c r="B20" s="9" t="s">
        <v>225</v>
      </c>
      <c r="C20" s="12">
        <f>SUM(LTBL_15361[総数／事業所数])</f>
        <v>263</v>
      </c>
      <c r="E20" s="12">
        <f>SUBTOTAL(109,LTBL_15361[個人／事業所数])</f>
        <v>165</v>
      </c>
      <c r="G20" s="12">
        <f>SUBTOTAL(109,LTBL_15361[法人／事業所数])</f>
        <v>91</v>
      </c>
      <c r="I20" s="12">
        <f>SUBTOTAL(109,LTBL_15361[法人以外の団体／事業所数])</f>
        <v>0</v>
      </c>
    </row>
    <row r="21" spans="2:9" ht="15" customHeight="1" x14ac:dyDescent="0.2">
      <c r="E21" s="11">
        <f>LTBL_15361[[#Totals],[個人／事業所数]]/LTBL_15361[[#Totals],[総数／事業所数]]</f>
        <v>0.62737642585551334</v>
      </c>
      <c r="G21" s="11">
        <f>LTBL_15361[[#Totals],[法人／事業所数]]/LTBL_15361[[#Totals],[総数／事業所数]]</f>
        <v>0.34600760456273766</v>
      </c>
      <c r="I21" s="11">
        <f>LTBL_15361[[#Totals],[法人以外の団体／事業所数]]/LTBL_15361[[#Totals],[総数／事業所数]]</f>
        <v>0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37</v>
      </c>
      <c r="D24" s="8">
        <v>14.07</v>
      </c>
      <c r="E24" s="12">
        <v>35</v>
      </c>
      <c r="F24" s="8">
        <v>21.21</v>
      </c>
      <c r="G24" s="12">
        <v>2</v>
      </c>
      <c r="H24" s="8">
        <v>2.2000000000000002</v>
      </c>
      <c r="I24" s="12">
        <v>0</v>
      </c>
    </row>
    <row r="25" spans="2:9" ht="15" customHeight="1" x14ac:dyDescent="0.2">
      <c r="B25" t="s">
        <v>77</v>
      </c>
      <c r="C25" s="12">
        <v>20</v>
      </c>
      <c r="D25" s="8">
        <v>7.6</v>
      </c>
      <c r="E25" s="12">
        <v>16</v>
      </c>
      <c r="F25" s="8">
        <v>9.6999999999999993</v>
      </c>
      <c r="G25" s="12">
        <v>4</v>
      </c>
      <c r="H25" s="8">
        <v>4.4000000000000004</v>
      </c>
      <c r="I25" s="12">
        <v>0</v>
      </c>
    </row>
    <row r="26" spans="2:9" ht="15" customHeight="1" x14ac:dyDescent="0.2">
      <c r="B26" t="s">
        <v>62</v>
      </c>
      <c r="C26" s="12">
        <v>18</v>
      </c>
      <c r="D26" s="8">
        <v>6.84</v>
      </c>
      <c r="E26" s="12">
        <v>7</v>
      </c>
      <c r="F26" s="8">
        <v>4.24</v>
      </c>
      <c r="G26" s="12">
        <v>11</v>
      </c>
      <c r="H26" s="8">
        <v>12.09</v>
      </c>
      <c r="I26" s="12">
        <v>0</v>
      </c>
    </row>
    <row r="27" spans="2:9" ht="15" customHeight="1" x14ac:dyDescent="0.2">
      <c r="B27" t="s">
        <v>63</v>
      </c>
      <c r="C27" s="12">
        <v>17</v>
      </c>
      <c r="D27" s="8">
        <v>6.46</v>
      </c>
      <c r="E27" s="12">
        <v>12</v>
      </c>
      <c r="F27" s="8">
        <v>7.27</v>
      </c>
      <c r="G27" s="12">
        <v>5</v>
      </c>
      <c r="H27" s="8">
        <v>5.49</v>
      </c>
      <c r="I27" s="12">
        <v>0</v>
      </c>
    </row>
    <row r="28" spans="2:9" ht="15" customHeight="1" x14ac:dyDescent="0.2">
      <c r="B28" t="s">
        <v>90</v>
      </c>
      <c r="C28" s="12">
        <v>16</v>
      </c>
      <c r="D28" s="8">
        <v>6.08</v>
      </c>
      <c r="E28" s="12">
        <v>9</v>
      </c>
      <c r="F28" s="8">
        <v>5.45</v>
      </c>
      <c r="G28" s="12">
        <v>7</v>
      </c>
      <c r="H28" s="8">
        <v>7.69</v>
      </c>
      <c r="I28" s="12">
        <v>0</v>
      </c>
    </row>
    <row r="29" spans="2:9" ht="15" customHeight="1" x14ac:dyDescent="0.2">
      <c r="B29" t="s">
        <v>70</v>
      </c>
      <c r="C29" s="12">
        <v>16</v>
      </c>
      <c r="D29" s="8">
        <v>6.08</v>
      </c>
      <c r="E29" s="12">
        <v>10</v>
      </c>
      <c r="F29" s="8">
        <v>6.06</v>
      </c>
      <c r="G29" s="12">
        <v>6</v>
      </c>
      <c r="H29" s="8">
        <v>6.59</v>
      </c>
      <c r="I29" s="12">
        <v>0</v>
      </c>
    </row>
    <row r="30" spans="2:9" ht="15" customHeight="1" x14ac:dyDescent="0.2">
      <c r="B30" t="s">
        <v>72</v>
      </c>
      <c r="C30" s="12">
        <v>16</v>
      </c>
      <c r="D30" s="8">
        <v>6.08</v>
      </c>
      <c r="E30" s="12">
        <v>8</v>
      </c>
      <c r="F30" s="8">
        <v>4.8499999999999996</v>
      </c>
      <c r="G30" s="12">
        <v>8</v>
      </c>
      <c r="H30" s="8">
        <v>8.7899999999999991</v>
      </c>
      <c r="I30" s="12">
        <v>0</v>
      </c>
    </row>
    <row r="31" spans="2:9" ht="15" customHeight="1" x14ac:dyDescent="0.2">
      <c r="B31" t="s">
        <v>80</v>
      </c>
      <c r="C31" s="12">
        <v>15</v>
      </c>
      <c r="D31" s="8">
        <v>5.7</v>
      </c>
      <c r="E31" s="12">
        <v>14</v>
      </c>
      <c r="F31" s="8">
        <v>8.48</v>
      </c>
      <c r="G31" s="12">
        <v>1</v>
      </c>
      <c r="H31" s="8">
        <v>1.1000000000000001</v>
      </c>
      <c r="I31" s="12">
        <v>0</v>
      </c>
    </row>
    <row r="32" spans="2:9" ht="15" customHeight="1" x14ac:dyDescent="0.2">
      <c r="B32" t="s">
        <v>79</v>
      </c>
      <c r="C32" s="12">
        <v>13</v>
      </c>
      <c r="D32" s="8">
        <v>4.9400000000000004</v>
      </c>
      <c r="E32" s="12">
        <v>11</v>
      </c>
      <c r="F32" s="8">
        <v>6.67</v>
      </c>
      <c r="G32" s="12">
        <v>2</v>
      </c>
      <c r="H32" s="8">
        <v>2.2000000000000002</v>
      </c>
      <c r="I32" s="12">
        <v>0</v>
      </c>
    </row>
    <row r="33" spans="2:9" ht="15" customHeight="1" x14ac:dyDescent="0.2">
      <c r="B33" t="s">
        <v>65</v>
      </c>
      <c r="C33" s="12">
        <v>12</v>
      </c>
      <c r="D33" s="8">
        <v>4.5599999999999996</v>
      </c>
      <c r="E33" s="12">
        <v>4</v>
      </c>
      <c r="F33" s="8">
        <v>2.42</v>
      </c>
      <c r="G33" s="12">
        <v>8</v>
      </c>
      <c r="H33" s="8">
        <v>8.7899999999999991</v>
      </c>
      <c r="I33" s="12">
        <v>0</v>
      </c>
    </row>
    <row r="34" spans="2:9" ht="15" customHeight="1" x14ac:dyDescent="0.2">
      <c r="B34" t="s">
        <v>64</v>
      </c>
      <c r="C34" s="12">
        <v>7</v>
      </c>
      <c r="D34" s="8">
        <v>2.66</v>
      </c>
      <c r="E34" s="12">
        <v>3</v>
      </c>
      <c r="F34" s="8">
        <v>1.82</v>
      </c>
      <c r="G34" s="12">
        <v>4</v>
      </c>
      <c r="H34" s="8">
        <v>4.4000000000000004</v>
      </c>
      <c r="I34" s="12">
        <v>0</v>
      </c>
    </row>
    <row r="35" spans="2:9" ht="15" customHeight="1" x14ac:dyDescent="0.2">
      <c r="B35" t="s">
        <v>74</v>
      </c>
      <c r="C35" s="12">
        <v>7</v>
      </c>
      <c r="D35" s="8">
        <v>2.66</v>
      </c>
      <c r="E35" s="12">
        <v>5</v>
      </c>
      <c r="F35" s="8">
        <v>3.03</v>
      </c>
      <c r="G35" s="12">
        <v>2</v>
      </c>
      <c r="H35" s="8">
        <v>2.2000000000000002</v>
      </c>
      <c r="I35" s="12">
        <v>0</v>
      </c>
    </row>
    <row r="36" spans="2:9" ht="15" customHeight="1" x14ac:dyDescent="0.2">
      <c r="B36" t="s">
        <v>81</v>
      </c>
      <c r="C36" s="12">
        <v>7</v>
      </c>
      <c r="D36" s="8">
        <v>2.66</v>
      </c>
      <c r="E36" s="12">
        <v>0</v>
      </c>
      <c r="F36" s="8">
        <v>0</v>
      </c>
      <c r="G36" s="12">
        <v>4</v>
      </c>
      <c r="H36" s="8">
        <v>4.4000000000000004</v>
      </c>
      <c r="I36" s="12">
        <v>0</v>
      </c>
    </row>
    <row r="37" spans="2:9" ht="15" customHeight="1" x14ac:dyDescent="0.2">
      <c r="B37" t="s">
        <v>71</v>
      </c>
      <c r="C37" s="12">
        <v>6</v>
      </c>
      <c r="D37" s="8">
        <v>2.2799999999999998</v>
      </c>
      <c r="E37" s="12">
        <v>6</v>
      </c>
      <c r="F37" s="8">
        <v>3.64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83</v>
      </c>
      <c r="C38" s="12">
        <v>4</v>
      </c>
      <c r="D38" s="8">
        <v>1.52</v>
      </c>
      <c r="E38" s="12">
        <v>2</v>
      </c>
      <c r="F38" s="8">
        <v>1.21</v>
      </c>
      <c r="G38" s="12">
        <v>2</v>
      </c>
      <c r="H38" s="8">
        <v>2.2000000000000002</v>
      </c>
      <c r="I38" s="12">
        <v>0</v>
      </c>
    </row>
    <row r="39" spans="2:9" ht="15" customHeight="1" x14ac:dyDescent="0.2">
      <c r="B39" t="s">
        <v>85</v>
      </c>
      <c r="C39" s="12">
        <v>4</v>
      </c>
      <c r="D39" s="8">
        <v>1.52</v>
      </c>
      <c r="E39" s="12">
        <v>1</v>
      </c>
      <c r="F39" s="8">
        <v>0.61</v>
      </c>
      <c r="G39" s="12">
        <v>3</v>
      </c>
      <c r="H39" s="8">
        <v>3.3</v>
      </c>
      <c r="I39" s="12">
        <v>0</v>
      </c>
    </row>
    <row r="40" spans="2:9" ht="15" customHeight="1" x14ac:dyDescent="0.2">
      <c r="B40" t="s">
        <v>73</v>
      </c>
      <c r="C40" s="12">
        <v>4</v>
      </c>
      <c r="D40" s="8">
        <v>1.52</v>
      </c>
      <c r="E40" s="12">
        <v>3</v>
      </c>
      <c r="F40" s="8">
        <v>1.82</v>
      </c>
      <c r="G40" s="12">
        <v>1</v>
      </c>
      <c r="H40" s="8">
        <v>1.1000000000000001</v>
      </c>
      <c r="I40" s="12">
        <v>0</v>
      </c>
    </row>
    <row r="41" spans="2:9" ht="15" customHeight="1" x14ac:dyDescent="0.2">
      <c r="B41" t="s">
        <v>92</v>
      </c>
      <c r="C41" s="12">
        <v>3</v>
      </c>
      <c r="D41" s="8">
        <v>1.1399999999999999</v>
      </c>
      <c r="E41" s="12">
        <v>3</v>
      </c>
      <c r="F41" s="8">
        <v>1.82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100</v>
      </c>
      <c r="C42" s="12">
        <v>3</v>
      </c>
      <c r="D42" s="8">
        <v>1.1399999999999999</v>
      </c>
      <c r="E42" s="12">
        <v>1</v>
      </c>
      <c r="F42" s="8">
        <v>0.61</v>
      </c>
      <c r="G42" s="12">
        <v>2</v>
      </c>
      <c r="H42" s="8">
        <v>2.2000000000000002</v>
      </c>
      <c r="I42" s="12">
        <v>0</v>
      </c>
    </row>
    <row r="43" spans="2:9" ht="15" customHeight="1" x14ac:dyDescent="0.2">
      <c r="B43" t="s">
        <v>66</v>
      </c>
      <c r="C43" s="12">
        <v>3</v>
      </c>
      <c r="D43" s="8">
        <v>1.1399999999999999</v>
      </c>
      <c r="E43" s="12">
        <v>1</v>
      </c>
      <c r="F43" s="8">
        <v>0.61</v>
      </c>
      <c r="G43" s="12">
        <v>2</v>
      </c>
      <c r="H43" s="8">
        <v>2.2000000000000002</v>
      </c>
      <c r="I43" s="12">
        <v>0</v>
      </c>
    </row>
    <row r="44" spans="2:9" ht="15" customHeight="1" x14ac:dyDescent="0.2">
      <c r="B44" t="s">
        <v>69</v>
      </c>
      <c r="C44" s="12">
        <v>3</v>
      </c>
      <c r="D44" s="8">
        <v>1.1399999999999999</v>
      </c>
      <c r="E44" s="12">
        <v>3</v>
      </c>
      <c r="F44" s="8">
        <v>1.82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91</v>
      </c>
      <c r="C45" s="12">
        <v>3</v>
      </c>
      <c r="D45" s="8">
        <v>1.1399999999999999</v>
      </c>
      <c r="E45" s="12">
        <v>2</v>
      </c>
      <c r="F45" s="8">
        <v>1.21</v>
      </c>
      <c r="G45" s="12">
        <v>1</v>
      </c>
      <c r="H45" s="8">
        <v>1.1000000000000001</v>
      </c>
      <c r="I45" s="12">
        <v>0</v>
      </c>
    </row>
    <row r="46" spans="2:9" ht="15" customHeight="1" x14ac:dyDescent="0.2">
      <c r="B46" t="s">
        <v>75</v>
      </c>
      <c r="C46" s="12">
        <v>3</v>
      </c>
      <c r="D46" s="8">
        <v>1.1399999999999999</v>
      </c>
      <c r="E46" s="12">
        <v>3</v>
      </c>
      <c r="F46" s="8">
        <v>1.82</v>
      </c>
      <c r="G46" s="12">
        <v>0</v>
      </c>
      <c r="H46" s="8">
        <v>0</v>
      </c>
      <c r="I46" s="12">
        <v>0</v>
      </c>
    </row>
    <row r="49" spans="2:9" ht="33" customHeight="1" x14ac:dyDescent="0.2">
      <c r="B49" t="s">
        <v>227</v>
      </c>
      <c r="C49" s="10" t="s">
        <v>55</v>
      </c>
      <c r="D49" s="10" t="s">
        <v>56</v>
      </c>
      <c r="E49" s="10" t="s">
        <v>57</v>
      </c>
      <c r="F49" s="10" t="s">
        <v>58</v>
      </c>
      <c r="G49" s="10" t="s">
        <v>59</v>
      </c>
      <c r="H49" s="10" t="s">
        <v>60</v>
      </c>
      <c r="I49" s="10" t="s">
        <v>61</v>
      </c>
    </row>
    <row r="50" spans="2:9" ht="15" customHeight="1" x14ac:dyDescent="0.2">
      <c r="B50" t="s">
        <v>138</v>
      </c>
      <c r="C50" s="12">
        <v>19</v>
      </c>
      <c r="D50" s="8">
        <v>7.22</v>
      </c>
      <c r="E50" s="12">
        <v>17</v>
      </c>
      <c r="F50" s="8">
        <v>10.3</v>
      </c>
      <c r="G50" s="12">
        <v>2</v>
      </c>
      <c r="H50" s="8">
        <v>2.2000000000000002</v>
      </c>
      <c r="I50" s="12">
        <v>0</v>
      </c>
    </row>
    <row r="51" spans="2:9" ht="15" customHeight="1" x14ac:dyDescent="0.2">
      <c r="B51" t="s">
        <v>137</v>
      </c>
      <c r="C51" s="12">
        <v>13</v>
      </c>
      <c r="D51" s="8">
        <v>4.9400000000000004</v>
      </c>
      <c r="E51" s="12">
        <v>13</v>
      </c>
      <c r="F51" s="8">
        <v>7.88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172</v>
      </c>
      <c r="C52" s="12">
        <v>10</v>
      </c>
      <c r="D52" s="8">
        <v>3.8</v>
      </c>
      <c r="E52" s="12">
        <v>4</v>
      </c>
      <c r="F52" s="8">
        <v>2.42</v>
      </c>
      <c r="G52" s="12">
        <v>6</v>
      </c>
      <c r="H52" s="8">
        <v>6.59</v>
      </c>
      <c r="I52" s="12">
        <v>0</v>
      </c>
    </row>
    <row r="53" spans="2:9" ht="15" customHeight="1" x14ac:dyDescent="0.2">
      <c r="B53" t="s">
        <v>139</v>
      </c>
      <c r="C53" s="12">
        <v>10</v>
      </c>
      <c r="D53" s="8">
        <v>3.8</v>
      </c>
      <c r="E53" s="12">
        <v>9</v>
      </c>
      <c r="F53" s="8">
        <v>5.45</v>
      </c>
      <c r="G53" s="12">
        <v>1</v>
      </c>
      <c r="H53" s="8">
        <v>1.1000000000000001</v>
      </c>
      <c r="I53" s="12">
        <v>0</v>
      </c>
    </row>
    <row r="54" spans="2:9" ht="15" customHeight="1" x14ac:dyDescent="0.2">
      <c r="B54" t="s">
        <v>140</v>
      </c>
      <c r="C54" s="12">
        <v>9</v>
      </c>
      <c r="D54" s="8">
        <v>3.42</v>
      </c>
      <c r="E54" s="12">
        <v>9</v>
      </c>
      <c r="F54" s="8">
        <v>5.45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122</v>
      </c>
      <c r="C55" s="12">
        <v>8</v>
      </c>
      <c r="D55" s="8">
        <v>3.04</v>
      </c>
      <c r="E55" s="12">
        <v>5</v>
      </c>
      <c r="F55" s="8">
        <v>3.03</v>
      </c>
      <c r="G55" s="12">
        <v>3</v>
      </c>
      <c r="H55" s="8">
        <v>3.3</v>
      </c>
      <c r="I55" s="12">
        <v>0</v>
      </c>
    </row>
    <row r="56" spans="2:9" ht="15" customHeight="1" x14ac:dyDescent="0.2">
      <c r="B56" t="s">
        <v>147</v>
      </c>
      <c r="C56" s="12">
        <v>7</v>
      </c>
      <c r="D56" s="8">
        <v>2.66</v>
      </c>
      <c r="E56" s="12">
        <v>4</v>
      </c>
      <c r="F56" s="8">
        <v>2.42</v>
      </c>
      <c r="G56" s="12">
        <v>3</v>
      </c>
      <c r="H56" s="8">
        <v>3.3</v>
      </c>
      <c r="I56" s="12">
        <v>0</v>
      </c>
    </row>
    <row r="57" spans="2:9" ht="15" customHeight="1" x14ac:dyDescent="0.2">
      <c r="B57" t="s">
        <v>134</v>
      </c>
      <c r="C57" s="12">
        <v>7</v>
      </c>
      <c r="D57" s="8">
        <v>2.66</v>
      </c>
      <c r="E57" s="12">
        <v>7</v>
      </c>
      <c r="F57" s="8">
        <v>4.24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121</v>
      </c>
      <c r="C58" s="12">
        <v>6</v>
      </c>
      <c r="D58" s="8">
        <v>2.2799999999999998</v>
      </c>
      <c r="E58" s="12">
        <v>0</v>
      </c>
      <c r="F58" s="8">
        <v>0</v>
      </c>
      <c r="G58" s="12">
        <v>6</v>
      </c>
      <c r="H58" s="8">
        <v>6.59</v>
      </c>
      <c r="I58" s="12">
        <v>0</v>
      </c>
    </row>
    <row r="59" spans="2:9" ht="15" customHeight="1" x14ac:dyDescent="0.2">
      <c r="B59" t="s">
        <v>173</v>
      </c>
      <c r="C59" s="12">
        <v>6</v>
      </c>
      <c r="D59" s="8">
        <v>2.2799999999999998</v>
      </c>
      <c r="E59" s="12">
        <v>5</v>
      </c>
      <c r="F59" s="8">
        <v>3.03</v>
      </c>
      <c r="G59" s="12">
        <v>1</v>
      </c>
      <c r="H59" s="8">
        <v>1.1000000000000001</v>
      </c>
      <c r="I59" s="12">
        <v>0</v>
      </c>
    </row>
    <row r="60" spans="2:9" ht="15" customHeight="1" x14ac:dyDescent="0.2">
      <c r="B60" t="s">
        <v>126</v>
      </c>
      <c r="C60" s="12">
        <v>6</v>
      </c>
      <c r="D60" s="8">
        <v>2.2799999999999998</v>
      </c>
      <c r="E60" s="12">
        <v>4</v>
      </c>
      <c r="F60" s="8">
        <v>2.42</v>
      </c>
      <c r="G60" s="12">
        <v>2</v>
      </c>
      <c r="H60" s="8">
        <v>2.2000000000000002</v>
      </c>
      <c r="I60" s="12">
        <v>0</v>
      </c>
    </row>
    <row r="61" spans="2:9" ht="15" customHeight="1" x14ac:dyDescent="0.2">
      <c r="B61" t="s">
        <v>124</v>
      </c>
      <c r="C61" s="12">
        <v>5</v>
      </c>
      <c r="D61" s="8">
        <v>1.9</v>
      </c>
      <c r="E61" s="12">
        <v>2</v>
      </c>
      <c r="F61" s="8">
        <v>1.21</v>
      </c>
      <c r="G61" s="12">
        <v>3</v>
      </c>
      <c r="H61" s="8">
        <v>3.3</v>
      </c>
      <c r="I61" s="12">
        <v>0</v>
      </c>
    </row>
    <row r="62" spans="2:9" ht="15" customHeight="1" x14ac:dyDescent="0.2">
      <c r="B62" t="s">
        <v>167</v>
      </c>
      <c r="C62" s="12">
        <v>5</v>
      </c>
      <c r="D62" s="8">
        <v>1.9</v>
      </c>
      <c r="E62" s="12">
        <v>0</v>
      </c>
      <c r="F62" s="8">
        <v>0</v>
      </c>
      <c r="G62" s="12">
        <v>5</v>
      </c>
      <c r="H62" s="8">
        <v>5.49</v>
      </c>
      <c r="I62" s="12">
        <v>0</v>
      </c>
    </row>
    <row r="63" spans="2:9" ht="15" customHeight="1" x14ac:dyDescent="0.2">
      <c r="B63" t="s">
        <v>177</v>
      </c>
      <c r="C63" s="12">
        <v>5</v>
      </c>
      <c r="D63" s="8">
        <v>1.9</v>
      </c>
      <c r="E63" s="12">
        <v>1</v>
      </c>
      <c r="F63" s="8">
        <v>0.61</v>
      </c>
      <c r="G63" s="12">
        <v>4</v>
      </c>
      <c r="H63" s="8">
        <v>4.4000000000000004</v>
      </c>
      <c r="I63" s="12">
        <v>0</v>
      </c>
    </row>
    <row r="64" spans="2:9" ht="15" customHeight="1" x14ac:dyDescent="0.2">
      <c r="B64" t="s">
        <v>130</v>
      </c>
      <c r="C64" s="12">
        <v>5</v>
      </c>
      <c r="D64" s="8">
        <v>1.9</v>
      </c>
      <c r="E64" s="12">
        <v>4</v>
      </c>
      <c r="F64" s="8">
        <v>2.42</v>
      </c>
      <c r="G64" s="12">
        <v>1</v>
      </c>
      <c r="H64" s="8">
        <v>1.1000000000000001</v>
      </c>
      <c r="I64" s="12">
        <v>0</v>
      </c>
    </row>
    <row r="65" spans="2:9" ht="15" customHeight="1" x14ac:dyDescent="0.2">
      <c r="B65" t="s">
        <v>157</v>
      </c>
      <c r="C65" s="12">
        <v>5</v>
      </c>
      <c r="D65" s="8">
        <v>1.9</v>
      </c>
      <c r="E65" s="12">
        <v>0</v>
      </c>
      <c r="F65" s="8">
        <v>0</v>
      </c>
      <c r="G65" s="12">
        <v>3</v>
      </c>
      <c r="H65" s="8">
        <v>3.3</v>
      </c>
      <c r="I65" s="12">
        <v>0</v>
      </c>
    </row>
    <row r="66" spans="2:9" ht="15" customHeight="1" x14ac:dyDescent="0.2">
      <c r="B66" t="s">
        <v>128</v>
      </c>
      <c r="C66" s="12">
        <v>4</v>
      </c>
      <c r="D66" s="8">
        <v>1.52</v>
      </c>
      <c r="E66" s="12">
        <v>4</v>
      </c>
      <c r="F66" s="8">
        <v>2.42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142</v>
      </c>
      <c r="C67" s="12">
        <v>4</v>
      </c>
      <c r="D67" s="8">
        <v>1.52</v>
      </c>
      <c r="E67" s="12">
        <v>4</v>
      </c>
      <c r="F67" s="8">
        <v>2.42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143</v>
      </c>
      <c r="C68" s="12">
        <v>3</v>
      </c>
      <c r="D68" s="8">
        <v>1.1399999999999999</v>
      </c>
      <c r="E68" s="12">
        <v>2</v>
      </c>
      <c r="F68" s="8">
        <v>1.21</v>
      </c>
      <c r="G68" s="12">
        <v>1</v>
      </c>
      <c r="H68" s="8">
        <v>1.1000000000000001</v>
      </c>
      <c r="I68" s="12">
        <v>0</v>
      </c>
    </row>
    <row r="69" spans="2:9" ht="15" customHeight="1" x14ac:dyDescent="0.2">
      <c r="B69" t="s">
        <v>146</v>
      </c>
      <c r="C69" s="12">
        <v>3</v>
      </c>
      <c r="D69" s="8">
        <v>1.1399999999999999</v>
      </c>
      <c r="E69" s="12">
        <v>2</v>
      </c>
      <c r="F69" s="8">
        <v>1.21</v>
      </c>
      <c r="G69" s="12">
        <v>1</v>
      </c>
      <c r="H69" s="8">
        <v>1.1000000000000001</v>
      </c>
      <c r="I69" s="12">
        <v>0</v>
      </c>
    </row>
    <row r="70" spans="2:9" ht="15" customHeight="1" x14ac:dyDescent="0.2">
      <c r="B70" t="s">
        <v>162</v>
      </c>
      <c r="C70" s="12">
        <v>3</v>
      </c>
      <c r="D70" s="8">
        <v>1.1399999999999999</v>
      </c>
      <c r="E70" s="12">
        <v>3</v>
      </c>
      <c r="F70" s="8">
        <v>1.82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152</v>
      </c>
      <c r="C71" s="12">
        <v>3</v>
      </c>
      <c r="D71" s="8">
        <v>1.1399999999999999</v>
      </c>
      <c r="E71" s="12">
        <v>3</v>
      </c>
      <c r="F71" s="8">
        <v>1.82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125</v>
      </c>
      <c r="C72" s="12">
        <v>3</v>
      </c>
      <c r="D72" s="8">
        <v>1.1399999999999999</v>
      </c>
      <c r="E72" s="12">
        <v>3</v>
      </c>
      <c r="F72" s="8">
        <v>1.82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131</v>
      </c>
      <c r="C73" s="12">
        <v>3</v>
      </c>
      <c r="D73" s="8">
        <v>1.1399999999999999</v>
      </c>
      <c r="E73" s="12">
        <v>3</v>
      </c>
      <c r="F73" s="8">
        <v>1.82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190</v>
      </c>
      <c r="C74" s="12">
        <v>3</v>
      </c>
      <c r="D74" s="8">
        <v>1.1399999999999999</v>
      </c>
      <c r="E74" s="12">
        <v>1</v>
      </c>
      <c r="F74" s="8">
        <v>0.61</v>
      </c>
      <c r="G74" s="12">
        <v>2</v>
      </c>
      <c r="H74" s="8">
        <v>2.2000000000000002</v>
      </c>
      <c r="I74" s="12">
        <v>0</v>
      </c>
    </row>
    <row r="75" spans="2:9" ht="15" customHeight="1" x14ac:dyDescent="0.2">
      <c r="B75" t="s">
        <v>169</v>
      </c>
      <c r="C75" s="12">
        <v>3</v>
      </c>
      <c r="D75" s="8">
        <v>1.1399999999999999</v>
      </c>
      <c r="E75" s="12">
        <v>2</v>
      </c>
      <c r="F75" s="8">
        <v>1.21</v>
      </c>
      <c r="G75" s="12">
        <v>1</v>
      </c>
      <c r="H75" s="8">
        <v>1.1000000000000001</v>
      </c>
      <c r="I75" s="12">
        <v>0</v>
      </c>
    </row>
    <row r="76" spans="2:9" ht="15" customHeight="1" x14ac:dyDescent="0.2">
      <c r="B76" t="s">
        <v>135</v>
      </c>
      <c r="C76" s="12">
        <v>3</v>
      </c>
      <c r="D76" s="8">
        <v>1.1399999999999999</v>
      </c>
      <c r="E76" s="12">
        <v>3</v>
      </c>
      <c r="F76" s="8">
        <v>1.82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159</v>
      </c>
      <c r="C77" s="12">
        <v>3</v>
      </c>
      <c r="D77" s="8">
        <v>1.1399999999999999</v>
      </c>
      <c r="E77" s="12">
        <v>2</v>
      </c>
      <c r="F77" s="8">
        <v>1.21</v>
      </c>
      <c r="G77" s="12">
        <v>1</v>
      </c>
      <c r="H77" s="8">
        <v>1.1000000000000001</v>
      </c>
      <c r="I77" s="12">
        <v>0</v>
      </c>
    </row>
    <row r="78" spans="2:9" ht="15" customHeight="1" x14ac:dyDescent="0.2">
      <c r="B78" t="s">
        <v>191</v>
      </c>
      <c r="C78" s="12">
        <v>3</v>
      </c>
      <c r="D78" s="8">
        <v>1.1399999999999999</v>
      </c>
      <c r="E78" s="12">
        <v>3</v>
      </c>
      <c r="F78" s="8">
        <v>1.82</v>
      </c>
      <c r="G78" s="12">
        <v>0</v>
      </c>
      <c r="H78" s="8">
        <v>0</v>
      </c>
      <c r="I78" s="12">
        <v>0</v>
      </c>
    </row>
    <row r="80" spans="2:9" ht="15" customHeight="1" x14ac:dyDescent="0.2">
      <c r="B80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86117-EEEE-4690-9BAB-DD4A486B3C6F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260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1</v>
      </c>
      <c r="D5" s="8">
        <v>0.31</v>
      </c>
      <c r="E5" s="12">
        <v>0</v>
      </c>
      <c r="F5" s="8">
        <v>0</v>
      </c>
      <c r="G5" s="12">
        <v>1</v>
      </c>
      <c r="H5" s="8">
        <v>0.95</v>
      </c>
      <c r="I5" s="12">
        <v>0</v>
      </c>
    </row>
    <row r="6" spans="2:9" ht="15" customHeight="1" x14ac:dyDescent="0.2">
      <c r="B6" t="s">
        <v>40</v>
      </c>
      <c r="C6" s="12">
        <v>69</v>
      </c>
      <c r="D6" s="8">
        <v>21.56</v>
      </c>
      <c r="E6" s="12">
        <v>34</v>
      </c>
      <c r="F6" s="8">
        <v>16.829999999999998</v>
      </c>
      <c r="G6" s="12">
        <v>34</v>
      </c>
      <c r="H6" s="8">
        <v>32.380000000000003</v>
      </c>
      <c r="I6" s="12">
        <v>1</v>
      </c>
    </row>
    <row r="7" spans="2:9" ht="15" customHeight="1" x14ac:dyDescent="0.2">
      <c r="B7" t="s">
        <v>41</v>
      </c>
      <c r="C7" s="12">
        <v>20</v>
      </c>
      <c r="D7" s="8">
        <v>6.25</v>
      </c>
      <c r="E7" s="12">
        <v>7</v>
      </c>
      <c r="F7" s="8">
        <v>3.47</v>
      </c>
      <c r="G7" s="12">
        <v>13</v>
      </c>
      <c r="H7" s="8">
        <v>12.38</v>
      </c>
      <c r="I7" s="12">
        <v>0</v>
      </c>
    </row>
    <row r="8" spans="2:9" ht="15" customHeight="1" x14ac:dyDescent="0.2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44</v>
      </c>
      <c r="C10" s="12">
        <v>3</v>
      </c>
      <c r="D10" s="8">
        <v>0.94</v>
      </c>
      <c r="E10" s="12">
        <v>0</v>
      </c>
      <c r="F10" s="8">
        <v>0</v>
      </c>
      <c r="G10" s="12">
        <v>3</v>
      </c>
      <c r="H10" s="8">
        <v>2.86</v>
      </c>
      <c r="I10" s="12">
        <v>0</v>
      </c>
    </row>
    <row r="11" spans="2:9" ht="15" customHeight="1" x14ac:dyDescent="0.2">
      <c r="B11" t="s">
        <v>45</v>
      </c>
      <c r="C11" s="12">
        <v>87</v>
      </c>
      <c r="D11" s="8">
        <v>27.19</v>
      </c>
      <c r="E11" s="12">
        <v>58</v>
      </c>
      <c r="F11" s="8">
        <v>28.71</v>
      </c>
      <c r="G11" s="12">
        <v>29</v>
      </c>
      <c r="H11" s="8">
        <v>27.62</v>
      </c>
      <c r="I11" s="12">
        <v>0</v>
      </c>
    </row>
    <row r="12" spans="2:9" ht="15" customHeight="1" x14ac:dyDescent="0.2">
      <c r="B12" t="s">
        <v>46</v>
      </c>
      <c r="C12" s="12">
        <v>1</v>
      </c>
      <c r="D12" s="8">
        <v>0.31</v>
      </c>
      <c r="E12" s="12">
        <v>1</v>
      </c>
      <c r="F12" s="8">
        <v>0.5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47</v>
      </c>
      <c r="C13" s="12">
        <v>6</v>
      </c>
      <c r="D13" s="8">
        <v>1.88</v>
      </c>
      <c r="E13" s="12">
        <v>3</v>
      </c>
      <c r="F13" s="8">
        <v>1.49</v>
      </c>
      <c r="G13" s="12">
        <v>3</v>
      </c>
      <c r="H13" s="8">
        <v>2.86</v>
      </c>
      <c r="I13" s="12">
        <v>0</v>
      </c>
    </row>
    <row r="14" spans="2:9" ht="15" customHeight="1" x14ac:dyDescent="0.2">
      <c r="B14" t="s">
        <v>48</v>
      </c>
      <c r="C14" s="12">
        <v>8</v>
      </c>
      <c r="D14" s="8">
        <v>2.5</v>
      </c>
      <c r="E14" s="12">
        <v>4</v>
      </c>
      <c r="F14" s="8">
        <v>1.98</v>
      </c>
      <c r="G14" s="12">
        <v>3</v>
      </c>
      <c r="H14" s="8">
        <v>2.86</v>
      </c>
      <c r="I14" s="12">
        <v>0</v>
      </c>
    </row>
    <row r="15" spans="2:9" ht="15" customHeight="1" x14ac:dyDescent="0.2">
      <c r="B15" t="s">
        <v>49</v>
      </c>
      <c r="C15" s="12">
        <v>37</v>
      </c>
      <c r="D15" s="8">
        <v>11.56</v>
      </c>
      <c r="E15" s="12">
        <v>33</v>
      </c>
      <c r="F15" s="8">
        <v>16.34</v>
      </c>
      <c r="G15" s="12">
        <v>2</v>
      </c>
      <c r="H15" s="8">
        <v>1.9</v>
      </c>
      <c r="I15" s="12">
        <v>1</v>
      </c>
    </row>
    <row r="16" spans="2:9" ht="15" customHeight="1" x14ac:dyDescent="0.2">
      <c r="B16" t="s">
        <v>50</v>
      </c>
      <c r="C16" s="12">
        <v>56</v>
      </c>
      <c r="D16" s="8">
        <v>17.5</v>
      </c>
      <c r="E16" s="12">
        <v>47</v>
      </c>
      <c r="F16" s="8">
        <v>23.27</v>
      </c>
      <c r="G16" s="12">
        <v>5</v>
      </c>
      <c r="H16" s="8">
        <v>4.76</v>
      </c>
      <c r="I16" s="12">
        <v>1</v>
      </c>
    </row>
    <row r="17" spans="2:9" ht="15" customHeight="1" x14ac:dyDescent="0.2">
      <c r="B17" t="s">
        <v>51</v>
      </c>
      <c r="C17" s="12">
        <v>6</v>
      </c>
      <c r="D17" s="8">
        <v>1.88</v>
      </c>
      <c r="E17" s="12">
        <v>3</v>
      </c>
      <c r="F17" s="8">
        <v>1.49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52</v>
      </c>
      <c r="C18" s="12">
        <v>18</v>
      </c>
      <c r="D18" s="8">
        <v>5.63</v>
      </c>
      <c r="E18" s="12">
        <v>10</v>
      </c>
      <c r="F18" s="8">
        <v>4.95</v>
      </c>
      <c r="G18" s="12">
        <v>6</v>
      </c>
      <c r="H18" s="8">
        <v>5.71</v>
      </c>
      <c r="I18" s="12">
        <v>0</v>
      </c>
    </row>
    <row r="19" spans="2:9" ht="15" customHeight="1" x14ac:dyDescent="0.2">
      <c r="B19" t="s">
        <v>53</v>
      </c>
      <c r="C19" s="12">
        <v>8</v>
      </c>
      <c r="D19" s="8">
        <v>2.5</v>
      </c>
      <c r="E19" s="12">
        <v>2</v>
      </c>
      <c r="F19" s="8">
        <v>0.99</v>
      </c>
      <c r="G19" s="12">
        <v>6</v>
      </c>
      <c r="H19" s="8">
        <v>5.71</v>
      </c>
      <c r="I19" s="12">
        <v>0</v>
      </c>
    </row>
    <row r="20" spans="2:9" ht="15" customHeight="1" x14ac:dyDescent="0.2">
      <c r="B20" s="9" t="s">
        <v>225</v>
      </c>
      <c r="C20" s="12">
        <f>SUM(LTBL_15385[総数／事業所数])</f>
        <v>320</v>
      </c>
      <c r="E20" s="12">
        <f>SUBTOTAL(109,LTBL_15385[個人／事業所数])</f>
        <v>202</v>
      </c>
      <c r="G20" s="12">
        <f>SUBTOTAL(109,LTBL_15385[法人／事業所数])</f>
        <v>105</v>
      </c>
      <c r="I20" s="12">
        <f>SUBTOTAL(109,LTBL_15385[法人以外の団体／事業所数])</f>
        <v>3</v>
      </c>
    </row>
    <row r="21" spans="2:9" ht="15" customHeight="1" x14ac:dyDescent="0.2">
      <c r="E21" s="11">
        <f>LTBL_15385[[#Totals],[個人／事業所数]]/LTBL_15385[[#Totals],[総数／事業所数]]</f>
        <v>0.63124999999999998</v>
      </c>
      <c r="G21" s="11">
        <f>LTBL_15385[[#Totals],[法人／事業所数]]/LTBL_15385[[#Totals],[総数／事業所数]]</f>
        <v>0.328125</v>
      </c>
      <c r="I21" s="11">
        <f>LTBL_15385[[#Totals],[法人以外の団体／事業所数]]/LTBL_15385[[#Totals],[総数／事業所数]]</f>
        <v>9.3749999999999997E-3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44</v>
      </c>
      <c r="D24" s="8">
        <v>13.75</v>
      </c>
      <c r="E24" s="12">
        <v>44</v>
      </c>
      <c r="F24" s="8">
        <v>21.78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70</v>
      </c>
      <c r="C25" s="12">
        <v>40</v>
      </c>
      <c r="D25" s="8">
        <v>12.5</v>
      </c>
      <c r="E25" s="12">
        <v>32</v>
      </c>
      <c r="F25" s="8">
        <v>15.84</v>
      </c>
      <c r="G25" s="12">
        <v>8</v>
      </c>
      <c r="H25" s="8">
        <v>7.62</v>
      </c>
      <c r="I25" s="12">
        <v>0</v>
      </c>
    </row>
    <row r="26" spans="2:9" ht="15" customHeight="1" x14ac:dyDescent="0.2">
      <c r="B26" t="s">
        <v>62</v>
      </c>
      <c r="C26" s="12">
        <v>39</v>
      </c>
      <c r="D26" s="8">
        <v>12.19</v>
      </c>
      <c r="E26" s="12">
        <v>15</v>
      </c>
      <c r="F26" s="8">
        <v>7.43</v>
      </c>
      <c r="G26" s="12">
        <v>23</v>
      </c>
      <c r="H26" s="8">
        <v>21.9</v>
      </c>
      <c r="I26" s="12">
        <v>1</v>
      </c>
    </row>
    <row r="27" spans="2:9" ht="15" customHeight="1" x14ac:dyDescent="0.2">
      <c r="B27" t="s">
        <v>77</v>
      </c>
      <c r="C27" s="12">
        <v>26</v>
      </c>
      <c r="D27" s="8">
        <v>8.1300000000000008</v>
      </c>
      <c r="E27" s="12">
        <v>25</v>
      </c>
      <c r="F27" s="8">
        <v>12.38</v>
      </c>
      <c r="G27" s="12">
        <v>0</v>
      </c>
      <c r="H27" s="8">
        <v>0</v>
      </c>
      <c r="I27" s="12">
        <v>1</v>
      </c>
    </row>
    <row r="28" spans="2:9" ht="15" customHeight="1" x14ac:dyDescent="0.2">
      <c r="B28" t="s">
        <v>72</v>
      </c>
      <c r="C28" s="12">
        <v>22</v>
      </c>
      <c r="D28" s="8">
        <v>6.88</v>
      </c>
      <c r="E28" s="12">
        <v>14</v>
      </c>
      <c r="F28" s="8">
        <v>6.93</v>
      </c>
      <c r="G28" s="12">
        <v>8</v>
      </c>
      <c r="H28" s="8">
        <v>7.62</v>
      </c>
      <c r="I28" s="12">
        <v>0</v>
      </c>
    </row>
    <row r="29" spans="2:9" ht="15" customHeight="1" x14ac:dyDescent="0.2">
      <c r="B29" t="s">
        <v>63</v>
      </c>
      <c r="C29" s="12">
        <v>18</v>
      </c>
      <c r="D29" s="8">
        <v>5.63</v>
      </c>
      <c r="E29" s="12">
        <v>14</v>
      </c>
      <c r="F29" s="8">
        <v>6.93</v>
      </c>
      <c r="G29" s="12">
        <v>4</v>
      </c>
      <c r="H29" s="8">
        <v>3.81</v>
      </c>
      <c r="I29" s="12">
        <v>0</v>
      </c>
    </row>
    <row r="30" spans="2:9" ht="15" customHeight="1" x14ac:dyDescent="0.2">
      <c r="B30" t="s">
        <v>71</v>
      </c>
      <c r="C30" s="12">
        <v>14</v>
      </c>
      <c r="D30" s="8">
        <v>4.38</v>
      </c>
      <c r="E30" s="12">
        <v>7</v>
      </c>
      <c r="F30" s="8">
        <v>3.47</v>
      </c>
      <c r="G30" s="12">
        <v>7</v>
      </c>
      <c r="H30" s="8">
        <v>6.67</v>
      </c>
      <c r="I30" s="12">
        <v>0</v>
      </c>
    </row>
    <row r="31" spans="2:9" ht="15" customHeight="1" x14ac:dyDescent="0.2">
      <c r="B31" t="s">
        <v>64</v>
      </c>
      <c r="C31" s="12">
        <v>12</v>
      </c>
      <c r="D31" s="8">
        <v>3.75</v>
      </c>
      <c r="E31" s="12">
        <v>5</v>
      </c>
      <c r="F31" s="8">
        <v>2.48</v>
      </c>
      <c r="G31" s="12">
        <v>7</v>
      </c>
      <c r="H31" s="8">
        <v>6.67</v>
      </c>
      <c r="I31" s="12">
        <v>0</v>
      </c>
    </row>
    <row r="32" spans="2:9" ht="15" customHeight="1" x14ac:dyDescent="0.2">
      <c r="B32" t="s">
        <v>80</v>
      </c>
      <c r="C32" s="12">
        <v>11</v>
      </c>
      <c r="D32" s="8">
        <v>3.44</v>
      </c>
      <c r="E32" s="12">
        <v>10</v>
      </c>
      <c r="F32" s="8">
        <v>4.95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89</v>
      </c>
      <c r="C33" s="12">
        <v>8</v>
      </c>
      <c r="D33" s="8">
        <v>2.5</v>
      </c>
      <c r="E33" s="12">
        <v>3</v>
      </c>
      <c r="F33" s="8">
        <v>1.49</v>
      </c>
      <c r="G33" s="12">
        <v>5</v>
      </c>
      <c r="H33" s="8">
        <v>4.76</v>
      </c>
      <c r="I33" s="12">
        <v>0</v>
      </c>
    </row>
    <row r="34" spans="2:9" ht="15" customHeight="1" x14ac:dyDescent="0.2">
      <c r="B34" t="s">
        <v>76</v>
      </c>
      <c r="C34" s="12">
        <v>8</v>
      </c>
      <c r="D34" s="8">
        <v>2.5</v>
      </c>
      <c r="E34" s="12">
        <v>6</v>
      </c>
      <c r="F34" s="8">
        <v>2.97</v>
      </c>
      <c r="G34" s="12">
        <v>1</v>
      </c>
      <c r="H34" s="8">
        <v>0.95</v>
      </c>
      <c r="I34" s="12">
        <v>0</v>
      </c>
    </row>
    <row r="35" spans="2:9" ht="15" customHeight="1" x14ac:dyDescent="0.2">
      <c r="B35" t="s">
        <v>81</v>
      </c>
      <c r="C35" s="12">
        <v>7</v>
      </c>
      <c r="D35" s="8">
        <v>2.19</v>
      </c>
      <c r="E35" s="12">
        <v>0</v>
      </c>
      <c r="F35" s="8">
        <v>0</v>
      </c>
      <c r="G35" s="12">
        <v>6</v>
      </c>
      <c r="H35" s="8">
        <v>5.71</v>
      </c>
      <c r="I35" s="12">
        <v>0</v>
      </c>
    </row>
    <row r="36" spans="2:9" ht="15" customHeight="1" x14ac:dyDescent="0.2">
      <c r="B36" t="s">
        <v>88</v>
      </c>
      <c r="C36" s="12">
        <v>6</v>
      </c>
      <c r="D36" s="8">
        <v>1.88</v>
      </c>
      <c r="E36" s="12">
        <v>2</v>
      </c>
      <c r="F36" s="8">
        <v>0.99</v>
      </c>
      <c r="G36" s="12">
        <v>4</v>
      </c>
      <c r="H36" s="8">
        <v>3.81</v>
      </c>
      <c r="I36" s="12">
        <v>0</v>
      </c>
    </row>
    <row r="37" spans="2:9" ht="15" customHeight="1" x14ac:dyDescent="0.2">
      <c r="B37" t="s">
        <v>94</v>
      </c>
      <c r="C37" s="12">
        <v>6</v>
      </c>
      <c r="D37" s="8">
        <v>1.88</v>
      </c>
      <c r="E37" s="12">
        <v>1</v>
      </c>
      <c r="F37" s="8">
        <v>0.5</v>
      </c>
      <c r="G37" s="12">
        <v>1</v>
      </c>
      <c r="H37" s="8">
        <v>0.95</v>
      </c>
      <c r="I37" s="12">
        <v>1</v>
      </c>
    </row>
    <row r="38" spans="2:9" ht="15" customHeight="1" x14ac:dyDescent="0.2">
      <c r="B38" t="s">
        <v>79</v>
      </c>
      <c r="C38" s="12">
        <v>6</v>
      </c>
      <c r="D38" s="8">
        <v>1.88</v>
      </c>
      <c r="E38" s="12">
        <v>3</v>
      </c>
      <c r="F38" s="8">
        <v>1.49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75</v>
      </c>
      <c r="C39" s="12">
        <v>5</v>
      </c>
      <c r="D39" s="8">
        <v>1.56</v>
      </c>
      <c r="E39" s="12">
        <v>1</v>
      </c>
      <c r="F39" s="8">
        <v>0.5</v>
      </c>
      <c r="G39" s="12">
        <v>3</v>
      </c>
      <c r="H39" s="8">
        <v>2.86</v>
      </c>
      <c r="I39" s="12">
        <v>0</v>
      </c>
    </row>
    <row r="40" spans="2:9" ht="15" customHeight="1" x14ac:dyDescent="0.2">
      <c r="B40" t="s">
        <v>85</v>
      </c>
      <c r="C40" s="12">
        <v>4</v>
      </c>
      <c r="D40" s="8">
        <v>1.25</v>
      </c>
      <c r="E40" s="12">
        <v>2</v>
      </c>
      <c r="F40" s="8">
        <v>0.99</v>
      </c>
      <c r="G40" s="12">
        <v>2</v>
      </c>
      <c r="H40" s="8">
        <v>1.9</v>
      </c>
      <c r="I40" s="12">
        <v>0</v>
      </c>
    </row>
    <row r="41" spans="2:9" ht="15" customHeight="1" x14ac:dyDescent="0.2">
      <c r="B41" t="s">
        <v>73</v>
      </c>
      <c r="C41" s="12">
        <v>4</v>
      </c>
      <c r="D41" s="8">
        <v>1.25</v>
      </c>
      <c r="E41" s="12">
        <v>3</v>
      </c>
      <c r="F41" s="8">
        <v>1.49</v>
      </c>
      <c r="G41" s="12">
        <v>1</v>
      </c>
      <c r="H41" s="8">
        <v>0.95</v>
      </c>
      <c r="I41" s="12">
        <v>0</v>
      </c>
    </row>
    <row r="42" spans="2:9" ht="15" customHeight="1" x14ac:dyDescent="0.2">
      <c r="B42" t="s">
        <v>84</v>
      </c>
      <c r="C42" s="12">
        <v>4</v>
      </c>
      <c r="D42" s="8">
        <v>1.25</v>
      </c>
      <c r="E42" s="12">
        <v>0</v>
      </c>
      <c r="F42" s="8">
        <v>0</v>
      </c>
      <c r="G42" s="12">
        <v>4</v>
      </c>
      <c r="H42" s="8">
        <v>3.81</v>
      </c>
      <c r="I42" s="12">
        <v>0</v>
      </c>
    </row>
    <row r="43" spans="2:9" ht="15" customHeight="1" x14ac:dyDescent="0.2">
      <c r="B43" t="s">
        <v>92</v>
      </c>
      <c r="C43" s="12">
        <v>3</v>
      </c>
      <c r="D43" s="8">
        <v>0.94</v>
      </c>
      <c r="E43" s="12">
        <v>2</v>
      </c>
      <c r="F43" s="8">
        <v>0.99</v>
      </c>
      <c r="G43" s="12">
        <v>1</v>
      </c>
      <c r="H43" s="8">
        <v>0.95</v>
      </c>
      <c r="I43" s="12">
        <v>0</v>
      </c>
    </row>
    <row r="44" spans="2:9" ht="15" customHeight="1" x14ac:dyDescent="0.2">
      <c r="B44" t="s">
        <v>100</v>
      </c>
      <c r="C44" s="12">
        <v>3</v>
      </c>
      <c r="D44" s="8">
        <v>0.94</v>
      </c>
      <c r="E44" s="12">
        <v>0</v>
      </c>
      <c r="F44" s="8">
        <v>0</v>
      </c>
      <c r="G44" s="12">
        <v>3</v>
      </c>
      <c r="H44" s="8">
        <v>2.86</v>
      </c>
      <c r="I44" s="12">
        <v>0</v>
      </c>
    </row>
    <row r="45" spans="2:9" ht="15" customHeight="1" x14ac:dyDescent="0.2">
      <c r="B45" t="s">
        <v>66</v>
      </c>
      <c r="C45" s="12">
        <v>3</v>
      </c>
      <c r="D45" s="8">
        <v>0.94</v>
      </c>
      <c r="E45" s="12">
        <v>2</v>
      </c>
      <c r="F45" s="8">
        <v>0.99</v>
      </c>
      <c r="G45" s="12">
        <v>1</v>
      </c>
      <c r="H45" s="8">
        <v>0.95</v>
      </c>
      <c r="I45" s="12">
        <v>0</v>
      </c>
    </row>
    <row r="46" spans="2:9" ht="15" customHeight="1" x14ac:dyDescent="0.2">
      <c r="B46" t="s">
        <v>69</v>
      </c>
      <c r="C46" s="12">
        <v>3</v>
      </c>
      <c r="D46" s="8">
        <v>0.94</v>
      </c>
      <c r="E46" s="12">
        <v>0</v>
      </c>
      <c r="F46" s="8">
        <v>0</v>
      </c>
      <c r="G46" s="12">
        <v>3</v>
      </c>
      <c r="H46" s="8">
        <v>2.86</v>
      </c>
      <c r="I46" s="12">
        <v>0</v>
      </c>
    </row>
    <row r="47" spans="2:9" ht="15" customHeight="1" x14ac:dyDescent="0.2">
      <c r="B47" t="s">
        <v>74</v>
      </c>
      <c r="C47" s="12">
        <v>3</v>
      </c>
      <c r="D47" s="8">
        <v>0.94</v>
      </c>
      <c r="E47" s="12">
        <v>3</v>
      </c>
      <c r="F47" s="8">
        <v>1.49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87</v>
      </c>
      <c r="C48" s="12">
        <v>3</v>
      </c>
      <c r="D48" s="8">
        <v>0.94</v>
      </c>
      <c r="E48" s="12">
        <v>2</v>
      </c>
      <c r="F48" s="8">
        <v>0.99</v>
      </c>
      <c r="G48" s="12">
        <v>1</v>
      </c>
      <c r="H48" s="8">
        <v>0.95</v>
      </c>
      <c r="I48" s="12">
        <v>0</v>
      </c>
    </row>
    <row r="51" spans="2:9" ht="33" customHeight="1" x14ac:dyDescent="0.2">
      <c r="B51" t="s">
        <v>227</v>
      </c>
      <c r="C51" s="10" t="s">
        <v>55</v>
      </c>
      <c r="D51" s="10" t="s">
        <v>56</v>
      </c>
      <c r="E51" s="10" t="s">
        <v>57</v>
      </c>
      <c r="F51" s="10" t="s">
        <v>58</v>
      </c>
      <c r="G51" s="10" t="s">
        <v>59</v>
      </c>
      <c r="H51" s="10" t="s">
        <v>60</v>
      </c>
      <c r="I51" s="10" t="s">
        <v>61</v>
      </c>
    </row>
    <row r="52" spans="2:9" ht="15" customHeight="1" x14ac:dyDescent="0.2">
      <c r="B52" t="s">
        <v>137</v>
      </c>
      <c r="C52" s="12">
        <v>23</v>
      </c>
      <c r="D52" s="8">
        <v>7.19</v>
      </c>
      <c r="E52" s="12">
        <v>23</v>
      </c>
      <c r="F52" s="8">
        <v>11.39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121</v>
      </c>
      <c r="C53" s="12">
        <v>21</v>
      </c>
      <c r="D53" s="8">
        <v>6.56</v>
      </c>
      <c r="E53" s="12">
        <v>2</v>
      </c>
      <c r="F53" s="8">
        <v>0.99</v>
      </c>
      <c r="G53" s="12">
        <v>18</v>
      </c>
      <c r="H53" s="8">
        <v>17.14</v>
      </c>
      <c r="I53" s="12">
        <v>1</v>
      </c>
    </row>
    <row r="54" spans="2:9" ht="15" customHeight="1" x14ac:dyDescent="0.2">
      <c r="B54" t="s">
        <v>138</v>
      </c>
      <c r="C54" s="12">
        <v>19</v>
      </c>
      <c r="D54" s="8">
        <v>5.94</v>
      </c>
      <c r="E54" s="12">
        <v>19</v>
      </c>
      <c r="F54" s="8">
        <v>9.41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127</v>
      </c>
      <c r="C55" s="12">
        <v>16</v>
      </c>
      <c r="D55" s="8">
        <v>5</v>
      </c>
      <c r="E55" s="12">
        <v>11</v>
      </c>
      <c r="F55" s="8">
        <v>5.45</v>
      </c>
      <c r="G55" s="12">
        <v>5</v>
      </c>
      <c r="H55" s="8">
        <v>4.76</v>
      </c>
      <c r="I55" s="12">
        <v>0</v>
      </c>
    </row>
    <row r="56" spans="2:9" ht="15" customHeight="1" x14ac:dyDescent="0.2">
      <c r="B56" t="s">
        <v>125</v>
      </c>
      <c r="C56" s="12">
        <v>14</v>
      </c>
      <c r="D56" s="8">
        <v>4.38</v>
      </c>
      <c r="E56" s="12">
        <v>14</v>
      </c>
      <c r="F56" s="8">
        <v>6.93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122</v>
      </c>
      <c r="C57" s="12">
        <v>11</v>
      </c>
      <c r="D57" s="8">
        <v>3.44</v>
      </c>
      <c r="E57" s="12">
        <v>10</v>
      </c>
      <c r="F57" s="8">
        <v>4.95</v>
      </c>
      <c r="G57" s="12">
        <v>1</v>
      </c>
      <c r="H57" s="8">
        <v>0.95</v>
      </c>
      <c r="I57" s="12">
        <v>0</v>
      </c>
    </row>
    <row r="58" spans="2:9" ht="15" customHeight="1" x14ac:dyDescent="0.2">
      <c r="B58" t="s">
        <v>134</v>
      </c>
      <c r="C58" s="12">
        <v>9</v>
      </c>
      <c r="D58" s="8">
        <v>2.81</v>
      </c>
      <c r="E58" s="12">
        <v>8</v>
      </c>
      <c r="F58" s="8">
        <v>3.96</v>
      </c>
      <c r="G58" s="12">
        <v>0</v>
      </c>
      <c r="H58" s="8">
        <v>0</v>
      </c>
      <c r="I58" s="12">
        <v>1</v>
      </c>
    </row>
    <row r="59" spans="2:9" ht="15" customHeight="1" x14ac:dyDescent="0.2">
      <c r="B59" t="s">
        <v>128</v>
      </c>
      <c r="C59" s="12">
        <v>8</v>
      </c>
      <c r="D59" s="8">
        <v>2.5</v>
      </c>
      <c r="E59" s="12">
        <v>3</v>
      </c>
      <c r="F59" s="8">
        <v>1.49</v>
      </c>
      <c r="G59" s="12">
        <v>5</v>
      </c>
      <c r="H59" s="8">
        <v>4.76</v>
      </c>
      <c r="I59" s="12">
        <v>0</v>
      </c>
    </row>
    <row r="60" spans="2:9" ht="15" customHeight="1" x14ac:dyDescent="0.2">
      <c r="B60" t="s">
        <v>123</v>
      </c>
      <c r="C60" s="12">
        <v>7</v>
      </c>
      <c r="D60" s="8">
        <v>2.19</v>
      </c>
      <c r="E60" s="12">
        <v>2</v>
      </c>
      <c r="F60" s="8">
        <v>0.99</v>
      </c>
      <c r="G60" s="12">
        <v>5</v>
      </c>
      <c r="H60" s="8">
        <v>4.76</v>
      </c>
      <c r="I60" s="12">
        <v>0</v>
      </c>
    </row>
    <row r="61" spans="2:9" ht="15" customHeight="1" x14ac:dyDescent="0.2">
      <c r="B61" t="s">
        <v>177</v>
      </c>
      <c r="C61" s="12">
        <v>6</v>
      </c>
      <c r="D61" s="8">
        <v>1.88</v>
      </c>
      <c r="E61" s="12">
        <v>1</v>
      </c>
      <c r="F61" s="8">
        <v>0.5</v>
      </c>
      <c r="G61" s="12">
        <v>5</v>
      </c>
      <c r="H61" s="8">
        <v>4.76</v>
      </c>
      <c r="I61" s="12">
        <v>0</v>
      </c>
    </row>
    <row r="62" spans="2:9" ht="15" customHeight="1" x14ac:dyDescent="0.2">
      <c r="B62" t="s">
        <v>133</v>
      </c>
      <c r="C62" s="12">
        <v>6</v>
      </c>
      <c r="D62" s="8">
        <v>1.88</v>
      </c>
      <c r="E62" s="12">
        <v>5</v>
      </c>
      <c r="F62" s="8">
        <v>2.48</v>
      </c>
      <c r="G62" s="12">
        <v>1</v>
      </c>
      <c r="H62" s="8">
        <v>0.95</v>
      </c>
      <c r="I62" s="12">
        <v>0</v>
      </c>
    </row>
    <row r="63" spans="2:9" ht="15" customHeight="1" x14ac:dyDescent="0.2">
      <c r="B63" t="s">
        <v>169</v>
      </c>
      <c r="C63" s="12">
        <v>6</v>
      </c>
      <c r="D63" s="8">
        <v>1.88</v>
      </c>
      <c r="E63" s="12">
        <v>6</v>
      </c>
      <c r="F63" s="8">
        <v>2.97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168</v>
      </c>
      <c r="C64" s="12">
        <v>5</v>
      </c>
      <c r="D64" s="8">
        <v>1.56</v>
      </c>
      <c r="E64" s="12">
        <v>3</v>
      </c>
      <c r="F64" s="8">
        <v>1.49</v>
      </c>
      <c r="G64" s="12">
        <v>2</v>
      </c>
      <c r="H64" s="8">
        <v>1.9</v>
      </c>
      <c r="I64" s="12">
        <v>0</v>
      </c>
    </row>
    <row r="65" spans="2:9" ht="15" customHeight="1" x14ac:dyDescent="0.2">
      <c r="B65" t="s">
        <v>144</v>
      </c>
      <c r="C65" s="12">
        <v>5</v>
      </c>
      <c r="D65" s="8">
        <v>1.56</v>
      </c>
      <c r="E65" s="12">
        <v>5</v>
      </c>
      <c r="F65" s="8">
        <v>2.48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155</v>
      </c>
      <c r="C66" s="12">
        <v>5</v>
      </c>
      <c r="D66" s="8">
        <v>1.56</v>
      </c>
      <c r="E66" s="12">
        <v>4</v>
      </c>
      <c r="F66" s="8">
        <v>1.98</v>
      </c>
      <c r="G66" s="12">
        <v>1</v>
      </c>
      <c r="H66" s="8">
        <v>0.95</v>
      </c>
      <c r="I66" s="12">
        <v>0</v>
      </c>
    </row>
    <row r="67" spans="2:9" ht="15" customHeight="1" x14ac:dyDescent="0.2">
      <c r="B67" t="s">
        <v>126</v>
      </c>
      <c r="C67" s="12">
        <v>5</v>
      </c>
      <c r="D67" s="8">
        <v>1.56</v>
      </c>
      <c r="E67" s="12">
        <v>3</v>
      </c>
      <c r="F67" s="8">
        <v>1.49</v>
      </c>
      <c r="G67" s="12">
        <v>2</v>
      </c>
      <c r="H67" s="8">
        <v>1.9</v>
      </c>
      <c r="I67" s="12">
        <v>0</v>
      </c>
    </row>
    <row r="68" spans="2:9" ht="15" customHeight="1" x14ac:dyDescent="0.2">
      <c r="B68" t="s">
        <v>149</v>
      </c>
      <c r="C68" s="12">
        <v>5</v>
      </c>
      <c r="D68" s="8">
        <v>1.56</v>
      </c>
      <c r="E68" s="12">
        <v>3</v>
      </c>
      <c r="F68" s="8">
        <v>1.49</v>
      </c>
      <c r="G68" s="12">
        <v>2</v>
      </c>
      <c r="H68" s="8">
        <v>1.9</v>
      </c>
      <c r="I68" s="12">
        <v>0</v>
      </c>
    </row>
    <row r="69" spans="2:9" ht="15" customHeight="1" x14ac:dyDescent="0.2">
      <c r="B69" t="s">
        <v>161</v>
      </c>
      <c r="C69" s="12">
        <v>5</v>
      </c>
      <c r="D69" s="8">
        <v>1.56</v>
      </c>
      <c r="E69" s="12">
        <v>5</v>
      </c>
      <c r="F69" s="8">
        <v>2.48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140</v>
      </c>
      <c r="C70" s="12">
        <v>5</v>
      </c>
      <c r="D70" s="8">
        <v>1.56</v>
      </c>
      <c r="E70" s="12">
        <v>5</v>
      </c>
      <c r="F70" s="8">
        <v>2.48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124</v>
      </c>
      <c r="C71" s="12">
        <v>4</v>
      </c>
      <c r="D71" s="8">
        <v>1.25</v>
      </c>
      <c r="E71" s="12">
        <v>3</v>
      </c>
      <c r="F71" s="8">
        <v>1.49</v>
      </c>
      <c r="G71" s="12">
        <v>1</v>
      </c>
      <c r="H71" s="8">
        <v>0.95</v>
      </c>
      <c r="I71" s="12">
        <v>0</v>
      </c>
    </row>
    <row r="72" spans="2:9" ht="15" customHeight="1" x14ac:dyDescent="0.2">
      <c r="B72" t="s">
        <v>129</v>
      </c>
      <c r="C72" s="12">
        <v>4</v>
      </c>
      <c r="D72" s="8">
        <v>1.25</v>
      </c>
      <c r="E72" s="12">
        <v>3</v>
      </c>
      <c r="F72" s="8">
        <v>1.49</v>
      </c>
      <c r="G72" s="12">
        <v>1</v>
      </c>
      <c r="H72" s="8">
        <v>0.95</v>
      </c>
      <c r="I72" s="12">
        <v>0</v>
      </c>
    </row>
    <row r="73" spans="2:9" ht="15" customHeight="1" x14ac:dyDescent="0.2">
      <c r="B73" t="s">
        <v>132</v>
      </c>
      <c r="C73" s="12">
        <v>4</v>
      </c>
      <c r="D73" s="8">
        <v>1.25</v>
      </c>
      <c r="E73" s="12">
        <v>1</v>
      </c>
      <c r="F73" s="8">
        <v>0.5</v>
      </c>
      <c r="G73" s="12">
        <v>2</v>
      </c>
      <c r="H73" s="8">
        <v>1.9</v>
      </c>
      <c r="I73" s="12">
        <v>0</v>
      </c>
    </row>
    <row r="74" spans="2:9" ht="15" customHeight="1" x14ac:dyDescent="0.2">
      <c r="B74" t="s">
        <v>136</v>
      </c>
      <c r="C74" s="12">
        <v>4</v>
      </c>
      <c r="D74" s="8">
        <v>1.25</v>
      </c>
      <c r="E74" s="12">
        <v>4</v>
      </c>
      <c r="F74" s="8">
        <v>1.98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192</v>
      </c>
      <c r="C75" s="12">
        <v>4</v>
      </c>
      <c r="D75" s="8">
        <v>1.25</v>
      </c>
      <c r="E75" s="12">
        <v>0</v>
      </c>
      <c r="F75" s="8">
        <v>0</v>
      </c>
      <c r="G75" s="12">
        <v>4</v>
      </c>
      <c r="H75" s="8">
        <v>3.81</v>
      </c>
      <c r="I75" s="12">
        <v>0</v>
      </c>
    </row>
    <row r="76" spans="2:9" ht="15" customHeight="1" x14ac:dyDescent="0.2">
      <c r="B76" t="s">
        <v>181</v>
      </c>
      <c r="C76" s="12">
        <v>4</v>
      </c>
      <c r="D76" s="8">
        <v>1.25</v>
      </c>
      <c r="E76" s="12">
        <v>0</v>
      </c>
      <c r="F76" s="8">
        <v>0</v>
      </c>
      <c r="G76" s="12">
        <v>4</v>
      </c>
      <c r="H76" s="8">
        <v>3.81</v>
      </c>
      <c r="I76" s="12">
        <v>0</v>
      </c>
    </row>
    <row r="78" spans="2:9" ht="15" customHeight="1" x14ac:dyDescent="0.2">
      <c r="B7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78EDE-C114-4538-8BD5-0D2C454865EF}">
  <sheetPr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261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23</v>
      </c>
      <c r="D6" s="8">
        <v>16.79</v>
      </c>
      <c r="E6" s="12">
        <v>15</v>
      </c>
      <c r="F6" s="8">
        <v>16.850000000000001</v>
      </c>
      <c r="G6" s="12">
        <v>8</v>
      </c>
      <c r="H6" s="8">
        <v>18.18</v>
      </c>
      <c r="I6" s="12">
        <v>0</v>
      </c>
    </row>
    <row r="7" spans="2:9" ht="15" customHeight="1" x14ac:dyDescent="0.2">
      <c r="B7" t="s">
        <v>41</v>
      </c>
      <c r="C7" s="12">
        <v>16</v>
      </c>
      <c r="D7" s="8">
        <v>11.68</v>
      </c>
      <c r="E7" s="12">
        <v>7</v>
      </c>
      <c r="F7" s="8">
        <v>7.87</v>
      </c>
      <c r="G7" s="12">
        <v>9</v>
      </c>
      <c r="H7" s="8">
        <v>20.45</v>
      </c>
      <c r="I7" s="12">
        <v>0</v>
      </c>
    </row>
    <row r="8" spans="2:9" ht="15" customHeight="1" x14ac:dyDescent="0.2">
      <c r="B8" t="s">
        <v>42</v>
      </c>
      <c r="C8" s="12">
        <v>3</v>
      </c>
      <c r="D8" s="8">
        <v>2.19</v>
      </c>
      <c r="E8" s="12">
        <v>0</v>
      </c>
      <c r="F8" s="8">
        <v>0</v>
      </c>
      <c r="G8" s="12">
        <v>1</v>
      </c>
      <c r="H8" s="8">
        <v>2.27</v>
      </c>
      <c r="I8" s="12">
        <v>0</v>
      </c>
    </row>
    <row r="9" spans="2:9" ht="15" customHeight="1" x14ac:dyDescent="0.2">
      <c r="B9" t="s">
        <v>43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44</v>
      </c>
      <c r="C10" s="12">
        <v>1</v>
      </c>
      <c r="D10" s="8">
        <v>0.73</v>
      </c>
      <c r="E10" s="12">
        <v>1</v>
      </c>
      <c r="F10" s="8">
        <v>1.1200000000000001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45</v>
      </c>
      <c r="C11" s="12">
        <v>42</v>
      </c>
      <c r="D11" s="8">
        <v>30.66</v>
      </c>
      <c r="E11" s="12">
        <v>25</v>
      </c>
      <c r="F11" s="8">
        <v>28.09</v>
      </c>
      <c r="G11" s="12">
        <v>17</v>
      </c>
      <c r="H11" s="8">
        <v>38.64</v>
      </c>
      <c r="I11" s="12">
        <v>0</v>
      </c>
    </row>
    <row r="12" spans="2:9" ht="15" customHeight="1" x14ac:dyDescent="0.2">
      <c r="B12" t="s">
        <v>46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47</v>
      </c>
      <c r="C13" s="12">
        <v>3</v>
      </c>
      <c r="D13" s="8">
        <v>2.19</v>
      </c>
      <c r="E13" s="12">
        <v>3</v>
      </c>
      <c r="F13" s="8">
        <v>3.37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48</v>
      </c>
      <c r="C14" s="12">
        <v>4</v>
      </c>
      <c r="D14" s="8">
        <v>2.92</v>
      </c>
      <c r="E14" s="12">
        <v>3</v>
      </c>
      <c r="F14" s="8">
        <v>3.37</v>
      </c>
      <c r="G14" s="12">
        <v>1</v>
      </c>
      <c r="H14" s="8">
        <v>2.27</v>
      </c>
      <c r="I14" s="12">
        <v>0</v>
      </c>
    </row>
    <row r="15" spans="2:9" ht="15" customHeight="1" x14ac:dyDescent="0.2">
      <c r="B15" t="s">
        <v>49</v>
      </c>
      <c r="C15" s="12">
        <v>13</v>
      </c>
      <c r="D15" s="8">
        <v>9.49</v>
      </c>
      <c r="E15" s="12">
        <v>10</v>
      </c>
      <c r="F15" s="8">
        <v>11.24</v>
      </c>
      <c r="G15" s="12">
        <v>3</v>
      </c>
      <c r="H15" s="8">
        <v>6.82</v>
      </c>
      <c r="I15" s="12">
        <v>0</v>
      </c>
    </row>
    <row r="16" spans="2:9" ht="15" customHeight="1" x14ac:dyDescent="0.2">
      <c r="B16" t="s">
        <v>50</v>
      </c>
      <c r="C16" s="12">
        <v>19</v>
      </c>
      <c r="D16" s="8">
        <v>13.87</v>
      </c>
      <c r="E16" s="12">
        <v>17</v>
      </c>
      <c r="F16" s="8">
        <v>19.100000000000001</v>
      </c>
      <c r="G16" s="12">
        <v>2</v>
      </c>
      <c r="H16" s="8">
        <v>4.55</v>
      </c>
      <c r="I16" s="12">
        <v>0</v>
      </c>
    </row>
    <row r="17" spans="2:9" ht="15" customHeight="1" x14ac:dyDescent="0.2">
      <c r="B17" t="s">
        <v>51</v>
      </c>
      <c r="C17" s="12">
        <v>4</v>
      </c>
      <c r="D17" s="8">
        <v>2.92</v>
      </c>
      <c r="E17" s="12">
        <v>2</v>
      </c>
      <c r="F17" s="8">
        <v>2.25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52</v>
      </c>
      <c r="C18" s="12">
        <v>4</v>
      </c>
      <c r="D18" s="8">
        <v>2.92</v>
      </c>
      <c r="E18" s="12">
        <v>3</v>
      </c>
      <c r="F18" s="8">
        <v>3.37</v>
      </c>
      <c r="G18" s="12">
        <v>1</v>
      </c>
      <c r="H18" s="8">
        <v>2.27</v>
      </c>
      <c r="I18" s="12">
        <v>0</v>
      </c>
    </row>
    <row r="19" spans="2:9" ht="15" customHeight="1" x14ac:dyDescent="0.2">
      <c r="B19" t="s">
        <v>53</v>
      </c>
      <c r="C19" s="12">
        <v>5</v>
      </c>
      <c r="D19" s="8">
        <v>3.65</v>
      </c>
      <c r="E19" s="12">
        <v>3</v>
      </c>
      <c r="F19" s="8">
        <v>3.37</v>
      </c>
      <c r="G19" s="12">
        <v>2</v>
      </c>
      <c r="H19" s="8">
        <v>4.55</v>
      </c>
      <c r="I19" s="12">
        <v>0</v>
      </c>
    </row>
    <row r="20" spans="2:9" ht="15" customHeight="1" x14ac:dyDescent="0.2">
      <c r="B20" s="9" t="s">
        <v>225</v>
      </c>
      <c r="C20" s="12">
        <f>SUM(LTBL_15405[総数／事業所数])</f>
        <v>137</v>
      </c>
      <c r="E20" s="12">
        <f>SUBTOTAL(109,LTBL_15405[個人／事業所数])</f>
        <v>89</v>
      </c>
      <c r="G20" s="12">
        <f>SUBTOTAL(109,LTBL_15405[法人／事業所数])</f>
        <v>44</v>
      </c>
      <c r="I20" s="12">
        <f>SUBTOTAL(109,LTBL_15405[法人以外の団体／事業所数])</f>
        <v>0</v>
      </c>
    </row>
    <row r="21" spans="2:9" ht="15" customHeight="1" x14ac:dyDescent="0.2">
      <c r="E21" s="11">
        <f>LTBL_15405[[#Totals],[個人／事業所数]]/LTBL_15405[[#Totals],[総数／事業所数]]</f>
        <v>0.64963503649635035</v>
      </c>
      <c r="G21" s="11">
        <f>LTBL_15405[[#Totals],[法人／事業所数]]/LTBL_15405[[#Totals],[総数／事業所数]]</f>
        <v>0.32116788321167883</v>
      </c>
      <c r="I21" s="11">
        <f>LTBL_15405[[#Totals],[法人以外の団体／事業所数]]/LTBL_15405[[#Totals],[総数／事業所数]]</f>
        <v>0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16</v>
      </c>
      <c r="D24" s="8">
        <v>11.68</v>
      </c>
      <c r="E24" s="12">
        <v>16</v>
      </c>
      <c r="F24" s="8">
        <v>17.98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72</v>
      </c>
      <c r="C25" s="12">
        <v>14</v>
      </c>
      <c r="D25" s="8">
        <v>10.220000000000001</v>
      </c>
      <c r="E25" s="12">
        <v>10</v>
      </c>
      <c r="F25" s="8">
        <v>11.24</v>
      </c>
      <c r="G25" s="12">
        <v>4</v>
      </c>
      <c r="H25" s="8">
        <v>9.09</v>
      </c>
      <c r="I25" s="12">
        <v>0</v>
      </c>
    </row>
    <row r="26" spans="2:9" ht="15" customHeight="1" x14ac:dyDescent="0.2">
      <c r="B26" t="s">
        <v>63</v>
      </c>
      <c r="C26" s="12">
        <v>12</v>
      </c>
      <c r="D26" s="8">
        <v>8.76</v>
      </c>
      <c r="E26" s="12">
        <v>11</v>
      </c>
      <c r="F26" s="8">
        <v>12.36</v>
      </c>
      <c r="G26" s="12">
        <v>1</v>
      </c>
      <c r="H26" s="8">
        <v>2.27</v>
      </c>
      <c r="I26" s="12">
        <v>0</v>
      </c>
    </row>
    <row r="27" spans="2:9" ht="15" customHeight="1" x14ac:dyDescent="0.2">
      <c r="B27" t="s">
        <v>70</v>
      </c>
      <c r="C27" s="12">
        <v>11</v>
      </c>
      <c r="D27" s="8">
        <v>8.0299999999999994</v>
      </c>
      <c r="E27" s="12">
        <v>8</v>
      </c>
      <c r="F27" s="8">
        <v>8.99</v>
      </c>
      <c r="G27" s="12">
        <v>3</v>
      </c>
      <c r="H27" s="8">
        <v>6.82</v>
      </c>
      <c r="I27" s="12">
        <v>0</v>
      </c>
    </row>
    <row r="28" spans="2:9" ht="15" customHeight="1" x14ac:dyDescent="0.2">
      <c r="B28" t="s">
        <v>71</v>
      </c>
      <c r="C28" s="12">
        <v>9</v>
      </c>
      <c r="D28" s="8">
        <v>6.57</v>
      </c>
      <c r="E28" s="12">
        <v>3</v>
      </c>
      <c r="F28" s="8">
        <v>3.37</v>
      </c>
      <c r="G28" s="12">
        <v>6</v>
      </c>
      <c r="H28" s="8">
        <v>13.64</v>
      </c>
      <c r="I28" s="12">
        <v>0</v>
      </c>
    </row>
    <row r="29" spans="2:9" ht="15" customHeight="1" x14ac:dyDescent="0.2">
      <c r="B29" t="s">
        <v>77</v>
      </c>
      <c r="C29" s="12">
        <v>9</v>
      </c>
      <c r="D29" s="8">
        <v>6.57</v>
      </c>
      <c r="E29" s="12">
        <v>7</v>
      </c>
      <c r="F29" s="8">
        <v>7.87</v>
      </c>
      <c r="G29" s="12">
        <v>2</v>
      </c>
      <c r="H29" s="8">
        <v>4.55</v>
      </c>
      <c r="I29" s="12">
        <v>0</v>
      </c>
    </row>
    <row r="30" spans="2:9" ht="15" customHeight="1" x14ac:dyDescent="0.2">
      <c r="B30" t="s">
        <v>62</v>
      </c>
      <c r="C30" s="12">
        <v>8</v>
      </c>
      <c r="D30" s="8">
        <v>5.84</v>
      </c>
      <c r="E30" s="12">
        <v>2</v>
      </c>
      <c r="F30" s="8">
        <v>2.25</v>
      </c>
      <c r="G30" s="12">
        <v>6</v>
      </c>
      <c r="H30" s="8">
        <v>13.64</v>
      </c>
      <c r="I30" s="12">
        <v>0</v>
      </c>
    </row>
    <row r="31" spans="2:9" ht="15" customHeight="1" x14ac:dyDescent="0.2">
      <c r="B31" t="s">
        <v>85</v>
      </c>
      <c r="C31" s="12">
        <v>4</v>
      </c>
      <c r="D31" s="8">
        <v>2.92</v>
      </c>
      <c r="E31" s="12">
        <v>1</v>
      </c>
      <c r="F31" s="8">
        <v>1.1200000000000001</v>
      </c>
      <c r="G31" s="12">
        <v>3</v>
      </c>
      <c r="H31" s="8">
        <v>6.82</v>
      </c>
      <c r="I31" s="12">
        <v>0</v>
      </c>
    </row>
    <row r="32" spans="2:9" ht="15" customHeight="1" x14ac:dyDescent="0.2">
      <c r="B32" t="s">
        <v>79</v>
      </c>
      <c r="C32" s="12">
        <v>4</v>
      </c>
      <c r="D32" s="8">
        <v>2.92</v>
      </c>
      <c r="E32" s="12">
        <v>2</v>
      </c>
      <c r="F32" s="8">
        <v>2.25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64</v>
      </c>
      <c r="C33" s="12">
        <v>3</v>
      </c>
      <c r="D33" s="8">
        <v>2.19</v>
      </c>
      <c r="E33" s="12">
        <v>2</v>
      </c>
      <c r="F33" s="8">
        <v>2.25</v>
      </c>
      <c r="G33" s="12">
        <v>1</v>
      </c>
      <c r="H33" s="8">
        <v>2.27</v>
      </c>
      <c r="I33" s="12">
        <v>0</v>
      </c>
    </row>
    <row r="34" spans="2:9" ht="15" customHeight="1" x14ac:dyDescent="0.2">
      <c r="B34" t="s">
        <v>92</v>
      </c>
      <c r="C34" s="12">
        <v>3</v>
      </c>
      <c r="D34" s="8">
        <v>2.19</v>
      </c>
      <c r="E34" s="12">
        <v>2</v>
      </c>
      <c r="F34" s="8">
        <v>2.25</v>
      </c>
      <c r="G34" s="12">
        <v>1</v>
      </c>
      <c r="H34" s="8">
        <v>2.27</v>
      </c>
      <c r="I34" s="12">
        <v>0</v>
      </c>
    </row>
    <row r="35" spans="2:9" ht="15" customHeight="1" x14ac:dyDescent="0.2">
      <c r="B35" t="s">
        <v>65</v>
      </c>
      <c r="C35" s="12">
        <v>3</v>
      </c>
      <c r="D35" s="8">
        <v>2.19</v>
      </c>
      <c r="E35" s="12">
        <v>1</v>
      </c>
      <c r="F35" s="8">
        <v>1.1200000000000001</v>
      </c>
      <c r="G35" s="12">
        <v>2</v>
      </c>
      <c r="H35" s="8">
        <v>4.55</v>
      </c>
      <c r="I35" s="12">
        <v>0</v>
      </c>
    </row>
    <row r="36" spans="2:9" ht="15" customHeight="1" x14ac:dyDescent="0.2">
      <c r="B36" t="s">
        <v>73</v>
      </c>
      <c r="C36" s="12">
        <v>3</v>
      </c>
      <c r="D36" s="8">
        <v>2.19</v>
      </c>
      <c r="E36" s="12">
        <v>3</v>
      </c>
      <c r="F36" s="8">
        <v>3.37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76</v>
      </c>
      <c r="C37" s="12">
        <v>3</v>
      </c>
      <c r="D37" s="8">
        <v>2.19</v>
      </c>
      <c r="E37" s="12">
        <v>2</v>
      </c>
      <c r="F37" s="8">
        <v>2.25</v>
      </c>
      <c r="G37" s="12">
        <v>1</v>
      </c>
      <c r="H37" s="8">
        <v>2.27</v>
      </c>
      <c r="I37" s="12">
        <v>0</v>
      </c>
    </row>
    <row r="38" spans="2:9" ht="15" customHeight="1" x14ac:dyDescent="0.2">
      <c r="B38" t="s">
        <v>94</v>
      </c>
      <c r="C38" s="12">
        <v>3</v>
      </c>
      <c r="D38" s="8">
        <v>2.19</v>
      </c>
      <c r="E38" s="12">
        <v>1</v>
      </c>
      <c r="F38" s="8">
        <v>1.1200000000000001</v>
      </c>
      <c r="G38" s="12">
        <v>2</v>
      </c>
      <c r="H38" s="8">
        <v>4.55</v>
      </c>
      <c r="I38" s="12">
        <v>0</v>
      </c>
    </row>
    <row r="39" spans="2:9" ht="15" customHeight="1" x14ac:dyDescent="0.2">
      <c r="B39" t="s">
        <v>80</v>
      </c>
      <c r="C39" s="12">
        <v>3</v>
      </c>
      <c r="D39" s="8">
        <v>2.19</v>
      </c>
      <c r="E39" s="12">
        <v>3</v>
      </c>
      <c r="F39" s="8">
        <v>3.37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86</v>
      </c>
      <c r="C40" s="12">
        <v>3</v>
      </c>
      <c r="D40" s="8">
        <v>2.19</v>
      </c>
      <c r="E40" s="12">
        <v>3</v>
      </c>
      <c r="F40" s="8">
        <v>3.37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89</v>
      </c>
      <c r="C41" s="12">
        <v>2</v>
      </c>
      <c r="D41" s="8">
        <v>1.46</v>
      </c>
      <c r="E41" s="12">
        <v>0</v>
      </c>
      <c r="F41" s="8">
        <v>0</v>
      </c>
      <c r="G41" s="12">
        <v>2</v>
      </c>
      <c r="H41" s="8">
        <v>4.55</v>
      </c>
      <c r="I41" s="12">
        <v>0</v>
      </c>
    </row>
    <row r="42" spans="2:9" ht="15" customHeight="1" x14ac:dyDescent="0.2">
      <c r="B42" t="s">
        <v>103</v>
      </c>
      <c r="C42" s="12">
        <v>2</v>
      </c>
      <c r="D42" s="8">
        <v>1.46</v>
      </c>
      <c r="E42" s="12">
        <v>1</v>
      </c>
      <c r="F42" s="8">
        <v>1.1200000000000001</v>
      </c>
      <c r="G42" s="12">
        <v>1</v>
      </c>
      <c r="H42" s="8">
        <v>2.27</v>
      </c>
      <c r="I42" s="12">
        <v>0</v>
      </c>
    </row>
    <row r="43" spans="2:9" ht="15" customHeight="1" x14ac:dyDescent="0.2">
      <c r="B43" t="s">
        <v>104</v>
      </c>
      <c r="C43" s="12">
        <v>2</v>
      </c>
      <c r="D43" s="8">
        <v>1.46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69</v>
      </c>
      <c r="C44" s="12">
        <v>2</v>
      </c>
      <c r="D44" s="8">
        <v>1.46</v>
      </c>
      <c r="E44" s="12">
        <v>2</v>
      </c>
      <c r="F44" s="8">
        <v>2.25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74</v>
      </c>
      <c r="C45" s="12">
        <v>2</v>
      </c>
      <c r="D45" s="8">
        <v>1.46</v>
      </c>
      <c r="E45" s="12">
        <v>2</v>
      </c>
      <c r="F45" s="8">
        <v>2.25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105</v>
      </c>
      <c r="C46" s="12">
        <v>2</v>
      </c>
      <c r="D46" s="8">
        <v>1.46</v>
      </c>
      <c r="E46" s="12">
        <v>0</v>
      </c>
      <c r="F46" s="8">
        <v>0</v>
      </c>
      <c r="G46" s="12">
        <v>2</v>
      </c>
      <c r="H46" s="8">
        <v>4.55</v>
      </c>
      <c r="I46" s="12">
        <v>0</v>
      </c>
    </row>
    <row r="49" spans="2:9" ht="33" customHeight="1" x14ac:dyDescent="0.2">
      <c r="B49" t="s">
        <v>227</v>
      </c>
      <c r="C49" s="10" t="s">
        <v>55</v>
      </c>
      <c r="D49" s="10" t="s">
        <v>56</v>
      </c>
      <c r="E49" s="10" t="s">
        <v>57</v>
      </c>
      <c r="F49" s="10" t="s">
        <v>58</v>
      </c>
      <c r="G49" s="10" t="s">
        <v>59</v>
      </c>
      <c r="H49" s="10" t="s">
        <v>60</v>
      </c>
      <c r="I49" s="10" t="s">
        <v>61</v>
      </c>
    </row>
    <row r="50" spans="2:9" ht="15" customHeight="1" x14ac:dyDescent="0.2">
      <c r="B50" t="s">
        <v>138</v>
      </c>
      <c r="C50" s="12">
        <v>8</v>
      </c>
      <c r="D50" s="8">
        <v>5.84</v>
      </c>
      <c r="E50" s="12">
        <v>8</v>
      </c>
      <c r="F50" s="8">
        <v>8.99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137</v>
      </c>
      <c r="C51" s="12">
        <v>7</v>
      </c>
      <c r="D51" s="8">
        <v>5.1100000000000003</v>
      </c>
      <c r="E51" s="12">
        <v>7</v>
      </c>
      <c r="F51" s="8">
        <v>7.87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122</v>
      </c>
      <c r="C52" s="12">
        <v>5</v>
      </c>
      <c r="D52" s="8">
        <v>3.65</v>
      </c>
      <c r="E52" s="12">
        <v>2</v>
      </c>
      <c r="F52" s="8">
        <v>2.25</v>
      </c>
      <c r="G52" s="12">
        <v>3</v>
      </c>
      <c r="H52" s="8">
        <v>6.82</v>
      </c>
      <c r="I52" s="12">
        <v>0</v>
      </c>
    </row>
    <row r="53" spans="2:9" ht="15" customHeight="1" x14ac:dyDescent="0.2">
      <c r="B53" t="s">
        <v>144</v>
      </c>
      <c r="C53" s="12">
        <v>5</v>
      </c>
      <c r="D53" s="8">
        <v>3.65</v>
      </c>
      <c r="E53" s="12">
        <v>5</v>
      </c>
      <c r="F53" s="8">
        <v>5.62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184</v>
      </c>
      <c r="C54" s="12">
        <v>3</v>
      </c>
      <c r="D54" s="8">
        <v>2.19</v>
      </c>
      <c r="E54" s="12">
        <v>3</v>
      </c>
      <c r="F54" s="8">
        <v>3.37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194</v>
      </c>
      <c r="C55" s="12">
        <v>3</v>
      </c>
      <c r="D55" s="8">
        <v>2.19</v>
      </c>
      <c r="E55" s="12">
        <v>1</v>
      </c>
      <c r="F55" s="8">
        <v>1.1200000000000001</v>
      </c>
      <c r="G55" s="12">
        <v>2</v>
      </c>
      <c r="H55" s="8">
        <v>4.55</v>
      </c>
      <c r="I55" s="12">
        <v>0</v>
      </c>
    </row>
    <row r="56" spans="2:9" ht="15" customHeight="1" x14ac:dyDescent="0.2">
      <c r="B56" t="s">
        <v>126</v>
      </c>
      <c r="C56" s="12">
        <v>3</v>
      </c>
      <c r="D56" s="8">
        <v>2.19</v>
      </c>
      <c r="E56" s="12">
        <v>3</v>
      </c>
      <c r="F56" s="8">
        <v>3.37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127</v>
      </c>
      <c r="C57" s="12">
        <v>3</v>
      </c>
      <c r="D57" s="8">
        <v>2.19</v>
      </c>
      <c r="E57" s="12">
        <v>2</v>
      </c>
      <c r="F57" s="8">
        <v>2.25</v>
      </c>
      <c r="G57" s="12">
        <v>1</v>
      </c>
      <c r="H57" s="8">
        <v>2.27</v>
      </c>
      <c r="I57" s="12">
        <v>0</v>
      </c>
    </row>
    <row r="58" spans="2:9" ht="15" customHeight="1" x14ac:dyDescent="0.2">
      <c r="B58" t="s">
        <v>128</v>
      </c>
      <c r="C58" s="12">
        <v>3</v>
      </c>
      <c r="D58" s="8">
        <v>2.19</v>
      </c>
      <c r="E58" s="12">
        <v>1</v>
      </c>
      <c r="F58" s="8">
        <v>1.1200000000000001</v>
      </c>
      <c r="G58" s="12">
        <v>2</v>
      </c>
      <c r="H58" s="8">
        <v>4.55</v>
      </c>
      <c r="I58" s="12">
        <v>0</v>
      </c>
    </row>
    <row r="59" spans="2:9" ht="15" customHeight="1" x14ac:dyDescent="0.2">
      <c r="B59" t="s">
        <v>197</v>
      </c>
      <c r="C59" s="12">
        <v>3</v>
      </c>
      <c r="D59" s="8">
        <v>2.19</v>
      </c>
      <c r="E59" s="12">
        <v>2</v>
      </c>
      <c r="F59" s="8">
        <v>2.25</v>
      </c>
      <c r="G59" s="12">
        <v>1</v>
      </c>
      <c r="H59" s="8">
        <v>2.27</v>
      </c>
      <c r="I59" s="12">
        <v>0</v>
      </c>
    </row>
    <row r="60" spans="2:9" ht="15" customHeight="1" x14ac:dyDescent="0.2">
      <c r="B60" t="s">
        <v>149</v>
      </c>
      <c r="C60" s="12">
        <v>3</v>
      </c>
      <c r="D60" s="8">
        <v>2.19</v>
      </c>
      <c r="E60" s="12">
        <v>0</v>
      </c>
      <c r="F60" s="8">
        <v>0</v>
      </c>
      <c r="G60" s="12">
        <v>3</v>
      </c>
      <c r="H60" s="8">
        <v>6.82</v>
      </c>
      <c r="I60" s="12">
        <v>0</v>
      </c>
    </row>
    <row r="61" spans="2:9" ht="15" customHeight="1" x14ac:dyDescent="0.2">
      <c r="B61" t="s">
        <v>130</v>
      </c>
      <c r="C61" s="12">
        <v>3</v>
      </c>
      <c r="D61" s="8">
        <v>2.19</v>
      </c>
      <c r="E61" s="12">
        <v>2</v>
      </c>
      <c r="F61" s="8">
        <v>2.25</v>
      </c>
      <c r="G61" s="12">
        <v>1</v>
      </c>
      <c r="H61" s="8">
        <v>2.27</v>
      </c>
      <c r="I61" s="12">
        <v>0</v>
      </c>
    </row>
    <row r="62" spans="2:9" ht="15" customHeight="1" x14ac:dyDescent="0.2">
      <c r="B62" t="s">
        <v>133</v>
      </c>
      <c r="C62" s="12">
        <v>3</v>
      </c>
      <c r="D62" s="8">
        <v>2.19</v>
      </c>
      <c r="E62" s="12">
        <v>2</v>
      </c>
      <c r="F62" s="8">
        <v>2.25</v>
      </c>
      <c r="G62" s="12">
        <v>1</v>
      </c>
      <c r="H62" s="8">
        <v>2.27</v>
      </c>
      <c r="I62" s="12">
        <v>0</v>
      </c>
    </row>
    <row r="63" spans="2:9" ht="15" customHeight="1" x14ac:dyDescent="0.2">
      <c r="B63" t="s">
        <v>169</v>
      </c>
      <c r="C63" s="12">
        <v>3</v>
      </c>
      <c r="D63" s="8">
        <v>2.19</v>
      </c>
      <c r="E63" s="12">
        <v>2</v>
      </c>
      <c r="F63" s="8">
        <v>2.25</v>
      </c>
      <c r="G63" s="12">
        <v>1</v>
      </c>
      <c r="H63" s="8">
        <v>2.27</v>
      </c>
      <c r="I63" s="12">
        <v>0</v>
      </c>
    </row>
    <row r="64" spans="2:9" ht="15" customHeight="1" x14ac:dyDescent="0.2">
      <c r="B64" t="s">
        <v>158</v>
      </c>
      <c r="C64" s="12">
        <v>3</v>
      </c>
      <c r="D64" s="8">
        <v>2.19</v>
      </c>
      <c r="E64" s="12">
        <v>3</v>
      </c>
      <c r="F64" s="8">
        <v>3.37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123</v>
      </c>
      <c r="C65" s="12">
        <v>2</v>
      </c>
      <c r="D65" s="8">
        <v>1.46</v>
      </c>
      <c r="E65" s="12">
        <v>1</v>
      </c>
      <c r="F65" s="8">
        <v>1.1200000000000001</v>
      </c>
      <c r="G65" s="12">
        <v>1</v>
      </c>
      <c r="H65" s="8">
        <v>2.27</v>
      </c>
      <c r="I65" s="12">
        <v>0</v>
      </c>
    </row>
    <row r="66" spans="2:9" ht="15" customHeight="1" x14ac:dyDescent="0.2">
      <c r="B66" t="s">
        <v>176</v>
      </c>
      <c r="C66" s="12">
        <v>2</v>
      </c>
      <c r="D66" s="8">
        <v>1.46</v>
      </c>
      <c r="E66" s="12">
        <v>1</v>
      </c>
      <c r="F66" s="8">
        <v>1.1200000000000001</v>
      </c>
      <c r="G66" s="12">
        <v>1</v>
      </c>
      <c r="H66" s="8">
        <v>2.27</v>
      </c>
      <c r="I66" s="12">
        <v>0</v>
      </c>
    </row>
    <row r="67" spans="2:9" ht="15" customHeight="1" x14ac:dyDescent="0.2">
      <c r="B67" t="s">
        <v>163</v>
      </c>
      <c r="C67" s="12">
        <v>2</v>
      </c>
      <c r="D67" s="8">
        <v>1.46</v>
      </c>
      <c r="E67" s="12">
        <v>1</v>
      </c>
      <c r="F67" s="8">
        <v>1.1200000000000001</v>
      </c>
      <c r="G67" s="12">
        <v>1</v>
      </c>
      <c r="H67" s="8">
        <v>2.27</v>
      </c>
      <c r="I67" s="12">
        <v>0</v>
      </c>
    </row>
    <row r="68" spans="2:9" ht="15" customHeight="1" x14ac:dyDescent="0.2">
      <c r="B68" t="s">
        <v>193</v>
      </c>
      <c r="C68" s="12">
        <v>2</v>
      </c>
      <c r="D68" s="8">
        <v>1.46</v>
      </c>
      <c r="E68" s="12">
        <v>1</v>
      </c>
      <c r="F68" s="8">
        <v>1.1200000000000001</v>
      </c>
      <c r="G68" s="12">
        <v>1</v>
      </c>
      <c r="H68" s="8">
        <v>2.27</v>
      </c>
      <c r="I68" s="12">
        <v>0</v>
      </c>
    </row>
    <row r="69" spans="2:9" ht="15" customHeight="1" x14ac:dyDescent="0.2">
      <c r="B69" t="s">
        <v>152</v>
      </c>
      <c r="C69" s="12">
        <v>2</v>
      </c>
      <c r="D69" s="8">
        <v>1.46</v>
      </c>
      <c r="E69" s="12">
        <v>2</v>
      </c>
      <c r="F69" s="8">
        <v>2.25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195</v>
      </c>
      <c r="C70" s="12">
        <v>2</v>
      </c>
      <c r="D70" s="8">
        <v>1.46</v>
      </c>
      <c r="E70" s="12">
        <v>0</v>
      </c>
      <c r="F70" s="8">
        <v>0</v>
      </c>
      <c r="G70" s="12">
        <v>2</v>
      </c>
      <c r="H70" s="8">
        <v>4.55</v>
      </c>
      <c r="I70" s="12">
        <v>0</v>
      </c>
    </row>
    <row r="71" spans="2:9" ht="15" customHeight="1" x14ac:dyDescent="0.2">
      <c r="B71" t="s">
        <v>196</v>
      </c>
      <c r="C71" s="12">
        <v>2</v>
      </c>
      <c r="D71" s="8">
        <v>1.46</v>
      </c>
      <c r="E71" s="12">
        <v>2</v>
      </c>
      <c r="F71" s="8">
        <v>2.25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171</v>
      </c>
      <c r="C72" s="12">
        <v>2</v>
      </c>
      <c r="D72" s="8">
        <v>1.46</v>
      </c>
      <c r="E72" s="12">
        <v>1</v>
      </c>
      <c r="F72" s="8">
        <v>1.1200000000000001</v>
      </c>
      <c r="G72" s="12">
        <v>1</v>
      </c>
      <c r="H72" s="8">
        <v>2.27</v>
      </c>
      <c r="I72" s="12">
        <v>0</v>
      </c>
    </row>
    <row r="73" spans="2:9" ht="15" customHeight="1" x14ac:dyDescent="0.2">
      <c r="B73" t="s">
        <v>198</v>
      </c>
      <c r="C73" s="12">
        <v>2</v>
      </c>
      <c r="D73" s="8">
        <v>1.46</v>
      </c>
      <c r="E73" s="12">
        <v>2</v>
      </c>
      <c r="F73" s="8">
        <v>2.25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177</v>
      </c>
      <c r="C74" s="12">
        <v>2</v>
      </c>
      <c r="D74" s="8">
        <v>1.46</v>
      </c>
      <c r="E74" s="12">
        <v>1</v>
      </c>
      <c r="F74" s="8">
        <v>1.1200000000000001</v>
      </c>
      <c r="G74" s="12">
        <v>1</v>
      </c>
      <c r="H74" s="8">
        <v>2.27</v>
      </c>
      <c r="I74" s="12">
        <v>0</v>
      </c>
    </row>
    <row r="75" spans="2:9" ht="15" customHeight="1" x14ac:dyDescent="0.2">
      <c r="B75" t="s">
        <v>199</v>
      </c>
      <c r="C75" s="12">
        <v>2</v>
      </c>
      <c r="D75" s="8">
        <v>1.46</v>
      </c>
      <c r="E75" s="12">
        <v>2</v>
      </c>
      <c r="F75" s="8">
        <v>2.25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131</v>
      </c>
      <c r="C76" s="12">
        <v>2</v>
      </c>
      <c r="D76" s="8">
        <v>1.46</v>
      </c>
      <c r="E76" s="12">
        <v>2</v>
      </c>
      <c r="F76" s="8">
        <v>2.25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200</v>
      </c>
      <c r="C77" s="12">
        <v>2</v>
      </c>
      <c r="D77" s="8">
        <v>1.46</v>
      </c>
      <c r="E77" s="12">
        <v>2</v>
      </c>
      <c r="F77" s="8">
        <v>2.25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134</v>
      </c>
      <c r="C78" s="12">
        <v>2</v>
      </c>
      <c r="D78" s="8">
        <v>1.46</v>
      </c>
      <c r="E78" s="12">
        <v>2</v>
      </c>
      <c r="F78" s="8">
        <v>2.25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201</v>
      </c>
      <c r="C79" s="12">
        <v>2</v>
      </c>
      <c r="D79" s="8">
        <v>1.46</v>
      </c>
      <c r="E79" s="12">
        <v>1</v>
      </c>
      <c r="F79" s="8">
        <v>1.1200000000000001</v>
      </c>
      <c r="G79" s="12">
        <v>1</v>
      </c>
      <c r="H79" s="8">
        <v>2.27</v>
      </c>
      <c r="I79" s="12">
        <v>0</v>
      </c>
    </row>
    <row r="80" spans="2:9" ht="15" customHeight="1" x14ac:dyDescent="0.2">
      <c r="B80" t="s">
        <v>187</v>
      </c>
      <c r="C80" s="12">
        <v>2</v>
      </c>
      <c r="D80" s="8">
        <v>1.46</v>
      </c>
      <c r="E80" s="12">
        <v>1</v>
      </c>
      <c r="F80" s="8">
        <v>1.1200000000000001</v>
      </c>
      <c r="G80" s="12">
        <v>1</v>
      </c>
      <c r="H80" s="8">
        <v>2.27</v>
      </c>
      <c r="I80" s="12">
        <v>0</v>
      </c>
    </row>
    <row r="81" spans="2:9" ht="15" customHeight="1" x14ac:dyDescent="0.2">
      <c r="B81" t="s">
        <v>180</v>
      </c>
      <c r="C81" s="12">
        <v>2</v>
      </c>
      <c r="D81" s="8">
        <v>1.46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139</v>
      </c>
      <c r="C82" s="12">
        <v>2</v>
      </c>
      <c r="D82" s="8">
        <v>1.46</v>
      </c>
      <c r="E82" s="12">
        <v>2</v>
      </c>
      <c r="F82" s="8">
        <v>2.25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140</v>
      </c>
      <c r="C83" s="12">
        <v>2</v>
      </c>
      <c r="D83" s="8">
        <v>1.46</v>
      </c>
      <c r="E83" s="12">
        <v>2</v>
      </c>
      <c r="F83" s="8">
        <v>2.25</v>
      </c>
      <c r="G83" s="12">
        <v>0</v>
      </c>
      <c r="H83" s="8">
        <v>0</v>
      </c>
      <c r="I83" s="12">
        <v>0</v>
      </c>
    </row>
    <row r="85" spans="2:9" ht="15" customHeight="1" x14ac:dyDescent="0.2">
      <c r="B85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71ADA-5AB7-44F6-B548-D2CC0F8C6EF0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262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1</v>
      </c>
      <c r="D5" s="8">
        <v>0.21</v>
      </c>
      <c r="E5" s="12">
        <v>0</v>
      </c>
      <c r="F5" s="8">
        <v>0</v>
      </c>
      <c r="G5" s="12">
        <v>1</v>
      </c>
      <c r="H5" s="8">
        <v>0.52</v>
      </c>
      <c r="I5" s="12">
        <v>0</v>
      </c>
    </row>
    <row r="6" spans="2:9" ht="15" customHeight="1" x14ac:dyDescent="0.2">
      <c r="B6" t="s">
        <v>40</v>
      </c>
      <c r="C6" s="12">
        <v>35</v>
      </c>
      <c r="D6" s="8">
        <v>7.34</v>
      </c>
      <c r="E6" s="12">
        <v>15</v>
      </c>
      <c r="F6" s="8">
        <v>5.34</v>
      </c>
      <c r="G6" s="12">
        <v>20</v>
      </c>
      <c r="H6" s="8">
        <v>10.36</v>
      </c>
      <c r="I6" s="12">
        <v>0</v>
      </c>
    </row>
    <row r="7" spans="2:9" ht="15" customHeight="1" x14ac:dyDescent="0.2">
      <c r="B7" t="s">
        <v>41</v>
      </c>
      <c r="C7" s="12">
        <v>9</v>
      </c>
      <c r="D7" s="8">
        <v>1.89</v>
      </c>
      <c r="E7" s="12">
        <v>4</v>
      </c>
      <c r="F7" s="8">
        <v>1.42</v>
      </c>
      <c r="G7" s="12">
        <v>5</v>
      </c>
      <c r="H7" s="8">
        <v>2.59</v>
      </c>
      <c r="I7" s="12">
        <v>0</v>
      </c>
    </row>
    <row r="8" spans="2:9" ht="15" customHeight="1" x14ac:dyDescent="0.2">
      <c r="B8" t="s">
        <v>42</v>
      </c>
      <c r="C8" s="12">
        <v>1</v>
      </c>
      <c r="D8" s="8">
        <v>0.21</v>
      </c>
      <c r="E8" s="12">
        <v>0</v>
      </c>
      <c r="F8" s="8">
        <v>0</v>
      </c>
      <c r="G8" s="12">
        <v>1</v>
      </c>
      <c r="H8" s="8">
        <v>0.52</v>
      </c>
      <c r="I8" s="12">
        <v>0</v>
      </c>
    </row>
    <row r="9" spans="2:9" ht="15" customHeight="1" x14ac:dyDescent="0.2">
      <c r="B9" t="s">
        <v>43</v>
      </c>
      <c r="C9" s="12">
        <v>4</v>
      </c>
      <c r="D9" s="8">
        <v>0.84</v>
      </c>
      <c r="E9" s="12">
        <v>0</v>
      </c>
      <c r="F9" s="8">
        <v>0</v>
      </c>
      <c r="G9" s="12">
        <v>4</v>
      </c>
      <c r="H9" s="8">
        <v>2.0699999999999998</v>
      </c>
      <c r="I9" s="12">
        <v>0</v>
      </c>
    </row>
    <row r="10" spans="2:9" ht="15" customHeight="1" x14ac:dyDescent="0.2">
      <c r="B10" t="s">
        <v>44</v>
      </c>
      <c r="C10" s="12">
        <v>2</v>
      </c>
      <c r="D10" s="8">
        <v>0.42</v>
      </c>
      <c r="E10" s="12">
        <v>0</v>
      </c>
      <c r="F10" s="8">
        <v>0</v>
      </c>
      <c r="G10" s="12">
        <v>0</v>
      </c>
      <c r="H10" s="8">
        <v>0</v>
      </c>
      <c r="I10" s="12">
        <v>2</v>
      </c>
    </row>
    <row r="11" spans="2:9" ht="15" customHeight="1" x14ac:dyDescent="0.2">
      <c r="B11" t="s">
        <v>45</v>
      </c>
      <c r="C11" s="12">
        <v>76</v>
      </c>
      <c r="D11" s="8">
        <v>15.93</v>
      </c>
      <c r="E11" s="12">
        <v>21</v>
      </c>
      <c r="F11" s="8">
        <v>7.47</v>
      </c>
      <c r="G11" s="12">
        <v>55</v>
      </c>
      <c r="H11" s="8">
        <v>28.5</v>
      </c>
      <c r="I11" s="12">
        <v>0</v>
      </c>
    </row>
    <row r="12" spans="2:9" ht="15" customHeight="1" x14ac:dyDescent="0.2">
      <c r="B12" t="s">
        <v>46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47</v>
      </c>
      <c r="C13" s="12">
        <v>42</v>
      </c>
      <c r="D13" s="8">
        <v>8.81</v>
      </c>
      <c r="E13" s="12">
        <v>29</v>
      </c>
      <c r="F13" s="8">
        <v>10.32</v>
      </c>
      <c r="G13" s="12">
        <v>13</v>
      </c>
      <c r="H13" s="8">
        <v>6.74</v>
      </c>
      <c r="I13" s="12">
        <v>0</v>
      </c>
    </row>
    <row r="14" spans="2:9" ht="15" customHeight="1" x14ac:dyDescent="0.2">
      <c r="B14" t="s">
        <v>48</v>
      </c>
      <c r="C14" s="12">
        <v>22</v>
      </c>
      <c r="D14" s="8">
        <v>4.6100000000000003</v>
      </c>
      <c r="E14" s="12">
        <v>8</v>
      </c>
      <c r="F14" s="8">
        <v>2.85</v>
      </c>
      <c r="G14" s="12">
        <v>13</v>
      </c>
      <c r="H14" s="8">
        <v>6.74</v>
      </c>
      <c r="I14" s="12">
        <v>0</v>
      </c>
    </row>
    <row r="15" spans="2:9" ht="15" customHeight="1" x14ac:dyDescent="0.2">
      <c r="B15" t="s">
        <v>49</v>
      </c>
      <c r="C15" s="12">
        <v>224</v>
      </c>
      <c r="D15" s="8">
        <v>46.96</v>
      </c>
      <c r="E15" s="12">
        <v>156</v>
      </c>
      <c r="F15" s="8">
        <v>55.52</v>
      </c>
      <c r="G15" s="12">
        <v>68</v>
      </c>
      <c r="H15" s="8">
        <v>35.229999999999997</v>
      </c>
      <c r="I15" s="12">
        <v>0</v>
      </c>
    </row>
    <row r="16" spans="2:9" ht="15" customHeight="1" x14ac:dyDescent="0.2">
      <c r="B16" t="s">
        <v>50</v>
      </c>
      <c r="C16" s="12">
        <v>34</v>
      </c>
      <c r="D16" s="8">
        <v>7.13</v>
      </c>
      <c r="E16" s="12">
        <v>30</v>
      </c>
      <c r="F16" s="8">
        <v>10.68</v>
      </c>
      <c r="G16" s="12">
        <v>4</v>
      </c>
      <c r="H16" s="8">
        <v>2.0699999999999998</v>
      </c>
      <c r="I16" s="12">
        <v>0</v>
      </c>
    </row>
    <row r="17" spans="2:9" ht="15" customHeight="1" x14ac:dyDescent="0.2">
      <c r="B17" t="s">
        <v>51</v>
      </c>
      <c r="C17" s="12">
        <v>8</v>
      </c>
      <c r="D17" s="8">
        <v>1.68</v>
      </c>
      <c r="E17" s="12">
        <v>7</v>
      </c>
      <c r="F17" s="8">
        <v>2.4900000000000002</v>
      </c>
      <c r="G17" s="12">
        <v>1</v>
      </c>
      <c r="H17" s="8">
        <v>0.52</v>
      </c>
      <c r="I17" s="12">
        <v>0</v>
      </c>
    </row>
    <row r="18" spans="2:9" ht="15" customHeight="1" x14ac:dyDescent="0.2">
      <c r="B18" t="s">
        <v>52</v>
      </c>
      <c r="C18" s="12">
        <v>8</v>
      </c>
      <c r="D18" s="8">
        <v>1.68</v>
      </c>
      <c r="E18" s="12">
        <v>8</v>
      </c>
      <c r="F18" s="8">
        <v>2.85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53</v>
      </c>
      <c r="C19" s="12">
        <v>11</v>
      </c>
      <c r="D19" s="8">
        <v>2.31</v>
      </c>
      <c r="E19" s="12">
        <v>3</v>
      </c>
      <c r="F19" s="8">
        <v>1.07</v>
      </c>
      <c r="G19" s="12">
        <v>8</v>
      </c>
      <c r="H19" s="8">
        <v>4.1500000000000004</v>
      </c>
      <c r="I19" s="12">
        <v>0</v>
      </c>
    </row>
    <row r="20" spans="2:9" ht="15" customHeight="1" x14ac:dyDescent="0.2">
      <c r="B20" s="9" t="s">
        <v>225</v>
      </c>
      <c r="C20" s="12">
        <f>SUM(LTBL_15461[総数／事業所数])</f>
        <v>477</v>
      </c>
      <c r="E20" s="12">
        <f>SUBTOTAL(109,LTBL_15461[個人／事業所数])</f>
        <v>281</v>
      </c>
      <c r="G20" s="12">
        <f>SUBTOTAL(109,LTBL_15461[法人／事業所数])</f>
        <v>193</v>
      </c>
      <c r="I20" s="12">
        <f>SUBTOTAL(109,LTBL_15461[法人以外の団体／事業所数])</f>
        <v>2</v>
      </c>
    </row>
    <row r="21" spans="2:9" ht="15" customHeight="1" x14ac:dyDescent="0.2">
      <c r="E21" s="11">
        <f>LTBL_15461[[#Totals],[個人／事業所数]]/LTBL_15461[[#Totals],[総数／事業所数]]</f>
        <v>0.58909853249475896</v>
      </c>
      <c r="G21" s="11">
        <f>LTBL_15461[[#Totals],[法人／事業所数]]/LTBL_15461[[#Totals],[総数／事業所数]]</f>
        <v>0.40461215932914046</v>
      </c>
      <c r="I21" s="11">
        <f>LTBL_15461[[#Totals],[法人以外の団体／事業所数]]/LTBL_15461[[#Totals],[総数／事業所数]]</f>
        <v>4.1928721174004195E-3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76</v>
      </c>
      <c r="C24" s="12">
        <v>165</v>
      </c>
      <c r="D24" s="8">
        <v>34.590000000000003</v>
      </c>
      <c r="E24" s="12">
        <v>113</v>
      </c>
      <c r="F24" s="8">
        <v>40.21</v>
      </c>
      <c r="G24" s="12">
        <v>52</v>
      </c>
      <c r="H24" s="8">
        <v>26.94</v>
      </c>
      <c r="I24" s="12">
        <v>0</v>
      </c>
    </row>
    <row r="25" spans="2:9" ht="15" customHeight="1" x14ac:dyDescent="0.2">
      <c r="B25" t="s">
        <v>77</v>
      </c>
      <c r="C25" s="12">
        <v>56</v>
      </c>
      <c r="D25" s="8">
        <v>11.74</v>
      </c>
      <c r="E25" s="12">
        <v>42</v>
      </c>
      <c r="F25" s="8">
        <v>14.95</v>
      </c>
      <c r="G25" s="12">
        <v>14</v>
      </c>
      <c r="H25" s="8">
        <v>7.25</v>
      </c>
      <c r="I25" s="12">
        <v>0</v>
      </c>
    </row>
    <row r="26" spans="2:9" ht="15" customHeight="1" x14ac:dyDescent="0.2">
      <c r="B26" t="s">
        <v>73</v>
      </c>
      <c r="C26" s="12">
        <v>38</v>
      </c>
      <c r="D26" s="8">
        <v>7.97</v>
      </c>
      <c r="E26" s="12">
        <v>27</v>
      </c>
      <c r="F26" s="8">
        <v>9.61</v>
      </c>
      <c r="G26" s="12">
        <v>11</v>
      </c>
      <c r="H26" s="8">
        <v>5.7</v>
      </c>
      <c r="I26" s="12">
        <v>0</v>
      </c>
    </row>
    <row r="27" spans="2:9" ht="15" customHeight="1" x14ac:dyDescent="0.2">
      <c r="B27" t="s">
        <v>70</v>
      </c>
      <c r="C27" s="12">
        <v>32</v>
      </c>
      <c r="D27" s="8">
        <v>6.71</v>
      </c>
      <c r="E27" s="12">
        <v>11</v>
      </c>
      <c r="F27" s="8">
        <v>3.91</v>
      </c>
      <c r="G27" s="12">
        <v>21</v>
      </c>
      <c r="H27" s="8">
        <v>10.88</v>
      </c>
      <c r="I27" s="12">
        <v>0</v>
      </c>
    </row>
    <row r="28" spans="2:9" ht="15" customHeight="1" x14ac:dyDescent="0.2">
      <c r="B28" t="s">
        <v>78</v>
      </c>
      <c r="C28" s="12">
        <v>30</v>
      </c>
      <c r="D28" s="8">
        <v>6.29</v>
      </c>
      <c r="E28" s="12">
        <v>28</v>
      </c>
      <c r="F28" s="8">
        <v>9.9600000000000009</v>
      </c>
      <c r="G28" s="12">
        <v>2</v>
      </c>
      <c r="H28" s="8">
        <v>1.04</v>
      </c>
      <c r="I28" s="12">
        <v>0</v>
      </c>
    </row>
    <row r="29" spans="2:9" ht="15" customHeight="1" x14ac:dyDescent="0.2">
      <c r="B29" t="s">
        <v>72</v>
      </c>
      <c r="C29" s="12">
        <v>20</v>
      </c>
      <c r="D29" s="8">
        <v>4.1900000000000004</v>
      </c>
      <c r="E29" s="12">
        <v>7</v>
      </c>
      <c r="F29" s="8">
        <v>2.4900000000000002</v>
      </c>
      <c r="G29" s="12">
        <v>13</v>
      </c>
      <c r="H29" s="8">
        <v>6.74</v>
      </c>
      <c r="I29" s="12">
        <v>0</v>
      </c>
    </row>
    <row r="30" spans="2:9" ht="15" customHeight="1" x14ac:dyDescent="0.2">
      <c r="B30" t="s">
        <v>62</v>
      </c>
      <c r="C30" s="12">
        <v>12</v>
      </c>
      <c r="D30" s="8">
        <v>2.52</v>
      </c>
      <c r="E30" s="12">
        <v>3</v>
      </c>
      <c r="F30" s="8">
        <v>1.07</v>
      </c>
      <c r="G30" s="12">
        <v>9</v>
      </c>
      <c r="H30" s="8">
        <v>4.66</v>
      </c>
      <c r="I30" s="12">
        <v>0</v>
      </c>
    </row>
    <row r="31" spans="2:9" ht="15" customHeight="1" x14ac:dyDescent="0.2">
      <c r="B31" t="s">
        <v>64</v>
      </c>
      <c r="C31" s="12">
        <v>12</v>
      </c>
      <c r="D31" s="8">
        <v>2.52</v>
      </c>
      <c r="E31" s="12">
        <v>4</v>
      </c>
      <c r="F31" s="8">
        <v>1.42</v>
      </c>
      <c r="G31" s="12">
        <v>8</v>
      </c>
      <c r="H31" s="8">
        <v>4.1500000000000004</v>
      </c>
      <c r="I31" s="12">
        <v>0</v>
      </c>
    </row>
    <row r="32" spans="2:9" ht="15" customHeight="1" x14ac:dyDescent="0.2">
      <c r="B32" t="s">
        <v>74</v>
      </c>
      <c r="C32" s="12">
        <v>12</v>
      </c>
      <c r="D32" s="8">
        <v>2.52</v>
      </c>
      <c r="E32" s="12">
        <v>5</v>
      </c>
      <c r="F32" s="8">
        <v>1.78</v>
      </c>
      <c r="G32" s="12">
        <v>7</v>
      </c>
      <c r="H32" s="8">
        <v>3.63</v>
      </c>
      <c r="I32" s="12">
        <v>0</v>
      </c>
    </row>
    <row r="33" spans="2:9" ht="15" customHeight="1" x14ac:dyDescent="0.2">
      <c r="B33" t="s">
        <v>63</v>
      </c>
      <c r="C33" s="12">
        <v>11</v>
      </c>
      <c r="D33" s="8">
        <v>2.31</v>
      </c>
      <c r="E33" s="12">
        <v>8</v>
      </c>
      <c r="F33" s="8">
        <v>2.85</v>
      </c>
      <c r="G33" s="12">
        <v>3</v>
      </c>
      <c r="H33" s="8">
        <v>1.55</v>
      </c>
      <c r="I33" s="12">
        <v>0</v>
      </c>
    </row>
    <row r="34" spans="2:9" ht="15" customHeight="1" x14ac:dyDescent="0.2">
      <c r="B34" t="s">
        <v>75</v>
      </c>
      <c r="C34" s="12">
        <v>10</v>
      </c>
      <c r="D34" s="8">
        <v>2.1</v>
      </c>
      <c r="E34" s="12">
        <v>3</v>
      </c>
      <c r="F34" s="8">
        <v>1.07</v>
      </c>
      <c r="G34" s="12">
        <v>6</v>
      </c>
      <c r="H34" s="8">
        <v>3.11</v>
      </c>
      <c r="I34" s="12">
        <v>0</v>
      </c>
    </row>
    <row r="35" spans="2:9" ht="15" customHeight="1" x14ac:dyDescent="0.2">
      <c r="B35" t="s">
        <v>79</v>
      </c>
      <c r="C35" s="12">
        <v>8</v>
      </c>
      <c r="D35" s="8">
        <v>1.68</v>
      </c>
      <c r="E35" s="12">
        <v>7</v>
      </c>
      <c r="F35" s="8">
        <v>2.4900000000000002</v>
      </c>
      <c r="G35" s="12">
        <v>1</v>
      </c>
      <c r="H35" s="8">
        <v>0.52</v>
      </c>
      <c r="I35" s="12">
        <v>0</v>
      </c>
    </row>
    <row r="36" spans="2:9" ht="15" customHeight="1" x14ac:dyDescent="0.2">
      <c r="B36" t="s">
        <v>80</v>
      </c>
      <c r="C36" s="12">
        <v>8</v>
      </c>
      <c r="D36" s="8">
        <v>1.68</v>
      </c>
      <c r="E36" s="12">
        <v>8</v>
      </c>
      <c r="F36" s="8">
        <v>2.85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85</v>
      </c>
      <c r="C37" s="12">
        <v>5</v>
      </c>
      <c r="D37" s="8">
        <v>1.05</v>
      </c>
      <c r="E37" s="12">
        <v>1</v>
      </c>
      <c r="F37" s="8">
        <v>0.36</v>
      </c>
      <c r="G37" s="12">
        <v>4</v>
      </c>
      <c r="H37" s="8">
        <v>2.0699999999999998</v>
      </c>
      <c r="I37" s="12">
        <v>0</v>
      </c>
    </row>
    <row r="38" spans="2:9" ht="15" customHeight="1" x14ac:dyDescent="0.2">
      <c r="B38" t="s">
        <v>71</v>
      </c>
      <c r="C38" s="12">
        <v>5</v>
      </c>
      <c r="D38" s="8">
        <v>1.05</v>
      </c>
      <c r="E38" s="12">
        <v>1</v>
      </c>
      <c r="F38" s="8">
        <v>0.36</v>
      </c>
      <c r="G38" s="12">
        <v>4</v>
      </c>
      <c r="H38" s="8">
        <v>2.0699999999999998</v>
      </c>
      <c r="I38" s="12">
        <v>0</v>
      </c>
    </row>
    <row r="39" spans="2:9" ht="15" customHeight="1" x14ac:dyDescent="0.2">
      <c r="B39" t="s">
        <v>68</v>
      </c>
      <c r="C39" s="12">
        <v>4</v>
      </c>
      <c r="D39" s="8">
        <v>0.84</v>
      </c>
      <c r="E39" s="12">
        <v>0</v>
      </c>
      <c r="F39" s="8">
        <v>0</v>
      </c>
      <c r="G39" s="12">
        <v>4</v>
      </c>
      <c r="H39" s="8">
        <v>2.0699999999999998</v>
      </c>
      <c r="I39" s="12">
        <v>0</v>
      </c>
    </row>
    <row r="40" spans="2:9" ht="15" customHeight="1" x14ac:dyDescent="0.2">
      <c r="B40" t="s">
        <v>69</v>
      </c>
      <c r="C40" s="12">
        <v>4</v>
      </c>
      <c r="D40" s="8">
        <v>0.84</v>
      </c>
      <c r="E40" s="12">
        <v>1</v>
      </c>
      <c r="F40" s="8">
        <v>0.36</v>
      </c>
      <c r="G40" s="12">
        <v>3</v>
      </c>
      <c r="H40" s="8">
        <v>1.55</v>
      </c>
      <c r="I40" s="12">
        <v>0</v>
      </c>
    </row>
    <row r="41" spans="2:9" ht="15" customHeight="1" x14ac:dyDescent="0.2">
      <c r="B41" t="s">
        <v>106</v>
      </c>
      <c r="C41" s="12">
        <v>4</v>
      </c>
      <c r="D41" s="8">
        <v>0.84</v>
      </c>
      <c r="E41" s="12">
        <v>2</v>
      </c>
      <c r="F41" s="8">
        <v>0.71</v>
      </c>
      <c r="G41" s="12">
        <v>2</v>
      </c>
      <c r="H41" s="8">
        <v>1.04</v>
      </c>
      <c r="I41" s="12">
        <v>0</v>
      </c>
    </row>
    <row r="42" spans="2:9" ht="15" customHeight="1" x14ac:dyDescent="0.2">
      <c r="B42" t="s">
        <v>102</v>
      </c>
      <c r="C42" s="12">
        <v>4</v>
      </c>
      <c r="D42" s="8">
        <v>0.84</v>
      </c>
      <c r="E42" s="12">
        <v>2</v>
      </c>
      <c r="F42" s="8">
        <v>0.71</v>
      </c>
      <c r="G42" s="12">
        <v>2</v>
      </c>
      <c r="H42" s="8">
        <v>1.04</v>
      </c>
      <c r="I42" s="12">
        <v>0</v>
      </c>
    </row>
    <row r="43" spans="2:9" ht="15" customHeight="1" x14ac:dyDescent="0.2">
      <c r="B43" t="s">
        <v>84</v>
      </c>
      <c r="C43" s="12">
        <v>4</v>
      </c>
      <c r="D43" s="8">
        <v>0.84</v>
      </c>
      <c r="E43" s="12">
        <v>0</v>
      </c>
      <c r="F43" s="8">
        <v>0</v>
      </c>
      <c r="G43" s="12">
        <v>4</v>
      </c>
      <c r="H43" s="8">
        <v>2.0699999999999998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133</v>
      </c>
      <c r="C47" s="12">
        <v>156</v>
      </c>
      <c r="D47" s="8">
        <v>32.700000000000003</v>
      </c>
      <c r="E47" s="12">
        <v>109</v>
      </c>
      <c r="F47" s="8">
        <v>38.79</v>
      </c>
      <c r="G47" s="12">
        <v>47</v>
      </c>
      <c r="H47" s="8">
        <v>24.35</v>
      </c>
      <c r="I47" s="12">
        <v>0</v>
      </c>
    </row>
    <row r="48" spans="2:9" ht="15" customHeight="1" x14ac:dyDescent="0.2">
      <c r="B48" t="s">
        <v>131</v>
      </c>
      <c r="C48" s="12">
        <v>28</v>
      </c>
      <c r="D48" s="8">
        <v>5.87</v>
      </c>
      <c r="E48" s="12">
        <v>24</v>
      </c>
      <c r="F48" s="8">
        <v>8.5399999999999991</v>
      </c>
      <c r="G48" s="12">
        <v>4</v>
      </c>
      <c r="H48" s="8">
        <v>2.0699999999999998</v>
      </c>
      <c r="I48" s="12">
        <v>0</v>
      </c>
    </row>
    <row r="49" spans="2:9" ht="15" customHeight="1" x14ac:dyDescent="0.2">
      <c r="B49" t="s">
        <v>134</v>
      </c>
      <c r="C49" s="12">
        <v>22</v>
      </c>
      <c r="D49" s="8">
        <v>4.6100000000000003</v>
      </c>
      <c r="E49" s="12">
        <v>15</v>
      </c>
      <c r="F49" s="8">
        <v>5.34</v>
      </c>
      <c r="G49" s="12">
        <v>7</v>
      </c>
      <c r="H49" s="8">
        <v>3.63</v>
      </c>
      <c r="I49" s="12">
        <v>0</v>
      </c>
    </row>
    <row r="50" spans="2:9" ht="15" customHeight="1" x14ac:dyDescent="0.2">
      <c r="B50" t="s">
        <v>138</v>
      </c>
      <c r="C50" s="12">
        <v>18</v>
      </c>
      <c r="D50" s="8">
        <v>3.77</v>
      </c>
      <c r="E50" s="12">
        <v>18</v>
      </c>
      <c r="F50" s="8">
        <v>6.41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135</v>
      </c>
      <c r="C51" s="12">
        <v>14</v>
      </c>
      <c r="D51" s="8">
        <v>2.94</v>
      </c>
      <c r="E51" s="12">
        <v>13</v>
      </c>
      <c r="F51" s="8">
        <v>4.63</v>
      </c>
      <c r="G51" s="12">
        <v>1</v>
      </c>
      <c r="H51" s="8">
        <v>0.52</v>
      </c>
      <c r="I51" s="12">
        <v>0</v>
      </c>
    </row>
    <row r="52" spans="2:9" ht="15" customHeight="1" x14ac:dyDescent="0.2">
      <c r="B52" t="s">
        <v>125</v>
      </c>
      <c r="C52" s="12">
        <v>12</v>
      </c>
      <c r="D52" s="8">
        <v>2.52</v>
      </c>
      <c r="E52" s="12">
        <v>3</v>
      </c>
      <c r="F52" s="8">
        <v>1.07</v>
      </c>
      <c r="G52" s="12">
        <v>9</v>
      </c>
      <c r="H52" s="8">
        <v>4.66</v>
      </c>
      <c r="I52" s="12">
        <v>0</v>
      </c>
    </row>
    <row r="53" spans="2:9" ht="15" customHeight="1" x14ac:dyDescent="0.2">
      <c r="B53" t="s">
        <v>126</v>
      </c>
      <c r="C53" s="12">
        <v>11</v>
      </c>
      <c r="D53" s="8">
        <v>2.31</v>
      </c>
      <c r="E53" s="12">
        <v>5</v>
      </c>
      <c r="F53" s="8">
        <v>1.78</v>
      </c>
      <c r="G53" s="12">
        <v>6</v>
      </c>
      <c r="H53" s="8">
        <v>3.11</v>
      </c>
      <c r="I53" s="12">
        <v>0</v>
      </c>
    </row>
    <row r="54" spans="2:9" ht="15" customHeight="1" x14ac:dyDescent="0.2">
      <c r="B54" t="s">
        <v>132</v>
      </c>
      <c r="C54" s="12">
        <v>8</v>
      </c>
      <c r="D54" s="8">
        <v>1.68</v>
      </c>
      <c r="E54" s="12">
        <v>3</v>
      </c>
      <c r="F54" s="8">
        <v>1.07</v>
      </c>
      <c r="G54" s="12">
        <v>4</v>
      </c>
      <c r="H54" s="8">
        <v>2.0699999999999998</v>
      </c>
      <c r="I54" s="12">
        <v>0</v>
      </c>
    </row>
    <row r="55" spans="2:9" ht="15" customHeight="1" x14ac:dyDescent="0.2">
      <c r="B55" t="s">
        <v>137</v>
      </c>
      <c r="C55" s="12">
        <v>8</v>
      </c>
      <c r="D55" s="8">
        <v>1.68</v>
      </c>
      <c r="E55" s="12">
        <v>8</v>
      </c>
      <c r="F55" s="8">
        <v>2.85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203</v>
      </c>
      <c r="C56" s="12">
        <v>7</v>
      </c>
      <c r="D56" s="8">
        <v>1.47</v>
      </c>
      <c r="E56" s="12">
        <v>1</v>
      </c>
      <c r="F56" s="8">
        <v>0.36</v>
      </c>
      <c r="G56" s="12">
        <v>6</v>
      </c>
      <c r="H56" s="8">
        <v>3.11</v>
      </c>
      <c r="I56" s="12">
        <v>0</v>
      </c>
    </row>
    <row r="57" spans="2:9" ht="15" customHeight="1" x14ac:dyDescent="0.2">
      <c r="B57" t="s">
        <v>205</v>
      </c>
      <c r="C57" s="12">
        <v>7</v>
      </c>
      <c r="D57" s="8">
        <v>1.47</v>
      </c>
      <c r="E57" s="12">
        <v>4</v>
      </c>
      <c r="F57" s="8">
        <v>1.42</v>
      </c>
      <c r="G57" s="12">
        <v>3</v>
      </c>
      <c r="H57" s="8">
        <v>1.55</v>
      </c>
      <c r="I57" s="12">
        <v>0</v>
      </c>
    </row>
    <row r="58" spans="2:9" ht="15" customHeight="1" x14ac:dyDescent="0.2">
      <c r="B58" t="s">
        <v>169</v>
      </c>
      <c r="C58" s="12">
        <v>7</v>
      </c>
      <c r="D58" s="8">
        <v>1.47</v>
      </c>
      <c r="E58" s="12">
        <v>4</v>
      </c>
      <c r="F58" s="8">
        <v>1.42</v>
      </c>
      <c r="G58" s="12">
        <v>3</v>
      </c>
      <c r="H58" s="8">
        <v>1.55</v>
      </c>
      <c r="I58" s="12">
        <v>0</v>
      </c>
    </row>
    <row r="59" spans="2:9" ht="15" customHeight="1" x14ac:dyDescent="0.2">
      <c r="B59" t="s">
        <v>124</v>
      </c>
      <c r="C59" s="12">
        <v>6</v>
      </c>
      <c r="D59" s="8">
        <v>1.26</v>
      </c>
      <c r="E59" s="12">
        <v>3</v>
      </c>
      <c r="F59" s="8">
        <v>1.07</v>
      </c>
      <c r="G59" s="12">
        <v>3</v>
      </c>
      <c r="H59" s="8">
        <v>1.55</v>
      </c>
      <c r="I59" s="12">
        <v>0</v>
      </c>
    </row>
    <row r="60" spans="2:9" ht="15" customHeight="1" x14ac:dyDescent="0.2">
      <c r="B60" t="s">
        <v>123</v>
      </c>
      <c r="C60" s="12">
        <v>5</v>
      </c>
      <c r="D60" s="8">
        <v>1.05</v>
      </c>
      <c r="E60" s="12">
        <v>1</v>
      </c>
      <c r="F60" s="8">
        <v>0.36</v>
      </c>
      <c r="G60" s="12">
        <v>4</v>
      </c>
      <c r="H60" s="8">
        <v>2.0699999999999998</v>
      </c>
      <c r="I60" s="12">
        <v>0</v>
      </c>
    </row>
    <row r="61" spans="2:9" ht="15" customHeight="1" x14ac:dyDescent="0.2">
      <c r="B61" t="s">
        <v>202</v>
      </c>
      <c r="C61" s="12">
        <v>5</v>
      </c>
      <c r="D61" s="8">
        <v>1.05</v>
      </c>
      <c r="E61" s="12">
        <v>1</v>
      </c>
      <c r="F61" s="8">
        <v>0.36</v>
      </c>
      <c r="G61" s="12">
        <v>4</v>
      </c>
      <c r="H61" s="8">
        <v>2.0699999999999998</v>
      </c>
      <c r="I61" s="12">
        <v>0</v>
      </c>
    </row>
    <row r="62" spans="2:9" ht="15" customHeight="1" x14ac:dyDescent="0.2">
      <c r="B62" t="s">
        <v>130</v>
      </c>
      <c r="C62" s="12">
        <v>5</v>
      </c>
      <c r="D62" s="8">
        <v>1.05</v>
      </c>
      <c r="E62" s="12">
        <v>2</v>
      </c>
      <c r="F62" s="8">
        <v>0.71</v>
      </c>
      <c r="G62" s="12">
        <v>3</v>
      </c>
      <c r="H62" s="8">
        <v>1.55</v>
      </c>
      <c r="I62" s="12">
        <v>0</v>
      </c>
    </row>
    <row r="63" spans="2:9" ht="15" customHeight="1" x14ac:dyDescent="0.2">
      <c r="B63" t="s">
        <v>136</v>
      </c>
      <c r="C63" s="12">
        <v>5</v>
      </c>
      <c r="D63" s="8">
        <v>1.05</v>
      </c>
      <c r="E63" s="12">
        <v>5</v>
      </c>
      <c r="F63" s="8">
        <v>1.78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139</v>
      </c>
      <c r="C64" s="12">
        <v>5</v>
      </c>
      <c r="D64" s="8">
        <v>1.05</v>
      </c>
      <c r="E64" s="12">
        <v>4</v>
      </c>
      <c r="F64" s="8">
        <v>1.42</v>
      </c>
      <c r="G64" s="12">
        <v>1</v>
      </c>
      <c r="H64" s="8">
        <v>0.52</v>
      </c>
      <c r="I64" s="12">
        <v>0</v>
      </c>
    </row>
    <row r="65" spans="2:9" ht="15" customHeight="1" x14ac:dyDescent="0.2">
      <c r="B65" t="s">
        <v>140</v>
      </c>
      <c r="C65" s="12">
        <v>5</v>
      </c>
      <c r="D65" s="8">
        <v>1.05</v>
      </c>
      <c r="E65" s="12">
        <v>5</v>
      </c>
      <c r="F65" s="8">
        <v>1.78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143</v>
      </c>
      <c r="C66" s="12">
        <v>4</v>
      </c>
      <c r="D66" s="8">
        <v>0.84</v>
      </c>
      <c r="E66" s="12">
        <v>0</v>
      </c>
      <c r="F66" s="8">
        <v>0</v>
      </c>
      <c r="G66" s="12">
        <v>4</v>
      </c>
      <c r="H66" s="8">
        <v>2.0699999999999998</v>
      </c>
      <c r="I66" s="12">
        <v>0</v>
      </c>
    </row>
    <row r="67" spans="2:9" ht="15" customHeight="1" x14ac:dyDescent="0.2">
      <c r="B67" t="s">
        <v>156</v>
      </c>
      <c r="C67" s="12">
        <v>4</v>
      </c>
      <c r="D67" s="8">
        <v>0.84</v>
      </c>
      <c r="E67" s="12">
        <v>0</v>
      </c>
      <c r="F67" s="8">
        <v>0</v>
      </c>
      <c r="G67" s="12">
        <v>4</v>
      </c>
      <c r="H67" s="8">
        <v>2.0699999999999998</v>
      </c>
      <c r="I67" s="12">
        <v>0</v>
      </c>
    </row>
    <row r="68" spans="2:9" ht="15" customHeight="1" x14ac:dyDescent="0.2">
      <c r="B68" t="s">
        <v>129</v>
      </c>
      <c r="C68" s="12">
        <v>4</v>
      </c>
      <c r="D68" s="8">
        <v>0.84</v>
      </c>
      <c r="E68" s="12">
        <v>0</v>
      </c>
      <c r="F68" s="8">
        <v>0</v>
      </c>
      <c r="G68" s="12">
        <v>4</v>
      </c>
      <c r="H68" s="8">
        <v>2.0699999999999998</v>
      </c>
      <c r="I68" s="12">
        <v>0</v>
      </c>
    </row>
    <row r="69" spans="2:9" ht="15" customHeight="1" x14ac:dyDescent="0.2">
      <c r="B69" t="s">
        <v>204</v>
      </c>
      <c r="C69" s="12">
        <v>4</v>
      </c>
      <c r="D69" s="8">
        <v>0.84</v>
      </c>
      <c r="E69" s="12">
        <v>0</v>
      </c>
      <c r="F69" s="8">
        <v>0</v>
      </c>
      <c r="G69" s="12">
        <v>4</v>
      </c>
      <c r="H69" s="8">
        <v>2.0699999999999998</v>
      </c>
      <c r="I69" s="12">
        <v>0</v>
      </c>
    </row>
    <row r="70" spans="2:9" ht="15" customHeight="1" x14ac:dyDescent="0.2">
      <c r="B70" t="s">
        <v>201</v>
      </c>
      <c r="C70" s="12">
        <v>4</v>
      </c>
      <c r="D70" s="8">
        <v>0.84</v>
      </c>
      <c r="E70" s="12">
        <v>2</v>
      </c>
      <c r="F70" s="8">
        <v>0.71</v>
      </c>
      <c r="G70" s="12">
        <v>2</v>
      </c>
      <c r="H70" s="8">
        <v>1.04</v>
      </c>
      <c r="I70" s="12">
        <v>0</v>
      </c>
    </row>
    <row r="72" spans="2:9" ht="15" customHeight="1" x14ac:dyDescent="0.2">
      <c r="B72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8EB2-6012-479F-A928-A861BBA15B14}">
  <sheetPr>
    <pageSetUpPr fitToPage="1"/>
  </sheetPr>
  <dimension ref="A1:I925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119</v>
      </c>
      <c r="B1" s="3" t="s">
        <v>222</v>
      </c>
      <c r="C1" s="7" t="s">
        <v>55</v>
      </c>
      <c r="D1" s="7" t="s">
        <v>56</v>
      </c>
      <c r="E1" s="7" t="s">
        <v>57</v>
      </c>
      <c r="F1" s="7" t="s">
        <v>58</v>
      </c>
      <c r="G1" s="7" t="s">
        <v>59</v>
      </c>
      <c r="H1" s="7" t="s">
        <v>60</v>
      </c>
      <c r="I1" s="7" t="s">
        <v>61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138</v>
      </c>
      <c r="C3" s="4">
        <v>3667</v>
      </c>
      <c r="D3" s="8">
        <v>5.99</v>
      </c>
      <c r="E3" s="4">
        <v>3291</v>
      </c>
      <c r="F3" s="8">
        <v>9.73</v>
      </c>
      <c r="G3" s="4">
        <v>376</v>
      </c>
      <c r="H3" s="8">
        <v>1.41</v>
      </c>
      <c r="I3" s="4">
        <v>0</v>
      </c>
    </row>
    <row r="4" spans="1:9" x14ac:dyDescent="0.2">
      <c r="A4" s="2">
        <v>2</v>
      </c>
      <c r="B4" s="1" t="s">
        <v>137</v>
      </c>
      <c r="C4" s="4">
        <v>2510</v>
      </c>
      <c r="D4" s="8">
        <v>4.0999999999999996</v>
      </c>
      <c r="E4" s="4">
        <v>2435</v>
      </c>
      <c r="F4" s="8">
        <v>7.2</v>
      </c>
      <c r="G4" s="4">
        <v>75</v>
      </c>
      <c r="H4" s="8">
        <v>0.28000000000000003</v>
      </c>
      <c r="I4" s="4">
        <v>0</v>
      </c>
    </row>
    <row r="5" spans="1:9" x14ac:dyDescent="0.2">
      <c r="A5" s="2">
        <v>3</v>
      </c>
      <c r="B5" s="1" t="s">
        <v>131</v>
      </c>
      <c r="C5" s="4">
        <v>1948</v>
      </c>
      <c r="D5" s="8">
        <v>3.18</v>
      </c>
      <c r="E5" s="4">
        <v>1202</v>
      </c>
      <c r="F5" s="8">
        <v>3.55</v>
      </c>
      <c r="G5" s="4">
        <v>741</v>
      </c>
      <c r="H5" s="8">
        <v>2.78</v>
      </c>
      <c r="I5" s="4">
        <v>0</v>
      </c>
    </row>
    <row r="6" spans="1:9" x14ac:dyDescent="0.2">
      <c r="A6" s="2">
        <v>4</v>
      </c>
      <c r="B6" s="1" t="s">
        <v>134</v>
      </c>
      <c r="C6" s="4">
        <v>1539</v>
      </c>
      <c r="D6" s="8">
        <v>2.5099999999999998</v>
      </c>
      <c r="E6" s="4">
        <v>1219</v>
      </c>
      <c r="F6" s="8">
        <v>3.61</v>
      </c>
      <c r="G6" s="4">
        <v>319</v>
      </c>
      <c r="H6" s="8">
        <v>1.2</v>
      </c>
      <c r="I6" s="4">
        <v>1</v>
      </c>
    </row>
    <row r="7" spans="1:9" x14ac:dyDescent="0.2">
      <c r="A7" s="2">
        <v>5</v>
      </c>
      <c r="B7" s="1" t="s">
        <v>122</v>
      </c>
      <c r="C7" s="4">
        <v>1513</v>
      </c>
      <c r="D7" s="8">
        <v>2.4700000000000002</v>
      </c>
      <c r="E7" s="4">
        <v>865</v>
      </c>
      <c r="F7" s="8">
        <v>2.56</v>
      </c>
      <c r="G7" s="4">
        <v>648</v>
      </c>
      <c r="H7" s="8">
        <v>2.4300000000000002</v>
      </c>
      <c r="I7" s="4">
        <v>0</v>
      </c>
    </row>
    <row r="8" spans="1:9" x14ac:dyDescent="0.2">
      <c r="A8" s="2">
        <v>6</v>
      </c>
      <c r="B8" s="1" t="s">
        <v>139</v>
      </c>
      <c r="C8" s="4">
        <v>1281</v>
      </c>
      <c r="D8" s="8">
        <v>2.09</v>
      </c>
      <c r="E8" s="4">
        <v>1065</v>
      </c>
      <c r="F8" s="8">
        <v>3.15</v>
      </c>
      <c r="G8" s="4">
        <v>214</v>
      </c>
      <c r="H8" s="8">
        <v>0.8</v>
      </c>
      <c r="I8" s="4">
        <v>2</v>
      </c>
    </row>
    <row r="9" spans="1:9" x14ac:dyDescent="0.2">
      <c r="A9" s="2">
        <v>7</v>
      </c>
      <c r="B9" s="1" t="s">
        <v>136</v>
      </c>
      <c r="C9" s="4">
        <v>1274</v>
      </c>
      <c r="D9" s="8">
        <v>2.08</v>
      </c>
      <c r="E9" s="4">
        <v>1192</v>
      </c>
      <c r="F9" s="8">
        <v>3.53</v>
      </c>
      <c r="G9" s="4">
        <v>82</v>
      </c>
      <c r="H9" s="8">
        <v>0.31</v>
      </c>
      <c r="I9" s="4">
        <v>0</v>
      </c>
    </row>
    <row r="10" spans="1:9" x14ac:dyDescent="0.2">
      <c r="A10" s="2">
        <v>8</v>
      </c>
      <c r="B10" s="1" t="s">
        <v>135</v>
      </c>
      <c r="C10" s="4">
        <v>1243</v>
      </c>
      <c r="D10" s="8">
        <v>2.0299999999999998</v>
      </c>
      <c r="E10" s="4">
        <v>1082</v>
      </c>
      <c r="F10" s="8">
        <v>3.2</v>
      </c>
      <c r="G10" s="4">
        <v>161</v>
      </c>
      <c r="H10" s="8">
        <v>0.6</v>
      </c>
      <c r="I10" s="4">
        <v>0</v>
      </c>
    </row>
    <row r="11" spans="1:9" x14ac:dyDescent="0.2">
      <c r="A11" s="2">
        <v>9</v>
      </c>
      <c r="B11" s="1" t="s">
        <v>140</v>
      </c>
      <c r="C11" s="4">
        <v>1196</v>
      </c>
      <c r="D11" s="8">
        <v>1.95</v>
      </c>
      <c r="E11" s="4">
        <v>1110</v>
      </c>
      <c r="F11" s="8">
        <v>3.28</v>
      </c>
      <c r="G11" s="4">
        <v>86</v>
      </c>
      <c r="H11" s="8">
        <v>0.32</v>
      </c>
      <c r="I11" s="4">
        <v>0</v>
      </c>
    </row>
    <row r="12" spans="1:9" x14ac:dyDescent="0.2">
      <c r="A12" s="2">
        <v>10</v>
      </c>
      <c r="B12" s="1" t="s">
        <v>121</v>
      </c>
      <c r="C12" s="4">
        <v>1164</v>
      </c>
      <c r="D12" s="8">
        <v>1.9</v>
      </c>
      <c r="E12" s="4">
        <v>210</v>
      </c>
      <c r="F12" s="8">
        <v>0.62</v>
      </c>
      <c r="G12" s="4">
        <v>953</v>
      </c>
      <c r="H12" s="8">
        <v>3.58</v>
      </c>
      <c r="I12" s="4">
        <v>1</v>
      </c>
    </row>
    <row r="13" spans="1:9" x14ac:dyDescent="0.2">
      <c r="A13" s="2">
        <v>11</v>
      </c>
      <c r="B13" s="1" t="s">
        <v>127</v>
      </c>
      <c r="C13" s="4">
        <v>1133</v>
      </c>
      <c r="D13" s="8">
        <v>1.85</v>
      </c>
      <c r="E13" s="4">
        <v>758</v>
      </c>
      <c r="F13" s="8">
        <v>2.2400000000000002</v>
      </c>
      <c r="G13" s="4">
        <v>371</v>
      </c>
      <c r="H13" s="8">
        <v>1.39</v>
      </c>
      <c r="I13" s="4">
        <v>4</v>
      </c>
    </row>
    <row r="14" spans="1:9" x14ac:dyDescent="0.2">
      <c r="A14" s="2">
        <v>12</v>
      </c>
      <c r="B14" s="1" t="s">
        <v>128</v>
      </c>
      <c r="C14" s="4">
        <v>1058</v>
      </c>
      <c r="D14" s="8">
        <v>1.73</v>
      </c>
      <c r="E14" s="4">
        <v>513</v>
      </c>
      <c r="F14" s="8">
        <v>1.52</v>
      </c>
      <c r="G14" s="4">
        <v>545</v>
      </c>
      <c r="H14" s="8">
        <v>2.0499999999999998</v>
      </c>
      <c r="I14" s="4">
        <v>0</v>
      </c>
    </row>
    <row r="15" spans="1:9" x14ac:dyDescent="0.2">
      <c r="A15" s="2">
        <v>13</v>
      </c>
      <c r="B15" s="1" t="s">
        <v>130</v>
      </c>
      <c r="C15" s="4">
        <v>1022</v>
      </c>
      <c r="D15" s="8">
        <v>1.67</v>
      </c>
      <c r="E15" s="4">
        <v>637</v>
      </c>
      <c r="F15" s="8">
        <v>1.88</v>
      </c>
      <c r="G15" s="4">
        <v>382</v>
      </c>
      <c r="H15" s="8">
        <v>1.43</v>
      </c>
      <c r="I15" s="4">
        <v>3</v>
      </c>
    </row>
    <row r="16" spans="1:9" x14ac:dyDescent="0.2">
      <c r="A16" s="2">
        <v>14</v>
      </c>
      <c r="B16" s="1" t="s">
        <v>129</v>
      </c>
      <c r="C16" s="4">
        <v>928</v>
      </c>
      <c r="D16" s="8">
        <v>1.51</v>
      </c>
      <c r="E16" s="4">
        <v>273</v>
      </c>
      <c r="F16" s="8">
        <v>0.81</v>
      </c>
      <c r="G16" s="4">
        <v>655</v>
      </c>
      <c r="H16" s="8">
        <v>2.46</v>
      </c>
      <c r="I16" s="4">
        <v>0</v>
      </c>
    </row>
    <row r="17" spans="1:9" x14ac:dyDescent="0.2">
      <c r="A17" s="2">
        <v>15</v>
      </c>
      <c r="B17" s="1" t="s">
        <v>125</v>
      </c>
      <c r="C17" s="4">
        <v>881</v>
      </c>
      <c r="D17" s="8">
        <v>1.44</v>
      </c>
      <c r="E17" s="4">
        <v>628</v>
      </c>
      <c r="F17" s="8">
        <v>1.86</v>
      </c>
      <c r="G17" s="4">
        <v>253</v>
      </c>
      <c r="H17" s="8">
        <v>0.95</v>
      </c>
      <c r="I17" s="4">
        <v>0</v>
      </c>
    </row>
    <row r="18" spans="1:9" x14ac:dyDescent="0.2">
      <c r="A18" s="2">
        <v>16</v>
      </c>
      <c r="B18" s="1" t="s">
        <v>123</v>
      </c>
      <c r="C18" s="4">
        <v>840</v>
      </c>
      <c r="D18" s="8">
        <v>1.37</v>
      </c>
      <c r="E18" s="4">
        <v>325</v>
      </c>
      <c r="F18" s="8">
        <v>0.96</v>
      </c>
      <c r="G18" s="4">
        <v>515</v>
      </c>
      <c r="H18" s="8">
        <v>1.93</v>
      </c>
      <c r="I18" s="4">
        <v>0</v>
      </c>
    </row>
    <row r="19" spans="1:9" x14ac:dyDescent="0.2">
      <c r="A19" s="2">
        <v>17</v>
      </c>
      <c r="B19" s="1" t="s">
        <v>126</v>
      </c>
      <c r="C19" s="4">
        <v>816</v>
      </c>
      <c r="D19" s="8">
        <v>1.33</v>
      </c>
      <c r="E19" s="4">
        <v>544</v>
      </c>
      <c r="F19" s="8">
        <v>1.61</v>
      </c>
      <c r="G19" s="4">
        <v>272</v>
      </c>
      <c r="H19" s="8">
        <v>1.02</v>
      </c>
      <c r="I19" s="4">
        <v>0</v>
      </c>
    </row>
    <row r="20" spans="1:9" x14ac:dyDescent="0.2">
      <c r="A20" s="2">
        <v>18</v>
      </c>
      <c r="B20" s="1" t="s">
        <v>124</v>
      </c>
      <c r="C20" s="4">
        <v>804</v>
      </c>
      <c r="D20" s="8">
        <v>1.31</v>
      </c>
      <c r="E20" s="4">
        <v>277</v>
      </c>
      <c r="F20" s="8">
        <v>0.82</v>
      </c>
      <c r="G20" s="4">
        <v>527</v>
      </c>
      <c r="H20" s="8">
        <v>1.98</v>
      </c>
      <c r="I20" s="4">
        <v>0</v>
      </c>
    </row>
    <row r="21" spans="1:9" x14ac:dyDescent="0.2">
      <c r="A21" s="2">
        <v>19</v>
      </c>
      <c r="B21" s="1" t="s">
        <v>132</v>
      </c>
      <c r="C21" s="4">
        <v>781</v>
      </c>
      <c r="D21" s="8">
        <v>1.27</v>
      </c>
      <c r="E21" s="4">
        <v>277</v>
      </c>
      <c r="F21" s="8">
        <v>0.82</v>
      </c>
      <c r="G21" s="4">
        <v>465</v>
      </c>
      <c r="H21" s="8">
        <v>1.75</v>
      </c>
      <c r="I21" s="4">
        <v>0</v>
      </c>
    </row>
    <row r="22" spans="1:9" x14ac:dyDescent="0.2">
      <c r="A22" s="2">
        <v>20</v>
      </c>
      <c r="B22" s="1" t="s">
        <v>133</v>
      </c>
      <c r="C22" s="4">
        <v>736</v>
      </c>
      <c r="D22" s="8">
        <v>1.2</v>
      </c>
      <c r="E22" s="4">
        <v>539</v>
      </c>
      <c r="F22" s="8">
        <v>1.59</v>
      </c>
      <c r="G22" s="4">
        <v>196</v>
      </c>
      <c r="H22" s="8">
        <v>0.74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138</v>
      </c>
      <c r="C25" s="4">
        <v>1107</v>
      </c>
      <c r="D25" s="8">
        <v>6.15</v>
      </c>
      <c r="E25" s="4">
        <v>991</v>
      </c>
      <c r="F25" s="8">
        <v>11.32</v>
      </c>
      <c r="G25" s="4">
        <v>116</v>
      </c>
      <c r="H25" s="8">
        <v>1.27</v>
      </c>
      <c r="I25" s="4">
        <v>0</v>
      </c>
    </row>
    <row r="26" spans="1:9" x14ac:dyDescent="0.2">
      <c r="A26" s="2">
        <v>2</v>
      </c>
      <c r="B26" s="1" t="s">
        <v>137</v>
      </c>
      <c r="C26" s="4">
        <v>747</v>
      </c>
      <c r="D26" s="8">
        <v>4.1500000000000004</v>
      </c>
      <c r="E26" s="4">
        <v>718</v>
      </c>
      <c r="F26" s="8">
        <v>8.1999999999999993</v>
      </c>
      <c r="G26" s="4">
        <v>29</v>
      </c>
      <c r="H26" s="8">
        <v>0.32</v>
      </c>
      <c r="I26" s="4">
        <v>0</v>
      </c>
    </row>
    <row r="27" spans="1:9" x14ac:dyDescent="0.2">
      <c r="A27" s="2">
        <v>3</v>
      </c>
      <c r="B27" s="1" t="s">
        <v>131</v>
      </c>
      <c r="C27" s="4">
        <v>600</v>
      </c>
      <c r="D27" s="8">
        <v>3.33</v>
      </c>
      <c r="E27" s="4">
        <v>206</v>
      </c>
      <c r="F27" s="8">
        <v>2.35</v>
      </c>
      <c r="G27" s="4">
        <v>393</v>
      </c>
      <c r="H27" s="8">
        <v>4.3</v>
      </c>
      <c r="I27" s="4">
        <v>0</v>
      </c>
    </row>
    <row r="28" spans="1:9" x14ac:dyDescent="0.2">
      <c r="A28" s="2">
        <v>4</v>
      </c>
      <c r="B28" s="1" t="s">
        <v>139</v>
      </c>
      <c r="C28" s="4">
        <v>487</v>
      </c>
      <c r="D28" s="8">
        <v>2.71</v>
      </c>
      <c r="E28" s="4">
        <v>394</v>
      </c>
      <c r="F28" s="8">
        <v>4.5</v>
      </c>
      <c r="G28" s="4">
        <v>92</v>
      </c>
      <c r="H28" s="8">
        <v>1.01</v>
      </c>
      <c r="I28" s="4">
        <v>1</v>
      </c>
    </row>
    <row r="29" spans="1:9" x14ac:dyDescent="0.2">
      <c r="A29" s="2">
        <v>5</v>
      </c>
      <c r="B29" s="1" t="s">
        <v>134</v>
      </c>
      <c r="C29" s="4">
        <v>454</v>
      </c>
      <c r="D29" s="8">
        <v>2.52</v>
      </c>
      <c r="E29" s="4">
        <v>355</v>
      </c>
      <c r="F29" s="8">
        <v>4.05</v>
      </c>
      <c r="G29" s="4">
        <v>99</v>
      </c>
      <c r="H29" s="8">
        <v>1.08</v>
      </c>
      <c r="I29" s="4">
        <v>0</v>
      </c>
    </row>
    <row r="30" spans="1:9" x14ac:dyDescent="0.2">
      <c r="A30" s="2">
        <v>6</v>
      </c>
      <c r="B30" s="1" t="s">
        <v>135</v>
      </c>
      <c r="C30" s="4">
        <v>419</v>
      </c>
      <c r="D30" s="8">
        <v>2.33</v>
      </c>
      <c r="E30" s="4">
        <v>350</v>
      </c>
      <c r="F30" s="8">
        <v>4</v>
      </c>
      <c r="G30" s="4">
        <v>69</v>
      </c>
      <c r="H30" s="8">
        <v>0.76</v>
      </c>
      <c r="I30" s="4">
        <v>0</v>
      </c>
    </row>
    <row r="31" spans="1:9" x14ac:dyDescent="0.2">
      <c r="A31" s="2">
        <v>7</v>
      </c>
      <c r="B31" s="1" t="s">
        <v>140</v>
      </c>
      <c r="C31" s="4">
        <v>394</v>
      </c>
      <c r="D31" s="8">
        <v>2.19</v>
      </c>
      <c r="E31" s="4">
        <v>350</v>
      </c>
      <c r="F31" s="8">
        <v>4</v>
      </c>
      <c r="G31" s="4">
        <v>44</v>
      </c>
      <c r="H31" s="8">
        <v>0.48</v>
      </c>
      <c r="I31" s="4">
        <v>0</v>
      </c>
    </row>
    <row r="32" spans="1:9" x14ac:dyDescent="0.2">
      <c r="A32" s="2">
        <v>8</v>
      </c>
      <c r="B32" s="1" t="s">
        <v>122</v>
      </c>
      <c r="C32" s="4">
        <v>357</v>
      </c>
      <c r="D32" s="8">
        <v>1.98</v>
      </c>
      <c r="E32" s="4">
        <v>160</v>
      </c>
      <c r="F32" s="8">
        <v>1.83</v>
      </c>
      <c r="G32" s="4">
        <v>197</v>
      </c>
      <c r="H32" s="8">
        <v>2.16</v>
      </c>
      <c r="I32" s="4">
        <v>0</v>
      </c>
    </row>
    <row r="33" spans="1:9" x14ac:dyDescent="0.2">
      <c r="A33" s="2">
        <v>9</v>
      </c>
      <c r="B33" s="1" t="s">
        <v>136</v>
      </c>
      <c r="C33" s="4">
        <v>347</v>
      </c>
      <c r="D33" s="8">
        <v>1.93</v>
      </c>
      <c r="E33" s="4">
        <v>315</v>
      </c>
      <c r="F33" s="8">
        <v>3.6</v>
      </c>
      <c r="G33" s="4">
        <v>32</v>
      </c>
      <c r="H33" s="8">
        <v>0.35</v>
      </c>
      <c r="I33" s="4">
        <v>0</v>
      </c>
    </row>
    <row r="34" spans="1:9" x14ac:dyDescent="0.2">
      <c r="A34" s="2">
        <v>10</v>
      </c>
      <c r="B34" s="1" t="s">
        <v>129</v>
      </c>
      <c r="C34" s="4">
        <v>338</v>
      </c>
      <c r="D34" s="8">
        <v>1.88</v>
      </c>
      <c r="E34" s="4">
        <v>80</v>
      </c>
      <c r="F34" s="8">
        <v>0.91</v>
      </c>
      <c r="G34" s="4">
        <v>258</v>
      </c>
      <c r="H34" s="8">
        <v>2.83</v>
      </c>
      <c r="I34" s="4">
        <v>0</v>
      </c>
    </row>
    <row r="35" spans="1:9" x14ac:dyDescent="0.2">
      <c r="A35" s="2">
        <v>11</v>
      </c>
      <c r="B35" s="1" t="s">
        <v>130</v>
      </c>
      <c r="C35" s="4">
        <v>319</v>
      </c>
      <c r="D35" s="8">
        <v>1.77</v>
      </c>
      <c r="E35" s="4">
        <v>183</v>
      </c>
      <c r="F35" s="8">
        <v>2.09</v>
      </c>
      <c r="G35" s="4">
        <v>136</v>
      </c>
      <c r="H35" s="8">
        <v>1.49</v>
      </c>
      <c r="I35" s="4">
        <v>0</v>
      </c>
    </row>
    <row r="36" spans="1:9" x14ac:dyDescent="0.2">
      <c r="A36" s="2">
        <v>12</v>
      </c>
      <c r="B36" s="1" t="s">
        <v>127</v>
      </c>
      <c r="C36" s="4">
        <v>303</v>
      </c>
      <c r="D36" s="8">
        <v>1.68</v>
      </c>
      <c r="E36" s="4">
        <v>194</v>
      </c>
      <c r="F36" s="8">
        <v>2.2200000000000002</v>
      </c>
      <c r="G36" s="4">
        <v>108</v>
      </c>
      <c r="H36" s="8">
        <v>1.18</v>
      </c>
      <c r="I36" s="4">
        <v>1</v>
      </c>
    </row>
    <row r="37" spans="1:9" x14ac:dyDescent="0.2">
      <c r="A37" s="2">
        <v>13</v>
      </c>
      <c r="B37" s="1" t="s">
        <v>128</v>
      </c>
      <c r="C37" s="4">
        <v>296</v>
      </c>
      <c r="D37" s="8">
        <v>1.64</v>
      </c>
      <c r="E37" s="4">
        <v>144</v>
      </c>
      <c r="F37" s="8">
        <v>1.64</v>
      </c>
      <c r="G37" s="4">
        <v>152</v>
      </c>
      <c r="H37" s="8">
        <v>1.66</v>
      </c>
      <c r="I37" s="4">
        <v>0</v>
      </c>
    </row>
    <row r="38" spans="1:9" x14ac:dyDescent="0.2">
      <c r="A38" s="2">
        <v>14</v>
      </c>
      <c r="B38" s="1" t="s">
        <v>132</v>
      </c>
      <c r="C38" s="4">
        <v>273</v>
      </c>
      <c r="D38" s="8">
        <v>1.52</v>
      </c>
      <c r="E38" s="4">
        <v>81</v>
      </c>
      <c r="F38" s="8">
        <v>0.93</v>
      </c>
      <c r="G38" s="4">
        <v>185</v>
      </c>
      <c r="H38" s="8">
        <v>2.0299999999999998</v>
      </c>
      <c r="I38" s="4">
        <v>0</v>
      </c>
    </row>
    <row r="39" spans="1:9" x14ac:dyDescent="0.2">
      <c r="A39" s="2">
        <v>15</v>
      </c>
      <c r="B39" s="1" t="s">
        <v>121</v>
      </c>
      <c r="C39" s="4">
        <v>265</v>
      </c>
      <c r="D39" s="8">
        <v>1.47</v>
      </c>
      <c r="E39" s="4">
        <v>38</v>
      </c>
      <c r="F39" s="8">
        <v>0.43</v>
      </c>
      <c r="G39" s="4">
        <v>227</v>
      </c>
      <c r="H39" s="8">
        <v>2.4900000000000002</v>
      </c>
      <c r="I39" s="4">
        <v>0</v>
      </c>
    </row>
    <row r="40" spans="1:9" x14ac:dyDescent="0.2">
      <c r="A40" s="2">
        <v>16</v>
      </c>
      <c r="B40" s="1" t="s">
        <v>124</v>
      </c>
      <c r="C40" s="4">
        <v>261</v>
      </c>
      <c r="D40" s="8">
        <v>1.45</v>
      </c>
      <c r="E40" s="4">
        <v>61</v>
      </c>
      <c r="F40" s="8">
        <v>0.7</v>
      </c>
      <c r="G40" s="4">
        <v>200</v>
      </c>
      <c r="H40" s="8">
        <v>2.19</v>
      </c>
      <c r="I40" s="4">
        <v>0</v>
      </c>
    </row>
    <row r="41" spans="1:9" x14ac:dyDescent="0.2">
      <c r="A41" s="2">
        <v>17</v>
      </c>
      <c r="B41" s="1" t="s">
        <v>142</v>
      </c>
      <c r="C41" s="4">
        <v>252</v>
      </c>
      <c r="D41" s="8">
        <v>1.4</v>
      </c>
      <c r="E41" s="4">
        <v>138</v>
      </c>
      <c r="F41" s="8">
        <v>1.58</v>
      </c>
      <c r="G41" s="4">
        <v>114</v>
      </c>
      <c r="H41" s="8">
        <v>1.25</v>
      </c>
      <c r="I41" s="4">
        <v>0</v>
      </c>
    </row>
    <row r="42" spans="1:9" x14ac:dyDescent="0.2">
      <c r="A42" s="2">
        <v>18</v>
      </c>
      <c r="B42" s="1" t="s">
        <v>141</v>
      </c>
      <c r="C42" s="4">
        <v>246</v>
      </c>
      <c r="D42" s="8">
        <v>1.37</v>
      </c>
      <c r="E42" s="4">
        <v>15</v>
      </c>
      <c r="F42" s="8">
        <v>0.17</v>
      </c>
      <c r="G42" s="4">
        <v>229</v>
      </c>
      <c r="H42" s="8">
        <v>2.5099999999999998</v>
      </c>
      <c r="I42" s="4">
        <v>2</v>
      </c>
    </row>
    <row r="43" spans="1:9" x14ac:dyDescent="0.2">
      <c r="A43" s="2">
        <v>19</v>
      </c>
      <c r="B43" s="1" t="s">
        <v>123</v>
      </c>
      <c r="C43" s="4">
        <v>227</v>
      </c>
      <c r="D43" s="8">
        <v>1.26</v>
      </c>
      <c r="E43" s="4">
        <v>72</v>
      </c>
      <c r="F43" s="8">
        <v>0.82</v>
      </c>
      <c r="G43" s="4">
        <v>155</v>
      </c>
      <c r="H43" s="8">
        <v>1.7</v>
      </c>
      <c r="I43" s="4">
        <v>0</v>
      </c>
    </row>
    <row r="44" spans="1:9" x14ac:dyDescent="0.2">
      <c r="A44" s="2">
        <v>20</v>
      </c>
      <c r="B44" s="1" t="s">
        <v>126</v>
      </c>
      <c r="C44" s="4">
        <v>218</v>
      </c>
      <c r="D44" s="8">
        <v>1.21</v>
      </c>
      <c r="E44" s="4">
        <v>144</v>
      </c>
      <c r="F44" s="8">
        <v>1.64</v>
      </c>
      <c r="G44" s="4">
        <v>74</v>
      </c>
      <c r="H44" s="8">
        <v>0.81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138</v>
      </c>
      <c r="C47" s="4">
        <v>101</v>
      </c>
      <c r="D47" s="8">
        <v>6.63</v>
      </c>
      <c r="E47" s="4">
        <v>98</v>
      </c>
      <c r="F47" s="8">
        <v>11.53</v>
      </c>
      <c r="G47" s="4">
        <v>3</v>
      </c>
      <c r="H47" s="8">
        <v>0.45</v>
      </c>
      <c r="I47" s="4">
        <v>0</v>
      </c>
    </row>
    <row r="48" spans="1:9" x14ac:dyDescent="0.2">
      <c r="A48" s="2">
        <v>2</v>
      </c>
      <c r="B48" s="1" t="s">
        <v>137</v>
      </c>
      <c r="C48" s="4">
        <v>81</v>
      </c>
      <c r="D48" s="8">
        <v>5.31</v>
      </c>
      <c r="E48" s="4">
        <v>79</v>
      </c>
      <c r="F48" s="8">
        <v>9.2899999999999991</v>
      </c>
      <c r="G48" s="4">
        <v>2</v>
      </c>
      <c r="H48" s="8">
        <v>0.3</v>
      </c>
      <c r="I48" s="4">
        <v>0</v>
      </c>
    </row>
    <row r="49" spans="1:9" x14ac:dyDescent="0.2">
      <c r="A49" s="2">
        <v>3</v>
      </c>
      <c r="B49" s="1" t="s">
        <v>128</v>
      </c>
      <c r="C49" s="4">
        <v>46</v>
      </c>
      <c r="D49" s="8">
        <v>3.02</v>
      </c>
      <c r="E49" s="4">
        <v>21</v>
      </c>
      <c r="F49" s="8">
        <v>2.4700000000000002</v>
      </c>
      <c r="G49" s="4">
        <v>25</v>
      </c>
      <c r="H49" s="8">
        <v>3.76</v>
      </c>
      <c r="I49" s="4">
        <v>0</v>
      </c>
    </row>
    <row r="50" spans="1:9" x14ac:dyDescent="0.2">
      <c r="A50" s="2">
        <v>4</v>
      </c>
      <c r="B50" s="1" t="s">
        <v>131</v>
      </c>
      <c r="C50" s="4">
        <v>43</v>
      </c>
      <c r="D50" s="8">
        <v>2.82</v>
      </c>
      <c r="E50" s="4">
        <v>28</v>
      </c>
      <c r="F50" s="8">
        <v>3.29</v>
      </c>
      <c r="G50" s="4">
        <v>15</v>
      </c>
      <c r="H50" s="8">
        <v>2.2599999999999998</v>
      </c>
      <c r="I50" s="4">
        <v>0</v>
      </c>
    </row>
    <row r="51" spans="1:9" x14ac:dyDescent="0.2">
      <c r="A51" s="2">
        <v>5</v>
      </c>
      <c r="B51" s="1" t="s">
        <v>122</v>
      </c>
      <c r="C51" s="4">
        <v>34</v>
      </c>
      <c r="D51" s="8">
        <v>2.23</v>
      </c>
      <c r="E51" s="4">
        <v>16</v>
      </c>
      <c r="F51" s="8">
        <v>1.88</v>
      </c>
      <c r="G51" s="4">
        <v>18</v>
      </c>
      <c r="H51" s="8">
        <v>2.71</v>
      </c>
      <c r="I51" s="4">
        <v>0</v>
      </c>
    </row>
    <row r="52" spans="1:9" x14ac:dyDescent="0.2">
      <c r="A52" s="2">
        <v>6</v>
      </c>
      <c r="B52" s="1" t="s">
        <v>139</v>
      </c>
      <c r="C52" s="4">
        <v>32</v>
      </c>
      <c r="D52" s="8">
        <v>2.1</v>
      </c>
      <c r="E52" s="4">
        <v>30</v>
      </c>
      <c r="F52" s="8">
        <v>3.53</v>
      </c>
      <c r="G52" s="4">
        <v>2</v>
      </c>
      <c r="H52" s="8">
        <v>0.3</v>
      </c>
      <c r="I52" s="4">
        <v>0</v>
      </c>
    </row>
    <row r="53" spans="1:9" x14ac:dyDescent="0.2">
      <c r="A53" s="2">
        <v>7</v>
      </c>
      <c r="B53" s="1" t="s">
        <v>124</v>
      </c>
      <c r="C53" s="4">
        <v>29</v>
      </c>
      <c r="D53" s="8">
        <v>1.9</v>
      </c>
      <c r="E53" s="4">
        <v>7</v>
      </c>
      <c r="F53" s="8">
        <v>0.82</v>
      </c>
      <c r="G53" s="4">
        <v>22</v>
      </c>
      <c r="H53" s="8">
        <v>3.31</v>
      </c>
      <c r="I53" s="4">
        <v>0</v>
      </c>
    </row>
    <row r="54" spans="1:9" x14ac:dyDescent="0.2">
      <c r="A54" s="2">
        <v>7</v>
      </c>
      <c r="B54" s="1" t="s">
        <v>127</v>
      </c>
      <c r="C54" s="4">
        <v>29</v>
      </c>
      <c r="D54" s="8">
        <v>1.9</v>
      </c>
      <c r="E54" s="4">
        <v>20</v>
      </c>
      <c r="F54" s="8">
        <v>2.35</v>
      </c>
      <c r="G54" s="4">
        <v>9</v>
      </c>
      <c r="H54" s="8">
        <v>1.35</v>
      </c>
      <c r="I54" s="4">
        <v>0</v>
      </c>
    </row>
    <row r="55" spans="1:9" x14ac:dyDescent="0.2">
      <c r="A55" s="2">
        <v>9</v>
      </c>
      <c r="B55" s="1" t="s">
        <v>121</v>
      </c>
      <c r="C55" s="4">
        <v>28</v>
      </c>
      <c r="D55" s="8">
        <v>1.84</v>
      </c>
      <c r="E55" s="4">
        <v>5</v>
      </c>
      <c r="F55" s="8">
        <v>0.59</v>
      </c>
      <c r="G55" s="4">
        <v>23</v>
      </c>
      <c r="H55" s="8">
        <v>3.46</v>
      </c>
      <c r="I55" s="4">
        <v>0</v>
      </c>
    </row>
    <row r="56" spans="1:9" x14ac:dyDescent="0.2">
      <c r="A56" s="2">
        <v>10</v>
      </c>
      <c r="B56" s="1" t="s">
        <v>140</v>
      </c>
      <c r="C56" s="4">
        <v>27</v>
      </c>
      <c r="D56" s="8">
        <v>1.77</v>
      </c>
      <c r="E56" s="4">
        <v>27</v>
      </c>
      <c r="F56" s="8">
        <v>3.18</v>
      </c>
      <c r="G56" s="4">
        <v>0</v>
      </c>
      <c r="H56" s="8">
        <v>0</v>
      </c>
      <c r="I56" s="4">
        <v>0</v>
      </c>
    </row>
    <row r="57" spans="1:9" x14ac:dyDescent="0.2">
      <c r="A57" s="2">
        <v>11</v>
      </c>
      <c r="B57" s="1" t="s">
        <v>146</v>
      </c>
      <c r="C57" s="4">
        <v>25</v>
      </c>
      <c r="D57" s="8">
        <v>1.64</v>
      </c>
      <c r="E57" s="4">
        <v>8</v>
      </c>
      <c r="F57" s="8">
        <v>0.94</v>
      </c>
      <c r="G57" s="4">
        <v>17</v>
      </c>
      <c r="H57" s="8">
        <v>2.56</v>
      </c>
      <c r="I57" s="4">
        <v>0</v>
      </c>
    </row>
    <row r="58" spans="1:9" x14ac:dyDescent="0.2">
      <c r="A58" s="2">
        <v>11</v>
      </c>
      <c r="B58" s="1" t="s">
        <v>126</v>
      </c>
      <c r="C58" s="4">
        <v>25</v>
      </c>
      <c r="D58" s="8">
        <v>1.64</v>
      </c>
      <c r="E58" s="4">
        <v>20</v>
      </c>
      <c r="F58" s="8">
        <v>2.35</v>
      </c>
      <c r="G58" s="4">
        <v>5</v>
      </c>
      <c r="H58" s="8">
        <v>0.75</v>
      </c>
      <c r="I58" s="4">
        <v>0</v>
      </c>
    </row>
    <row r="59" spans="1:9" x14ac:dyDescent="0.2">
      <c r="A59" s="2">
        <v>13</v>
      </c>
      <c r="B59" s="1" t="s">
        <v>143</v>
      </c>
      <c r="C59" s="4">
        <v>24</v>
      </c>
      <c r="D59" s="8">
        <v>1.57</v>
      </c>
      <c r="E59" s="4">
        <v>7</v>
      </c>
      <c r="F59" s="8">
        <v>0.82</v>
      </c>
      <c r="G59" s="4">
        <v>17</v>
      </c>
      <c r="H59" s="8">
        <v>2.56</v>
      </c>
      <c r="I59" s="4">
        <v>0</v>
      </c>
    </row>
    <row r="60" spans="1:9" x14ac:dyDescent="0.2">
      <c r="A60" s="2">
        <v>13</v>
      </c>
      <c r="B60" s="1" t="s">
        <v>144</v>
      </c>
      <c r="C60" s="4">
        <v>24</v>
      </c>
      <c r="D60" s="8">
        <v>1.57</v>
      </c>
      <c r="E60" s="4">
        <v>19</v>
      </c>
      <c r="F60" s="8">
        <v>2.2400000000000002</v>
      </c>
      <c r="G60" s="4">
        <v>5</v>
      </c>
      <c r="H60" s="8">
        <v>0.75</v>
      </c>
      <c r="I60" s="4">
        <v>0</v>
      </c>
    </row>
    <row r="61" spans="1:9" x14ac:dyDescent="0.2">
      <c r="A61" s="2">
        <v>13</v>
      </c>
      <c r="B61" s="1" t="s">
        <v>136</v>
      </c>
      <c r="C61" s="4">
        <v>24</v>
      </c>
      <c r="D61" s="8">
        <v>1.57</v>
      </c>
      <c r="E61" s="4">
        <v>24</v>
      </c>
      <c r="F61" s="8">
        <v>2.82</v>
      </c>
      <c r="G61" s="4">
        <v>0</v>
      </c>
      <c r="H61" s="8">
        <v>0</v>
      </c>
      <c r="I61" s="4">
        <v>0</v>
      </c>
    </row>
    <row r="62" spans="1:9" x14ac:dyDescent="0.2">
      <c r="A62" s="2">
        <v>16</v>
      </c>
      <c r="B62" s="1" t="s">
        <v>147</v>
      </c>
      <c r="C62" s="4">
        <v>23</v>
      </c>
      <c r="D62" s="8">
        <v>1.51</v>
      </c>
      <c r="E62" s="4">
        <v>16</v>
      </c>
      <c r="F62" s="8">
        <v>1.88</v>
      </c>
      <c r="G62" s="4">
        <v>7</v>
      </c>
      <c r="H62" s="8">
        <v>1.05</v>
      </c>
      <c r="I62" s="4">
        <v>0</v>
      </c>
    </row>
    <row r="63" spans="1:9" x14ac:dyDescent="0.2">
      <c r="A63" s="2">
        <v>16</v>
      </c>
      <c r="B63" s="1" t="s">
        <v>134</v>
      </c>
      <c r="C63" s="4">
        <v>23</v>
      </c>
      <c r="D63" s="8">
        <v>1.51</v>
      </c>
      <c r="E63" s="4">
        <v>18</v>
      </c>
      <c r="F63" s="8">
        <v>2.12</v>
      </c>
      <c r="G63" s="4">
        <v>5</v>
      </c>
      <c r="H63" s="8">
        <v>0.75</v>
      </c>
      <c r="I63" s="4">
        <v>0</v>
      </c>
    </row>
    <row r="64" spans="1:9" x14ac:dyDescent="0.2">
      <c r="A64" s="2">
        <v>18</v>
      </c>
      <c r="B64" s="1" t="s">
        <v>145</v>
      </c>
      <c r="C64" s="4">
        <v>22</v>
      </c>
      <c r="D64" s="8">
        <v>1.44</v>
      </c>
      <c r="E64" s="4">
        <v>5</v>
      </c>
      <c r="F64" s="8">
        <v>0.59</v>
      </c>
      <c r="G64" s="4">
        <v>17</v>
      </c>
      <c r="H64" s="8">
        <v>2.56</v>
      </c>
      <c r="I64" s="4">
        <v>0</v>
      </c>
    </row>
    <row r="65" spans="1:9" x14ac:dyDescent="0.2">
      <c r="A65" s="2">
        <v>18</v>
      </c>
      <c r="B65" s="1" t="s">
        <v>129</v>
      </c>
      <c r="C65" s="4">
        <v>22</v>
      </c>
      <c r="D65" s="8">
        <v>1.44</v>
      </c>
      <c r="E65" s="4">
        <v>6</v>
      </c>
      <c r="F65" s="8">
        <v>0.71</v>
      </c>
      <c r="G65" s="4">
        <v>16</v>
      </c>
      <c r="H65" s="8">
        <v>2.41</v>
      </c>
      <c r="I65" s="4">
        <v>0</v>
      </c>
    </row>
    <row r="66" spans="1:9" x14ac:dyDescent="0.2">
      <c r="A66" s="2">
        <v>18</v>
      </c>
      <c r="B66" s="1" t="s">
        <v>135</v>
      </c>
      <c r="C66" s="4">
        <v>22</v>
      </c>
      <c r="D66" s="8">
        <v>1.44</v>
      </c>
      <c r="E66" s="4">
        <v>21</v>
      </c>
      <c r="F66" s="8">
        <v>2.4700000000000002</v>
      </c>
      <c r="G66" s="4">
        <v>1</v>
      </c>
      <c r="H66" s="8">
        <v>0.15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138</v>
      </c>
      <c r="C69" s="4">
        <v>170</v>
      </c>
      <c r="D69" s="8">
        <v>6.9</v>
      </c>
      <c r="E69" s="4">
        <v>158</v>
      </c>
      <c r="F69" s="8">
        <v>15</v>
      </c>
      <c r="G69" s="4">
        <v>12</v>
      </c>
      <c r="H69" s="8">
        <v>0.86</v>
      </c>
      <c r="I69" s="4">
        <v>0</v>
      </c>
    </row>
    <row r="70" spans="1:9" x14ac:dyDescent="0.2">
      <c r="A70" s="2">
        <v>2</v>
      </c>
      <c r="B70" s="1" t="s">
        <v>137</v>
      </c>
      <c r="C70" s="4">
        <v>123</v>
      </c>
      <c r="D70" s="8">
        <v>4.99</v>
      </c>
      <c r="E70" s="4">
        <v>115</v>
      </c>
      <c r="F70" s="8">
        <v>10.92</v>
      </c>
      <c r="G70" s="4">
        <v>8</v>
      </c>
      <c r="H70" s="8">
        <v>0.56999999999999995</v>
      </c>
      <c r="I70" s="4">
        <v>0</v>
      </c>
    </row>
    <row r="71" spans="1:9" x14ac:dyDescent="0.2">
      <c r="A71" s="2">
        <v>3</v>
      </c>
      <c r="B71" s="1" t="s">
        <v>131</v>
      </c>
      <c r="C71" s="4">
        <v>85</v>
      </c>
      <c r="D71" s="8">
        <v>3.45</v>
      </c>
      <c r="E71" s="4">
        <v>31</v>
      </c>
      <c r="F71" s="8">
        <v>2.94</v>
      </c>
      <c r="G71" s="4">
        <v>54</v>
      </c>
      <c r="H71" s="8">
        <v>3.86</v>
      </c>
      <c r="I71" s="4">
        <v>0</v>
      </c>
    </row>
    <row r="72" spans="1:9" x14ac:dyDescent="0.2">
      <c r="A72" s="2">
        <v>4</v>
      </c>
      <c r="B72" s="1" t="s">
        <v>139</v>
      </c>
      <c r="C72" s="4">
        <v>69</v>
      </c>
      <c r="D72" s="8">
        <v>2.8</v>
      </c>
      <c r="E72" s="4">
        <v>58</v>
      </c>
      <c r="F72" s="8">
        <v>5.51</v>
      </c>
      <c r="G72" s="4">
        <v>11</v>
      </c>
      <c r="H72" s="8">
        <v>0.79</v>
      </c>
      <c r="I72" s="4">
        <v>0</v>
      </c>
    </row>
    <row r="73" spans="1:9" x14ac:dyDescent="0.2">
      <c r="A73" s="2">
        <v>5</v>
      </c>
      <c r="B73" s="1" t="s">
        <v>140</v>
      </c>
      <c r="C73" s="4">
        <v>56</v>
      </c>
      <c r="D73" s="8">
        <v>2.27</v>
      </c>
      <c r="E73" s="4">
        <v>51</v>
      </c>
      <c r="F73" s="8">
        <v>4.84</v>
      </c>
      <c r="G73" s="4">
        <v>5</v>
      </c>
      <c r="H73" s="8">
        <v>0.36</v>
      </c>
      <c r="I73" s="4">
        <v>0</v>
      </c>
    </row>
    <row r="74" spans="1:9" x14ac:dyDescent="0.2">
      <c r="A74" s="2">
        <v>6</v>
      </c>
      <c r="B74" s="1" t="s">
        <v>129</v>
      </c>
      <c r="C74" s="4">
        <v>49</v>
      </c>
      <c r="D74" s="8">
        <v>1.99</v>
      </c>
      <c r="E74" s="4">
        <v>10</v>
      </c>
      <c r="F74" s="8">
        <v>0.95</v>
      </c>
      <c r="G74" s="4">
        <v>39</v>
      </c>
      <c r="H74" s="8">
        <v>2.79</v>
      </c>
      <c r="I74" s="4">
        <v>0</v>
      </c>
    </row>
    <row r="75" spans="1:9" x14ac:dyDescent="0.2">
      <c r="A75" s="2">
        <v>7</v>
      </c>
      <c r="B75" s="1" t="s">
        <v>128</v>
      </c>
      <c r="C75" s="4">
        <v>47</v>
      </c>
      <c r="D75" s="8">
        <v>1.91</v>
      </c>
      <c r="E75" s="4">
        <v>20</v>
      </c>
      <c r="F75" s="8">
        <v>1.9</v>
      </c>
      <c r="G75" s="4">
        <v>27</v>
      </c>
      <c r="H75" s="8">
        <v>1.93</v>
      </c>
      <c r="I75" s="4">
        <v>0</v>
      </c>
    </row>
    <row r="76" spans="1:9" x14ac:dyDescent="0.2">
      <c r="A76" s="2">
        <v>7</v>
      </c>
      <c r="B76" s="1" t="s">
        <v>142</v>
      </c>
      <c r="C76" s="4">
        <v>47</v>
      </c>
      <c r="D76" s="8">
        <v>1.91</v>
      </c>
      <c r="E76" s="4">
        <v>26</v>
      </c>
      <c r="F76" s="8">
        <v>2.4700000000000002</v>
      </c>
      <c r="G76" s="4">
        <v>21</v>
      </c>
      <c r="H76" s="8">
        <v>1.5</v>
      </c>
      <c r="I76" s="4">
        <v>0</v>
      </c>
    </row>
    <row r="77" spans="1:9" x14ac:dyDescent="0.2">
      <c r="A77" s="2">
        <v>9</v>
      </c>
      <c r="B77" s="1" t="s">
        <v>148</v>
      </c>
      <c r="C77" s="4">
        <v>43</v>
      </c>
      <c r="D77" s="8">
        <v>1.74</v>
      </c>
      <c r="E77" s="4">
        <v>2</v>
      </c>
      <c r="F77" s="8">
        <v>0.19</v>
      </c>
      <c r="G77" s="4">
        <v>41</v>
      </c>
      <c r="H77" s="8">
        <v>2.93</v>
      </c>
      <c r="I77" s="4">
        <v>0</v>
      </c>
    </row>
    <row r="78" spans="1:9" x14ac:dyDescent="0.2">
      <c r="A78" s="2">
        <v>10</v>
      </c>
      <c r="B78" s="1" t="s">
        <v>130</v>
      </c>
      <c r="C78" s="4">
        <v>41</v>
      </c>
      <c r="D78" s="8">
        <v>1.66</v>
      </c>
      <c r="E78" s="4">
        <v>16</v>
      </c>
      <c r="F78" s="8">
        <v>1.52</v>
      </c>
      <c r="G78" s="4">
        <v>25</v>
      </c>
      <c r="H78" s="8">
        <v>1.79</v>
      </c>
      <c r="I78" s="4">
        <v>0</v>
      </c>
    </row>
    <row r="79" spans="1:9" x14ac:dyDescent="0.2">
      <c r="A79" s="2">
        <v>10</v>
      </c>
      <c r="B79" s="1" t="s">
        <v>135</v>
      </c>
      <c r="C79" s="4">
        <v>41</v>
      </c>
      <c r="D79" s="8">
        <v>1.66</v>
      </c>
      <c r="E79" s="4">
        <v>38</v>
      </c>
      <c r="F79" s="8">
        <v>3.61</v>
      </c>
      <c r="G79" s="4">
        <v>3</v>
      </c>
      <c r="H79" s="8">
        <v>0.21</v>
      </c>
      <c r="I79" s="4">
        <v>0</v>
      </c>
    </row>
    <row r="80" spans="1:9" x14ac:dyDescent="0.2">
      <c r="A80" s="2">
        <v>12</v>
      </c>
      <c r="B80" s="1" t="s">
        <v>132</v>
      </c>
      <c r="C80" s="4">
        <v>39</v>
      </c>
      <c r="D80" s="8">
        <v>1.58</v>
      </c>
      <c r="E80" s="4">
        <v>13</v>
      </c>
      <c r="F80" s="8">
        <v>1.23</v>
      </c>
      <c r="G80" s="4">
        <v>23</v>
      </c>
      <c r="H80" s="8">
        <v>1.65</v>
      </c>
      <c r="I80" s="4">
        <v>0</v>
      </c>
    </row>
    <row r="81" spans="1:9" x14ac:dyDescent="0.2">
      <c r="A81" s="2">
        <v>12</v>
      </c>
      <c r="B81" s="1" t="s">
        <v>134</v>
      </c>
      <c r="C81" s="4">
        <v>39</v>
      </c>
      <c r="D81" s="8">
        <v>1.58</v>
      </c>
      <c r="E81" s="4">
        <v>35</v>
      </c>
      <c r="F81" s="8">
        <v>3.32</v>
      </c>
      <c r="G81" s="4">
        <v>4</v>
      </c>
      <c r="H81" s="8">
        <v>0.28999999999999998</v>
      </c>
      <c r="I81" s="4">
        <v>0</v>
      </c>
    </row>
    <row r="82" spans="1:9" x14ac:dyDescent="0.2">
      <c r="A82" s="2">
        <v>14</v>
      </c>
      <c r="B82" s="1" t="s">
        <v>124</v>
      </c>
      <c r="C82" s="4">
        <v>38</v>
      </c>
      <c r="D82" s="8">
        <v>1.54</v>
      </c>
      <c r="E82" s="4">
        <v>4</v>
      </c>
      <c r="F82" s="8">
        <v>0.38</v>
      </c>
      <c r="G82" s="4">
        <v>34</v>
      </c>
      <c r="H82" s="8">
        <v>2.4300000000000002</v>
      </c>
      <c r="I82" s="4">
        <v>0</v>
      </c>
    </row>
    <row r="83" spans="1:9" x14ac:dyDescent="0.2">
      <c r="A83" s="2">
        <v>15</v>
      </c>
      <c r="B83" s="1" t="s">
        <v>149</v>
      </c>
      <c r="C83" s="4">
        <v>36</v>
      </c>
      <c r="D83" s="8">
        <v>1.46</v>
      </c>
      <c r="E83" s="4">
        <v>18</v>
      </c>
      <c r="F83" s="8">
        <v>1.71</v>
      </c>
      <c r="G83" s="4">
        <v>18</v>
      </c>
      <c r="H83" s="8">
        <v>1.29</v>
      </c>
      <c r="I83" s="4">
        <v>0</v>
      </c>
    </row>
    <row r="84" spans="1:9" x14ac:dyDescent="0.2">
      <c r="A84" s="2">
        <v>16</v>
      </c>
      <c r="B84" s="1" t="s">
        <v>123</v>
      </c>
      <c r="C84" s="4">
        <v>35</v>
      </c>
      <c r="D84" s="8">
        <v>1.42</v>
      </c>
      <c r="E84" s="4">
        <v>5</v>
      </c>
      <c r="F84" s="8">
        <v>0.47</v>
      </c>
      <c r="G84" s="4">
        <v>30</v>
      </c>
      <c r="H84" s="8">
        <v>2.15</v>
      </c>
      <c r="I84" s="4">
        <v>0</v>
      </c>
    </row>
    <row r="85" spans="1:9" x14ac:dyDescent="0.2">
      <c r="A85" s="2">
        <v>17</v>
      </c>
      <c r="B85" s="1" t="s">
        <v>147</v>
      </c>
      <c r="C85" s="4">
        <v>34</v>
      </c>
      <c r="D85" s="8">
        <v>1.38</v>
      </c>
      <c r="E85" s="4">
        <v>4</v>
      </c>
      <c r="F85" s="8">
        <v>0.38</v>
      </c>
      <c r="G85" s="4">
        <v>30</v>
      </c>
      <c r="H85" s="8">
        <v>2.15</v>
      </c>
      <c r="I85" s="4">
        <v>0</v>
      </c>
    </row>
    <row r="86" spans="1:9" x14ac:dyDescent="0.2">
      <c r="A86" s="2">
        <v>18</v>
      </c>
      <c r="B86" s="1" t="s">
        <v>146</v>
      </c>
      <c r="C86" s="4">
        <v>33</v>
      </c>
      <c r="D86" s="8">
        <v>1.34</v>
      </c>
      <c r="E86" s="4">
        <v>9</v>
      </c>
      <c r="F86" s="8">
        <v>0.85</v>
      </c>
      <c r="G86" s="4">
        <v>24</v>
      </c>
      <c r="H86" s="8">
        <v>1.72</v>
      </c>
      <c r="I86" s="4">
        <v>0</v>
      </c>
    </row>
    <row r="87" spans="1:9" x14ac:dyDescent="0.2">
      <c r="A87" s="2">
        <v>19</v>
      </c>
      <c r="B87" s="1" t="s">
        <v>143</v>
      </c>
      <c r="C87" s="4">
        <v>32</v>
      </c>
      <c r="D87" s="8">
        <v>1.3</v>
      </c>
      <c r="E87" s="4">
        <v>5</v>
      </c>
      <c r="F87" s="8">
        <v>0.47</v>
      </c>
      <c r="G87" s="4">
        <v>27</v>
      </c>
      <c r="H87" s="8">
        <v>1.93</v>
      </c>
      <c r="I87" s="4">
        <v>0</v>
      </c>
    </row>
    <row r="88" spans="1:9" x14ac:dyDescent="0.2">
      <c r="A88" s="2">
        <v>19</v>
      </c>
      <c r="B88" s="1" t="s">
        <v>127</v>
      </c>
      <c r="C88" s="4">
        <v>32</v>
      </c>
      <c r="D88" s="8">
        <v>1.3</v>
      </c>
      <c r="E88" s="4">
        <v>18</v>
      </c>
      <c r="F88" s="8">
        <v>1.71</v>
      </c>
      <c r="G88" s="4">
        <v>14</v>
      </c>
      <c r="H88" s="8">
        <v>1</v>
      </c>
      <c r="I88" s="4">
        <v>0</v>
      </c>
    </row>
    <row r="89" spans="1:9" x14ac:dyDescent="0.2">
      <c r="A89" s="2">
        <v>19</v>
      </c>
      <c r="B89" s="1" t="s">
        <v>150</v>
      </c>
      <c r="C89" s="4">
        <v>32</v>
      </c>
      <c r="D89" s="8">
        <v>1.3</v>
      </c>
      <c r="E89" s="4">
        <v>4</v>
      </c>
      <c r="F89" s="8">
        <v>0.38</v>
      </c>
      <c r="G89" s="4">
        <v>28</v>
      </c>
      <c r="H89" s="8">
        <v>2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138</v>
      </c>
      <c r="C92" s="4">
        <v>298</v>
      </c>
      <c r="D92" s="8">
        <v>4.87</v>
      </c>
      <c r="E92" s="4">
        <v>247</v>
      </c>
      <c r="F92" s="8">
        <v>9.93</v>
      </c>
      <c r="G92" s="4">
        <v>51</v>
      </c>
      <c r="H92" s="8">
        <v>1.41</v>
      </c>
      <c r="I92" s="4">
        <v>0</v>
      </c>
    </row>
    <row r="93" spans="1:9" x14ac:dyDescent="0.2">
      <c r="A93" s="2">
        <v>2</v>
      </c>
      <c r="B93" s="1" t="s">
        <v>131</v>
      </c>
      <c r="C93" s="4">
        <v>263</v>
      </c>
      <c r="D93" s="8">
        <v>4.3</v>
      </c>
      <c r="E93" s="4">
        <v>70</v>
      </c>
      <c r="F93" s="8">
        <v>2.81</v>
      </c>
      <c r="G93" s="4">
        <v>192</v>
      </c>
      <c r="H93" s="8">
        <v>5.32</v>
      </c>
      <c r="I93" s="4">
        <v>0</v>
      </c>
    </row>
    <row r="94" spans="1:9" x14ac:dyDescent="0.2">
      <c r="A94" s="2">
        <v>3</v>
      </c>
      <c r="B94" s="1" t="s">
        <v>134</v>
      </c>
      <c r="C94" s="4">
        <v>245</v>
      </c>
      <c r="D94" s="8">
        <v>4</v>
      </c>
      <c r="E94" s="4">
        <v>177</v>
      </c>
      <c r="F94" s="8">
        <v>7.11</v>
      </c>
      <c r="G94" s="4">
        <v>68</v>
      </c>
      <c r="H94" s="8">
        <v>1.89</v>
      </c>
      <c r="I94" s="4">
        <v>0</v>
      </c>
    </row>
    <row r="95" spans="1:9" x14ac:dyDescent="0.2">
      <c r="A95" s="2">
        <v>4</v>
      </c>
      <c r="B95" s="1" t="s">
        <v>135</v>
      </c>
      <c r="C95" s="4">
        <v>215</v>
      </c>
      <c r="D95" s="8">
        <v>3.51</v>
      </c>
      <c r="E95" s="4">
        <v>163</v>
      </c>
      <c r="F95" s="8">
        <v>6.55</v>
      </c>
      <c r="G95" s="4">
        <v>52</v>
      </c>
      <c r="H95" s="8">
        <v>1.44</v>
      </c>
      <c r="I95" s="4">
        <v>0</v>
      </c>
    </row>
    <row r="96" spans="1:9" x14ac:dyDescent="0.2">
      <c r="A96" s="2">
        <v>5</v>
      </c>
      <c r="B96" s="1" t="s">
        <v>136</v>
      </c>
      <c r="C96" s="4">
        <v>210</v>
      </c>
      <c r="D96" s="8">
        <v>3.43</v>
      </c>
      <c r="E96" s="4">
        <v>184</v>
      </c>
      <c r="F96" s="8">
        <v>7.4</v>
      </c>
      <c r="G96" s="4">
        <v>26</v>
      </c>
      <c r="H96" s="8">
        <v>0.72</v>
      </c>
      <c r="I96" s="4">
        <v>0</v>
      </c>
    </row>
    <row r="97" spans="1:9" x14ac:dyDescent="0.2">
      <c r="A97" s="2">
        <v>6</v>
      </c>
      <c r="B97" s="1" t="s">
        <v>137</v>
      </c>
      <c r="C97" s="4">
        <v>156</v>
      </c>
      <c r="D97" s="8">
        <v>2.5499999999999998</v>
      </c>
      <c r="E97" s="4">
        <v>152</v>
      </c>
      <c r="F97" s="8">
        <v>6.11</v>
      </c>
      <c r="G97" s="4">
        <v>4</v>
      </c>
      <c r="H97" s="8">
        <v>0.11</v>
      </c>
      <c r="I97" s="4">
        <v>0</v>
      </c>
    </row>
    <row r="98" spans="1:9" x14ac:dyDescent="0.2">
      <c r="A98" s="2">
        <v>7</v>
      </c>
      <c r="B98" s="1" t="s">
        <v>140</v>
      </c>
      <c r="C98" s="4">
        <v>143</v>
      </c>
      <c r="D98" s="8">
        <v>2.34</v>
      </c>
      <c r="E98" s="4">
        <v>123</v>
      </c>
      <c r="F98" s="8">
        <v>4.9400000000000004</v>
      </c>
      <c r="G98" s="4">
        <v>20</v>
      </c>
      <c r="H98" s="8">
        <v>0.55000000000000004</v>
      </c>
      <c r="I98" s="4">
        <v>0</v>
      </c>
    </row>
    <row r="99" spans="1:9" x14ac:dyDescent="0.2">
      <c r="A99" s="2">
        <v>8</v>
      </c>
      <c r="B99" s="1" t="s">
        <v>141</v>
      </c>
      <c r="C99" s="4">
        <v>140</v>
      </c>
      <c r="D99" s="8">
        <v>2.29</v>
      </c>
      <c r="E99" s="4">
        <v>3</v>
      </c>
      <c r="F99" s="8">
        <v>0.12</v>
      </c>
      <c r="G99" s="4">
        <v>136</v>
      </c>
      <c r="H99" s="8">
        <v>3.77</v>
      </c>
      <c r="I99" s="4">
        <v>1</v>
      </c>
    </row>
    <row r="100" spans="1:9" x14ac:dyDescent="0.2">
      <c r="A100" s="2">
        <v>9</v>
      </c>
      <c r="B100" s="1" t="s">
        <v>139</v>
      </c>
      <c r="C100" s="4">
        <v>138</v>
      </c>
      <c r="D100" s="8">
        <v>2.25</v>
      </c>
      <c r="E100" s="4">
        <v>100</v>
      </c>
      <c r="F100" s="8">
        <v>4.0199999999999996</v>
      </c>
      <c r="G100" s="4">
        <v>37</v>
      </c>
      <c r="H100" s="8">
        <v>1.03</v>
      </c>
      <c r="I100" s="4">
        <v>1</v>
      </c>
    </row>
    <row r="101" spans="1:9" x14ac:dyDescent="0.2">
      <c r="A101" s="2">
        <v>10</v>
      </c>
      <c r="B101" s="1" t="s">
        <v>130</v>
      </c>
      <c r="C101" s="4">
        <v>128</v>
      </c>
      <c r="D101" s="8">
        <v>2.09</v>
      </c>
      <c r="E101" s="4">
        <v>68</v>
      </c>
      <c r="F101" s="8">
        <v>2.73</v>
      </c>
      <c r="G101" s="4">
        <v>60</v>
      </c>
      <c r="H101" s="8">
        <v>1.66</v>
      </c>
      <c r="I101" s="4">
        <v>0</v>
      </c>
    </row>
    <row r="102" spans="1:9" x14ac:dyDescent="0.2">
      <c r="A102" s="2">
        <v>11</v>
      </c>
      <c r="B102" s="1" t="s">
        <v>129</v>
      </c>
      <c r="C102" s="4">
        <v>114</v>
      </c>
      <c r="D102" s="8">
        <v>1.86</v>
      </c>
      <c r="E102" s="4">
        <v>22</v>
      </c>
      <c r="F102" s="8">
        <v>0.88</v>
      </c>
      <c r="G102" s="4">
        <v>92</v>
      </c>
      <c r="H102" s="8">
        <v>2.5499999999999998</v>
      </c>
      <c r="I102" s="4">
        <v>0</v>
      </c>
    </row>
    <row r="103" spans="1:9" x14ac:dyDescent="0.2">
      <c r="A103" s="2">
        <v>12</v>
      </c>
      <c r="B103" s="1" t="s">
        <v>153</v>
      </c>
      <c r="C103" s="4">
        <v>113</v>
      </c>
      <c r="D103" s="8">
        <v>1.85</v>
      </c>
      <c r="E103" s="4">
        <v>90</v>
      </c>
      <c r="F103" s="8">
        <v>3.62</v>
      </c>
      <c r="G103" s="4">
        <v>23</v>
      </c>
      <c r="H103" s="8">
        <v>0.64</v>
      </c>
      <c r="I103" s="4">
        <v>0</v>
      </c>
    </row>
    <row r="104" spans="1:9" x14ac:dyDescent="0.2">
      <c r="A104" s="2">
        <v>13</v>
      </c>
      <c r="B104" s="1" t="s">
        <v>132</v>
      </c>
      <c r="C104" s="4">
        <v>111</v>
      </c>
      <c r="D104" s="8">
        <v>1.81</v>
      </c>
      <c r="E104" s="4">
        <v>17</v>
      </c>
      <c r="F104" s="8">
        <v>0.68</v>
      </c>
      <c r="G104" s="4">
        <v>94</v>
      </c>
      <c r="H104" s="8">
        <v>2.61</v>
      </c>
      <c r="I104" s="4">
        <v>0</v>
      </c>
    </row>
    <row r="105" spans="1:9" x14ac:dyDescent="0.2">
      <c r="A105" s="2">
        <v>14</v>
      </c>
      <c r="B105" s="1" t="s">
        <v>150</v>
      </c>
      <c r="C105" s="4">
        <v>98</v>
      </c>
      <c r="D105" s="8">
        <v>1.6</v>
      </c>
      <c r="E105" s="4">
        <v>8</v>
      </c>
      <c r="F105" s="8">
        <v>0.32</v>
      </c>
      <c r="G105" s="4">
        <v>90</v>
      </c>
      <c r="H105" s="8">
        <v>2.5</v>
      </c>
      <c r="I105" s="4">
        <v>0</v>
      </c>
    </row>
    <row r="106" spans="1:9" x14ac:dyDescent="0.2">
      <c r="A106" s="2">
        <v>15</v>
      </c>
      <c r="B106" s="1" t="s">
        <v>127</v>
      </c>
      <c r="C106" s="4">
        <v>93</v>
      </c>
      <c r="D106" s="8">
        <v>1.52</v>
      </c>
      <c r="E106" s="4">
        <v>53</v>
      </c>
      <c r="F106" s="8">
        <v>2.13</v>
      </c>
      <c r="G106" s="4">
        <v>39</v>
      </c>
      <c r="H106" s="8">
        <v>1.08</v>
      </c>
      <c r="I106" s="4">
        <v>1</v>
      </c>
    </row>
    <row r="107" spans="1:9" x14ac:dyDescent="0.2">
      <c r="A107" s="2">
        <v>16</v>
      </c>
      <c r="B107" s="1" t="s">
        <v>152</v>
      </c>
      <c r="C107" s="4">
        <v>85</v>
      </c>
      <c r="D107" s="8">
        <v>1.39</v>
      </c>
      <c r="E107" s="4">
        <v>26</v>
      </c>
      <c r="F107" s="8">
        <v>1.05</v>
      </c>
      <c r="G107" s="4">
        <v>59</v>
      </c>
      <c r="H107" s="8">
        <v>1.64</v>
      </c>
      <c r="I107" s="4">
        <v>0</v>
      </c>
    </row>
    <row r="108" spans="1:9" x14ac:dyDescent="0.2">
      <c r="A108" s="2">
        <v>17</v>
      </c>
      <c r="B108" s="1" t="s">
        <v>154</v>
      </c>
      <c r="C108" s="4">
        <v>82</v>
      </c>
      <c r="D108" s="8">
        <v>1.34</v>
      </c>
      <c r="E108" s="4">
        <v>70</v>
      </c>
      <c r="F108" s="8">
        <v>2.81</v>
      </c>
      <c r="G108" s="4">
        <v>12</v>
      </c>
      <c r="H108" s="8">
        <v>0.33</v>
      </c>
      <c r="I108" s="4">
        <v>0</v>
      </c>
    </row>
    <row r="109" spans="1:9" x14ac:dyDescent="0.2">
      <c r="A109" s="2">
        <v>18</v>
      </c>
      <c r="B109" s="1" t="s">
        <v>148</v>
      </c>
      <c r="C109" s="4">
        <v>77</v>
      </c>
      <c r="D109" s="8">
        <v>1.26</v>
      </c>
      <c r="E109" s="4">
        <v>2</v>
      </c>
      <c r="F109" s="8">
        <v>0.08</v>
      </c>
      <c r="G109" s="4">
        <v>75</v>
      </c>
      <c r="H109" s="8">
        <v>2.08</v>
      </c>
      <c r="I109" s="4">
        <v>0</v>
      </c>
    </row>
    <row r="110" spans="1:9" x14ac:dyDescent="0.2">
      <c r="A110" s="2">
        <v>18</v>
      </c>
      <c r="B110" s="1" t="s">
        <v>142</v>
      </c>
      <c r="C110" s="4">
        <v>77</v>
      </c>
      <c r="D110" s="8">
        <v>1.26</v>
      </c>
      <c r="E110" s="4">
        <v>40</v>
      </c>
      <c r="F110" s="8">
        <v>1.61</v>
      </c>
      <c r="G110" s="4">
        <v>37</v>
      </c>
      <c r="H110" s="8">
        <v>1.03</v>
      </c>
      <c r="I110" s="4">
        <v>0</v>
      </c>
    </row>
    <row r="111" spans="1:9" x14ac:dyDescent="0.2">
      <c r="A111" s="2">
        <v>20</v>
      </c>
      <c r="B111" s="1" t="s">
        <v>151</v>
      </c>
      <c r="C111" s="4">
        <v>75</v>
      </c>
      <c r="D111" s="8">
        <v>1.22</v>
      </c>
      <c r="E111" s="4">
        <v>1</v>
      </c>
      <c r="F111" s="8">
        <v>0.04</v>
      </c>
      <c r="G111" s="4">
        <v>74</v>
      </c>
      <c r="H111" s="8">
        <v>2.0499999999999998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138</v>
      </c>
      <c r="C114" s="4">
        <v>77</v>
      </c>
      <c r="D114" s="8">
        <v>5.58</v>
      </c>
      <c r="E114" s="4">
        <v>73</v>
      </c>
      <c r="F114" s="8">
        <v>11.13</v>
      </c>
      <c r="G114" s="4">
        <v>4</v>
      </c>
      <c r="H114" s="8">
        <v>0.56000000000000005</v>
      </c>
      <c r="I114" s="4">
        <v>0</v>
      </c>
    </row>
    <row r="115" spans="1:9" x14ac:dyDescent="0.2">
      <c r="A115" s="2">
        <v>2</v>
      </c>
      <c r="B115" s="1" t="s">
        <v>137</v>
      </c>
      <c r="C115" s="4">
        <v>70</v>
      </c>
      <c r="D115" s="8">
        <v>5.08</v>
      </c>
      <c r="E115" s="4">
        <v>67</v>
      </c>
      <c r="F115" s="8">
        <v>10.210000000000001</v>
      </c>
      <c r="G115" s="4">
        <v>3</v>
      </c>
      <c r="H115" s="8">
        <v>0.42</v>
      </c>
      <c r="I115" s="4">
        <v>0</v>
      </c>
    </row>
    <row r="116" spans="1:9" x14ac:dyDescent="0.2">
      <c r="A116" s="2">
        <v>3</v>
      </c>
      <c r="B116" s="1" t="s">
        <v>139</v>
      </c>
      <c r="C116" s="4">
        <v>47</v>
      </c>
      <c r="D116" s="8">
        <v>3.41</v>
      </c>
      <c r="E116" s="4">
        <v>34</v>
      </c>
      <c r="F116" s="8">
        <v>5.18</v>
      </c>
      <c r="G116" s="4">
        <v>13</v>
      </c>
      <c r="H116" s="8">
        <v>1.83</v>
      </c>
      <c r="I116" s="4">
        <v>0</v>
      </c>
    </row>
    <row r="117" spans="1:9" x14ac:dyDescent="0.2">
      <c r="A117" s="2">
        <v>4</v>
      </c>
      <c r="B117" s="1" t="s">
        <v>122</v>
      </c>
      <c r="C117" s="4">
        <v>43</v>
      </c>
      <c r="D117" s="8">
        <v>3.12</v>
      </c>
      <c r="E117" s="4">
        <v>19</v>
      </c>
      <c r="F117" s="8">
        <v>2.9</v>
      </c>
      <c r="G117" s="4">
        <v>24</v>
      </c>
      <c r="H117" s="8">
        <v>3.37</v>
      </c>
      <c r="I117" s="4">
        <v>0</v>
      </c>
    </row>
    <row r="118" spans="1:9" x14ac:dyDescent="0.2">
      <c r="A118" s="2">
        <v>5</v>
      </c>
      <c r="B118" s="1" t="s">
        <v>121</v>
      </c>
      <c r="C118" s="4">
        <v>34</v>
      </c>
      <c r="D118" s="8">
        <v>2.4700000000000002</v>
      </c>
      <c r="E118" s="4">
        <v>5</v>
      </c>
      <c r="F118" s="8">
        <v>0.76</v>
      </c>
      <c r="G118" s="4">
        <v>29</v>
      </c>
      <c r="H118" s="8">
        <v>4.07</v>
      </c>
      <c r="I118" s="4">
        <v>0</v>
      </c>
    </row>
    <row r="119" spans="1:9" x14ac:dyDescent="0.2">
      <c r="A119" s="2">
        <v>6</v>
      </c>
      <c r="B119" s="1" t="s">
        <v>123</v>
      </c>
      <c r="C119" s="4">
        <v>33</v>
      </c>
      <c r="D119" s="8">
        <v>2.39</v>
      </c>
      <c r="E119" s="4">
        <v>13</v>
      </c>
      <c r="F119" s="8">
        <v>1.98</v>
      </c>
      <c r="G119" s="4">
        <v>20</v>
      </c>
      <c r="H119" s="8">
        <v>2.81</v>
      </c>
      <c r="I119" s="4">
        <v>0</v>
      </c>
    </row>
    <row r="120" spans="1:9" x14ac:dyDescent="0.2">
      <c r="A120" s="2">
        <v>6</v>
      </c>
      <c r="B120" s="1" t="s">
        <v>152</v>
      </c>
      <c r="C120" s="4">
        <v>33</v>
      </c>
      <c r="D120" s="8">
        <v>2.39</v>
      </c>
      <c r="E120" s="4">
        <v>12</v>
      </c>
      <c r="F120" s="8">
        <v>1.83</v>
      </c>
      <c r="G120" s="4">
        <v>21</v>
      </c>
      <c r="H120" s="8">
        <v>2.95</v>
      </c>
      <c r="I120" s="4">
        <v>0</v>
      </c>
    </row>
    <row r="121" spans="1:9" x14ac:dyDescent="0.2">
      <c r="A121" s="2">
        <v>8</v>
      </c>
      <c r="B121" s="1" t="s">
        <v>128</v>
      </c>
      <c r="C121" s="4">
        <v>30</v>
      </c>
      <c r="D121" s="8">
        <v>2.1800000000000002</v>
      </c>
      <c r="E121" s="4">
        <v>14</v>
      </c>
      <c r="F121" s="8">
        <v>2.13</v>
      </c>
      <c r="G121" s="4">
        <v>16</v>
      </c>
      <c r="H121" s="8">
        <v>2.25</v>
      </c>
      <c r="I121" s="4">
        <v>0</v>
      </c>
    </row>
    <row r="122" spans="1:9" x14ac:dyDescent="0.2">
      <c r="A122" s="2">
        <v>9</v>
      </c>
      <c r="B122" s="1" t="s">
        <v>124</v>
      </c>
      <c r="C122" s="4">
        <v>29</v>
      </c>
      <c r="D122" s="8">
        <v>2.1</v>
      </c>
      <c r="E122" s="4">
        <v>8</v>
      </c>
      <c r="F122" s="8">
        <v>1.22</v>
      </c>
      <c r="G122" s="4">
        <v>21</v>
      </c>
      <c r="H122" s="8">
        <v>2.95</v>
      </c>
      <c r="I122" s="4">
        <v>0</v>
      </c>
    </row>
    <row r="123" spans="1:9" x14ac:dyDescent="0.2">
      <c r="A123" s="2">
        <v>10</v>
      </c>
      <c r="B123" s="1" t="s">
        <v>140</v>
      </c>
      <c r="C123" s="4">
        <v>28</v>
      </c>
      <c r="D123" s="8">
        <v>2.0299999999999998</v>
      </c>
      <c r="E123" s="4">
        <v>25</v>
      </c>
      <c r="F123" s="8">
        <v>3.81</v>
      </c>
      <c r="G123" s="4">
        <v>3</v>
      </c>
      <c r="H123" s="8">
        <v>0.42</v>
      </c>
      <c r="I123" s="4">
        <v>0</v>
      </c>
    </row>
    <row r="124" spans="1:9" x14ac:dyDescent="0.2">
      <c r="A124" s="2">
        <v>11</v>
      </c>
      <c r="B124" s="1" t="s">
        <v>143</v>
      </c>
      <c r="C124" s="4">
        <v>27</v>
      </c>
      <c r="D124" s="8">
        <v>1.96</v>
      </c>
      <c r="E124" s="4">
        <v>3</v>
      </c>
      <c r="F124" s="8">
        <v>0.46</v>
      </c>
      <c r="G124" s="4">
        <v>24</v>
      </c>
      <c r="H124" s="8">
        <v>3.37</v>
      </c>
      <c r="I124" s="4">
        <v>0</v>
      </c>
    </row>
    <row r="125" spans="1:9" x14ac:dyDescent="0.2">
      <c r="A125" s="2">
        <v>11</v>
      </c>
      <c r="B125" s="1" t="s">
        <v>125</v>
      </c>
      <c r="C125" s="4">
        <v>27</v>
      </c>
      <c r="D125" s="8">
        <v>1.96</v>
      </c>
      <c r="E125" s="4">
        <v>22</v>
      </c>
      <c r="F125" s="8">
        <v>3.35</v>
      </c>
      <c r="G125" s="4">
        <v>5</v>
      </c>
      <c r="H125" s="8">
        <v>0.7</v>
      </c>
      <c r="I125" s="4">
        <v>0</v>
      </c>
    </row>
    <row r="126" spans="1:9" x14ac:dyDescent="0.2">
      <c r="A126" s="2">
        <v>13</v>
      </c>
      <c r="B126" s="1" t="s">
        <v>155</v>
      </c>
      <c r="C126" s="4">
        <v>26</v>
      </c>
      <c r="D126" s="8">
        <v>1.89</v>
      </c>
      <c r="E126" s="4">
        <v>15</v>
      </c>
      <c r="F126" s="8">
        <v>2.29</v>
      </c>
      <c r="G126" s="4">
        <v>11</v>
      </c>
      <c r="H126" s="8">
        <v>1.54</v>
      </c>
      <c r="I126" s="4">
        <v>0</v>
      </c>
    </row>
    <row r="127" spans="1:9" x14ac:dyDescent="0.2">
      <c r="A127" s="2">
        <v>14</v>
      </c>
      <c r="B127" s="1" t="s">
        <v>131</v>
      </c>
      <c r="C127" s="4">
        <v>24</v>
      </c>
      <c r="D127" s="8">
        <v>1.74</v>
      </c>
      <c r="E127" s="4">
        <v>7</v>
      </c>
      <c r="F127" s="8">
        <v>1.07</v>
      </c>
      <c r="G127" s="4">
        <v>17</v>
      </c>
      <c r="H127" s="8">
        <v>2.39</v>
      </c>
      <c r="I127" s="4">
        <v>0</v>
      </c>
    </row>
    <row r="128" spans="1:9" x14ac:dyDescent="0.2">
      <c r="A128" s="2">
        <v>15</v>
      </c>
      <c r="B128" s="1" t="s">
        <v>149</v>
      </c>
      <c r="C128" s="4">
        <v>22</v>
      </c>
      <c r="D128" s="8">
        <v>1.6</v>
      </c>
      <c r="E128" s="4">
        <v>10</v>
      </c>
      <c r="F128" s="8">
        <v>1.52</v>
      </c>
      <c r="G128" s="4">
        <v>12</v>
      </c>
      <c r="H128" s="8">
        <v>1.69</v>
      </c>
      <c r="I128" s="4">
        <v>0</v>
      </c>
    </row>
    <row r="129" spans="1:9" x14ac:dyDescent="0.2">
      <c r="A129" s="2">
        <v>15</v>
      </c>
      <c r="B129" s="1" t="s">
        <v>134</v>
      </c>
      <c r="C129" s="4">
        <v>22</v>
      </c>
      <c r="D129" s="8">
        <v>1.6</v>
      </c>
      <c r="E129" s="4">
        <v>17</v>
      </c>
      <c r="F129" s="8">
        <v>2.59</v>
      </c>
      <c r="G129" s="4">
        <v>5</v>
      </c>
      <c r="H129" s="8">
        <v>0.7</v>
      </c>
      <c r="I129" s="4">
        <v>0</v>
      </c>
    </row>
    <row r="130" spans="1:9" x14ac:dyDescent="0.2">
      <c r="A130" s="2">
        <v>17</v>
      </c>
      <c r="B130" s="1" t="s">
        <v>127</v>
      </c>
      <c r="C130" s="4">
        <v>20</v>
      </c>
      <c r="D130" s="8">
        <v>1.45</v>
      </c>
      <c r="E130" s="4">
        <v>14</v>
      </c>
      <c r="F130" s="8">
        <v>2.13</v>
      </c>
      <c r="G130" s="4">
        <v>6</v>
      </c>
      <c r="H130" s="8">
        <v>0.84</v>
      </c>
      <c r="I130" s="4">
        <v>0</v>
      </c>
    </row>
    <row r="131" spans="1:9" x14ac:dyDescent="0.2">
      <c r="A131" s="2">
        <v>17</v>
      </c>
      <c r="B131" s="1" t="s">
        <v>130</v>
      </c>
      <c r="C131" s="4">
        <v>20</v>
      </c>
      <c r="D131" s="8">
        <v>1.45</v>
      </c>
      <c r="E131" s="4">
        <v>10</v>
      </c>
      <c r="F131" s="8">
        <v>1.52</v>
      </c>
      <c r="G131" s="4">
        <v>10</v>
      </c>
      <c r="H131" s="8">
        <v>1.4</v>
      </c>
      <c r="I131" s="4">
        <v>0</v>
      </c>
    </row>
    <row r="132" spans="1:9" x14ac:dyDescent="0.2">
      <c r="A132" s="2">
        <v>19</v>
      </c>
      <c r="B132" s="1" t="s">
        <v>156</v>
      </c>
      <c r="C132" s="4">
        <v>18</v>
      </c>
      <c r="D132" s="8">
        <v>1.31</v>
      </c>
      <c r="E132" s="4">
        <v>5</v>
      </c>
      <c r="F132" s="8">
        <v>0.76</v>
      </c>
      <c r="G132" s="4">
        <v>13</v>
      </c>
      <c r="H132" s="8">
        <v>1.83</v>
      </c>
      <c r="I132" s="4">
        <v>0</v>
      </c>
    </row>
    <row r="133" spans="1:9" x14ac:dyDescent="0.2">
      <c r="A133" s="2">
        <v>20</v>
      </c>
      <c r="B133" s="1" t="s">
        <v>157</v>
      </c>
      <c r="C133" s="4">
        <v>17</v>
      </c>
      <c r="D133" s="8">
        <v>1.23</v>
      </c>
      <c r="E133" s="4">
        <v>0</v>
      </c>
      <c r="F133" s="8">
        <v>0</v>
      </c>
      <c r="G133" s="4">
        <v>13</v>
      </c>
      <c r="H133" s="8">
        <v>1.83</v>
      </c>
      <c r="I133" s="4">
        <v>4</v>
      </c>
    </row>
    <row r="134" spans="1:9" x14ac:dyDescent="0.2">
      <c r="A134" s="2">
        <v>20</v>
      </c>
      <c r="B134" s="1" t="s">
        <v>158</v>
      </c>
      <c r="C134" s="4">
        <v>17</v>
      </c>
      <c r="D134" s="8">
        <v>1.23</v>
      </c>
      <c r="E134" s="4">
        <v>8</v>
      </c>
      <c r="F134" s="8">
        <v>1.22</v>
      </c>
      <c r="G134" s="4">
        <v>9</v>
      </c>
      <c r="H134" s="8">
        <v>1.26</v>
      </c>
      <c r="I134" s="4">
        <v>0</v>
      </c>
    </row>
    <row r="135" spans="1:9" x14ac:dyDescent="0.2">
      <c r="A135" s="1"/>
      <c r="C135" s="4"/>
      <c r="D135" s="8"/>
      <c r="E135" s="4"/>
      <c r="F135" s="8"/>
      <c r="G135" s="4"/>
      <c r="H135" s="8"/>
      <c r="I135" s="4"/>
    </row>
    <row r="136" spans="1:9" x14ac:dyDescent="0.2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2">
      <c r="A137" s="2">
        <v>1</v>
      </c>
      <c r="B137" s="1" t="s">
        <v>138</v>
      </c>
      <c r="C137" s="4">
        <v>101</v>
      </c>
      <c r="D137" s="8">
        <v>7.46</v>
      </c>
      <c r="E137" s="4">
        <v>97</v>
      </c>
      <c r="F137" s="8">
        <v>12.06</v>
      </c>
      <c r="G137" s="4">
        <v>4</v>
      </c>
      <c r="H137" s="8">
        <v>0.74</v>
      </c>
      <c r="I137" s="4">
        <v>0</v>
      </c>
    </row>
    <row r="138" spans="1:9" x14ac:dyDescent="0.2">
      <c r="A138" s="2">
        <v>2</v>
      </c>
      <c r="B138" s="1" t="s">
        <v>137</v>
      </c>
      <c r="C138" s="4">
        <v>84</v>
      </c>
      <c r="D138" s="8">
        <v>6.21</v>
      </c>
      <c r="E138" s="4">
        <v>79</v>
      </c>
      <c r="F138" s="8">
        <v>9.83</v>
      </c>
      <c r="G138" s="4">
        <v>5</v>
      </c>
      <c r="H138" s="8">
        <v>0.92</v>
      </c>
      <c r="I138" s="4">
        <v>0</v>
      </c>
    </row>
    <row r="139" spans="1:9" x14ac:dyDescent="0.2">
      <c r="A139" s="2">
        <v>3</v>
      </c>
      <c r="B139" s="1" t="s">
        <v>139</v>
      </c>
      <c r="C139" s="4">
        <v>47</v>
      </c>
      <c r="D139" s="8">
        <v>3.47</v>
      </c>
      <c r="E139" s="4">
        <v>43</v>
      </c>
      <c r="F139" s="8">
        <v>5.35</v>
      </c>
      <c r="G139" s="4">
        <v>4</v>
      </c>
      <c r="H139" s="8">
        <v>0.74</v>
      </c>
      <c r="I139" s="4">
        <v>0</v>
      </c>
    </row>
    <row r="140" spans="1:9" x14ac:dyDescent="0.2">
      <c r="A140" s="2">
        <v>4</v>
      </c>
      <c r="B140" s="1" t="s">
        <v>122</v>
      </c>
      <c r="C140" s="4">
        <v>40</v>
      </c>
      <c r="D140" s="8">
        <v>2.96</v>
      </c>
      <c r="E140" s="4">
        <v>23</v>
      </c>
      <c r="F140" s="8">
        <v>2.86</v>
      </c>
      <c r="G140" s="4">
        <v>17</v>
      </c>
      <c r="H140" s="8">
        <v>3.14</v>
      </c>
      <c r="I140" s="4">
        <v>0</v>
      </c>
    </row>
    <row r="141" spans="1:9" x14ac:dyDescent="0.2">
      <c r="A141" s="2">
        <v>4</v>
      </c>
      <c r="B141" s="1" t="s">
        <v>127</v>
      </c>
      <c r="C141" s="4">
        <v>40</v>
      </c>
      <c r="D141" s="8">
        <v>2.96</v>
      </c>
      <c r="E141" s="4">
        <v>27</v>
      </c>
      <c r="F141" s="8">
        <v>3.36</v>
      </c>
      <c r="G141" s="4">
        <v>13</v>
      </c>
      <c r="H141" s="8">
        <v>2.4</v>
      </c>
      <c r="I141" s="4">
        <v>0</v>
      </c>
    </row>
    <row r="142" spans="1:9" x14ac:dyDescent="0.2">
      <c r="A142" s="2">
        <v>6</v>
      </c>
      <c r="B142" s="1" t="s">
        <v>121</v>
      </c>
      <c r="C142" s="4">
        <v>36</v>
      </c>
      <c r="D142" s="8">
        <v>2.66</v>
      </c>
      <c r="E142" s="4">
        <v>5</v>
      </c>
      <c r="F142" s="8">
        <v>0.62</v>
      </c>
      <c r="G142" s="4">
        <v>31</v>
      </c>
      <c r="H142" s="8">
        <v>5.72</v>
      </c>
      <c r="I142" s="4">
        <v>0</v>
      </c>
    </row>
    <row r="143" spans="1:9" x14ac:dyDescent="0.2">
      <c r="A143" s="2">
        <v>7</v>
      </c>
      <c r="B143" s="1" t="s">
        <v>140</v>
      </c>
      <c r="C143" s="4">
        <v>35</v>
      </c>
      <c r="D143" s="8">
        <v>2.59</v>
      </c>
      <c r="E143" s="4">
        <v>29</v>
      </c>
      <c r="F143" s="8">
        <v>3.61</v>
      </c>
      <c r="G143" s="4">
        <v>6</v>
      </c>
      <c r="H143" s="8">
        <v>1.1100000000000001</v>
      </c>
      <c r="I143" s="4">
        <v>0</v>
      </c>
    </row>
    <row r="144" spans="1:9" x14ac:dyDescent="0.2">
      <c r="A144" s="2">
        <v>8</v>
      </c>
      <c r="B144" s="1" t="s">
        <v>131</v>
      </c>
      <c r="C144" s="4">
        <v>32</v>
      </c>
      <c r="D144" s="8">
        <v>2.37</v>
      </c>
      <c r="E144" s="4">
        <v>23</v>
      </c>
      <c r="F144" s="8">
        <v>2.86</v>
      </c>
      <c r="G144" s="4">
        <v>9</v>
      </c>
      <c r="H144" s="8">
        <v>1.66</v>
      </c>
      <c r="I144" s="4">
        <v>0</v>
      </c>
    </row>
    <row r="145" spans="1:9" x14ac:dyDescent="0.2">
      <c r="A145" s="2">
        <v>8</v>
      </c>
      <c r="B145" s="1" t="s">
        <v>136</v>
      </c>
      <c r="C145" s="4">
        <v>32</v>
      </c>
      <c r="D145" s="8">
        <v>2.37</v>
      </c>
      <c r="E145" s="4">
        <v>30</v>
      </c>
      <c r="F145" s="8">
        <v>3.73</v>
      </c>
      <c r="G145" s="4">
        <v>2</v>
      </c>
      <c r="H145" s="8">
        <v>0.37</v>
      </c>
      <c r="I145" s="4">
        <v>0</v>
      </c>
    </row>
    <row r="146" spans="1:9" x14ac:dyDescent="0.2">
      <c r="A146" s="2">
        <v>10</v>
      </c>
      <c r="B146" s="1" t="s">
        <v>135</v>
      </c>
      <c r="C146" s="4">
        <v>28</v>
      </c>
      <c r="D146" s="8">
        <v>2.0699999999999998</v>
      </c>
      <c r="E146" s="4">
        <v>26</v>
      </c>
      <c r="F146" s="8">
        <v>3.23</v>
      </c>
      <c r="G146" s="4">
        <v>2</v>
      </c>
      <c r="H146" s="8">
        <v>0.37</v>
      </c>
      <c r="I146" s="4">
        <v>0</v>
      </c>
    </row>
    <row r="147" spans="1:9" x14ac:dyDescent="0.2">
      <c r="A147" s="2">
        <v>11</v>
      </c>
      <c r="B147" s="1" t="s">
        <v>129</v>
      </c>
      <c r="C147" s="4">
        <v>26</v>
      </c>
      <c r="D147" s="8">
        <v>1.92</v>
      </c>
      <c r="E147" s="4">
        <v>8</v>
      </c>
      <c r="F147" s="8">
        <v>1</v>
      </c>
      <c r="G147" s="4">
        <v>18</v>
      </c>
      <c r="H147" s="8">
        <v>3.32</v>
      </c>
      <c r="I147" s="4">
        <v>0</v>
      </c>
    </row>
    <row r="148" spans="1:9" x14ac:dyDescent="0.2">
      <c r="A148" s="2">
        <v>12</v>
      </c>
      <c r="B148" s="1" t="s">
        <v>123</v>
      </c>
      <c r="C148" s="4">
        <v>25</v>
      </c>
      <c r="D148" s="8">
        <v>1.85</v>
      </c>
      <c r="E148" s="4">
        <v>9</v>
      </c>
      <c r="F148" s="8">
        <v>1.1200000000000001</v>
      </c>
      <c r="G148" s="4">
        <v>16</v>
      </c>
      <c r="H148" s="8">
        <v>2.95</v>
      </c>
      <c r="I148" s="4">
        <v>0</v>
      </c>
    </row>
    <row r="149" spans="1:9" x14ac:dyDescent="0.2">
      <c r="A149" s="2">
        <v>12</v>
      </c>
      <c r="B149" s="1" t="s">
        <v>134</v>
      </c>
      <c r="C149" s="4">
        <v>25</v>
      </c>
      <c r="D149" s="8">
        <v>1.85</v>
      </c>
      <c r="E149" s="4">
        <v>24</v>
      </c>
      <c r="F149" s="8">
        <v>2.99</v>
      </c>
      <c r="G149" s="4">
        <v>1</v>
      </c>
      <c r="H149" s="8">
        <v>0.18</v>
      </c>
      <c r="I149" s="4">
        <v>0</v>
      </c>
    </row>
    <row r="150" spans="1:9" x14ac:dyDescent="0.2">
      <c r="A150" s="2">
        <v>14</v>
      </c>
      <c r="B150" s="1" t="s">
        <v>128</v>
      </c>
      <c r="C150" s="4">
        <v>22</v>
      </c>
      <c r="D150" s="8">
        <v>1.63</v>
      </c>
      <c r="E150" s="4">
        <v>11</v>
      </c>
      <c r="F150" s="8">
        <v>1.37</v>
      </c>
      <c r="G150" s="4">
        <v>11</v>
      </c>
      <c r="H150" s="8">
        <v>2.0299999999999998</v>
      </c>
      <c r="I150" s="4">
        <v>0</v>
      </c>
    </row>
    <row r="151" spans="1:9" x14ac:dyDescent="0.2">
      <c r="A151" s="2">
        <v>14</v>
      </c>
      <c r="B151" s="1" t="s">
        <v>159</v>
      </c>
      <c r="C151" s="4">
        <v>22</v>
      </c>
      <c r="D151" s="8">
        <v>1.63</v>
      </c>
      <c r="E151" s="4">
        <v>18</v>
      </c>
      <c r="F151" s="8">
        <v>2.2400000000000002</v>
      </c>
      <c r="G151" s="4">
        <v>4</v>
      </c>
      <c r="H151" s="8">
        <v>0.74</v>
      </c>
      <c r="I151" s="4">
        <v>0</v>
      </c>
    </row>
    <row r="152" spans="1:9" x14ac:dyDescent="0.2">
      <c r="A152" s="2">
        <v>16</v>
      </c>
      <c r="B152" s="1" t="s">
        <v>149</v>
      </c>
      <c r="C152" s="4">
        <v>21</v>
      </c>
      <c r="D152" s="8">
        <v>1.55</v>
      </c>
      <c r="E152" s="4">
        <v>14</v>
      </c>
      <c r="F152" s="8">
        <v>1.74</v>
      </c>
      <c r="G152" s="4">
        <v>7</v>
      </c>
      <c r="H152" s="8">
        <v>1.29</v>
      </c>
      <c r="I152" s="4">
        <v>0</v>
      </c>
    </row>
    <row r="153" spans="1:9" x14ac:dyDescent="0.2">
      <c r="A153" s="2">
        <v>17</v>
      </c>
      <c r="B153" s="1" t="s">
        <v>132</v>
      </c>
      <c r="C153" s="4">
        <v>20</v>
      </c>
      <c r="D153" s="8">
        <v>1.48</v>
      </c>
      <c r="E153" s="4">
        <v>7</v>
      </c>
      <c r="F153" s="8">
        <v>0.87</v>
      </c>
      <c r="G153" s="4">
        <v>13</v>
      </c>
      <c r="H153" s="8">
        <v>2.4</v>
      </c>
      <c r="I153" s="4">
        <v>0</v>
      </c>
    </row>
    <row r="154" spans="1:9" x14ac:dyDescent="0.2">
      <c r="A154" s="2">
        <v>18</v>
      </c>
      <c r="B154" s="1" t="s">
        <v>152</v>
      </c>
      <c r="C154" s="4">
        <v>19</v>
      </c>
      <c r="D154" s="8">
        <v>1.4</v>
      </c>
      <c r="E154" s="4">
        <v>10</v>
      </c>
      <c r="F154" s="8">
        <v>1.24</v>
      </c>
      <c r="G154" s="4">
        <v>9</v>
      </c>
      <c r="H154" s="8">
        <v>1.66</v>
      </c>
      <c r="I154" s="4">
        <v>0</v>
      </c>
    </row>
    <row r="155" spans="1:9" x14ac:dyDescent="0.2">
      <c r="A155" s="2">
        <v>18</v>
      </c>
      <c r="B155" s="1" t="s">
        <v>125</v>
      </c>
      <c r="C155" s="4">
        <v>19</v>
      </c>
      <c r="D155" s="8">
        <v>1.4</v>
      </c>
      <c r="E155" s="4">
        <v>14</v>
      </c>
      <c r="F155" s="8">
        <v>1.74</v>
      </c>
      <c r="G155" s="4">
        <v>5</v>
      </c>
      <c r="H155" s="8">
        <v>0.92</v>
      </c>
      <c r="I155" s="4">
        <v>0</v>
      </c>
    </row>
    <row r="156" spans="1:9" x14ac:dyDescent="0.2">
      <c r="A156" s="2">
        <v>18</v>
      </c>
      <c r="B156" s="1" t="s">
        <v>126</v>
      </c>
      <c r="C156" s="4">
        <v>19</v>
      </c>
      <c r="D156" s="8">
        <v>1.4</v>
      </c>
      <c r="E156" s="4">
        <v>12</v>
      </c>
      <c r="F156" s="8">
        <v>1.49</v>
      </c>
      <c r="G156" s="4">
        <v>7</v>
      </c>
      <c r="H156" s="8">
        <v>1.29</v>
      </c>
      <c r="I156" s="4">
        <v>0</v>
      </c>
    </row>
    <row r="157" spans="1:9" x14ac:dyDescent="0.2">
      <c r="A157" s="2">
        <v>18</v>
      </c>
      <c r="B157" s="1" t="s">
        <v>142</v>
      </c>
      <c r="C157" s="4">
        <v>19</v>
      </c>
      <c r="D157" s="8">
        <v>1.4</v>
      </c>
      <c r="E157" s="4">
        <v>13</v>
      </c>
      <c r="F157" s="8">
        <v>1.62</v>
      </c>
      <c r="G157" s="4">
        <v>6</v>
      </c>
      <c r="H157" s="8">
        <v>1.1100000000000001</v>
      </c>
      <c r="I157" s="4">
        <v>0</v>
      </c>
    </row>
    <row r="158" spans="1:9" x14ac:dyDescent="0.2">
      <c r="A158" s="1"/>
      <c r="C158" s="4"/>
      <c r="D158" s="8"/>
      <c r="E158" s="4"/>
      <c r="F158" s="8"/>
      <c r="G158" s="4"/>
      <c r="H158" s="8"/>
      <c r="I158" s="4"/>
    </row>
    <row r="159" spans="1:9" x14ac:dyDescent="0.2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2">
      <c r="A160" s="2">
        <v>1</v>
      </c>
      <c r="B160" s="1" t="s">
        <v>138</v>
      </c>
      <c r="C160" s="4">
        <v>57</v>
      </c>
      <c r="D160" s="8">
        <v>5.53</v>
      </c>
      <c r="E160" s="4">
        <v>54</v>
      </c>
      <c r="F160" s="8">
        <v>8.7200000000000006</v>
      </c>
      <c r="G160" s="4">
        <v>3</v>
      </c>
      <c r="H160" s="8">
        <v>0.75</v>
      </c>
      <c r="I160" s="4">
        <v>0</v>
      </c>
    </row>
    <row r="161" spans="1:9" x14ac:dyDescent="0.2">
      <c r="A161" s="2">
        <v>2</v>
      </c>
      <c r="B161" s="1" t="s">
        <v>122</v>
      </c>
      <c r="C161" s="4">
        <v>46</v>
      </c>
      <c r="D161" s="8">
        <v>4.46</v>
      </c>
      <c r="E161" s="4">
        <v>29</v>
      </c>
      <c r="F161" s="8">
        <v>4.68</v>
      </c>
      <c r="G161" s="4">
        <v>17</v>
      </c>
      <c r="H161" s="8">
        <v>4.2300000000000004</v>
      </c>
      <c r="I161" s="4">
        <v>0</v>
      </c>
    </row>
    <row r="162" spans="1:9" x14ac:dyDescent="0.2">
      <c r="A162" s="2">
        <v>3</v>
      </c>
      <c r="B162" s="1" t="s">
        <v>137</v>
      </c>
      <c r="C162" s="4">
        <v>42</v>
      </c>
      <c r="D162" s="8">
        <v>4.07</v>
      </c>
      <c r="E162" s="4">
        <v>41</v>
      </c>
      <c r="F162" s="8">
        <v>6.62</v>
      </c>
      <c r="G162" s="4">
        <v>1</v>
      </c>
      <c r="H162" s="8">
        <v>0.25</v>
      </c>
      <c r="I162" s="4">
        <v>0</v>
      </c>
    </row>
    <row r="163" spans="1:9" x14ac:dyDescent="0.2">
      <c r="A163" s="2">
        <v>4</v>
      </c>
      <c r="B163" s="1" t="s">
        <v>128</v>
      </c>
      <c r="C163" s="4">
        <v>30</v>
      </c>
      <c r="D163" s="8">
        <v>2.91</v>
      </c>
      <c r="E163" s="4">
        <v>20</v>
      </c>
      <c r="F163" s="8">
        <v>3.23</v>
      </c>
      <c r="G163" s="4">
        <v>10</v>
      </c>
      <c r="H163" s="8">
        <v>2.4900000000000002</v>
      </c>
      <c r="I163" s="4">
        <v>0</v>
      </c>
    </row>
    <row r="164" spans="1:9" x14ac:dyDescent="0.2">
      <c r="A164" s="2">
        <v>5</v>
      </c>
      <c r="B164" s="1" t="s">
        <v>129</v>
      </c>
      <c r="C164" s="4">
        <v>27</v>
      </c>
      <c r="D164" s="8">
        <v>2.62</v>
      </c>
      <c r="E164" s="4">
        <v>9</v>
      </c>
      <c r="F164" s="8">
        <v>1.45</v>
      </c>
      <c r="G164" s="4">
        <v>18</v>
      </c>
      <c r="H164" s="8">
        <v>4.4800000000000004</v>
      </c>
      <c r="I164" s="4">
        <v>0</v>
      </c>
    </row>
    <row r="165" spans="1:9" x14ac:dyDescent="0.2">
      <c r="A165" s="2">
        <v>5</v>
      </c>
      <c r="B165" s="1" t="s">
        <v>139</v>
      </c>
      <c r="C165" s="4">
        <v>27</v>
      </c>
      <c r="D165" s="8">
        <v>2.62</v>
      </c>
      <c r="E165" s="4">
        <v>22</v>
      </c>
      <c r="F165" s="8">
        <v>3.55</v>
      </c>
      <c r="G165" s="4">
        <v>5</v>
      </c>
      <c r="H165" s="8">
        <v>1.24</v>
      </c>
      <c r="I165" s="4">
        <v>0</v>
      </c>
    </row>
    <row r="166" spans="1:9" x14ac:dyDescent="0.2">
      <c r="A166" s="2">
        <v>7</v>
      </c>
      <c r="B166" s="1" t="s">
        <v>144</v>
      </c>
      <c r="C166" s="4">
        <v>26</v>
      </c>
      <c r="D166" s="8">
        <v>2.52</v>
      </c>
      <c r="E166" s="4">
        <v>26</v>
      </c>
      <c r="F166" s="8">
        <v>4.2</v>
      </c>
      <c r="G166" s="4">
        <v>0</v>
      </c>
      <c r="H166" s="8">
        <v>0</v>
      </c>
      <c r="I166" s="4">
        <v>0</v>
      </c>
    </row>
    <row r="167" spans="1:9" x14ac:dyDescent="0.2">
      <c r="A167" s="2">
        <v>8</v>
      </c>
      <c r="B167" s="1" t="s">
        <v>130</v>
      </c>
      <c r="C167" s="4">
        <v>24</v>
      </c>
      <c r="D167" s="8">
        <v>2.33</v>
      </c>
      <c r="E167" s="4">
        <v>18</v>
      </c>
      <c r="F167" s="8">
        <v>2.91</v>
      </c>
      <c r="G167" s="4">
        <v>6</v>
      </c>
      <c r="H167" s="8">
        <v>1.49</v>
      </c>
      <c r="I167" s="4">
        <v>0</v>
      </c>
    </row>
    <row r="168" spans="1:9" x14ac:dyDescent="0.2">
      <c r="A168" s="2">
        <v>9</v>
      </c>
      <c r="B168" s="1" t="s">
        <v>127</v>
      </c>
      <c r="C168" s="4">
        <v>22</v>
      </c>
      <c r="D168" s="8">
        <v>2.13</v>
      </c>
      <c r="E168" s="4">
        <v>17</v>
      </c>
      <c r="F168" s="8">
        <v>2.75</v>
      </c>
      <c r="G168" s="4">
        <v>5</v>
      </c>
      <c r="H168" s="8">
        <v>1.24</v>
      </c>
      <c r="I168" s="4">
        <v>0</v>
      </c>
    </row>
    <row r="169" spans="1:9" x14ac:dyDescent="0.2">
      <c r="A169" s="2">
        <v>9</v>
      </c>
      <c r="B169" s="1" t="s">
        <v>158</v>
      </c>
      <c r="C169" s="4">
        <v>22</v>
      </c>
      <c r="D169" s="8">
        <v>2.13</v>
      </c>
      <c r="E169" s="4">
        <v>17</v>
      </c>
      <c r="F169" s="8">
        <v>2.75</v>
      </c>
      <c r="G169" s="4">
        <v>5</v>
      </c>
      <c r="H169" s="8">
        <v>1.24</v>
      </c>
      <c r="I169" s="4">
        <v>0</v>
      </c>
    </row>
    <row r="170" spans="1:9" x14ac:dyDescent="0.2">
      <c r="A170" s="2">
        <v>11</v>
      </c>
      <c r="B170" s="1" t="s">
        <v>121</v>
      </c>
      <c r="C170" s="4">
        <v>20</v>
      </c>
      <c r="D170" s="8">
        <v>1.94</v>
      </c>
      <c r="E170" s="4">
        <v>6</v>
      </c>
      <c r="F170" s="8">
        <v>0.97</v>
      </c>
      <c r="G170" s="4">
        <v>14</v>
      </c>
      <c r="H170" s="8">
        <v>3.48</v>
      </c>
      <c r="I170" s="4">
        <v>0</v>
      </c>
    </row>
    <row r="171" spans="1:9" x14ac:dyDescent="0.2">
      <c r="A171" s="2">
        <v>12</v>
      </c>
      <c r="B171" s="1" t="s">
        <v>155</v>
      </c>
      <c r="C171" s="4">
        <v>18</v>
      </c>
      <c r="D171" s="8">
        <v>1.75</v>
      </c>
      <c r="E171" s="4">
        <v>12</v>
      </c>
      <c r="F171" s="8">
        <v>1.94</v>
      </c>
      <c r="G171" s="4">
        <v>6</v>
      </c>
      <c r="H171" s="8">
        <v>1.49</v>
      </c>
      <c r="I171" s="4">
        <v>0</v>
      </c>
    </row>
    <row r="172" spans="1:9" x14ac:dyDescent="0.2">
      <c r="A172" s="2">
        <v>12</v>
      </c>
      <c r="B172" s="1" t="s">
        <v>134</v>
      </c>
      <c r="C172" s="4">
        <v>18</v>
      </c>
      <c r="D172" s="8">
        <v>1.75</v>
      </c>
      <c r="E172" s="4">
        <v>14</v>
      </c>
      <c r="F172" s="8">
        <v>2.2599999999999998</v>
      </c>
      <c r="G172" s="4">
        <v>4</v>
      </c>
      <c r="H172" s="8">
        <v>1</v>
      </c>
      <c r="I172" s="4">
        <v>0</v>
      </c>
    </row>
    <row r="173" spans="1:9" x14ac:dyDescent="0.2">
      <c r="A173" s="2">
        <v>14</v>
      </c>
      <c r="B173" s="1" t="s">
        <v>126</v>
      </c>
      <c r="C173" s="4">
        <v>17</v>
      </c>
      <c r="D173" s="8">
        <v>1.65</v>
      </c>
      <c r="E173" s="4">
        <v>14</v>
      </c>
      <c r="F173" s="8">
        <v>2.2599999999999998</v>
      </c>
      <c r="G173" s="4">
        <v>3</v>
      </c>
      <c r="H173" s="8">
        <v>0.75</v>
      </c>
      <c r="I173" s="4">
        <v>0</v>
      </c>
    </row>
    <row r="174" spans="1:9" x14ac:dyDescent="0.2">
      <c r="A174" s="2">
        <v>14</v>
      </c>
      <c r="B174" s="1" t="s">
        <v>135</v>
      </c>
      <c r="C174" s="4">
        <v>17</v>
      </c>
      <c r="D174" s="8">
        <v>1.65</v>
      </c>
      <c r="E174" s="4">
        <v>16</v>
      </c>
      <c r="F174" s="8">
        <v>2.58</v>
      </c>
      <c r="G174" s="4">
        <v>1</v>
      </c>
      <c r="H174" s="8">
        <v>0.25</v>
      </c>
      <c r="I174" s="4">
        <v>0</v>
      </c>
    </row>
    <row r="175" spans="1:9" x14ac:dyDescent="0.2">
      <c r="A175" s="2">
        <v>14</v>
      </c>
      <c r="B175" s="1" t="s">
        <v>140</v>
      </c>
      <c r="C175" s="4">
        <v>17</v>
      </c>
      <c r="D175" s="8">
        <v>1.65</v>
      </c>
      <c r="E175" s="4">
        <v>17</v>
      </c>
      <c r="F175" s="8">
        <v>2.75</v>
      </c>
      <c r="G175" s="4">
        <v>0</v>
      </c>
      <c r="H175" s="8">
        <v>0</v>
      </c>
      <c r="I175" s="4">
        <v>0</v>
      </c>
    </row>
    <row r="176" spans="1:9" x14ac:dyDescent="0.2">
      <c r="A176" s="2">
        <v>17</v>
      </c>
      <c r="B176" s="1" t="s">
        <v>123</v>
      </c>
      <c r="C176" s="4">
        <v>16</v>
      </c>
      <c r="D176" s="8">
        <v>1.55</v>
      </c>
      <c r="E176" s="4">
        <v>11</v>
      </c>
      <c r="F176" s="8">
        <v>1.78</v>
      </c>
      <c r="G176" s="4">
        <v>5</v>
      </c>
      <c r="H176" s="8">
        <v>1.24</v>
      </c>
      <c r="I176" s="4">
        <v>0</v>
      </c>
    </row>
    <row r="177" spans="1:9" x14ac:dyDescent="0.2">
      <c r="A177" s="2">
        <v>18</v>
      </c>
      <c r="B177" s="1" t="s">
        <v>124</v>
      </c>
      <c r="C177" s="4">
        <v>15</v>
      </c>
      <c r="D177" s="8">
        <v>1.45</v>
      </c>
      <c r="E177" s="4">
        <v>4</v>
      </c>
      <c r="F177" s="8">
        <v>0.65</v>
      </c>
      <c r="G177" s="4">
        <v>11</v>
      </c>
      <c r="H177" s="8">
        <v>2.74</v>
      </c>
      <c r="I177" s="4">
        <v>0</v>
      </c>
    </row>
    <row r="178" spans="1:9" x14ac:dyDescent="0.2">
      <c r="A178" s="2">
        <v>19</v>
      </c>
      <c r="B178" s="1" t="s">
        <v>149</v>
      </c>
      <c r="C178" s="4">
        <v>14</v>
      </c>
      <c r="D178" s="8">
        <v>1.36</v>
      </c>
      <c r="E178" s="4">
        <v>9</v>
      </c>
      <c r="F178" s="8">
        <v>1.45</v>
      </c>
      <c r="G178" s="4">
        <v>5</v>
      </c>
      <c r="H178" s="8">
        <v>1.24</v>
      </c>
      <c r="I178" s="4">
        <v>0</v>
      </c>
    </row>
    <row r="179" spans="1:9" x14ac:dyDescent="0.2">
      <c r="A179" s="2">
        <v>20</v>
      </c>
      <c r="B179" s="1" t="s">
        <v>160</v>
      </c>
      <c r="C179" s="4">
        <v>13</v>
      </c>
      <c r="D179" s="8">
        <v>1.26</v>
      </c>
      <c r="E179" s="4">
        <v>5</v>
      </c>
      <c r="F179" s="8">
        <v>0.81</v>
      </c>
      <c r="G179" s="4">
        <v>8</v>
      </c>
      <c r="H179" s="8">
        <v>1.99</v>
      </c>
      <c r="I179" s="4">
        <v>0</v>
      </c>
    </row>
    <row r="180" spans="1:9" x14ac:dyDescent="0.2">
      <c r="A180" s="1"/>
      <c r="C180" s="4"/>
      <c r="D180" s="8"/>
      <c r="E180" s="4"/>
      <c r="F180" s="8"/>
      <c r="G180" s="4"/>
      <c r="H180" s="8"/>
      <c r="I180" s="4"/>
    </row>
    <row r="181" spans="1:9" x14ac:dyDescent="0.2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2">
      <c r="A182" s="2">
        <v>1</v>
      </c>
      <c r="B182" s="1" t="s">
        <v>138</v>
      </c>
      <c r="C182" s="4">
        <v>219</v>
      </c>
      <c r="D182" s="8">
        <v>8.1999999999999993</v>
      </c>
      <c r="E182" s="4">
        <v>188</v>
      </c>
      <c r="F182" s="8">
        <v>13.99</v>
      </c>
      <c r="G182" s="4">
        <v>31</v>
      </c>
      <c r="H182" s="8">
        <v>2.37</v>
      </c>
      <c r="I182" s="4">
        <v>0</v>
      </c>
    </row>
    <row r="183" spans="1:9" x14ac:dyDescent="0.2">
      <c r="A183" s="2">
        <v>2</v>
      </c>
      <c r="B183" s="1" t="s">
        <v>131</v>
      </c>
      <c r="C183" s="4">
        <v>124</v>
      </c>
      <c r="D183" s="8">
        <v>4.6399999999999997</v>
      </c>
      <c r="E183" s="4">
        <v>29</v>
      </c>
      <c r="F183" s="8">
        <v>2.16</v>
      </c>
      <c r="G183" s="4">
        <v>95</v>
      </c>
      <c r="H183" s="8">
        <v>7.25</v>
      </c>
      <c r="I183" s="4">
        <v>0</v>
      </c>
    </row>
    <row r="184" spans="1:9" x14ac:dyDescent="0.2">
      <c r="A184" s="2">
        <v>3</v>
      </c>
      <c r="B184" s="1" t="s">
        <v>137</v>
      </c>
      <c r="C184" s="4">
        <v>122</v>
      </c>
      <c r="D184" s="8">
        <v>4.57</v>
      </c>
      <c r="E184" s="4">
        <v>118</v>
      </c>
      <c r="F184" s="8">
        <v>8.7799999999999994</v>
      </c>
      <c r="G184" s="4">
        <v>4</v>
      </c>
      <c r="H184" s="8">
        <v>0.31</v>
      </c>
      <c r="I184" s="4">
        <v>0</v>
      </c>
    </row>
    <row r="185" spans="1:9" x14ac:dyDescent="0.2">
      <c r="A185" s="2">
        <v>4</v>
      </c>
      <c r="B185" s="1" t="s">
        <v>139</v>
      </c>
      <c r="C185" s="4">
        <v>95</v>
      </c>
      <c r="D185" s="8">
        <v>3.56</v>
      </c>
      <c r="E185" s="4">
        <v>78</v>
      </c>
      <c r="F185" s="8">
        <v>5.8</v>
      </c>
      <c r="G185" s="4">
        <v>17</v>
      </c>
      <c r="H185" s="8">
        <v>1.3</v>
      </c>
      <c r="I185" s="4">
        <v>0</v>
      </c>
    </row>
    <row r="186" spans="1:9" x14ac:dyDescent="0.2">
      <c r="A186" s="2">
        <v>5</v>
      </c>
      <c r="B186" s="1" t="s">
        <v>122</v>
      </c>
      <c r="C186" s="4">
        <v>73</v>
      </c>
      <c r="D186" s="8">
        <v>2.73</v>
      </c>
      <c r="E186" s="4">
        <v>27</v>
      </c>
      <c r="F186" s="8">
        <v>2.0099999999999998</v>
      </c>
      <c r="G186" s="4">
        <v>46</v>
      </c>
      <c r="H186" s="8">
        <v>3.51</v>
      </c>
      <c r="I186" s="4">
        <v>0</v>
      </c>
    </row>
    <row r="187" spans="1:9" x14ac:dyDescent="0.2">
      <c r="A187" s="2">
        <v>6</v>
      </c>
      <c r="B187" s="1" t="s">
        <v>140</v>
      </c>
      <c r="C187" s="4">
        <v>68</v>
      </c>
      <c r="D187" s="8">
        <v>2.54</v>
      </c>
      <c r="E187" s="4">
        <v>59</v>
      </c>
      <c r="F187" s="8">
        <v>4.3899999999999997</v>
      </c>
      <c r="G187" s="4">
        <v>9</v>
      </c>
      <c r="H187" s="8">
        <v>0.69</v>
      </c>
      <c r="I187" s="4">
        <v>0</v>
      </c>
    </row>
    <row r="188" spans="1:9" x14ac:dyDescent="0.2">
      <c r="A188" s="2">
        <v>7</v>
      </c>
      <c r="B188" s="1" t="s">
        <v>129</v>
      </c>
      <c r="C188" s="4">
        <v>59</v>
      </c>
      <c r="D188" s="8">
        <v>2.21</v>
      </c>
      <c r="E188" s="4">
        <v>13</v>
      </c>
      <c r="F188" s="8">
        <v>0.97</v>
      </c>
      <c r="G188" s="4">
        <v>46</v>
      </c>
      <c r="H188" s="8">
        <v>3.51</v>
      </c>
      <c r="I188" s="4">
        <v>0</v>
      </c>
    </row>
    <row r="189" spans="1:9" x14ac:dyDescent="0.2">
      <c r="A189" s="2">
        <v>8</v>
      </c>
      <c r="B189" s="1" t="s">
        <v>135</v>
      </c>
      <c r="C189" s="4">
        <v>55</v>
      </c>
      <c r="D189" s="8">
        <v>2.06</v>
      </c>
      <c r="E189" s="4">
        <v>48</v>
      </c>
      <c r="F189" s="8">
        <v>3.57</v>
      </c>
      <c r="G189" s="4">
        <v>7</v>
      </c>
      <c r="H189" s="8">
        <v>0.53</v>
      </c>
      <c r="I189" s="4">
        <v>0</v>
      </c>
    </row>
    <row r="190" spans="1:9" x14ac:dyDescent="0.2">
      <c r="A190" s="2">
        <v>9</v>
      </c>
      <c r="B190" s="1" t="s">
        <v>128</v>
      </c>
      <c r="C190" s="4">
        <v>46</v>
      </c>
      <c r="D190" s="8">
        <v>1.72</v>
      </c>
      <c r="E190" s="4">
        <v>23</v>
      </c>
      <c r="F190" s="8">
        <v>1.71</v>
      </c>
      <c r="G190" s="4">
        <v>23</v>
      </c>
      <c r="H190" s="8">
        <v>1.76</v>
      </c>
      <c r="I190" s="4">
        <v>0</v>
      </c>
    </row>
    <row r="191" spans="1:9" x14ac:dyDescent="0.2">
      <c r="A191" s="2">
        <v>9</v>
      </c>
      <c r="B191" s="1" t="s">
        <v>134</v>
      </c>
      <c r="C191" s="4">
        <v>46</v>
      </c>
      <c r="D191" s="8">
        <v>1.72</v>
      </c>
      <c r="E191" s="4">
        <v>38</v>
      </c>
      <c r="F191" s="8">
        <v>2.83</v>
      </c>
      <c r="G191" s="4">
        <v>8</v>
      </c>
      <c r="H191" s="8">
        <v>0.61</v>
      </c>
      <c r="I191" s="4">
        <v>0</v>
      </c>
    </row>
    <row r="192" spans="1:9" x14ac:dyDescent="0.2">
      <c r="A192" s="2">
        <v>9</v>
      </c>
      <c r="B192" s="1" t="s">
        <v>142</v>
      </c>
      <c r="C192" s="4">
        <v>46</v>
      </c>
      <c r="D192" s="8">
        <v>1.72</v>
      </c>
      <c r="E192" s="4">
        <v>22</v>
      </c>
      <c r="F192" s="8">
        <v>1.64</v>
      </c>
      <c r="G192" s="4">
        <v>24</v>
      </c>
      <c r="H192" s="8">
        <v>1.83</v>
      </c>
      <c r="I192" s="4">
        <v>0</v>
      </c>
    </row>
    <row r="193" spans="1:9" x14ac:dyDescent="0.2">
      <c r="A193" s="2">
        <v>9</v>
      </c>
      <c r="B193" s="1" t="s">
        <v>161</v>
      </c>
      <c r="C193" s="4">
        <v>46</v>
      </c>
      <c r="D193" s="8">
        <v>1.72</v>
      </c>
      <c r="E193" s="4">
        <v>44</v>
      </c>
      <c r="F193" s="8">
        <v>3.27</v>
      </c>
      <c r="G193" s="4">
        <v>2</v>
      </c>
      <c r="H193" s="8">
        <v>0.15</v>
      </c>
      <c r="I193" s="4">
        <v>0</v>
      </c>
    </row>
    <row r="194" spans="1:9" x14ac:dyDescent="0.2">
      <c r="A194" s="2">
        <v>13</v>
      </c>
      <c r="B194" s="1" t="s">
        <v>132</v>
      </c>
      <c r="C194" s="4">
        <v>45</v>
      </c>
      <c r="D194" s="8">
        <v>1.68</v>
      </c>
      <c r="E194" s="4">
        <v>18</v>
      </c>
      <c r="F194" s="8">
        <v>1.34</v>
      </c>
      <c r="G194" s="4">
        <v>25</v>
      </c>
      <c r="H194" s="8">
        <v>1.91</v>
      </c>
      <c r="I194" s="4">
        <v>0</v>
      </c>
    </row>
    <row r="195" spans="1:9" x14ac:dyDescent="0.2">
      <c r="A195" s="2">
        <v>14</v>
      </c>
      <c r="B195" s="1" t="s">
        <v>127</v>
      </c>
      <c r="C195" s="4">
        <v>44</v>
      </c>
      <c r="D195" s="8">
        <v>1.65</v>
      </c>
      <c r="E195" s="4">
        <v>28</v>
      </c>
      <c r="F195" s="8">
        <v>2.08</v>
      </c>
      <c r="G195" s="4">
        <v>16</v>
      </c>
      <c r="H195" s="8">
        <v>1.22</v>
      </c>
      <c r="I195" s="4">
        <v>0</v>
      </c>
    </row>
    <row r="196" spans="1:9" x14ac:dyDescent="0.2">
      <c r="A196" s="2">
        <v>14</v>
      </c>
      <c r="B196" s="1" t="s">
        <v>157</v>
      </c>
      <c r="C196" s="4">
        <v>44</v>
      </c>
      <c r="D196" s="8">
        <v>1.65</v>
      </c>
      <c r="E196" s="4">
        <v>0</v>
      </c>
      <c r="F196" s="8">
        <v>0</v>
      </c>
      <c r="G196" s="4">
        <v>36</v>
      </c>
      <c r="H196" s="8">
        <v>2.75</v>
      </c>
      <c r="I196" s="4">
        <v>8</v>
      </c>
    </row>
    <row r="197" spans="1:9" x14ac:dyDescent="0.2">
      <c r="A197" s="2">
        <v>16</v>
      </c>
      <c r="B197" s="1" t="s">
        <v>130</v>
      </c>
      <c r="C197" s="4">
        <v>43</v>
      </c>
      <c r="D197" s="8">
        <v>1.61</v>
      </c>
      <c r="E197" s="4">
        <v>26</v>
      </c>
      <c r="F197" s="8">
        <v>1.93</v>
      </c>
      <c r="G197" s="4">
        <v>17</v>
      </c>
      <c r="H197" s="8">
        <v>1.3</v>
      </c>
      <c r="I197" s="4">
        <v>0</v>
      </c>
    </row>
    <row r="198" spans="1:9" x14ac:dyDescent="0.2">
      <c r="A198" s="2">
        <v>17</v>
      </c>
      <c r="B198" s="1" t="s">
        <v>124</v>
      </c>
      <c r="C198" s="4">
        <v>39</v>
      </c>
      <c r="D198" s="8">
        <v>1.46</v>
      </c>
      <c r="E198" s="4">
        <v>15</v>
      </c>
      <c r="F198" s="8">
        <v>1.1200000000000001</v>
      </c>
      <c r="G198" s="4">
        <v>24</v>
      </c>
      <c r="H198" s="8">
        <v>1.83</v>
      </c>
      <c r="I198" s="4">
        <v>0</v>
      </c>
    </row>
    <row r="199" spans="1:9" x14ac:dyDescent="0.2">
      <c r="A199" s="2">
        <v>17</v>
      </c>
      <c r="B199" s="1" t="s">
        <v>149</v>
      </c>
      <c r="C199" s="4">
        <v>39</v>
      </c>
      <c r="D199" s="8">
        <v>1.46</v>
      </c>
      <c r="E199" s="4">
        <v>21</v>
      </c>
      <c r="F199" s="8">
        <v>1.56</v>
      </c>
      <c r="G199" s="4">
        <v>18</v>
      </c>
      <c r="H199" s="8">
        <v>1.37</v>
      </c>
      <c r="I199" s="4">
        <v>0</v>
      </c>
    </row>
    <row r="200" spans="1:9" x14ac:dyDescent="0.2">
      <c r="A200" s="2">
        <v>19</v>
      </c>
      <c r="B200" s="1" t="s">
        <v>141</v>
      </c>
      <c r="C200" s="4">
        <v>37</v>
      </c>
      <c r="D200" s="8">
        <v>1.38</v>
      </c>
      <c r="E200" s="4">
        <v>4</v>
      </c>
      <c r="F200" s="8">
        <v>0.3</v>
      </c>
      <c r="G200" s="4">
        <v>33</v>
      </c>
      <c r="H200" s="8">
        <v>2.52</v>
      </c>
      <c r="I200" s="4">
        <v>0</v>
      </c>
    </row>
    <row r="201" spans="1:9" x14ac:dyDescent="0.2">
      <c r="A201" s="2">
        <v>20</v>
      </c>
      <c r="B201" s="1" t="s">
        <v>154</v>
      </c>
      <c r="C201" s="4">
        <v>36</v>
      </c>
      <c r="D201" s="8">
        <v>1.35</v>
      </c>
      <c r="E201" s="4">
        <v>33</v>
      </c>
      <c r="F201" s="8">
        <v>2.46</v>
      </c>
      <c r="G201" s="4">
        <v>3</v>
      </c>
      <c r="H201" s="8">
        <v>0.23</v>
      </c>
      <c r="I201" s="4">
        <v>0</v>
      </c>
    </row>
    <row r="202" spans="1:9" x14ac:dyDescent="0.2">
      <c r="A202" s="1"/>
      <c r="C202" s="4"/>
      <c r="D202" s="8"/>
      <c r="E202" s="4"/>
      <c r="F202" s="8"/>
      <c r="G202" s="4"/>
      <c r="H202" s="8"/>
      <c r="I202" s="4"/>
    </row>
    <row r="203" spans="1:9" x14ac:dyDescent="0.2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2">
      <c r="A204" s="2">
        <v>1</v>
      </c>
      <c r="B204" s="1" t="s">
        <v>138</v>
      </c>
      <c r="C204" s="4">
        <v>84</v>
      </c>
      <c r="D204" s="8">
        <v>5.8</v>
      </c>
      <c r="E204" s="4">
        <v>76</v>
      </c>
      <c r="F204" s="8">
        <v>8.08</v>
      </c>
      <c r="G204" s="4">
        <v>8</v>
      </c>
      <c r="H204" s="8">
        <v>1.62</v>
      </c>
      <c r="I204" s="4">
        <v>0</v>
      </c>
    </row>
    <row r="205" spans="1:9" x14ac:dyDescent="0.2">
      <c r="A205" s="2">
        <v>2</v>
      </c>
      <c r="B205" s="1" t="s">
        <v>137</v>
      </c>
      <c r="C205" s="4">
        <v>69</v>
      </c>
      <c r="D205" s="8">
        <v>4.76</v>
      </c>
      <c r="E205" s="4">
        <v>67</v>
      </c>
      <c r="F205" s="8">
        <v>7.12</v>
      </c>
      <c r="G205" s="4">
        <v>2</v>
      </c>
      <c r="H205" s="8">
        <v>0.4</v>
      </c>
      <c r="I205" s="4">
        <v>0</v>
      </c>
    </row>
    <row r="206" spans="1:9" x14ac:dyDescent="0.2">
      <c r="A206" s="2">
        <v>3</v>
      </c>
      <c r="B206" s="1" t="s">
        <v>122</v>
      </c>
      <c r="C206" s="4">
        <v>43</v>
      </c>
      <c r="D206" s="8">
        <v>2.97</v>
      </c>
      <c r="E206" s="4">
        <v>35</v>
      </c>
      <c r="F206" s="8">
        <v>3.72</v>
      </c>
      <c r="G206" s="4">
        <v>8</v>
      </c>
      <c r="H206" s="8">
        <v>1.62</v>
      </c>
      <c r="I206" s="4">
        <v>0</v>
      </c>
    </row>
    <row r="207" spans="1:9" x14ac:dyDescent="0.2">
      <c r="A207" s="2">
        <v>4</v>
      </c>
      <c r="B207" s="1" t="s">
        <v>121</v>
      </c>
      <c r="C207" s="4">
        <v>40</v>
      </c>
      <c r="D207" s="8">
        <v>2.76</v>
      </c>
      <c r="E207" s="4">
        <v>10</v>
      </c>
      <c r="F207" s="8">
        <v>1.06</v>
      </c>
      <c r="G207" s="4">
        <v>30</v>
      </c>
      <c r="H207" s="8">
        <v>6.06</v>
      </c>
      <c r="I207" s="4">
        <v>0</v>
      </c>
    </row>
    <row r="208" spans="1:9" x14ac:dyDescent="0.2">
      <c r="A208" s="2">
        <v>5</v>
      </c>
      <c r="B208" s="1" t="s">
        <v>128</v>
      </c>
      <c r="C208" s="4">
        <v>39</v>
      </c>
      <c r="D208" s="8">
        <v>2.69</v>
      </c>
      <c r="E208" s="4">
        <v>25</v>
      </c>
      <c r="F208" s="8">
        <v>2.66</v>
      </c>
      <c r="G208" s="4">
        <v>14</v>
      </c>
      <c r="H208" s="8">
        <v>2.83</v>
      </c>
      <c r="I208" s="4">
        <v>0</v>
      </c>
    </row>
    <row r="209" spans="1:9" x14ac:dyDescent="0.2">
      <c r="A209" s="2">
        <v>6</v>
      </c>
      <c r="B209" s="1" t="s">
        <v>134</v>
      </c>
      <c r="C209" s="4">
        <v>36</v>
      </c>
      <c r="D209" s="8">
        <v>2.48</v>
      </c>
      <c r="E209" s="4">
        <v>32</v>
      </c>
      <c r="F209" s="8">
        <v>3.4</v>
      </c>
      <c r="G209" s="4">
        <v>4</v>
      </c>
      <c r="H209" s="8">
        <v>0.81</v>
      </c>
      <c r="I209" s="4">
        <v>0</v>
      </c>
    </row>
    <row r="210" spans="1:9" x14ac:dyDescent="0.2">
      <c r="A210" s="2">
        <v>7</v>
      </c>
      <c r="B210" s="1" t="s">
        <v>144</v>
      </c>
      <c r="C210" s="4">
        <v>34</v>
      </c>
      <c r="D210" s="8">
        <v>2.35</v>
      </c>
      <c r="E210" s="4">
        <v>29</v>
      </c>
      <c r="F210" s="8">
        <v>3.08</v>
      </c>
      <c r="G210" s="4">
        <v>4</v>
      </c>
      <c r="H210" s="8">
        <v>0.81</v>
      </c>
      <c r="I210" s="4">
        <v>1</v>
      </c>
    </row>
    <row r="211" spans="1:9" x14ac:dyDescent="0.2">
      <c r="A211" s="2">
        <v>8</v>
      </c>
      <c r="B211" s="1" t="s">
        <v>139</v>
      </c>
      <c r="C211" s="4">
        <v>32</v>
      </c>
      <c r="D211" s="8">
        <v>2.21</v>
      </c>
      <c r="E211" s="4">
        <v>29</v>
      </c>
      <c r="F211" s="8">
        <v>3.08</v>
      </c>
      <c r="G211" s="4">
        <v>3</v>
      </c>
      <c r="H211" s="8">
        <v>0.61</v>
      </c>
      <c r="I211" s="4">
        <v>0</v>
      </c>
    </row>
    <row r="212" spans="1:9" x14ac:dyDescent="0.2">
      <c r="A212" s="2">
        <v>9</v>
      </c>
      <c r="B212" s="1" t="s">
        <v>125</v>
      </c>
      <c r="C212" s="4">
        <v>27</v>
      </c>
      <c r="D212" s="8">
        <v>1.86</v>
      </c>
      <c r="E212" s="4">
        <v>22</v>
      </c>
      <c r="F212" s="8">
        <v>2.34</v>
      </c>
      <c r="G212" s="4">
        <v>5</v>
      </c>
      <c r="H212" s="8">
        <v>1.01</v>
      </c>
      <c r="I212" s="4">
        <v>0</v>
      </c>
    </row>
    <row r="213" spans="1:9" x14ac:dyDescent="0.2">
      <c r="A213" s="2">
        <v>9</v>
      </c>
      <c r="B213" s="1" t="s">
        <v>135</v>
      </c>
      <c r="C213" s="4">
        <v>27</v>
      </c>
      <c r="D213" s="8">
        <v>1.86</v>
      </c>
      <c r="E213" s="4">
        <v>24</v>
      </c>
      <c r="F213" s="8">
        <v>2.5499999999999998</v>
      </c>
      <c r="G213" s="4">
        <v>3</v>
      </c>
      <c r="H213" s="8">
        <v>0.61</v>
      </c>
      <c r="I213" s="4">
        <v>0</v>
      </c>
    </row>
    <row r="214" spans="1:9" x14ac:dyDescent="0.2">
      <c r="A214" s="2">
        <v>11</v>
      </c>
      <c r="B214" s="1" t="s">
        <v>163</v>
      </c>
      <c r="C214" s="4">
        <v>26</v>
      </c>
      <c r="D214" s="8">
        <v>1.79</v>
      </c>
      <c r="E214" s="4">
        <v>23</v>
      </c>
      <c r="F214" s="8">
        <v>2.44</v>
      </c>
      <c r="G214" s="4">
        <v>3</v>
      </c>
      <c r="H214" s="8">
        <v>0.61</v>
      </c>
      <c r="I214" s="4">
        <v>0</v>
      </c>
    </row>
    <row r="215" spans="1:9" x14ac:dyDescent="0.2">
      <c r="A215" s="2">
        <v>12</v>
      </c>
      <c r="B215" s="1" t="s">
        <v>149</v>
      </c>
      <c r="C215" s="4">
        <v>25</v>
      </c>
      <c r="D215" s="8">
        <v>1.73</v>
      </c>
      <c r="E215" s="4">
        <v>15</v>
      </c>
      <c r="F215" s="8">
        <v>1.59</v>
      </c>
      <c r="G215" s="4">
        <v>10</v>
      </c>
      <c r="H215" s="8">
        <v>2.02</v>
      </c>
      <c r="I215" s="4">
        <v>0</v>
      </c>
    </row>
    <row r="216" spans="1:9" x14ac:dyDescent="0.2">
      <c r="A216" s="2">
        <v>12</v>
      </c>
      <c r="B216" s="1" t="s">
        <v>129</v>
      </c>
      <c r="C216" s="4">
        <v>25</v>
      </c>
      <c r="D216" s="8">
        <v>1.73</v>
      </c>
      <c r="E216" s="4">
        <v>5</v>
      </c>
      <c r="F216" s="8">
        <v>0.53</v>
      </c>
      <c r="G216" s="4">
        <v>20</v>
      </c>
      <c r="H216" s="8">
        <v>4.04</v>
      </c>
      <c r="I216" s="4">
        <v>0</v>
      </c>
    </row>
    <row r="217" spans="1:9" x14ac:dyDescent="0.2">
      <c r="A217" s="2">
        <v>12</v>
      </c>
      <c r="B217" s="1" t="s">
        <v>130</v>
      </c>
      <c r="C217" s="4">
        <v>25</v>
      </c>
      <c r="D217" s="8">
        <v>1.73</v>
      </c>
      <c r="E217" s="4">
        <v>20</v>
      </c>
      <c r="F217" s="8">
        <v>2.13</v>
      </c>
      <c r="G217" s="4">
        <v>5</v>
      </c>
      <c r="H217" s="8">
        <v>1.01</v>
      </c>
      <c r="I217" s="4">
        <v>0</v>
      </c>
    </row>
    <row r="218" spans="1:9" x14ac:dyDescent="0.2">
      <c r="A218" s="2">
        <v>15</v>
      </c>
      <c r="B218" s="1" t="s">
        <v>124</v>
      </c>
      <c r="C218" s="4">
        <v>24</v>
      </c>
      <c r="D218" s="8">
        <v>1.66</v>
      </c>
      <c r="E218" s="4">
        <v>10</v>
      </c>
      <c r="F218" s="8">
        <v>1.06</v>
      </c>
      <c r="G218" s="4">
        <v>14</v>
      </c>
      <c r="H218" s="8">
        <v>2.83</v>
      </c>
      <c r="I218" s="4">
        <v>0</v>
      </c>
    </row>
    <row r="219" spans="1:9" x14ac:dyDescent="0.2">
      <c r="A219" s="2">
        <v>16</v>
      </c>
      <c r="B219" s="1" t="s">
        <v>127</v>
      </c>
      <c r="C219" s="4">
        <v>23</v>
      </c>
      <c r="D219" s="8">
        <v>1.59</v>
      </c>
      <c r="E219" s="4">
        <v>17</v>
      </c>
      <c r="F219" s="8">
        <v>1.81</v>
      </c>
      <c r="G219" s="4">
        <v>6</v>
      </c>
      <c r="H219" s="8">
        <v>1.21</v>
      </c>
      <c r="I219" s="4">
        <v>0</v>
      </c>
    </row>
    <row r="220" spans="1:9" x14ac:dyDescent="0.2">
      <c r="A220" s="2">
        <v>16</v>
      </c>
      <c r="B220" s="1" t="s">
        <v>142</v>
      </c>
      <c r="C220" s="4">
        <v>23</v>
      </c>
      <c r="D220" s="8">
        <v>1.59</v>
      </c>
      <c r="E220" s="4">
        <v>14</v>
      </c>
      <c r="F220" s="8">
        <v>1.49</v>
      </c>
      <c r="G220" s="4">
        <v>9</v>
      </c>
      <c r="H220" s="8">
        <v>1.82</v>
      </c>
      <c r="I220" s="4">
        <v>0</v>
      </c>
    </row>
    <row r="221" spans="1:9" x14ac:dyDescent="0.2">
      <c r="A221" s="2">
        <v>18</v>
      </c>
      <c r="B221" s="1" t="s">
        <v>123</v>
      </c>
      <c r="C221" s="4">
        <v>22</v>
      </c>
      <c r="D221" s="8">
        <v>1.52</v>
      </c>
      <c r="E221" s="4">
        <v>9</v>
      </c>
      <c r="F221" s="8">
        <v>0.96</v>
      </c>
      <c r="G221" s="4">
        <v>13</v>
      </c>
      <c r="H221" s="8">
        <v>2.63</v>
      </c>
      <c r="I221" s="4">
        <v>0</v>
      </c>
    </row>
    <row r="222" spans="1:9" x14ac:dyDescent="0.2">
      <c r="A222" s="2">
        <v>19</v>
      </c>
      <c r="B222" s="1" t="s">
        <v>162</v>
      </c>
      <c r="C222" s="4">
        <v>20</v>
      </c>
      <c r="D222" s="8">
        <v>1.38</v>
      </c>
      <c r="E222" s="4">
        <v>16</v>
      </c>
      <c r="F222" s="8">
        <v>1.7</v>
      </c>
      <c r="G222" s="4">
        <v>4</v>
      </c>
      <c r="H222" s="8">
        <v>0.81</v>
      </c>
      <c r="I222" s="4">
        <v>0</v>
      </c>
    </row>
    <row r="223" spans="1:9" x14ac:dyDescent="0.2">
      <c r="A223" s="2">
        <v>19</v>
      </c>
      <c r="B223" s="1" t="s">
        <v>164</v>
      </c>
      <c r="C223" s="4">
        <v>20</v>
      </c>
      <c r="D223" s="8">
        <v>1.38</v>
      </c>
      <c r="E223" s="4">
        <v>6</v>
      </c>
      <c r="F223" s="8">
        <v>0.64</v>
      </c>
      <c r="G223" s="4">
        <v>11</v>
      </c>
      <c r="H223" s="8">
        <v>2.2200000000000002</v>
      </c>
      <c r="I223" s="4">
        <v>0</v>
      </c>
    </row>
    <row r="224" spans="1:9" x14ac:dyDescent="0.2">
      <c r="A224" s="2">
        <v>19</v>
      </c>
      <c r="B224" s="1" t="s">
        <v>140</v>
      </c>
      <c r="C224" s="4">
        <v>20</v>
      </c>
      <c r="D224" s="8">
        <v>1.38</v>
      </c>
      <c r="E224" s="4">
        <v>19</v>
      </c>
      <c r="F224" s="8">
        <v>2.02</v>
      </c>
      <c r="G224" s="4">
        <v>1</v>
      </c>
      <c r="H224" s="8">
        <v>0.2</v>
      </c>
      <c r="I224" s="4">
        <v>0</v>
      </c>
    </row>
    <row r="225" spans="1:9" x14ac:dyDescent="0.2">
      <c r="A225" s="1"/>
      <c r="C225" s="4"/>
      <c r="D225" s="8"/>
      <c r="E225" s="4"/>
      <c r="F225" s="8"/>
      <c r="G225" s="4"/>
      <c r="H225" s="8"/>
      <c r="I225" s="4"/>
    </row>
    <row r="226" spans="1:9" x14ac:dyDescent="0.2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2">
      <c r="A227" s="2">
        <v>1</v>
      </c>
      <c r="B227" s="1" t="s">
        <v>138</v>
      </c>
      <c r="C227" s="4">
        <v>362</v>
      </c>
      <c r="D227" s="8">
        <v>5.17</v>
      </c>
      <c r="E227" s="4">
        <v>298</v>
      </c>
      <c r="F227" s="8">
        <v>9.19</v>
      </c>
      <c r="G227" s="4">
        <v>64</v>
      </c>
      <c r="H227" s="8">
        <v>1.74</v>
      </c>
      <c r="I227" s="4">
        <v>0</v>
      </c>
    </row>
    <row r="228" spans="1:9" x14ac:dyDescent="0.2">
      <c r="A228" s="2">
        <v>2</v>
      </c>
      <c r="B228" s="1" t="s">
        <v>137</v>
      </c>
      <c r="C228" s="4">
        <v>269</v>
      </c>
      <c r="D228" s="8">
        <v>3.84</v>
      </c>
      <c r="E228" s="4">
        <v>256</v>
      </c>
      <c r="F228" s="8">
        <v>7.9</v>
      </c>
      <c r="G228" s="4">
        <v>13</v>
      </c>
      <c r="H228" s="8">
        <v>0.35</v>
      </c>
      <c r="I228" s="4">
        <v>0</v>
      </c>
    </row>
    <row r="229" spans="1:9" x14ac:dyDescent="0.2">
      <c r="A229" s="2">
        <v>3</v>
      </c>
      <c r="B229" s="1" t="s">
        <v>131</v>
      </c>
      <c r="C229" s="4">
        <v>214</v>
      </c>
      <c r="D229" s="8">
        <v>3.06</v>
      </c>
      <c r="E229" s="4">
        <v>132</v>
      </c>
      <c r="F229" s="8">
        <v>4.07</v>
      </c>
      <c r="G229" s="4">
        <v>82</v>
      </c>
      <c r="H229" s="8">
        <v>2.23</v>
      </c>
      <c r="I229" s="4">
        <v>0</v>
      </c>
    </row>
    <row r="230" spans="1:9" x14ac:dyDescent="0.2">
      <c r="A230" s="2">
        <v>4</v>
      </c>
      <c r="B230" s="1" t="s">
        <v>122</v>
      </c>
      <c r="C230" s="4">
        <v>187</v>
      </c>
      <c r="D230" s="8">
        <v>2.67</v>
      </c>
      <c r="E230" s="4">
        <v>75</v>
      </c>
      <c r="F230" s="8">
        <v>2.31</v>
      </c>
      <c r="G230" s="4">
        <v>112</v>
      </c>
      <c r="H230" s="8">
        <v>3.05</v>
      </c>
      <c r="I230" s="4">
        <v>0</v>
      </c>
    </row>
    <row r="231" spans="1:9" x14ac:dyDescent="0.2">
      <c r="A231" s="2">
        <v>5</v>
      </c>
      <c r="B231" s="1" t="s">
        <v>134</v>
      </c>
      <c r="C231" s="4">
        <v>183</v>
      </c>
      <c r="D231" s="8">
        <v>2.62</v>
      </c>
      <c r="E231" s="4">
        <v>126</v>
      </c>
      <c r="F231" s="8">
        <v>3.89</v>
      </c>
      <c r="G231" s="4">
        <v>57</v>
      </c>
      <c r="H231" s="8">
        <v>1.55</v>
      </c>
      <c r="I231" s="4">
        <v>0</v>
      </c>
    </row>
    <row r="232" spans="1:9" x14ac:dyDescent="0.2">
      <c r="A232" s="2">
        <v>6</v>
      </c>
      <c r="B232" s="1" t="s">
        <v>140</v>
      </c>
      <c r="C232" s="4">
        <v>156</v>
      </c>
      <c r="D232" s="8">
        <v>2.23</v>
      </c>
      <c r="E232" s="4">
        <v>142</v>
      </c>
      <c r="F232" s="8">
        <v>4.38</v>
      </c>
      <c r="G232" s="4">
        <v>14</v>
      </c>
      <c r="H232" s="8">
        <v>0.38</v>
      </c>
      <c r="I232" s="4">
        <v>0</v>
      </c>
    </row>
    <row r="233" spans="1:9" x14ac:dyDescent="0.2">
      <c r="A233" s="2">
        <v>7</v>
      </c>
      <c r="B233" s="1" t="s">
        <v>128</v>
      </c>
      <c r="C233" s="4">
        <v>144</v>
      </c>
      <c r="D233" s="8">
        <v>2.06</v>
      </c>
      <c r="E233" s="4">
        <v>55</v>
      </c>
      <c r="F233" s="8">
        <v>1.7</v>
      </c>
      <c r="G233" s="4">
        <v>89</v>
      </c>
      <c r="H233" s="8">
        <v>2.42</v>
      </c>
      <c r="I233" s="4">
        <v>0</v>
      </c>
    </row>
    <row r="234" spans="1:9" x14ac:dyDescent="0.2">
      <c r="A234" s="2">
        <v>8</v>
      </c>
      <c r="B234" s="1" t="s">
        <v>136</v>
      </c>
      <c r="C234" s="4">
        <v>133</v>
      </c>
      <c r="D234" s="8">
        <v>1.9</v>
      </c>
      <c r="E234" s="4">
        <v>119</v>
      </c>
      <c r="F234" s="8">
        <v>3.67</v>
      </c>
      <c r="G234" s="4">
        <v>14</v>
      </c>
      <c r="H234" s="8">
        <v>0.38</v>
      </c>
      <c r="I234" s="4">
        <v>0</v>
      </c>
    </row>
    <row r="235" spans="1:9" x14ac:dyDescent="0.2">
      <c r="A235" s="2">
        <v>8</v>
      </c>
      <c r="B235" s="1" t="s">
        <v>139</v>
      </c>
      <c r="C235" s="4">
        <v>133</v>
      </c>
      <c r="D235" s="8">
        <v>1.9</v>
      </c>
      <c r="E235" s="4">
        <v>110</v>
      </c>
      <c r="F235" s="8">
        <v>3.39</v>
      </c>
      <c r="G235" s="4">
        <v>23</v>
      </c>
      <c r="H235" s="8">
        <v>0.63</v>
      </c>
      <c r="I235" s="4">
        <v>0</v>
      </c>
    </row>
    <row r="236" spans="1:9" x14ac:dyDescent="0.2">
      <c r="A236" s="2">
        <v>10</v>
      </c>
      <c r="B236" s="1" t="s">
        <v>127</v>
      </c>
      <c r="C236" s="4">
        <v>132</v>
      </c>
      <c r="D236" s="8">
        <v>1.89</v>
      </c>
      <c r="E236" s="4">
        <v>83</v>
      </c>
      <c r="F236" s="8">
        <v>2.56</v>
      </c>
      <c r="G236" s="4">
        <v>49</v>
      </c>
      <c r="H236" s="8">
        <v>1.33</v>
      </c>
      <c r="I236" s="4">
        <v>0</v>
      </c>
    </row>
    <row r="237" spans="1:9" x14ac:dyDescent="0.2">
      <c r="A237" s="2">
        <v>11</v>
      </c>
      <c r="B237" s="1" t="s">
        <v>135</v>
      </c>
      <c r="C237" s="4">
        <v>131</v>
      </c>
      <c r="D237" s="8">
        <v>1.87</v>
      </c>
      <c r="E237" s="4">
        <v>104</v>
      </c>
      <c r="F237" s="8">
        <v>3.21</v>
      </c>
      <c r="G237" s="4">
        <v>27</v>
      </c>
      <c r="H237" s="8">
        <v>0.74</v>
      </c>
      <c r="I237" s="4">
        <v>0</v>
      </c>
    </row>
    <row r="238" spans="1:9" x14ac:dyDescent="0.2">
      <c r="A238" s="2">
        <v>12</v>
      </c>
      <c r="B238" s="1" t="s">
        <v>121</v>
      </c>
      <c r="C238" s="4">
        <v>113</v>
      </c>
      <c r="D238" s="8">
        <v>1.61</v>
      </c>
      <c r="E238" s="4">
        <v>15</v>
      </c>
      <c r="F238" s="8">
        <v>0.46</v>
      </c>
      <c r="G238" s="4">
        <v>98</v>
      </c>
      <c r="H238" s="8">
        <v>2.67</v>
      </c>
      <c r="I238" s="4">
        <v>0</v>
      </c>
    </row>
    <row r="239" spans="1:9" x14ac:dyDescent="0.2">
      <c r="A239" s="2">
        <v>13</v>
      </c>
      <c r="B239" s="1" t="s">
        <v>123</v>
      </c>
      <c r="C239" s="4">
        <v>106</v>
      </c>
      <c r="D239" s="8">
        <v>1.51</v>
      </c>
      <c r="E239" s="4">
        <v>36</v>
      </c>
      <c r="F239" s="8">
        <v>1.1100000000000001</v>
      </c>
      <c r="G239" s="4">
        <v>70</v>
      </c>
      <c r="H239" s="8">
        <v>1.91</v>
      </c>
      <c r="I239" s="4">
        <v>0</v>
      </c>
    </row>
    <row r="240" spans="1:9" x14ac:dyDescent="0.2">
      <c r="A240" s="2">
        <v>13</v>
      </c>
      <c r="B240" s="1" t="s">
        <v>130</v>
      </c>
      <c r="C240" s="4">
        <v>106</v>
      </c>
      <c r="D240" s="8">
        <v>1.51</v>
      </c>
      <c r="E240" s="4">
        <v>67</v>
      </c>
      <c r="F240" s="8">
        <v>2.0699999999999998</v>
      </c>
      <c r="G240" s="4">
        <v>39</v>
      </c>
      <c r="H240" s="8">
        <v>1.06</v>
      </c>
      <c r="I240" s="4">
        <v>0</v>
      </c>
    </row>
    <row r="241" spans="1:9" x14ac:dyDescent="0.2">
      <c r="A241" s="2">
        <v>15</v>
      </c>
      <c r="B241" s="1" t="s">
        <v>132</v>
      </c>
      <c r="C241" s="4">
        <v>94</v>
      </c>
      <c r="D241" s="8">
        <v>1.34</v>
      </c>
      <c r="E241" s="4">
        <v>29</v>
      </c>
      <c r="F241" s="8">
        <v>0.89</v>
      </c>
      <c r="G241" s="4">
        <v>62</v>
      </c>
      <c r="H241" s="8">
        <v>1.69</v>
      </c>
      <c r="I241" s="4">
        <v>0</v>
      </c>
    </row>
    <row r="242" spans="1:9" x14ac:dyDescent="0.2">
      <c r="A242" s="2">
        <v>16</v>
      </c>
      <c r="B242" s="1" t="s">
        <v>124</v>
      </c>
      <c r="C242" s="4">
        <v>92</v>
      </c>
      <c r="D242" s="8">
        <v>1.31</v>
      </c>
      <c r="E242" s="4">
        <v>29</v>
      </c>
      <c r="F242" s="8">
        <v>0.89</v>
      </c>
      <c r="G242" s="4">
        <v>63</v>
      </c>
      <c r="H242" s="8">
        <v>1.72</v>
      </c>
      <c r="I242" s="4">
        <v>0</v>
      </c>
    </row>
    <row r="243" spans="1:9" x14ac:dyDescent="0.2">
      <c r="A243" s="2">
        <v>16</v>
      </c>
      <c r="B243" s="1" t="s">
        <v>126</v>
      </c>
      <c r="C243" s="4">
        <v>92</v>
      </c>
      <c r="D243" s="8">
        <v>1.31</v>
      </c>
      <c r="E243" s="4">
        <v>54</v>
      </c>
      <c r="F243" s="8">
        <v>1.67</v>
      </c>
      <c r="G243" s="4">
        <v>38</v>
      </c>
      <c r="H243" s="8">
        <v>1.03</v>
      </c>
      <c r="I243" s="4">
        <v>0</v>
      </c>
    </row>
    <row r="244" spans="1:9" x14ac:dyDescent="0.2">
      <c r="A244" s="2">
        <v>18</v>
      </c>
      <c r="B244" s="1" t="s">
        <v>144</v>
      </c>
      <c r="C244" s="4">
        <v>91</v>
      </c>
      <c r="D244" s="8">
        <v>1.3</v>
      </c>
      <c r="E244" s="4">
        <v>49</v>
      </c>
      <c r="F244" s="8">
        <v>1.51</v>
      </c>
      <c r="G244" s="4">
        <v>42</v>
      </c>
      <c r="H244" s="8">
        <v>1.1399999999999999</v>
      </c>
      <c r="I244" s="4">
        <v>0</v>
      </c>
    </row>
    <row r="245" spans="1:9" x14ac:dyDescent="0.2">
      <c r="A245" s="2">
        <v>19</v>
      </c>
      <c r="B245" s="1" t="s">
        <v>143</v>
      </c>
      <c r="C245" s="4">
        <v>86</v>
      </c>
      <c r="D245" s="8">
        <v>1.23</v>
      </c>
      <c r="E245" s="4">
        <v>14</v>
      </c>
      <c r="F245" s="8">
        <v>0.43</v>
      </c>
      <c r="G245" s="4">
        <v>72</v>
      </c>
      <c r="H245" s="8">
        <v>1.96</v>
      </c>
      <c r="I245" s="4">
        <v>0</v>
      </c>
    </row>
    <row r="246" spans="1:9" x14ac:dyDescent="0.2">
      <c r="A246" s="2">
        <v>20</v>
      </c>
      <c r="B246" s="1" t="s">
        <v>125</v>
      </c>
      <c r="C246" s="4">
        <v>85</v>
      </c>
      <c r="D246" s="8">
        <v>1.21</v>
      </c>
      <c r="E246" s="4">
        <v>45</v>
      </c>
      <c r="F246" s="8">
        <v>1.39</v>
      </c>
      <c r="G246" s="4">
        <v>40</v>
      </c>
      <c r="H246" s="8">
        <v>1.0900000000000001</v>
      </c>
      <c r="I246" s="4">
        <v>0</v>
      </c>
    </row>
    <row r="247" spans="1:9" x14ac:dyDescent="0.2">
      <c r="A247" s="1"/>
      <c r="C247" s="4"/>
      <c r="D247" s="8"/>
      <c r="E247" s="4"/>
      <c r="F247" s="8"/>
      <c r="G247" s="4"/>
      <c r="H247" s="8"/>
      <c r="I247" s="4"/>
    </row>
    <row r="248" spans="1:9" x14ac:dyDescent="0.2">
      <c r="A248" s="1" t="s">
        <v>11</v>
      </c>
      <c r="C248" s="4"/>
      <c r="D248" s="8"/>
      <c r="E248" s="4"/>
      <c r="F248" s="8"/>
      <c r="G248" s="4"/>
      <c r="H248" s="8"/>
      <c r="I248" s="4"/>
    </row>
    <row r="249" spans="1:9" x14ac:dyDescent="0.2">
      <c r="A249" s="2">
        <v>1</v>
      </c>
      <c r="B249" s="1" t="s">
        <v>138</v>
      </c>
      <c r="C249" s="4">
        <v>192</v>
      </c>
      <c r="D249" s="8">
        <v>5.43</v>
      </c>
      <c r="E249" s="4">
        <v>164</v>
      </c>
      <c r="F249" s="8">
        <v>8.06</v>
      </c>
      <c r="G249" s="4">
        <v>28</v>
      </c>
      <c r="H249" s="8">
        <v>1.91</v>
      </c>
      <c r="I249" s="4">
        <v>0</v>
      </c>
    </row>
    <row r="250" spans="1:9" x14ac:dyDescent="0.2">
      <c r="A250" s="2">
        <v>2</v>
      </c>
      <c r="B250" s="1" t="s">
        <v>162</v>
      </c>
      <c r="C250" s="4">
        <v>156</v>
      </c>
      <c r="D250" s="8">
        <v>4.41</v>
      </c>
      <c r="E250" s="4">
        <v>92</v>
      </c>
      <c r="F250" s="8">
        <v>4.5199999999999996</v>
      </c>
      <c r="G250" s="4">
        <v>64</v>
      </c>
      <c r="H250" s="8">
        <v>4.37</v>
      </c>
      <c r="I250" s="4">
        <v>0</v>
      </c>
    </row>
    <row r="251" spans="1:9" x14ac:dyDescent="0.2">
      <c r="A251" s="2">
        <v>3</v>
      </c>
      <c r="B251" s="1" t="s">
        <v>156</v>
      </c>
      <c r="C251" s="4">
        <v>109</v>
      </c>
      <c r="D251" s="8">
        <v>3.08</v>
      </c>
      <c r="E251" s="4">
        <v>38</v>
      </c>
      <c r="F251" s="8">
        <v>1.87</v>
      </c>
      <c r="G251" s="4">
        <v>70</v>
      </c>
      <c r="H251" s="8">
        <v>4.78</v>
      </c>
      <c r="I251" s="4">
        <v>1</v>
      </c>
    </row>
    <row r="252" spans="1:9" x14ac:dyDescent="0.2">
      <c r="A252" s="2">
        <v>4</v>
      </c>
      <c r="B252" s="1" t="s">
        <v>137</v>
      </c>
      <c r="C252" s="4">
        <v>108</v>
      </c>
      <c r="D252" s="8">
        <v>3.05</v>
      </c>
      <c r="E252" s="4">
        <v>104</v>
      </c>
      <c r="F252" s="8">
        <v>5.1100000000000003</v>
      </c>
      <c r="G252" s="4">
        <v>4</v>
      </c>
      <c r="H252" s="8">
        <v>0.27</v>
      </c>
      <c r="I252" s="4">
        <v>0</v>
      </c>
    </row>
    <row r="253" spans="1:9" x14ac:dyDescent="0.2">
      <c r="A253" s="2">
        <v>5</v>
      </c>
      <c r="B253" s="1" t="s">
        <v>131</v>
      </c>
      <c r="C253" s="4">
        <v>99</v>
      </c>
      <c r="D253" s="8">
        <v>2.8</v>
      </c>
      <c r="E253" s="4">
        <v>70</v>
      </c>
      <c r="F253" s="8">
        <v>3.44</v>
      </c>
      <c r="G253" s="4">
        <v>29</v>
      </c>
      <c r="H253" s="8">
        <v>1.98</v>
      </c>
      <c r="I253" s="4">
        <v>0</v>
      </c>
    </row>
    <row r="254" spans="1:9" x14ac:dyDescent="0.2">
      <c r="A254" s="2">
        <v>6</v>
      </c>
      <c r="B254" s="1" t="s">
        <v>134</v>
      </c>
      <c r="C254" s="4">
        <v>85</v>
      </c>
      <c r="D254" s="8">
        <v>2.4</v>
      </c>
      <c r="E254" s="4">
        <v>64</v>
      </c>
      <c r="F254" s="8">
        <v>3.15</v>
      </c>
      <c r="G254" s="4">
        <v>21</v>
      </c>
      <c r="H254" s="8">
        <v>1.44</v>
      </c>
      <c r="I254" s="4">
        <v>0</v>
      </c>
    </row>
    <row r="255" spans="1:9" x14ac:dyDescent="0.2">
      <c r="A255" s="2">
        <v>7</v>
      </c>
      <c r="B255" s="1" t="s">
        <v>136</v>
      </c>
      <c r="C255" s="4">
        <v>77</v>
      </c>
      <c r="D255" s="8">
        <v>2.1800000000000002</v>
      </c>
      <c r="E255" s="4">
        <v>72</v>
      </c>
      <c r="F255" s="8">
        <v>3.54</v>
      </c>
      <c r="G255" s="4">
        <v>5</v>
      </c>
      <c r="H255" s="8">
        <v>0.34</v>
      </c>
      <c r="I255" s="4">
        <v>0</v>
      </c>
    </row>
    <row r="256" spans="1:9" x14ac:dyDescent="0.2">
      <c r="A256" s="2">
        <v>8</v>
      </c>
      <c r="B256" s="1" t="s">
        <v>122</v>
      </c>
      <c r="C256" s="4">
        <v>74</v>
      </c>
      <c r="D256" s="8">
        <v>2.09</v>
      </c>
      <c r="E256" s="4">
        <v>52</v>
      </c>
      <c r="F256" s="8">
        <v>2.56</v>
      </c>
      <c r="G256" s="4">
        <v>22</v>
      </c>
      <c r="H256" s="8">
        <v>1.5</v>
      </c>
      <c r="I256" s="4">
        <v>0</v>
      </c>
    </row>
    <row r="257" spans="1:9" x14ac:dyDescent="0.2">
      <c r="A257" s="2">
        <v>9</v>
      </c>
      <c r="B257" s="1" t="s">
        <v>167</v>
      </c>
      <c r="C257" s="4">
        <v>60</v>
      </c>
      <c r="D257" s="8">
        <v>1.7</v>
      </c>
      <c r="E257" s="4">
        <v>42</v>
      </c>
      <c r="F257" s="8">
        <v>2.06</v>
      </c>
      <c r="G257" s="4">
        <v>18</v>
      </c>
      <c r="H257" s="8">
        <v>1.23</v>
      </c>
      <c r="I257" s="4">
        <v>0</v>
      </c>
    </row>
    <row r="258" spans="1:9" x14ac:dyDescent="0.2">
      <c r="A258" s="2">
        <v>10</v>
      </c>
      <c r="B258" s="1" t="s">
        <v>127</v>
      </c>
      <c r="C258" s="4">
        <v>57</v>
      </c>
      <c r="D258" s="8">
        <v>1.61</v>
      </c>
      <c r="E258" s="4">
        <v>41</v>
      </c>
      <c r="F258" s="8">
        <v>2.02</v>
      </c>
      <c r="G258" s="4">
        <v>16</v>
      </c>
      <c r="H258" s="8">
        <v>1.0900000000000001</v>
      </c>
      <c r="I258" s="4">
        <v>0</v>
      </c>
    </row>
    <row r="259" spans="1:9" x14ac:dyDescent="0.2">
      <c r="A259" s="2">
        <v>11</v>
      </c>
      <c r="B259" s="1" t="s">
        <v>163</v>
      </c>
      <c r="C259" s="4">
        <v>52</v>
      </c>
      <c r="D259" s="8">
        <v>1.47</v>
      </c>
      <c r="E259" s="4">
        <v>38</v>
      </c>
      <c r="F259" s="8">
        <v>1.87</v>
      </c>
      <c r="G259" s="4">
        <v>14</v>
      </c>
      <c r="H259" s="8">
        <v>0.96</v>
      </c>
      <c r="I259" s="4">
        <v>0</v>
      </c>
    </row>
    <row r="260" spans="1:9" x14ac:dyDescent="0.2">
      <c r="A260" s="2">
        <v>11</v>
      </c>
      <c r="B260" s="1" t="s">
        <v>139</v>
      </c>
      <c r="C260" s="4">
        <v>52</v>
      </c>
      <c r="D260" s="8">
        <v>1.47</v>
      </c>
      <c r="E260" s="4">
        <v>44</v>
      </c>
      <c r="F260" s="8">
        <v>2.16</v>
      </c>
      <c r="G260" s="4">
        <v>8</v>
      </c>
      <c r="H260" s="8">
        <v>0.55000000000000004</v>
      </c>
      <c r="I260" s="4">
        <v>0</v>
      </c>
    </row>
    <row r="261" spans="1:9" x14ac:dyDescent="0.2">
      <c r="A261" s="2">
        <v>13</v>
      </c>
      <c r="B261" s="1" t="s">
        <v>123</v>
      </c>
      <c r="C261" s="4">
        <v>51</v>
      </c>
      <c r="D261" s="8">
        <v>1.44</v>
      </c>
      <c r="E261" s="4">
        <v>27</v>
      </c>
      <c r="F261" s="8">
        <v>1.33</v>
      </c>
      <c r="G261" s="4">
        <v>24</v>
      </c>
      <c r="H261" s="8">
        <v>1.64</v>
      </c>
      <c r="I261" s="4">
        <v>0</v>
      </c>
    </row>
    <row r="262" spans="1:9" x14ac:dyDescent="0.2">
      <c r="A262" s="2">
        <v>14</v>
      </c>
      <c r="B262" s="1" t="s">
        <v>148</v>
      </c>
      <c r="C262" s="4">
        <v>50</v>
      </c>
      <c r="D262" s="8">
        <v>1.41</v>
      </c>
      <c r="E262" s="4">
        <v>13</v>
      </c>
      <c r="F262" s="8">
        <v>0.64</v>
      </c>
      <c r="G262" s="4">
        <v>37</v>
      </c>
      <c r="H262" s="8">
        <v>2.5299999999999998</v>
      </c>
      <c r="I262" s="4">
        <v>0</v>
      </c>
    </row>
    <row r="263" spans="1:9" x14ac:dyDescent="0.2">
      <c r="A263" s="2">
        <v>14</v>
      </c>
      <c r="B263" s="1" t="s">
        <v>130</v>
      </c>
      <c r="C263" s="4">
        <v>50</v>
      </c>
      <c r="D263" s="8">
        <v>1.41</v>
      </c>
      <c r="E263" s="4">
        <v>30</v>
      </c>
      <c r="F263" s="8">
        <v>1.47</v>
      </c>
      <c r="G263" s="4">
        <v>20</v>
      </c>
      <c r="H263" s="8">
        <v>1.37</v>
      </c>
      <c r="I263" s="4">
        <v>0</v>
      </c>
    </row>
    <row r="264" spans="1:9" x14ac:dyDescent="0.2">
      <c r="A264" s="2">
        <v>16</v>
      </c>
      <c r="B264" s="1" t="s">
        <v>121</v>
      </c>
      <c r="C264" s="4">
        <v>48</v>
      </c>
      <c r="D264" s="8">
        <v>1.36</v>
      </c>
      <c r="E264" s="4">
        <v>21</v>
      </c>
      <c r="F264" s="8">
        <v>1.03</v>
      </c>
      <c r="G264" s="4">
        <v>27</v>
      </c>
      <c r="H264" s="8">
        <v>1.85</v>
      </c>
      <c r="I264" s="4">
        <v>0</v>
      </c>
    </row>
    <row r="265" spans="1:9" x14ac:dyDescent="0.2">
      <c r="A265" s="2">
        <v>17</v>
      </c>
      <c r="B265" s="1" t="s">
        <v>125</v>
      </c>
      <c r="C265" s="4">
        <v>46</v>
      </c>
      <c r="D265" s="8">
        <v>1.3</v>
      </c>
      <c r="E265" s="4">
        <v>39</v>
      </c>
      <c r="F265" s="8">
        <v>1.92</v>
      </c>
      <c r="G265" s="4">
        <v>7</v>
      </c>
      <c r="H265" s="8">
        <v>0.48</v>
      </c>
      <c r="I265" s="4">
        <v>0</v>
      </c>
    </row>
    <row r="266" spans="1:9" x14ac:dyDescent="0.2">
      <c r="A266" s="2">
        <v>17</v>
      </c>
      <c r="B266" s="1" t="s">
        <v>128</v>
      </c>
      <c r="C266" s="4">
        <v>46</v>
      </c>
      <c r="D266" s="8">
        <v>1.3</v>
      </c>
      <c r="E266" s="4">
        <v>26</v>
      </c>
      <c r="F266" s="8">
        <v>1.28</v>
      </c>
      <c r="G266" s="4">
        <v>20</v>
      </c>
      <c r="H266" s="8">
        <v>1.37</v>
      </c>
      <c r="I266" s="4">
        <v>0</v>
      </c>
    </row>
    <row r="267" spans="1:9" x14ac:dyDescent="0.2">
      <c r="A267" s="2">
        <v>19</v>
      </c>
      <c r="B267" s="1" t="s">
        <v>165</v>
      </c>
      <c r="C267" s="4">
        <v>45</v>
      </c>
      <c r="D267" s="8">
        <v>1.27</v>
      </c>
      <c r="E267" s="4">
        <v>31</v>
      </c>
      <c r="F267" s="8">
        <v>1.52</v>
      </c>
      <c r="G267" s="4">
        <v>14</v>
      </c>
      <c r="H267" s="8">
        <v>0.96</v>
      </c>
      <c r="I267" s="4">
        <v>0</v>
      </c>
    </row>
    <row r="268" spans="1:9" x14ac:dyDescent="0.2">
      <c r="A268" s="2">
        <v>19</v>
      </c>
      <c r="B268" s="1" t="s">
        <v>166</v>
      </c>
      <c r="C268" s="4">
        <v>45</v>
      </c>
      <c r="D268" s="8">
        <v>1.27</v>
      </c>
      <c r="E268" s="4">
        <v>23</v>
      </c>
      <c r="F268" s="8">
        <v>1.1299999999999999</v>
      </c>
      <c r="G268" s="4">
        <v>22</v>
      </c>
      <c r="H268" s="8">
        <v>1.5</v>
      </c>
      <c r="I268" s="4">
        <v>0</v>
      </c>
    </row>
    <row r="269" spans="1:9" x14ac:dyDescent="0.2">
      <c r="A269" s="1"/>
      <c r="C269" s="4"/>
      <c r="D269" s="8"/>
      <c r="E269" s="4"/>
      <c r="F269" s="8"/>
      <c r="G269" s="4"/>
      <c r="H269" s="8"/>
      <c r="I269" s="4"/>
    </row>
    <row r="270" spans="1:9" x14ac:dyDescent="0.2">
      <c r="A270" s="1" t="s">
        <v>12</v>
      </c>
      <c r="C270" s="4"/>
      <c r="D270" s="8"/>
      <c r="E270" s="4"/>
      <c r="F270" s="8"/>
      <c r="G270" s="4"/>
      <c r="H270" s="8"/>
      <c r="I270" s="4"/>
    </row>
    <row r="271" spans="1:9" x14ac:dyDescent="0.2">
      <c r="A271" s="2">
        <v>1</v>
      </c>
      <c r="B271" s="1" t="s">
        <v>138</v>
      </c>
      <c r="C271" s="4">
        <v>140</v>
      </c>
      <c r="D271" s="8">
        <v>6.71</v>
      </c>
      <c r="E271" s="4">
        <v>124</v>
      </c>
      <c r="F271" s="8">
        <v>11</v>
      </c>
      <c r="G271" s="4">
        <v>16</v>
      </c>
      <c r="H271" s="8">
        <v>1.73</v>
      </c>
      <c r="I271" s="4">
        <v>0</v>
      </c>
    </row>
    <row r="272" spans="1:9" x14ac:dyDescent="0.2">
      <c r="A272" s="2">
        <v>2</v>
      </c>
      <c r="B272" s="1" t="s">
        <v>137</v>
      </c>
      <c r="C272" s="4">
        <v>83</v>
      </c>
      <c r="D272" s="8">
        <v>3.98</v>
      </c>
      <c r="E272" s="4">
        <v>80</v>
      </c>
      <c r="F272" s="8">
        <v>7.1</v>
      </c>
      <c r="G272" s="4">
        <v>3</v>
      </c>
      <c r="H272" s="8">
        <v>0.33</v>
      </c>
      <c r="I272" s="4">
        <v>0</v>
      </c>
    </row>
    <row r="273" spans="1:9" x14ac:dyDescent="0.2">
      <c r="A273" s="2">
        <v>3</v>
      </c>
      <c r="B273" s="1" t="s">
        <v>136</v>
      </c>
      <c r="C273" s="4">
        <v>68</v>
      </c>
      <c r="D273" s="8">
        <v>3.26</v>
      </c>
      <c r="E273" s="4">
        <v>66</v>
      </c>
      <c r="F273" s="8">
        <v>5.86</v>
      </c>
      <c r="G273" s="4">
        <v>2</v>
      </c>
      <c r="H273" s="8">
        <v>0.22</v>
      </c>
      <c r="I273" s="4">
        <v>0</v>
      </c>
    </row>
    <row r="274" spans="1:9" x14ac:dyDescent="0.2">
      <c r="A274" s="2">
        <v>4</v>
      </c>
      <c r="B274" s="1" t="s">
        <v>134</v>
      </c>
      <c r="C274" s="4">
        <v>63</v>
      </c>
      <c r="D274" s="8">
        <v>3.02</v>
      </c>
      <c r="E274" s="4">
        <v>46</v>
      </c>
      <c r="F274" s="8">
        <v>4.08</v>
      </c>
      <c r="G274" s="4">
        <v>17</v>
      </c>
      <c r="H274" s="8">
        <v>1.84</v>
      </c>
      <c r="I274" s="4">
        <v>0</v>
      </c>
    </row>
    <row r="275" spans="1:9" x14ac:dyDescent="0.2">
      <c r="A275" s="2">
        <v>5</v>
      </c>
      <c r="B275" s="1" t="s">
        <v>135</v>
      </c>
      <c r="C275" s="4">
        <v>59</v>
      </c>
      <c r="D275" s="8">
        <v>2.83</v>
      </c>
      <c r="E275" s="4">
        <v>54</v>
      </c>
      <c r="F275" s="8">
        <v>4.79</v>
      </c>
      <c r="G275" s="4">
        <v>5</v>
      </c>
      <c r="H275" s="8">
        <v>0.54</v>
      </c>
      <c r="I275" s="4">
        <v>0</v>
      </c>
    </row>
    <row r="276" spans="1:9" x14ac:dyDescent="0.2">
      <c r="A276" s="2">
        <v>6</v>
      </c>
      <c r="B276" s="1" t="s">
        <v>131</v>
      </c>
      <c r="C276" s="4">
        <v>56</v>
      </c>
      <c r="D276" s="8">
        <v>2.68</v>
      </c>
      <c r="E276" s="4">
        <v>41</v>
      </c>
      <c r="F276" s="8">
        <v>3.64</v>
      </c>
      <c r="G276" s="4">
        <v>15</v>
      </c>
      <c r="H276" s="8">
        <v>1.63</v>
      </c>
      <c r="I276" s="4">
        <v>0</v>
      </c>
    </row>
    <row r="277" spans="1:9" x14ac:dyDescent="0.2">
      <c r="A277" s="2">
        <v>7</v>
      </c>
      <c r="B277" s="1" t="s">
        <v>139</v>
      </c>
      <c r="C277" s="4">
        <v>46</v>
      </c>
      <c r="D277" s="8">
        <v>2.2000000000000002</v>
      </c>
      <c r="E277" s="4">
        <v>40</v>
      </c>
      <c r="F277" s="8">
        <v>3.55</v>
      </c>
      <c r="G277" s="4">
        <v>6</v>
      </c>
      <c r="H277" s="8">
        <v>0.65</v>
      </c>
      <c r="I277" s="4">
        <v>0</v>
      </c>
    </row>
    <row r="278" spans="1:9" x14ac:dyDescent="0.2">
      <c r="A278" s="2">
        <v>8</v>
      </c>
      <c r="B278" s="1" t="s">
        <v>122</v>
      </c>
      <c r="C278" s="4">
        <v>43</v>
      </c>
      <c r="D278" s="8">
        <v>2.06</v>
      </c>
      <c r="E278" s="4">
        <v>25</v>
      </c>
      <c r="F278" s="8">
        <v>2.2200000000000002</v>
      </c>
      <c r="G278" s="4">
        <v>18</v>
      </c>
      <c r="H278" s="8">
        <v>1.95</v>
      </c>
      <c r="I278" s="4">
        <v>0</v>
      </c>
    </row>
    <row r="279" spans="1:9" x14ac:dyDescent="0.2">
      <c r="A279" s="2">
        <v>9</v>
      </c>
      <c r="B279" s="1" t="s">
        <v>123</v>
      </c>
      <c r="C279" s="4">
        <v>41</v>
      </c>
      <c r="D279" s="8">
        <v>1.96</v>
      </c>
      <c r="E279" s="4">
        <v>13</v>
      </c>
      <c r="F279" s="8">
        <v>1.1499999999999999</v>
      </c>
      <c r="G279" s="4">
        <v>28</v>
      </c>
      <c r="H279" s="8">
        <v>3.03</v>
      </c>
      <c r="I279" s="4">
        <v>0</v>
      </c>
    </row>
    <row r="280" spans="1:9" x14ac:dyDescent="0.2">
      <c r="A280" s="2">
        <v>9</v>
      </c>
      <c r="B280" s="1" t="s">
        <v>128</v>
      </c>
      <c r="C280" s="4">
        <v>41</v>
      </c>
      <c r="D280" s="8">
        <v>1.96</v>
      </c>
      <c r="E280" s="4">
        <v>7</v>
      </c>
      <c r="F280" s="8">
        <v>0.62</v>
      </c>
      <c r="G280" s="4">
        <v>34</v>
      </c>
      <c r="H280" s="8">
        <v>3.68</v>
      </c>
      <c r="I280" s="4">
        <v>0</v>
      </c>
    </row>
    <row r="281" spans="1:9" x14ac:dyDescent="0.2">
      <c r="A281" s="2">
        <v>11</v>
      </c>
      <c r="B281" s="1" t="s">
        <v>121</v>
      </c>
      <c r="C281" s="4">
        <v>38</v>
      </c>
      <c r="D281" s="8">
        <v>1.82</v>
      </c>
      <c r="E281" s="4">
        <v>6</v>
      </c>
      <c r="F281" s="8">
        <v>0.53</v>
      </c>
      <c r="G281" s="4">
        <v>32</v>
      </c>
      <c r="H281" s="8">
        <v>3.47</v>
      </c>
      <c r="I281" s="4">
        <v>0</v>
      </c>
    </row>
    <row r="282" spans="1:9" x14ac:dyDescent="0.2">
      <c r="A282" s="2">
        <v>11</v>
      </c>
      <c r="B282" s="1" t="s">
        <v>140</v>
      </c>
      <c r="C282" s="4">
        <v>38</v>
      </c>
      <c r="D282" s="8">
        <v>1.82</v>
      </c>
      <c r="E282" s="4">
        <v>36</v>
      </c>
      <c r="F282" s="8">
        <v>3.19</v>
      </c>
      <c r="G282" s="4">
        <v>2</v>
      </c>
      <c r="H282" s="8">
        <v>0.22</v>
      </c>
      <c r="I282" s="4">
        <v>0</v>
      </c>
    </row>
    <row r="283" spans="1:9" x14ac:dyDescent="0.2">
      <c r="A283" s="2">
        <v>13</v>
      </c>
      <c r="B283" s="1" t="s">
        <v>130</v>
      </c>
      <c r="C283" s="4">
        <v>37</v>
      </c>
      <c r="D283" s="8">
        <v>1.77</v>
      </c>
      <c r="E283" s="4">
        <v>22</v>
      </c>
      <c r="F283" s="8">
        <v>1.95</v>
      </c>
      <c r="G283" s="4">
        <v>15</v>
      </c>
      <c r="H283" s="8">
        <v>1.63</v>
      </c>
      <c r="I283" s="4">
        <v>0</v>
      </c>
    </row>
    <row r="284" spans="1:9" x14ac:dyDescent="0.2">
      <c r="A284" s="2">
        <v>14</v>
      </c>
      <c r="B284" s="1" t="s">
        <v>127</v>
      </c>
      <c r="C284" s="4">
        <v>36</v>
      </c>
      <c r="D284" s="8">
        <v>1.72</v>
      </c>
      <c r="E284" s="4">
        <v>19</v>
      </c>
      <c r="F284" s="8">
        <v>1.69</v>
      </c>
      <c r="G284" s="4">
        <v>16</v>
      </c>
      <c r="H284" s="8">
        <v>1.73</v>
      </c>
      <c r="I284" s="4">
        <v>1</v>
      </c>
    </row>
    <row r="285" spans="1:9" x14ac:dyDescent="0.2">
      <c r="A285" s="2">
        <v>15</v>
      </c>
      <c r="B285" s="1" t="s">
        <v>129</v>
      </c>
      <c r="C285" s="4">
        <v>33</v>
      </c>
      <c r="D285" s="8">
        <v>1.58</v>
      </c>
      <c r="E285" s="4">
        <v>15</v>
      </c>
      <c r="F285" s="8">
        <v>1.33</v>
      </c>
      <c r="G285" s="4">
        <v>18</v>
      </c>
      <c r="H285" s="8">
        <v>1.95</v>
      </c>
      <c r="I285" s="4">
        <v>0</v>
      </c>
    </row>
    <row r="286" spans="1:9" x14ac:dyDescent="0.2">
      <c r="A286" s="2">
        <v>16</v>
      </c>
      <c r="B286" s="1" t="s">
        <v>169</v>
      </c>
      <c r="C286" s="4">
        <v>32</v>
      </c>
      <c r="D286" s="8">
        <v>1.53</v>
      </c>
      <c r="E286" s="4">
        <v>25</v>
      </c>
      <c r="F286" s="8">
        <v>2.2200000000000002</v>
      </c>
      <c r="G286" s="4">
        <v>6</v>
      </c>
      <c r="H286" s="8">
        <v>0.65</v>
      </c>
      <c r="I286" s="4">
        <v>1</v>
      </c>
    </row>
    <row r="287" spans="1:9" x14ac:dyDescent="0.2">
      <c r="A287" s="2">
        <v>17</v>
      </c>
      <c r="B287" s="1" t="s">
        <v>125</v>
      </c>
      <c r="C287" s="4">
        <v>30</v>
      </c>
      <c r="D287" s="8">
        <v>1.44</v>
      </c>
      <c r="E287" s="4">
        <v>22</v>
      </c>
      <c r="F287" s="8">
        <v>1.95</v>
      </c>
      <c r="G287" s="4">
        <v>8</v>
      </c>
      <c r="H287" s="8">
        <v>0.87</v>
      </c>
      <c r="I287" s="4">
        <v>0</v>
      </c>
    </row>
    <row r="288" spans="1:9" x14ac:dyDescent="0.2">
      <c r="A288" s="2">
        <v>18</v>
      </c>
      <c r="B288" s="1" t="s">
        <v>168</v>
      </c>
      <c r="C288" s="4">
        <v>29</v>
      </c>
      <c r="D288" s="8">
        <v>1.39</v>
      </c>
      <c r="E288" s="4">
        <v>7</v>
      </c>
      <c r="F288" s="8">
        <v>0.62</v>
      </c>
      <c r="G288" s="4">
        <v>22</v>
      </c>
      <c r="H288" s="8">
        <v>2.38</v>
      </c>
      <c r="I288" s="4">
        <v>0</v>
      </c>
    </row>
    <row r="289" spans="1:9" x14ac:dyDescent="0.2">
      <c r="A289" s="2">
        <v>18</v>
      </c>
      <c r="B289" s="1" t="s">
        <v>124</v>
      </c>
      <c r="C289" s="4">
        <v>29</v>
      </c>
      <c r="D289" s="8">
        <v>1.39</v>
      </c>
      <c r="E289" s="4">
        <v>8</v>
      </c>
      <c r="F289" s="8">
        <v>0.71</v>
      </c>
      <c r="G289" s="4">
        <v>21</v>
      </c>
      <c r="H289" s="8">
        <v>2.2799999999999998</v>
      </c>
      <c r="I289" s="4">
        <v>0</v>
      </c>
    </row>
    <row r="290" spans="1:9" x14ac:dyDescent="0.2">
      <c r="A290" s="2">
        <v>18</v>
      </c>
      <c r="B290" s="1" t="s">
        <v>159</v>
      </c>
      <c r="C290" s="4">
        <v>29</v>
      </c>
      <c r="D290" s="8">
        <v>1.39</v>
      </c>
      <c r="E290" s="4">
        <v>26</v>
      </c>
      <c r="F290" s="8">
        <v>2.31</v>
      </c>
      <c r="G290" s="4">
        <v>3</v>
      </c>
      <c r="H290" s="8">
        <v>0.33</v>
      </c>
      <c r="I290" s="4">
        <v>0</v>
      </c>
    </row>
    <row r="291" spans="1:9" x14ac:dyDescent="0.2">
      <c r="A291" s="1"/>
      <c r="C291" s="4"/>
      <c r="D291" s="8"/>
      <c r="E291" s="4"/>
      <c r="F291" s="8"/>
      <c r="G291" s="4"/>
      <c r="H291" s="8"/>
      <c r="I291" s="4"/>
    </row>
    <row r="292" spans="1:9" x14ac:dyDescent="0.2">
      <c r="A292" s="1" t="s">
        <v>13</v>
      </c>
      <c r="C292" s="4"/>
      <c r="D292" s="8"/>
      <c r="E292" s="4"/>
      <c r="F292" s="8"/>
      <c r="G292" s="4"/>
      <c r="H292" s="8"/>
      <c r="I292" s="4"/>
    </row>
    <row r="293" spans="1:9" x14ac:dyDescent="0.2">
      <c r="A293" s="2">
        <v>1</v>
      </c>
      <c r="B293" s="1" t="s">
        <v>138</v>
      </c>
      <c r="C293" s="4">
        <v>162</v>
      </c>
      <c r="D293" s="8">
        <v>7.22</v>
      </c>
      <c r="E293" s="4">
        <v>147</v>
      </c>
      <c r="F293" s="8">
        <v>10.51</v>
      </c>
      <c r="G293" s="4">
        <v>15</v>
      </c>
      <c r="H293" s="8">
        <v>1.87</v>
      </c>
      <c r="I293" s="4">
        <v>0</v>
      </c>
    </row>
    <row r="294" spans="1:9" x14ac:dyDescent="0.2">
      <c r="A294" s="2">
        <v>2</v>
      </c>
      <c r="B294" s="1" t="s">
        <v>137</v>
      </c>
      <c r="C294" s="4">
        <v>125</v>
      </c>
      <c r="D294" s="8">
        <v>5.57</v>
      </c>
      <c r="E294" s="4">
        <v>121</v>
      </c>
      <c r="F294" s="8">
        <v>8.65</v>
      </c>
      <c r="G294" s="4">
        <v>4</v>
      </c>
      <c r="H294" s="8">
        <v>0.5</v>
      </c>
      <c r="I294" s="4">
        <v>0</v>
      </c>
    </row>
    <row r="295" spans="1:9" x14ac:dyDescent="0.2">
      <c r="A295" s="2">
        <v>3</v>
      </c>
      <c r="B295" s="1" t="s">
        <v>131</v>
      </c>
      <c r="C295" s="4">
        <v>78</v>
      </c>
      <c r="D295" s="8">
        <v>3.48</v>
      </c>
      <c r="E295" s="4">
        <v>57</v>
      </c>
      <c r="F295" s="8">
        <v>4.07</v>
      </c>
      <c r="G295" s="4">
        <v>21</v>
      </c>
      <c r="H295" s="8">
        <v>2.61</v>
      </c>
      <c r="I295" s="4">
        <v>0</v>
      </c>
    </row>
    <row r="296" spans="1:9" x14ac:dyDescent="0.2">
      <c r="A296" s="2">
        <v>4</v>
      </c>
      <c r="B296" s="1" t="s">
        <v>136</v>
      </c>
      <c r="C296" s="4">
        <v>76</v>
      </c>
      <c r="D296" s="8">
        <v>3.39</v>
      </c>
      <c r="E296" s="4">
        <v>70</v>
      </c>
      <c r="F296" s="8">
        <v>5</v>
      </c>
      <c r="G296" s="4">
        <v>6</v>
      </c>
      <c r="H296" s="8">
        <v>0.75</v>
      </c>
      <c r="I296" s="4">
        <v>0</v>
      </c>
    </row>
    <row r="297" spans="1:9" x14ac:dyDescent="0.2">
      <c r="A297" s="2">
        <v>5</v>
      </c>
      <c r="B297" s="1" t="s">
        <v>122</v>
      </c>
      <c r="C297" s="4">
        <v>68</v>
      </c>
      <c r="D297" s="8">
        <v>3.03</v>
      </c>
      <c r="E297" s="4">
        <v>47</v>
      </c>
      <c r="F297" s="8">
        <v>3.36</v>
      </c>
      <c r="G297" s="4">
        <v>21</v>
      </c>
      <c r="H297" s="8">
        <v>2.61</v>
      </c>
      <c r="I297" s="4">
        <v>0</v>
      </c>
    </row>
    <row r="298" spans="1:9" x14ac:dyDescent="0.2">
      <c r="A298" s="2">
        <v>6</v>
      </c>
      <c r="B298" s="1" t="s">
        <v>135</v>
      </c>
      <c r="C298" s="4">
        <v>60</v>
      </c>
      <c r="D298" s="8">
        <v>2.67</v>
      </c>
      <c r="E298" s="4">
        <v>46</v>
      </c>
      <c r="F298" s="8">
        <v>3.29</v>
      </c>
      <c r="G298" s="4">
        <v>14</v>
      </c>
      <c r="H298" s="8">
        <v>1.74</v>
      </c>
      <c r="I298" s="4">
        <v>0</v>
      </c>
    </row>
    <row r="299" spans="1:9" x14ac:dyDescent="0.2">
      <c r="A299" s="2">
        <v>7</v>
      </c>
      <c r="B299" s="1" t="s">
        <v>140</v>
      </c>
      <c r="C299" s="4">
        <v>58</v>
      </c>
      <c r="D299" s="8">
        <v>2.58</v>
      </c>
      <c r="E299" s="4">
        <v>56</v>
      </c>
      <c r="F299" s="8">
        <v>4</v>
      </c>
      <c r="G299" s="4">
        <v>2</v>
      </c>
      <c r="H299" s="8">
        <v>0.25</v>
      </c>
      <c r="I299" s="4">
        <v>0</v>
      </c>
    </row>
    <row r="300" spans="1:9" x14ac:dyDescent="0.2">
      <c r="A300" s="2">
        <v>8</v>
      </c>
      <c r="B300" s="1" t="s">
        <v>121</v>
      </c>
      <c r="C300" s="4">
        <v>51</v>
      </c>
      <c r="D300" s="8">
        <v>2.27</v>
      </c>
      <c r="E300" s="4">
        <v>11</v>
      </c>
      <c r="F300" s="8">
        <v>0.79</v>
      </c>
      <c r="G300" s="4">
        <v>40</v>
      </c>
      <c r="H300" s="8">
        <v>4.9800000000000004</v>
      </c>
      <c r="I300" s="4">
        <v>0</v>
      </c>
    </row>
    <row r="301" spans="1:9" x14ac:dyDescent="0.2">
      <c r="A301" s="2">
        <v>8</v>
      </c>
      <c r="B301" s="1" t="s">
        <v>139</v>
      </c>
      <c r="C301" s="4">
        <v>51</v>
      </c>
      <c r="D301" s="8">
        <v>2.27</v>
      </c>
      <c r="E301" s="4">
        <v>43</v>
      </c>
      <c r="F301" s="8">
        <v>3.07</v>
      </c>
      <c r="G301" s="4">
        <v>8</v>
      </c>
      <c r="H301" s="8">
        <v>1</v>
      </c>
      <c r="I301" s="4">
        <v>0</v>
      </c>
    </row>
    <row r="302" spans="1:9" x14ac:dyDescent="0.2">
      <c r="A302" s="2">
        <v>10</v>
      </c>
      <c r="B302" s="1" t="s">
        <v>127</v>
      </c>
      <c r="C302" s="4">
        <v>49</v>
      </c>
      <c r="D302" s="8">
        <v>2.1800000000000002</v>
      </c>
      <c r="E302" s="4">
        <v>35</v>
      </c>
      <c r="F302" s="8">
        <v>2.5</v>
      </c>
      <c r="G302" s="4">
        <v>14</v>
      </c>
      <c r="H302" s="8">
        <v>1.74</v>
      </c>
      <c r="I302" s="4">
        <v>0</v>
      </c>
    </row>
    <row r="303" spans="1:9" x14ac:dyDescent="0.2">
      <c r="A303" s="2">
        <v>11</v>
      </c>
      <c r="B303" s="1" t="s">
        <v>129</v>
      </c>
      <c r="C303" s="4">
        <v>48</v>
      </c>
      <c r="D303" s="8">
        <v>2.14</v>
      </c>
      <c r="E303" s="4">
        <v>12</v>
      </c>
      <c r="F303" s="8">
        <v>0.86</v>
      </c>
      <c r="G303" s="4">
        <v>36</v>
      </c>
      <c r="H303" s="8">
        <v>4.4800000000000004</v>
      </c>
      <c r="I303" s="4">
        <v>0</v>
      </c>
    </row>
    <row r="304" spans="1:9" x14ac:dyDescent="0.2">
      <c r="A304" s="2">
        <v>12</v>
      </c>
      <c r="B304" s="1" t="s">
        <v>128</v>
      </c>
      <c r="C304" s="4">
        <v>45</v>
      </c>
      <c r="D304" s="8">
        <v>2.0099999999999998</v>
      </c>
      <c r="E304" s="4">
        <v>27</v>
      </c>
      <c r="F304" s="8">
        <v>1.93</v>
      </c>
      <c r="G304" s="4">
        <v>18</v>
      </c>
      <c r="H304" s="8">
        <v>2.2400000000000002</v>
      </c>
      <c r="I304" s="4">
        <v>0</v>
      </c>
    </row>
    <row r="305" spans="1:9" x14ac:dyDescent="0.2">
      <c r="A305" s="2">
        <v>12</v>
      </c>
      <c r="B305" s="1" t="s">
        <v>134</v>
      </c>
      <c r="C305" s="4">
        <v>45</v>
      </c>
      <c r="D305" s="8">
        <v>2.0099999999999998</v>
      </c>
      <c r="E305" s="4">
        <v>36</v>
      </c>
      <c r="F305" s="8">
        <v>2.57</v>
      </c>
      <c r="G305" s="4">
        <v>9</v>
      </c>
      <c r="H305" s="8">
        <v>1.1200000000000001</v>
      </c>
      <c r="I305" s="4">
        <v>0</v>
      </c>
    </row>
    <row r="306" spans="1:9" x14ac:dyDescent="0.2">
      <c r="A306" s="2">
        <v>14</v>
      </c>
      <c r="B306" s="1" t="s">
        <v>126</v>
      </c>
      <c r="C306" s="4">
        <v>40</v>
      </c>
      <c r="D306" s="8">
        <v>1.78</v>
      </c>
      <c r="E306" s="4">
        <v>25</v>
      </c>
      <c r="F306" s="8">
        <v>1.79</v>
      </c>
      <c r="G306" s="4">
        <v>15</v>
      </c>
      <c r="H306" s="8">
        <v>1.87</v>
      </c>
      <c r="I306" s="4">
        <v>0</v>
      </c>
    </row>
    <row r="307" spans="1:9" x14ac:dyDescent="0.2">
      <c r="A307" s="2">
        <v>15</v>
      </c>
      <c r="B307" s="1" t="s">
        <v>130</v>
      </c>
      <c r="C307" s="4">
        <v>37</v>
      </c>
      <c r="D307" s="8">
        <v>1.65</v>
      </c>
      <c r="E307" s="4">
        <v>22</v>
      </c>
      <c r="F307" s="8">
        <v>1.57</v>
      </c>
      <c r="G307" s="4">
        <v>15</v>
      </c>
      <c r="H307" s="8">
        <v>1.87</v>
      </c>
      <c r="I307" s="4">
        <v>0</v>
      </c>
    </row>
    <row r="308" spans="1:9" x14ac:dyDescent="0.2">
      <c r="A308" s="2">
        <v>15</v>
      </c>
      <c r="B308" s="1" t="s">
        <v>159</v>
      </c>
      <c r="C308" s="4">
        <v>37</v>
      </c>
      <c r="D308" s="8">
        <v>1.65</v>
      </c>
      <c r="E308" s="4">
        <v>28</v>
      </c>
      <c r="F308" s="8">
        <v>2</v>
      </c>
      <c r="G308" s="4">
        <v>9</v>
      </c>
      <c r="H308" s="8">
        <v>1.1200000000000001</v>
      </c>
      <c r="I308" s="4">
        <v>0</v>
      </c>
    </row>
    <row r="309" spans="1:9" x14ac:dyDescent="0.2">
      <c r="A309" s="2">
        <v>17</v>
      </c>
      <c r="B309" s="1" t="s">
        <v>125</v>
      </c>
      <c r="C309" s="4">
        <v>34</v>
      </c>
      <c r="D309" s="8">
        <v>1.52</v>
      </c>
      <c r="E309" s="4">
        <v>29</v>
      </c>
      <c r="F309" s="8">
        <v>2.0699999999999998</v>
      </c>
      <c r="G309" s="4">
        <v>5</v>
      </c>
      <c r="H309" s="8">
        <v>0.62</v>
      </c>
      <c r="I309" s="4">
        <v>0</v>
      </c>
    </row>
    <row r="310" spans="1:9" x14ac:dyDescent="0.2">
      <c r="A310" s="2">
        <v>18</v>
      </c>
      <c r="B310" s="1" t="s">
        <v>154</v>
      </c>
      <c r="C310" s="4">
        <v>32</v>
      </c>
      <c r="D310" s="8">
        <v>1.43</v>
      </c>
      <c r="E310" s="4">
        <v>28</v>
      </c>
      <c r="F310" s="8">
        <v>2</v>
      </c>
      <c r="G310" s="4">
        <v>4</v>
      </c>
      <c r="H310" s="8">
        <v>0.5</v>
      </c>
      <c r="I310" s="4">
        <v>0</v>
      </c>
    </row>
    <row r="311" spans="1:9" x14ac:dyDescent="0.2">
      <c r="A311" s="2">
        <v>19</v>
      </c>
      <c r="B311" s="1" t="s">
        <v>141</v>
      </c>
      <c r="C311" s="4">
        <v>29</v>
      </c>
      <c r="D311" s="8">
        <v>1.29</v>
      </c>
      <c r="E311" s="4">
        <v>14</v>
      </c>
      <c r="F311" s="8">
        <v>1</v>
      </c>
      <c r="G311" s="4">
        <v>15</v>
      </c>
      <c r="H311" s="8">
        <v>1.87</v>
      </c>
      <c r="I311" s="4">
        <v>0</v>
      </c>
    </row>
    <row r="312" spans="1:9" x14ac:dyDescent="0.2">
      <c r="A312" s="2">
        <v>20</v>
      </c>
      <c r="B312" s="1" t="s">
        <v>152</v>
      </c>
      <c r="C312" s="4">
        <v>28</v>
      </c>
      <c r="D312" s="8">
        <v>1.25</v>
      </c>
      <c r="E312" s="4">
        <v>21</v>
      </c>
      <c r="F312" s="8">
        <v>1.5</v>
      </c>
      <c r="G312" s="4">
        <v>7</v>
      </c>
      <c r="H312" s="8">
        <v>0.87</v>
      </c>
      <c r="I312" s="4">
        <v>0</v>
      </c>
    </row>
    <row r="313" spans="1:9" x14ac:dyDescent="0.2">
      <c r="A313" s="1"/>
      <c r="C313" s="4"/>
      <c r="D313" s="8"/>
      <c r="E313" s="4"/>
      <c r="F313" s="8"/>
      <c r="G313" s="4"/>
      <c r="H313" s="8"/>
      <c r="I313" s="4"/>
    </row>
    <row r="314" spans="1:9" x14ac:dyDescent="0.2">
      <c r="A314" s="1" t="s">
        <v>14</v>
      </c>
      <c r="C314" s="4"/>
      <c r="D314" s="8"/>
      <c r="E314" s="4"/>
      <c r="F314" s="8"/>
      <c r="G314" s="4"/>
      <c r="H314" s="8"/>
      <c r="I314" s="4"/>
    </row>
    <row r="315" spans="1:9" x14ac:dyDescent="0.2">
      <c r="A315" s="2">
        <v>1</v>
      </c>
      <c r="B315" s="1" t="s">
        <v>138</v>
      </c>
      <c r="C315" s="4">
        <v>59</v>
      </c>
      <c r="D315" s="8">
        <v>5.65</v>
      </c>
      <c r="E315" s="4">
        <v>54</v>
      </c>
      <c r="F315" s="8">
        <v>8.7799999999999994</v>
      </c>
      <c r="G315" s="4">
        <v>5</v>
      </c>
      <c r="H315" s="8">
        <v>1.21</v>
      </c>
      <c r="I315" s="4">
        <v>0</v>
      </c>
    </row>
    <row r="316" spans="1:9" x14ac:dyDescent="0.2">
      <c r="A316" s="2">
        <v>2</v>
      </c>
      <c r="B316" s="1" t="s">
        <v>131</v>
      </c>
      <c r="C316" s="4">
        <v>48</v>
      </c>
      <c r="D316" s="8">
        <v>4.59</v>
      </c>
      <c r="E316" s="4">
        <v>39</v>
      </c>
      <c r="F316" s="8">
        <v>6.34</v>
      </c>
      <c r="G316" s="4">
        <v>9</v>
      </c>
      <c r="H316" s="8">
        <v>2.17</v>
      </c>
      <c r="I316" s="4">
        <v>0</v>
      </c>
    </row>
    <row r="317" spans="1:9" x14ac:dyDescent="0.2">
      <c r="A317" s="2">
        <v>3</v>
      </c>
      <c r="B317" s="1" t="s">
        <v>137</v>
      </c>
      <c r="C317" s="4">
        <v>35</v>
      </c>
      <c r="D317" s="8">
        <v>3.35</v>
      </c>
      <c r="E317" s="4">
        <v>33</v>
      </c>
      <c r="F317" s="8">
        <v>5.37</v>
      </c>
      <c r="G317" s="4">
        <v>2</v>
      </c>
      <c r="H317" s="8">
        <v>0.48</v>
      </c>
      <c r="I317" s="4">
        <v>0</v>
      </c>
    </row>
    <row r="318" spans="1:9" x14ac:dyDescent="0.2">
      <c r="A318" s="2">
        <v>4</v>
      </c>
      <c r="B318" s="1" t="s">
        <v>136</v>
      </c>
      <c r="C318" s="4">
        <v>30</v>
      </c>
      <c r="D318" s="8">
        <v>2.87</v>
      </c>
      <c r="E318" s="4">
        <v>27</v>
      </c>
      <c r="F318" s="8">
        <v>4.3899999999999997</v>
      </c>
      <c r="G318" s="4">
        <v>3</v>
      </c>
      <c r="H318" s="8">
        <v>0.72</v>
      </c>
      <c r="I318" s="4">
        <v>0</v>
      </c>
    </row>
    <row r="319" spans="1:9" x14ac:dyDescent="0.2">
      <c r="A319" s="2">
        <v>5</v>
      </c>
      <c r="B319" s="1" t="s">
        <v>122</v>
      </c>
      <c r="C319" s="4">
        <v>29</v>
      </c>
      <c r="D319" s="8">
        <v>2.78</v>
      </c>
      <c r="E319" s="4">
        <v>15</v>
      </c>
      <c r="F319" s="8">
        <v>2.44</v>
      </c>
      <c r="G319" s="4">
        <v>14</v>
      </c>
      <c r="H319" s="8">
        <v>3.38</v>
      </c>
      <c r="I319" s="4">
        <v>0</v>
      </c>
    </row>
    <row r="320" spans="1:9" x14ac:dyDescent="0.2">
      <c r="A320" s="2">
        <v>5</v>
      </c>
      <c r="B320" s="1" t="s">
        <v>134</v>
      </c>
      <c r="C320" s="4">
        <v>29</v>
      </c>
      <c r="D320" s="8">
        <v>2.78</v>
      </c>
      <c r="E320" s="4">
        <v>23</v>
      </c>
      <c r="F320" s="8">
        <v>3.74</v>
      </c>
      <c r="G320" s="4">
        <v>6</v>
      </c>
      <c r="H320" s="8">
        <v>1.45</v>
      </c>
      <c r="I320" s="4">
        <v>0</v>
      </c>
    </row>
    <row r="321" spans="1:9" x14ac:dyDescent="0.2">
      <c r="A321" s="2">
        <v>7</v>
      </c>
      <c r="B321" s="1" t="s">
        <v>135</v>
      </c>
      <c r="C321" s="4">
        <v>28</v>
      </c>
      <c r="D321" s="8">
        <v>2.68</v>
      </c>
      <c r="E321" s="4">
        <v>27</v>
      </c>
      <c r="F321" s="8">
        <v>4.3899999999999997</v>
      </c>
      <c r="G321" s="4">
        <v>1</v>
      </c>
      <c r="H321" s="8">
        <v>0.24</v>
      </c>
      <c r="I321" s="4">
        <v>0</v>
      </c>
    </row>
    <row r="322" spans="1:9" x14ac:dyDescent="0.2">
      <c r="A322" s="2">
        <v>8</v>
      </c>
      <c r="B322" s="1" t="s">
        <v>139</v>
      </c>
      <c r="C322" s="4">
        <v>23</v>
      </c>
      <c r="D322" s="8">
        <v>2.2000000000000002</v>
      </c>
      <c r="E322" s="4">
        <v>18</v>
      </c>
      <c r="F322" s="8">
        <v>2.93</v>
      </c>
      <c r="G322" s="4">
        <v>5</v>
      </c>
      <c r="H322" s="8">
        <v>1.21</v>
      </c>
      <c r="I322" s="4">
        <v>0</v>
      </c>
    </row>
    <row r="323" spans="1:9" x14ac:dyDescent="0.2">
      <c r="A323" s="2">
        <v>9</v>
      </c>
      <c r="B323" s="1" t="s">
        <v>140</v>
      </c>
      <c r="C323" s="4">
        <v>22</v>
      </c>
      <c r="D323" s="8">
        <v>2.11</v>
      </c>
      <c r="E323" s="4">
        <v>22</v>
      </c>
      <c r="F323" s="8">
        <v>3.58</v>
      </c>
      <c r="G323" s="4">
        <v>0</v>
      </c>
      <c r="H323" s="8">
        <v>0</v>
      </c>
      <c r="I323" s="4">
        <v>0</v>
      </c>
    </row>
    <row r="324" spans="1:9" x14ac:dyDescent="0.2">
      <c r="A324" s="2">
        <v>10</v>
      </c>
      <c r="B324" s="1" t="s">
        <v>152</v>
      </c>
      <c r="C324" s="4">
        <v>21</v>
      </c>
      <c r="D324" s="8">
        <v>2.0099999999999998</v>
      </c>
      <c r="E324" s="4">
        <v>11</v>
      </c>
      <c r="F324" s="8">
        <v>1.79</v>
      </c>
      <c r="G324" s="4">
        <v>10</v>
      </c>
      <c r="H324" s="8">
        <v>2.42</v>
      </c>
      <c r="I324" s="4">
        <v>0</v>
      </c>
    </row>
    <row r="325" spans="1:9" x14ac:dyDescent="0.2">
      <c r="A325" s="2">
        <v>10</v>
      </c>
      <c r="B325" s="1" t="s">
        <v>127</v>
      </c>
      <c r="C325" s="4">
        <v>21</v>
      </c>
      <c r="D325" s="8">
        <v>2.0099999999999998</v>
      </c>
      <c r="E325" s="4">
        <v>15</v>
      </c>
      <c r="F325" s="8">
        <v>2.44</v>
      </c>
      <c r="G325" s="4">
        <v>6</v>
      </c>
      <c r="H325" s="8">
        <v>1.45</v>
      </c>
      <c r="I325" s="4">
        <v>0</v>
      </c>
    </row>
    <row r="326" spans="1:9" x14ac:dyDescent="0.2">
      <c r="A326" s="2">
        <v>12</v>
      </c>
      <c r="B326" s="1" t="s">
        <v>149</v>
      </c>
      <c r="C326" s="4">
        <v>19</v>
      </c>
      <c r="D326" s="8">
        <v>1.82</v>
      </c>
      <c r="E326" s="4">
        <v>12</v>
      </c>
      <c r="F326" s="8">
        <v>1.95</v>
      </c>
      <c r="G326" s="4">
        <v>7</v>
      </c>
      <c r="H326" s="8">
        <v>1.69</v>
      </c>
      <c r="I326" s="4">
        <v>0</v>
      </c>
    </row>
    <row r="327" spans="1:9" x14ac:dyDescent="0.2">
      <c r="A327" s="2">
        <v>12</v>
      </c>
      <c r="B327" s="1" t="s">
        <v>130</v>
      </c>
      <c r="C327" s="4">
        <v>19</v>
      </c>
      <c r="D327" s="8">
        <v>1.82</v>
      </c>
      <c r="E327" s="4">
        <v>10</v>
      </c>
      <c r="F327" s="8">
        <v>1.63</v>
      </c>
      <c r="G327" s="4">
        <v>9</v>
      </c>
      <c r="H327" s="8">
        <v>2.17</v>
      </c>
      <c r="I327" s="4">
        <v>0</v>
      </c>
    </row>
    <row r="328" spans="1:9" x14ac:dyDescent="0.2">
      <c r="A328" s="2">
        <v>14</v>
      </c>
      <c r="B328" s="1" t="s">
        <v>170</v>
      </c>
      <c r="C328" s="4">
        <v>17</v>
      </c>
      <c r="D328" s="8">
        <v>1.63</v>
      </c>
      <c r="E328" s="4">
        <v>11</v>
      </c>
      <c r="F328" s="8">
        <v>1.79</v>
      </c>
      <c r="G328" s="4">
        <v>6</v>
      </c>
      <c r="H328" s="8">
        <v>1.45</v>
      </c>
      <c r="I328" s="4">
        <v>0</v>
      </c>
    </row>
    <row r="329" spans="1:9" x14ac:dyDescent="0.2">
      <c r="A329" s="2">
        <v>14</v>
      </c>
      <c r="B329" s="1" t="s">
        <v>125</v>
      </c>
      <c r="C329" s="4">
        <v>17</v>
      </c>
      <c r="D329" s="8">
        <v>1.63</v>
      </c>
      <c r="E329" s="4">
        <v>9</v>
      </c>
      <c r="F329" s="8">
        <v>1.46</v>
      </c>
      <c r="G329" s="4">
        <v>8</v>
      </c>
      <c r="H329" s="8">
        <v>1.93</v>
      </c>
      <c r="I329" s="4">
        <v>0</v>
      </c>
    </row>
    <row r="330" spans="1:9" x14ac:dyDescent="0.2">
      <c r="A330" s="2">
        <v>14</v>
      </c>
      <c r="B330" s="1" t="s">
        <v>171</v>
      </c>
      <c r="C330" s="4">
        <v>17</v>
      </c>
      <c r="D330" s="8">
        <v>1.63</v>
      </c>
      <c r="E330" s="4">
        <v>12</v>
      </c>
      <c r="F330" s="8">
        <v>1.95</v>
      </c>
      <c r="G330" s="4">
        <v>5</v>
      </c>
      <c r="H330" s="8">
        <v>1.21</v>
      </c>
      <c r="I330" s="4">
        <v>0</v>
      </c>
    </row>
    <row r="331" spans="1:9" x14ac:dyDescent="0.2">
      <c r="A331" s="2">
        <v>17</v>
      </c>
      <c r="B331" s="1" t="s">
        <v>121</v>
      </c>
      <c r="C331" s="4">
        <v>16</v>
      </c>
      <c r="D331" s="8">
        <v>1.53</v>
      </c>
      <c r="E331" s="4">
        <v>1</v>
      </c>
      <c r="F331" s="8">
        <v>0.16</v>
      </c>
      <c r="G331" s="4">
        <v>15</v>
      </c>
      <c r="H331" s="8">
        <v>3.62</v>
      </c>
      <c r="I331" s="4">
        <v>0</v>
      </c>
    </row>
    <row r="332" spans="1:9" x14ac:dyDescent="0.2">
      <c r="A332" s="2">
        <v>18</v>
      </c>
      <c r="B332" s="1" t="s">
        <v>155</v>
      </c>
      <c r="C332" s="4">
        <v>15</v>
      </c>
      <c r="D332" s="8">
        <v>1.44</v>
      </c>
      <c r="E332" s="4">
        <v>10</v>
      </c>
      <c r="F332" s="8">
        <v>1.63</v>
      </c>
      <c r="G332" s="4">
        <v>5</v>
      </c>
      <c r="H332" s="8">
        <v>1.21</v>
      </c>
      <c r="I332" s="4">
        <v>0</v>
      </c>
    </row>
    <row r="333" spans="1:9" x14ac:dyDescent="0.2">
      <c r="A333" s="2">
        <v>18</v>
      </c>
      <c r="B333" s="1" t="s">
        <v>141</v>
      </c>
      <c r="C333" s="4">
        <v>15</v>
      </c>
      <c r="D333" s="8">
        <v>1.44</v>
      </c>
      <c r="E333" s="4">
        <v>8</v>
      </c>
      <c r="F333" s="8">
        <v>1.3</v>
      </c>
      <c r="G333" s="4">
        <v>7</v>
      </c>
      <c r="H333" s="8">
        <v>1.69</v>
      </c>
      <c r="I333" s="4">
        <v>0</v>
      </c>
    </row>
    <row r="334" spans="1:9" x14ac:dyDescent="0.2">
      <c r="A334" s="2">
        <v>18</v>
      </c>
      <c r="B334" s="1" t="s">
        <v>164</v>
      </c>
      <c r="C334" s="4">
        <v>15</v>
      </c>
      <c r="D334" s="8">
        <v>1.44</v>
      </c>
      <c r="E334" s="4">
        <v>2</v>
      </c>
      <c r="F334" s="8">
        <v>0.33</v>
      </c>
      <c r="G334" s="4">
        <v>12</v>
      </c>
      <c r="H334" s="8">
        <v>2.9</v>
      </c>
      <c r="I334" s="4">
        <v>0</v>
      </c>
    </row>
    <row r="335" spans="1:9" x14ac:dyDescent="0.2">
      <c r="A335" s="1"/>
      <c r="C335" s="4"/>
      <c r="D335" s="8"/>
      <c r="E335" s="4"/>
      <c r="F335" s="8"/>
      <c r="G335" s="4"/>
      <c r="H335" s="8"/>
      <c r="I335" s="4"/>
    </row>
    <row r="336" spans="1:9" x14ac:dyDescent="0.2">
      <c r="A336" s="1" t="s">
        <v>15</v>
      </c>
      <c r="C336" s="4"/>
      <c r="D336" s="8"/>
      <c r="E336" s="4"/>
      <c r="F336" s="8"/>
      <c r="G336" s="4"/>
      <c r="H336" s="8"/>
      <c r="I336" s="4"/>
    </row>
    <row r="337" spans="1:9" x14ac:dyDescent="0.2">
      <c r="A337" s="2">
        <v>1</v>
      </c>
      <c r="B337" s="1" t="s">
        <v>138</v>
      </c>
      <c r="C337" s="4">
        <v>48</v>
      </c>
      <c r="D337" s="8">
        <v>5.6</v>
      </c>
      <c r="E337" s="4">
        <v>44</v>
      </c>
      <c r="F337" s="8">
        <v>8.6300000000000008</v>
      </c>
      <c r="G337" s="4">
        <v>4</v>
      </c>
      <c r="H337" s="8">
        <v>1.25</v>
      </c>
      <c r="I337" s="4">
        <v>0</v>
      </c>
    </row>
    <row r="338" spans="1:9" x14ac:dyDescent="0.2">
      <c r="A338" s="2">
        <v>2</v>
      </c>
      <c r="B338" s="1" t="s">
        <v>127</v>
      </c>
      <c r="C338" s="4">
        <v>32</v>
      </c>
      <c r="D338" s="8">
        <v>3.73</v>
      </c>
      <c r="E338" s="4">
        <v>17</v>
      </c>
      <c r="F338" s="8">
        <v>3.33</v>
      </c>
      <c r="G338" s="4">
        <v>15</v>
      </c>
      <c r="H338" s="8">
        <v>4.6900000000000004</v>
      </c>
      <c r="I338" s="4">
        <v>0</v>
      </c>
    </row>
    <row r="339" spans="1:9" x14ac:dyDescent="0.2">
      <c r="A339" s="2">
        <v>3</v>
      </c>
      <c r="B339" s="1" t="s">
        <v>137</v>
      </c>
      <c r="C339" s="4">
        <v>28</v>
      </c>
      <c r="D339" s="8">
        <v>3.27</v>
      </c>
      <c r="E339" s="4">
        <v>27</v>
      </c>
      <c r="F339" s="8">
        <v>5.29</v>
      </c>
      <c r="G339" s="4">
        <v>1</v>
      </c>
      <c r="H339" s="8">
        <v>0.31</v>
      </c>
      <c r="I339" s="4">
        <v>0</v>
      </c>
    </row>
    <row r="340" spans="1:9" x14ac:dyDescent="0.2">
      <c r="A340" s="2">
        <v>4</v>
      </c>
      <c r="B340" s="1" t="s">
        <v>173</v>
      </c>
      <c r="C340" s="4">
        <v>25</v>
      </c>
      <c r="D340" s="8">
        <v>2.92</v>
      </c>
      <c r="E340" s="4">
        <v>18</v>
      </c>
      <c r="F340" s="8">
        <v>3.53</v>
      </c>
      <c r="G340" s="4">
        <v>7</v>
      </c>
      <c r="H340" s="8">
        <v>2.19</v>
      </c>
      <c r="I340" s="4">
        <v>0</v>
      </c>
    </row>
    <row r="341" spans="1:9" x14ac:dyDescent="0.2">
      <c r="A341" s="2">
        <v>5</v>
      </c>
      <c r="B341" s="1" t="s">
        <v>136</v>
      </c>
      <c r="C341" s="4">
        <v>23</v>
      </c>
      <c r="D341" s="8">
        <v>2.68</v>
      </c>
      <c r="E341" s="4">
        <v>20</v>
      </c>
      <c r="F341" s="8">
        <v>3.92</v>
      </c>
      <c r="G341" s="4">
        <v>3</v>
      </c>
      <c r="H341" s="8">
        <v>0.94</v>
      </c>
      <c r="I341" s="4">
        <v>0</v>
      </c>
    </row>
    <row r="342" spans="1:9" x14ac:dyDescent="0.2">
      <c r="A342" s="2">
        <v>6</v>
      </c>
      <c r="B342" s="1" t="s">
        <v>129</v>
      </c>
      <c r="C342" s="4">
        <v>21</v>
      </c>
      <c r="D342" s="8">
        <v>2.4500000000000002</v>
      </c>
      <c r="E342" s="4">
        <v>5</v>
      </c>
      <c r="F342" s="8">
        <v>0.98</v>
      </c>
      <c r="G342" s="4">
        <v>16</v>
      </c>
      <c r="H342" s="8">
        <v>5</v>
      </c>
      <c r="I342" s="4">
        <v>0</v>
      </c>
    </row>
    <row r="343" spans="1:9" x14ac:dyDescent="0.2">
      <c r="A343" s="2">
        <v>6</v>
      </c>
      <c r="B343" s="1" t="s">
        <v>139</v>
      </c>
      <c r="C343" s="4">
        <v>21</v>
      </c>
      <c r="D343" s="8">
        <v>2.4500000000000002</v>
      </c>
      <c r="E343" s="4">
        <v>19</v>
      </c>
      <c r="F343" s="8">
        <v>3.73</v>
      </c>
      <c r="G343" s="4">
        <v>2</v>
      </c>
      <c r="H343" s="8">
        <v>0.63</v>
      </c>
      <c r="I343" s="4">
        <v>0</v>
      </c>
    </row>
    <row r="344" spans="1:9" x14ac:dyDescent="0.2">
      <c r="A344" s="2">
        <v>8</v>
      </c>
      <c r="B344" s="1" t="s">
        <v>131</v>
      </c>
      <c r="C344" s="4">
        <v>19</v>
      </c>
      <c r="D344" s="8">
        <v>2.2200000000000002</v>
      </c>
      <c r="E344" s="4">
        <v>16</v>
      </c>
      <c r="F344" s="8">
        <v>3.14</v>
      </c>
      <c r="G344" s="4">
        <v>3</v>
      </c>
      <c r="H344" s="8">
        <v>0.94</v>
      </c>
      <c r="I344" s="4">
        <v>0</v>
      </c>
    </row>
    <row r="345" spans="1:9" x14ac:dyDescent="0.2">
      <c r="A345" s="2">
        <v>9</v>
      </c>
      <c r="B345" s="1" t="s">
        <v>134</v>
      </c>
      <c r="C345" s="4">
        <v>18</v>
      </c>
      <c r="D345" s="8">
        <v>2.1</v>
      </c>
      <c r="E345" s="4">
        <v>14</v>
      </c>
      <c r="F345" s="8">
        <v>2.75</v>
      </c>
      <c r="G345" s="4">
        <v>4</v>
      </c>
      <c r="H345" s="8">
        <v>1.25</v>
      </c>
      <c r="I345" s="4">
        <v>0</v>
      </c>
    </row>
    <row r="346" spans="1:9" x14ac:dyDescent="0.2">
      <c r="A346" s="2">
        <v>10</v>
      </c>
      <c r="B346" s="1" t="s">
        <v>122</v>
      </c>
      <c r="C346" s="4">
        <v>16</v>
      </c>
      <c r="D346" s="8">
        <v>1.87</v>
      </c>
      <c r="E346" s="4">
        <v>12</v>
      </c>
      <c r="F346" s="8">
        <v>2.35</v>
      </c>
      <c r="G346" s="4">
        <v>4</v>
      </c>
      <c r="H346" s="8">
        <v>1.25</v>
      </c>
      <c r="I346" s="4">
        <v>0</v>
      </c>
    </row>
    <row r="347" spans="1:9" x14ac:dyDescent="0.2">
      <c r="A347" s="2">
        <v>10</v>
      </c>
      <c r="B347" s="1" t="s">
        <v>125</v>
      </c>
      <c r="C347" s="4">
        <v>16</v>
      </c>
      <c r="D347" s="8">
        <v>1.87</v>
      </c>
      <c r="E347" s="4">
        <v>12</v>
      </c>
      <c r="F347" s="8">
        <v>2.35</v>
      </c>
      <c r="G347" s="4">
        <v>4</v>
      </c>
      <c r="H347" s="8">
        <v>1.25</v>
      </c>
      <c r="I347" s="4">
        <v>0</v>
      </c>
    </row>
    <row r="348" spans="1:9" x14ac:dyDescent="0.2">
      <c r="A348" s="2">
        <v>12</v>
      </c>
      <c r="B348" s="1" t="s">
        <v>172</v>
      </c>
      <c r="C348" s="4">
        <v>15</v>
      </c>
      <c r="D348" s="8">
        <v>1.75</v>
      </c>
      <c r="E348" s="4">
        <v>10</v>
      </c>
      <c r="F348" s="8">
        <v>1.96</v>
      </c>
      <c r="G348" s="4">
        <v>5</v>
      </c>
      <c r="H348" s="8">
        <v>1.56</v>
      </c>
      <c r="I348" s="4">
        <v>0</v>
      </c>
    </row>
    <row r="349" spans="1:9" x14ac:dyDescent="0.2">
      <c r="A349" s="2">
        <v>12</v>
      </c>
      <c r="B349" s="1" t="s">
        <v>126</v>
      </c>
      <c r="C349" s="4">
        <v>15</v>
      </c>
      <c r="D349" s="8">
        <v>1.75</v>
      </c>
      <c r="E349" s="4">
        <v>10</v>
      </c>
      <c r="F349" s="8">
        <v>1.96</v>
      </c>
      <c r="G349" s="4">
        <v>5</v>
      </c>
      <c r="H349" s="8">
        <v>1.56</v>
      </c>
      <c r="I349" s="4">
        <v>0</v>
      </c>
    </row>
    <row r="350" spans="1:9" x14ac:dyDescent="0.2">
      <c r="A350" s="2">
        <v>12</v>
      </c>
      <c r="B350" s="1" t="s">
        <v>130</v>
      </c>
      <c r="C350" s="4">
        <v>15</v>
      </c>
      <c r="D350" s="8">
        <v>1.75</v>
      </c>
      <c r="E350" s="4">
        <v>11</v>
      </c>
      <c r="F350" s="8">
        <v>2.16</v>
      </c>
      <c r="G350" s="4">
        <v>4</v>
      </c>
      <c r="H350" s="8">
        <v>1.25</v>
      </c>
      <c r="I350" s="4">
        <v>0</v>
      </c>
    </row>
    <row r="351" spans="1:9" x14ac:dyDescent="0.2">
      <c r="A351" s="2">
        <v>15</v>
      </c>
      <c r="B351" s="1" t="s">
        <v>135</v>
      </c>
      <c r="C351" s="4">
        <v>14</v>
      </c>
      <c r="D351" s="8">
        <v>1.63</v>
      </c>
      <c r="E351" s="4">
        <v>12</v>
      </c>
      <c r="F351" s="8">
        <v>2.35</v>
      </c>
      <c r="G351" s="4">
        <v>2</v>
      </c>
      <c r="H351" s="8">
        <v>0.63</v>
      </c>
      <c r="I351" s="4">
        <v>0</v>
      </c>
    </row>
    <row r="352" spans="1:9" x14ac:dyDescent="0.2">
      <c r="A352" s="2">
        <v>16</v>
      </c>
      <c r="B352" s="1" t="s">
        <v>128</v>
      </c>
      <c r="C352" s="4">
        <v>13</v>
      </c>
      <c r="D352" s="8">
        <v>1.52</v>
      </c>
      <c r="E352" s="4">
        <v>5</v>
      </c>
      <c r="F352" s="8">
        <v>0.98</v>
      </c>
      <c r="G352" s="4">
        <v>8</v>
      </c>
      <c r="H352" s="8">
        <v>2.5</v>
      </c>
      <c r="I352" s="4">
        <v>0</v>
      </c>
    </row>
    <row r="353" spans="1:9" x14ac:dyDescent="0.2">
      <c r="A353" s="2">
        <v>17</v>
      </c>
      <c r="B353" s="1" t="s">
        <v>155</v>
      </c>
      <c r="C353" s="4">
        <v>11</v>
      </c>
      <c r="D353" s="8">
        <v>1.28</v>
      </c>
      <c r="E353" s="4">
        <v>9</v>
      </c>
      <c r="F353" s="8">
        <v>1.76</v>
      </c>
      <c r="G353" s="4">
        <v>2</v>
      </c>
      <c r="H353" s="8">
        <v>0.63</v>
      </c>
      <c r="I353" s="4">
        <v>0</v>
      </c>
    </row>
    <row r="354" spans="1:9" x14ac:dyDescent="0.2">
      <c r="A354" s="2">
        <v>17</v>
      </c>
      <c r="B354" s="1" t="s">
        <v>162</v>
      </c>
      <c r="C354" s="4">
        <v>11</v>
      </c>
      <c r="D354" s="8">
        <v>1.28</v>
      </c>
      <c r="E354" s="4">
        <v>9</v>
      </c>
      <c r="F354" s="8">
        <v>1.76</v>
      </c>
      <c r="G354" s="4">
        <v>2</v>
      </c>
      <c r="H354" s="8">
        <v>0.63</v>
      </c>
      <c r="I354" s="4">
        <v>0</v>
      </c>
    </row>
    <row r="355" spans="1:9" x14ac:dyDescent="0.2">
      <c r="A355" s="2">
        <v>17</v>
      </c>
      <c r="B355" s="1" t="s">
        <v>166</v>
      </c>
      <c r="C355" s="4">
        <v>11</v>
      </c>
      <c r="D355" s="8">
        <v>1.28</v>
      </c>
      <c r="E355" s="4">
        <v>8</v>
      </c>
      <c r="F355" s="8">
        <v>1.57</v>
      </c>
      <c r="G355" s="4">
        <v>3</v>
      </c>
      <c r="H355" s="8">
        <v>0.94</v>
      </c>
      <c r="I355" s="4">
        <v>0</v>
      </c>
    </row>
    <row r="356" spans="1:9" x14ac:dyDescent="0.2">
      <c r="A356" s="2">
        <v>20</v>
      </c>
      <c r="B356" s="1" t="s">
        <v>152</v>
      </c>
      <c r="C356" s="4">
        <v>10</v>
      </c>
      <c r="D356" s="8">
        <v>1.17</v>
      </c>
      <c r="E356" s="4">
        <v>3</v>
      </c>
      <c r="F356" s="8">
        <v>0.59</v>
      </c>
      <c r="G356" s="4">
        <v>7</v>
      </c>
      <c r="H356" s="8">
        <v>2.19</v>
      </c>
      <c r="I356" s="4">
        <v>0</v>
      </c>
    </row>
    <row r="357" spans="1:9" x14ac:dyDescent="0.2">
      <c r="A357" s="2">
        <v>20</v>
      </c>
      <c r="B357" s="1" t="s">
        <v>132</v>
      </c>
      <c r="C357" s="4">
        <v>10</v>
      </c>
      <c r="D357" s="8">
        <v>1.17</v>
      </c>
      <c r="E357" s="4">
        <v>8</v>
      </c>
      <c r="F357" s="8">
        <v>1.57</v>
      </c>
      <c r="G357" s="4">
        <v>2</v>
      </c>
      <c r="H357" s="8">
        <v>0.63</v>
      </c>
      <c r="I357" s="4">
        <v>0</v>
      </c>
    </row>
    <row r="358" spans="1:9" x14ac:dyDescent="0.2">
      <c r="A358" s="1"/>
      <c r="C358" s="4"/>
      <c r="D358" s="8"/>
      <c r="E358" s="4"/>
      <c r="F358" s="8"/>
      <c r="G358" s="4"/>
      <c r="H358" s="8"/>
      <c r="I358" s="4"/>
    </row>
    <row r="359" spans="1:9" x14ac:dyDescent="0.2">
      <c r="A359" s="1" t="s">
        <v>16</v>
      </c>
      <c r="C359" s="4"/>
      <c r="D359" s="8"/>
      <c r="E359" s="4"/>
      <c r="F359" s="8"/>
      <c r="G359" s="4"/>
      <c r="H359" s="8"/>
      <c r="I359" s="4"/>
    </row>
    <row r="360" spans="1:9" x14ac:dyDescent="0.2">
      <c r="A360" s="2">
        <v>1</v>
      </c>
      <c r="B360" s="1" t="s">
        <v>138</v>
      </c>
      <c r="C360" s="4">
        <v>88</v>
      </c>
      <c r="D360" s="8">
        <v>4.84</v>
      </c>
      <c r="E360" s="4">
        <v>77</v>
      </c>
      <c r="F360" s="8">
        <v>6.55</v>
      </c>
      <c r="G360" s="4">
        <v>11</v>
      </c>
      <c r="H360" s="8">
        <v>1.79</v>
      </c>
      <c r="I360" s="4">
        <v>0</v>
      </c>
    </row>
    <row r="361" spans="1:9" x14ac:dyDescent="0.2">
      <c r="A361" s="2">
        <v>2</v>
      </c>
      <c r="B361" s="1" t="s">
        <v>137</v>
      </c>
      <c r="C361" s="4">
        <v>78</v>
      </c>
      <c r="D361" s="8">
        <v>4.29</v>
      </c>
      <c r="E361" s="4">
        <v>77</v>
      </c>
      <c r="F361" s="8">
        <v>6.55</v>
      </c>
      <c r="G361" s="4">
        <v>1</v>
      </c>
      <c r="H361" s="8">
        <v>0.16</v>
      </c>
      <c r="I361" s="4">
        <v>0</v>
      </c>
    </row>
    <row r="362" spans="1:9" x14ac:dyDescent="0.2">
      <c r="A362" s="2">
        <v>3</v>
      </c>
      <c r="B362" s="1" t="s">
        <v>131</v>
      </c>
      <c r="C362" s="4">
        <v>67</v>
      </c>
      <c r="D362" s="8">
        <v>3.69</v>
      </c>
      <c r="E362" s="4">
        <v>58</v>
      </c>
      <c r="F362" s="8">
        <v>4.9400000000000004</v>
      </c>
      <c r="G362" s="4">
        <v>9</v>
      </c>
      <c r="H362" s="8">
        <v>1.47</v>
      </c>
      <c r="I362" s="4">
        <v>0</v>
      </c>
    </row>
    <row r="363" spans="1:9" x14ac:dyDescent="0.2">
      <c r="A363" s="2">
        <v>4</v>
      </c>
      <c r="B363" s="1" t="s">
        <v>175</v>
      </c>
      <c r="C363" s="4">
        <v>63</v>
      </c>
      <c r="D363" s="8">
        <v>3.47</v>
      </c>
      <c r="E363" s="4">
        <v>49</v>
      </c>
      <c r="F363" s="8">
        <v>4.17</v>
      </c>
      <c r="G363" s="4">
        <v>14</v>
      </c>
      <c r="H363" s="8">
        <v>2.2799999999999998</v>
      </c>
      <c r="I363" s="4">
        <v>0</v>
      </c>
    </row>
    <row r="364" spans="1:9" x14ac:dyDescent="0.2">
      <c r="A364" s="2">
        <v>4</v>
      </c>
      <c r="B364" s="1" t="s">
        <v>134</v>
      </c>
      <c r="C364" s="4">
        <v>63</v>
      </c>
      <c r="D364" s="8">
        <v>3.47</v>
      </c>
      <c r="E364" s="4">
        <v>57</v>
      </c>
      <c r="F364" s="8">
        <v>4.8499999999999996</v>
      </c>
      <c r="G364" s="4">
        <v>6</v>
      </c>
      <c r="H364" s="8">
        <v>0.98</v>
      </c>
      <c r="I364" s="4">
        <v>0</v>
      </c>
    </row>
    <row r="365" spans="1:9" x14ac:dyDescent="0.2">
      <c r="A365" s="2">
        <v>6</v>
      </c>
      <c r="B365" s="1" t="s">
        <v>135</v>
      </c>
      <c r="C365" s="4">
        <v>49</v>
      </c>
      <c r="D365" s="8">
        <v>2.7</v>
      </c>
      <c r="E365" s="4">
        <v>45</v>
      </c>
      <c r="F365" s="8">
        <v>3.83</v>
      </c>
      <c r="G365" s="4">
        <v>4</v>
      </c>
      <c r="H365" s="8">
        <v>0.65</v>
      </c>
      <c r="I365" s="4">
        <v>0</v>
      </c>
    </row>
    <row r="366" spans="1:9" x14ac:dyDescent="0.2">
      <c r="A366" s="2">
        <v>7</v>
      </c>
      <c r="B366" s="1" t="s">
        <v>122</v>
      </c>
      <c r="C366" s="4">
        <v>46</v>
      </c>
      <c r="D366" s="8">
        <v>2.5299999999999998</v>
      </c>
      <c r="E366" s="4">
        <v>39</v>
      </c>
      <c r="F366" s="8">
        <v>3.32</v>
      </c>
      <c r="G366" s="4">
        <v>7</v>
      </c>
      <c r="H366" s="8">
        <v>1.1399999999999999</v>
      </c>
      <c r="I366" s="4">
        <v>0</v>
      </c>
    </row>
    <row r="367" spans="1:9" x14ac:dyDescent="0.2">
      <c r="A367" s="2">
        <v>8</v>
      </c>
      <c r="B367" s="1" t="s">
        <v>140</v>
      </c>
      <c r="C367" s="4">
        <v>44</v>
      </c>
      <c r="D367" s="8">
        <v>2.42</v>
      </c>
      <c r="E367" s="4">
        <v>43</v>
      </c>
      <c r="F367" s="8">
        <v>3.66</v>
      </c>
      <c r="G367" s="4">
        <v>1</v>
      </c>
      <c r="H367" s="8">
        <v>0.16</v>
      </c>
      <c r="I367" s="4">
        <v>0</v>
      </c>
    </row>
    <row r="368" spans="1:9" x14ac:dyDescent="0.2">
      <c r="A368" s="2">
        <v>9</v>
      </c>
      <c r="B368" s="1" t="s">
        <v>121</v>
      </c>
      <c r="C368" s="4">
        <v>41</v>
      </c>
      <c r="D368" s="8">
        <v>2.2599999999999998</v>
      </c>
      <c r="E368" s="4">
        <v>6</v>
      </c>
      <c r="F368" s="8">
        <v>0.51</v>
      </c>
      <c r="G368" s="4">
        <v>35</v>
      </c>
      <c r="H368" s="8">
        <v>5.71</v>
      </c>
      <c r="I368" s="4">
        <v>0</v>
      </c>
    </row>
    <row r="369" spans="1:9" x14ac:dyDescent="0.2">
      <c r="A369" s="2">
        <v>10</v>
      </c>
      <c r="B369" s="1" t="s">
        <v>136</v>
      </c>
      <c r="C369" s="4">
        <v>34</v>
      </c>
      <c r="D369" s="8">
        <v>1.87</v>
      </c>
      <c r="E369" s="4">
        <v>34</v>
      </c>
      <c r="F369" s="8">
        <v>2.89</v>
      </c>
      <c r="G369" s="4">
        <v>0</v>
      </c>
      <c r="H369" s="8">
        <v>0</v>
      </c>
      <c r="I369" s="4">
        <v>0</v>
      </c>
    </row>
    <row r="370" spans="1:9" x14ac:dyDescent="0.2">
      <c r="A370" s="2">
        <v>11</v>
      </c>
      <c r="B370" s="1" t="s">
        <v>124</v>
      </c>
      <c r="C370" s="4">
        <v>31</v>
      </c>
      <c r="D370" s="8">
        <v>1.71</v>
      </c>
      <c r="E370" s="4">
        <v>18</v>
      </c>
      <c r="F370" s="8">
        <v>1.53</v>
      </c>
      <c r="G370" s="4">
        <v>13</v>
      </c>
      <c r="H370" s="8">
        <v>2.12</v>
      </c>
      <c r="I370" s="4">
        <v>0</v>
      </c>
    </row>
    <row r="371" spans="1:9" x14ac:dyDescent="0.2">
      <c r="A371" s="2">
        <v>12</v>
      </c>
      <c r="B371" s="1" t="s">
        <v>127</v>
      </c>
      <c r="C371" s="4">
        <v>30</v>
      </c>
      <c r="D371" s="8">
        <v>1.65</v>
      </c>
      <c r="E371" s="4">
        <v>22</v>
      </c>
      <c r="F371" s="8">
        <v>1.87</v>
      </c>
      <c r="G371" s="4">
        <v>8</v>
      </c>
      <c r="H371" s="8">
        <v>1.31</v>
      </c>
      <c r="I371" s="4">
        <v>0</v>
      </c>
    </row>
    <row r="372" spans="1:9" x14ac:dyDescent="0.2">
      <c r="A372" s="2">
        <v>12</v>
      </c>
      <c r="B372" s="1" t="s">
        <v>129</v>
      </c>
      <c r="C372" s="4">
        <v>30</v>
      </c>
      <c r="D372" s="8">
        <v>1.65</v>
      </c>
      <c r="E372" s="4">
        <v>7</v>
      </c>
      <c r="F372" s="8">
        <v>0.6</v>
      </c>
      <c r="G372" s="4">
        <v>23</v>
      </c>
      <c r="H372" s="8">
        <v>3.75</v>
      </c>
      <c r="I372" s="4">
        <v>0</v>
      </c>
    </row>
    <row r="373" spans="1:9" x14ac:dyDescent="0.2">
      <c r="A373" s="2">
        <v>14</v>
      </c>
      <c r="B373" s="1" t="s">
        <v>123</v>
      </c>
      <c r="C373" s="4">
        <v>29</v>
      </c>
      <c r="D373" s="8">
        <v>1.6</v>
      </c>
      <c r="E373" s="4">
        <v>12</v>
      </c>
      <c r="F373" s="8">
        <v>1.02</v>
      </c>
      <c r="G373" s="4">
        <v>17</v>
      </c>
      <c r="H373" s="8">
        <v>2.77</v>
      </c>
      <c r="I373" s="4">
        <v>0</v>
      </c>
    </row>
    <row r="374" spans="1:9" x14ac:dyDescent="0.2">
      <c r="A374" s="2">
        <v>15</v>
      </c>
      <c r="B374" s="1" t="s">
        <v>130</v>
      </c>
      <c r="C374" s="4">
        <v>26</v>
      </c>
      <c r="D374" s="8">
        <v>1.43</v>
      </c>
      <c r="E374" s="4">
        <v>16</v>
      </c>
      <c r="F374" s="8">
        <v>1.36</v>
      </c>
      <c r="G374" s="4">
        <v>10</v>
      </c>
      <c r="H374" s="8">
        <v>1.63</v>
      </c>
      <c r="I374" s="4">
        <v>0</v>
      </c>
    </row>
    <row r="375" spans="1:9" x14ac:dyDescent="0.2">
      <c r="A375" s="2">
        <v>16</v>
      </c>
      <c r="B375" s="1" t="s">
        <v>144</v>
      </c>
      <c r="C375" s="4">
        <v>25</v>
      </c>
      <c r="D375" s="8">
        <v>1.38</v>
      </c>
      <c r="E375" s="4">
        <v>18</v>
      </c>
      <c r="F375" s="8">
        <v>1.53</v>
      </c>
      <c r="G375" s="4">
        <v>7</v>
      </c>
      <c r="H375" s="8">
        <v>1.1399999999999999</v>
      </c>
      <c r="I375" s="4">
        <v>0</v>
      </c>
    </row>
    <row r="376" spans="1:9" x14ac:dyDescent="0.2">
      <c r="A376" s="2">
        <v>16</v>
      </c>
      <c r="B376" s="1" t="s">
        <v>174</v>
      </c>
      <c r="C376" s="4">
        <v>25</v>
      </c>
      <c r="D376" s="8">
        <v>1.38</v>
      </c>
      <c r="E376" s="4">
        <v>16</v>
      </c>
      <c r="F376" s="8">
        <v>1.36</v>
      </c>
      <c r="G376" s="4">
        <v>9</v>
      </c>
      <c r="H376" s="8">
        <v>1.47</v>
      </c>
      <c r="I376" s="4">
        <v>0</v>
      </c>
    </row>
    <row r="377" spans="1:9" x14ac:dyDescent="0.2">
      <c r="A377" s="2">
        <v>16</v>
      </c>
      <c r="B377" s="1" t="s">
        <v>132</v>
      </c>
      <c r="C377" s="4">
        <v>25</v>
      </c>
      <c r="D377" s="8">
        <v>1.38</v>
      </c>
      <c r="E377" s="4">
        <v>11</v>
      </c>
      <c r="F377" s="8">
        <v>0.94</v>
      </c>
      <c r="G377" s="4">
        <v>13</v>
      </c>
      <c r="H377" s="8">
        <v>2.12</v>
      </c>
      <c r="I377" s="4">
        <v>0</v>
      </c>
    </row>
    <row r="378" spans="1:9" x14ac:dyDescent="0.2">
      <c r="A378" s="2">
        <v>19</v>
      </c>
      <c r="B378" s="1" t="s">
        <v>143</v>
      </c>
      <c r="C378" s="4">
        <v>24</v>
      </c>
      <c r="D378" s="8">
        <v>1.32</v>
      </c>
      <c r="E378" s="4">
        <v>5</v>
      </c>
      <c r="F378" s="8">
        <v>0.43</v>
      </c>
      <c r="G378" s="4">
        <v>19</v>
      </c>
      <c r="H378" s="8">
        <v>3.1</v>
      </c>
      <c r="I378" s="4">
        <v>0</v>
      </c>
    </row>
    <row r="379" spans="1:9" x14ac:dyDescent="0.2">
      <c r="A379" s="2">
        <v>19</v>
      </c>
      <c r="B379" s="1" t="s">
        <v>139</v>
      </c>
      <c r="C379" s="4">
        <v>24</v>
      </c>
      <c r="D379" s="8">
        <v>1.32</v>
      </c>
      <c r="E379" s="4">
        <v>18</v>
      </c>
      <c r="F379" s="8">
        <v>1.53</v>
      </c>
      <c r="G379" s="4">
        <v>6</v>
      </c>
      <c r="H379" s="8">
        <v>0.98</v>
      </c>
      <c r="I379" s="4">
        <v>0</v>
      </c>
    </row>
    <row r="380" spans="1:9" x14ac:dyDescent="0.2">
      <c r="A380" s="1"/>
      <c r="C380" s="4"/>
      <c r="D380" s="8"/>
      <c r="E380" s="4"/>
      <c r="F380" s="8"/>
      <c r="G380" s="4"/>
      <c r="H380" s="8"/>
      <c r="I380" s="4"/>
    </row>
    <row r="381" spans="1:9" x14ac:dyDescent="0.2">
      <c r="A381" s="1" t="s">
        <v>17</v>
      </c>
      <c r="C381" s="4"/>
      <c r="D381" s="8"/>
      <c r="E381" s="4"/>
      <c r="F381" s="8"/>
      <c r="G381" s="4"/>
      <c r="H381" s="8"/>
      <c r="I381" s="4"/>
    </row>
    <row r="382" spans="1:9" x14ac:dyDescent="0.2">
      <c r="A382" s="2">
        <v>1</v>
      </c>
      <c r="B382" s="1" t="s">
        <v>138</v>
      </c>
      <c r="C382" s="4">
        <v>60</v>
      </c>
      <c r="D382" s="8">
        <v>6.25</v>
      </c>
      <c r="E382" s="4">
        <v>50</v>
      </c>
      <c r="F382" s="8">
        <v>9.26</v>
      </c>
      <c r="G382" s="4">
        <v>10</v>
      </c>
      <c r="H382" s="8">
        <v>2.46</v>
      </c>
      <c r="I382" s="4">
        <v>0</v>
      </c>
    </row>
    <row r="383" spans="1:9" x14ac:dyDescent="0.2">
      <c r="A383" s="2">
        <v>2</v>
      </c>
      <c r="B383" s="1" t="s">
        <v>137</v>
      </c>
      <c r="C383" s="4">
        <v>47</v>
      </c>
      <c r="D383" s="8">
        <v>4.9000000000000004</v>
      </c>
      <c r="E383" s="4">
        <v>47</v>
      </c>
      <c r="F383" s="8">
        <v>8.6999999999999993</v>
      </c>
      <c r="G383" s="4">
        <v>0</v>
      </c>
      <c r="H383" s="8">
        <v>0</v>
      </c>
      <c r="I383" s="4">
        <v>0</v>
      </c>
    </row>
    <row r="384" spans="1:9" x14ac:dyDescent="0.2">
      <c r="A384" s="2">
        <v>3</v>
      </c>
      <c r="B384" s="1" t="s">
        <v>134</v>
      </c>
      <c r="C384" s="4">
        <v>28</v>
      </c>
      <c r="D384" s="8">
        <v>2.92</v>
      </c>
      <c r="E384" s="4">
        <v>19</v>
      </c>
      <c r="F384" s="8">
        <v>3.52</v>
      </c>
      <c r="G384" s="4">
        <v>9</v>
      </c>
      <c r="H384" s="8">
        <v>2.21</v>
      </c>
      <c r="I384" s="4">
        <v>0</v>
      </c>
    </row>
    <row r="385" spans="1:9" x14ac:dyDescent="0.2">
      <c r="A385" s="2">
        <v>4</v>
      </c>
      <c r="B385" s="1" t="s">
        <v>122</v>
      </c>
      <c r="C385" s="4">
        <v>27</v>
      </c>
      <c r="D385" s="8">
        <v>2.81</v>
      </c>
      <c r="E385" s="4">
        <v>16</v>
      </c>
      <c r="F385" s="8">
        <v>2.96</v>
      </c>
      <c r="G385" s="4">
        <v>11</v>
      </c>
      <c r="H385" s="8">
        <v>2.7</v>
      </c>
      <c r="I385" s="4">
        <v>0</v>
      </c>
    </row>
    <row r="386" spans="1:9" x14ac:dyDescent="0.2">
      <c r="A386" s="2">
        <v>5</v>
      </c>
      <c r="B386" s="1" t="s">
        <v>176</v>
      </c>
      <c r="C386" s="4">
        <v>20</v>
      </c>
      <c r="D386" s="8">
        <v>2.08</v>
      </c>
      <c r="E386" s="4">
        <v>12</v>
      </c>
      <c r="F386" s="8">
        <v>2.2200000000000002</v>
      </c>
      <c r="G386" s="4">
        <v>8</v>
      </c>
      <c r="H386" s="8">
        <v>1.97</v>
      </c>
      <c r="I386" s="4">
        <v>0</v>
      </c>
    </row>
    <row r="387" spans="1:9" x14ac:dyDescent="0.2">
      <c r="A387" s="2">
        <v>6</v>
      </c>
      <c r="B387" s="1" t="s">
        <v>127</v>
      </c>
      <c r="C387" s="4">
        <v>19</v>
      </c>
      <c r="D387" s="8">
        <v>1.98</v>
      </c>
      <c r="E387" s="4">
        <v>11</v>
      </c>
      <c r="F387" s="8">
        <v>2.04</v>
      </c>
      <c r="G387" s="4">
        <v>8</v>
      </c>
      <c r="H387" s="8">
        <v>1.97</v>
      </c>
      <c r="I387" s="4">
        <v>0</v>
      </c>
    </row>
    <row r="388" spans="1:9" x14ac:dyDescent="0.2">
      <c r="A388" s="2">
        <v>7</v>
      </c>
      <c r="B388" s="1" t="s">
        <v>135</v>
      </c>
      <c r="C388" s="4">
        <v>18</v>
      </c>
      <c r="D388" s="8">
        <v>1.88</v>
      </c>
      <c r="E388" s="4">
        <v>18</v>
      </c>
      <c r="F388" s="8">
        <v>3.33</v>
      </c>
      <c r="G388" s="4">
        <v>0</v>
      </c>
      <c r="H388" s="8">
        <v>0</v>
      </c>
      <c r="I388" s="4">
        <v>0</v>
      </c>
    </row>
    <row r="389" spans="1:9" x14ac:dyDescent="0.2">
      <c r="A389" s="2">
        <v>7</v>
      </c>
      <c r="B389" s="1" t="s">
        <v>140</v>
      </c>
      <c r="C389" s="4">
        <v>18</v>
      </c>
      <c r="D389" s="8">
        <v>1.88</v>
      </c>
      <c r="E389" s="4">
        <v>17</v>
      </c>
      <c r="F389" s="8">
        <v>3.15</v>
      </c>
      <c r="G389" s="4">
        <v>1</v>
      </c>
      <c r="H389" s="8">
        <v>0.25</v>
      </c>
      <c r="I389" s="4">
        <v>0</v>
      </c>
    </row>
    <row r="390" spans="1:9" x14ac:dyDescent="0.2">
      <c r="A390" s="2">
        <v>9</v>
      </c>
      <c r="B390" s="1" t="s">
        <v>144</v>
      </c>
      <c r="C390" s="4">
        <v>16</v>
      </c>
      <c r="D390" s="8">
        <v>1.67</v>
      </c>
      <c r="E390" s="4">
        <v>15</v>
      </c>
      <c r="F390" s="8">
        <v>2.78</v>
      </c>
      <c r="G390" s="4">
        <v>1</v>
      </c>
      <c r="H390" s="8">
        <v>0.25</v>
      </c>
      <c r="I390" s="4">
        <v>0</v>
      </c>
    </row>
    <row r="391" spans="1:9" x14ac:dyDescent="0.2">
      <c r="A391" s="2">
        <v>9</v>
      </c>
      <c r="B391" s="1" t="s">
        <v>125</v>
      </c>
      <c r="C391" s="4">
        <v>16</v>
      </c>
      <c r="D391" s="8">
        <v>1.67</v>
      </c>
      <c r="E391" s="4">
        <v>10</v>
      </c>
      <c r="F391" s="8">
        <v>1.85</v>
      </c>
      <c r="G391" s="4">
        <v>6</v>
      </c>
      <c r="H391" s="8">
        <v>1.47</v>
      </c>
      <c r="I391" s="4">
        <v>0</v>
      </c>
    </row>
    <row r="392" spans="1:9" x14ac:dyDescent="0.2">
      <c r="A392" s="2">
        <v>9</v>
      </c>
      <c r="B392" s="1" t="s">
        <v>131</v>
      </c>
      <c r="C392" s="4">
        <v>16</v>
      </c>
      <c r="D392" s="8">
        <v>1.67</v>
      </c>
      <c r="E392" s="4">
        <v>5</v>
      </c>
      <c r="F392" s="8">
        <v>0.93</v>
      </c>
      <c r="G392" s="4">
        <v>11</v>
      </c>
      <c r="H392" s="8">
        <v>2.7</v>
      </c>
      <c r="I392" s="4">
        <v>0</v>
      </c>
    </row>
    <row r="393" spans="1:9" x14ac:dyDescent="0.2">
      <c r="A393" s="2">
        <v>12</v>
      </c>
      <c r="B393" s="1" t="s">
        <v>121</v>
      </c>
      <c r="C393" s="4">
        <v>15</v>
      </c>
      <c r="D393" s="8">
        <v>1.56</v>
      </c>
      <c r="E393" s="4">
        <v>2</v>
      </c>
      <c r="F393" s="8">
        <v>0.37</v>
      </c>
      <c r="G393" s="4">
        <v>13</v>
      </c>
      <c r="H393" s="8">
        <v>3.19</v>
      </c>
      <c r="I393" s="4">
        <v>0</v>
      </c>
    </row>
    <row r="394" spans="1:9" x14ac:dyDescent="0.2">
      <c r="A394" s="2">
        <v>12</v>
      </c>
      <c r="B394" s="1" t="s">
        <v>155</v>
      </c>
      <c r="C394" s="4">
        <v>15</v>
      </c>
      <c r="D394" s="8">
        <v>1.56</v>
      </c>
      <c r="E394" s="4">
        <v>7</v>
      </c>
      <c r="F394" s="8">
        <v>1.3</v>
      </c>
      <c r="G394" s="4">
        <v>8</v>
      </c>
      <c r="H394" s="8">
        <v>1.97</v>
      </c>
      <c r="I394" s="4">
        <v>0</v>
      </c>
    </row>
    <row r="395" spans="1:9" x14ac:dyDescent="0.2">
      <c r="A395" s="2">
        <v>12</v>
      </c>
      <c r="B395" s="1" t="s">
        <v>126</v>
      </c>
      <c r="C395" s="4">
        <v>15</v>
      </c>
      <c r="D395" s="8">
        <v>1.56</v>
      </c>
      <c r="E395" s="4">
        <v>12</v>
      </c>
      <c r="F395" s="8">
        <v>2.2200000000000002</v>
      </c>
      <c r="G395" s="4">
        <v>3</v>
      </c>
      <c r="H395" s="8">
        <v>0.74</v>
      </c>
      <c r="I395" s="4">
        <v>0</v>
      </c>
    </row>
    <row r="396" spans="1:9" x14ac:dyDescent="0.2">
      <c r="A396" s="2">
        <v>12</v>
      </c>
      <c r="B396" s="1" t="s">
        <v>149</v>
      </c>
      <c r="C396" s="4">
        <v>15</v>
      </c>
      <c r="D396" s="8">
        <v>1.56</v>
      </c>
      <c r="E396" s="4">
        <v>8</v>
      </c>
      <c r="F396" s="8">
        <v>1.48</v>
      </c>
      <c r="G396" s="4">
        <v>7</v>
      </c>
      <c r="H396" s="8">
        <v>1.72</v>
      </c>
      <c r="I396" s="4">
        <v>0</v>
      </c>
    </row>
    <row r="397" spans="1:9" x14ac:dyDescent="0.2">
      <c r="A397" s="2">
        <v>12</v>
      </c>
      <c r="B397" s="1" t="s">
        <v>130</v>
      </c>
      <c r="C397" s="4">
        <v>15</v>
      </c>
      <c r="D397" s="8">
        <v>1.56</v>
      </c>
      <c r="E397" s="4">
        <v>10</v>
      </c>
      <c r="F397" s="8">
        <v>1.85</v>
      </c>
      <c r="G397" s="4">
        <v>5</v>
      </c>
      <c r="H397" s="8">
        <v>1.23</v>
      </c>
      <c r="I397" s="4">
        <v>0</v>
      </c>
    </row>
    <row r="398" spans="1:9" x14ac:dyDescent="0.2">
      <c r="A398" s="2">
        <v>12</v>
      </c>
      <c r="B398" s="1" t="s">
        <v>139</v>
      </c>
      <c r="C398" s="4">
        <v>15</v>
      </c>
      <c r="D398" s="8">
        <v>1.56</v>
      </c>
      <c r="E398" s="4">
        <v>13</v>
      </c>
      <c r="F398" s="8">
        <v>2.41</v>
      </c>
      <c r="G398" s="4">
        <v>2</v>
      </c>
      <c r="H398" s="8">
        <v>0.49</v>
      </c>
      <c r="I398" s="4">
        <v>0</v>
      </c>
    </row>
    <row r="399" spans="1:9" x14ac:dyDescent="0.2">
      <c r="A399" s="2">
        <v>18</v>
      </c>
      <c r="B399" s="1" t="s">
        <v>159</v>
      </c>
      <c r="C399" s="4">
        <v>14</v>
      </c>
      <c r="D399" s="8">
        <v>1.46</v>
      </c>
      <c r="E399" s="4">
        <v>7</v>
      </c>
      <c r="F399" s="8">
        <v>1.3</v>
      </c>
      <c r="G399" s="4">
        <v>7</v>
      </c>
      <c r="H399" s="8">
        <v>1.72</v>
      </c>
      <c r="I399" s="4">
        <v>0</v>
      </c>
    </row>
    <row r="400" spans="1:9" x14ac:dyDescent="0.2">
      <c r="A400" s="2">
        <v>19</v>
      </c>
      <c r="B400" s="1" t="s">
        <v>152</v>
      </c>
      <c r="C400" s="4">
        <v>13</v>
      </c>
      <c r="D400" s="8">
        <v>1.35</v>
      </c>
      <c r="E400" s="4">
        <v>9</v>
      </c>
      <c r="F400" s="8">
        <v>1.67</v>
      </c>
      <c r="G400" s="4">
        <v>4</v>
      </c>
      <c r="H400" s="8">
        <v>0.98</v>
      </c>
      <c r="I400" s="4">
        <v>0</v>
      </c>
    </row>
    <row r="401" spans="1:9" x14ac:dyDescent="0.2">
      <c r="A401" s="2">
        <v>19</v>
      </c>
      <c r="B401" s="1" t="s">
        <v>129</v>
      </c>
      <c r="C401" s="4">
        <v>13</v>
      </c>
      <c r="D401" s="8">
        <v>1.35</v>
      </c>
      <c r="E401" s="4">
        <v>4</v>
      </c>
      <c r="F401" s="8">
        <v>0.74</v>
      </c>
      <c r="G401" s="4">
        <v>9</v>
      </c>
      <c r="H401" s="8">
        <v>2.21</v>
      </c>
      <c r="I401" s="4">
        <v>0</v>
      </c>
    </row>
    <row r="402" spans="1:9" x14ac:dyDescent="0.2">
      <c r="A402" s="1"/>
      <c r="C402" s="4"/>
      <c r="D402" s="8"/>
      <c r="E402" s="4"/>
      <c r="F402" s="8"/>
      <c r="G402" s="4"/>
      <c r="H402" s="8"/>
      <c r="I402" s="4"/>
    </row>
    <row r="403" spans="1:9" x14ac:dyDescent="0.2">
      <c r="A403" s="1" t="s">
        <v>18</v>
      </c>
      <c r="C403" s="4"/>
      <c r="D403" s="8"/>
      <c r="E403" s="4"/>
      <c r="F403" s="8"/>
      <c r="G403" s="4"/>
      <c r="H403" s="8"/>
      <c r="I403" s="4"/>
    </row>
    <row r="404" spans="1:9" x14ac:dyDescent="0.2">
      <c r="A404" s="2">
        <v>1</v>
      </c>
      <c r="B404" s="1" t="s">
        <v>138</v>
      </c>
      <c r="C404" s="4">
        <v>140</v>
      </c>
      <c r="D404" s="8">
        <v>7.27</v>
      </c>
      <c r="E404" s="4">
        <v>136</v>
      </c>
      <c r="F404" s="8">
        <v>10.83</v>
      </c>
      <c r="G404" s="4">
        <v>4</v>
      </c>
      <c r="H404" s="8">
        <v>0.63</v>
      </c>
      <c r="I404" s="4">
        <v>0</v>
      </c>
    </row>
    <row r="405" spans="1:9" x14ac:dyDescent="0.2">
      <c r="A405" s="2">
        <v>2</v>
      </c>
      <c r="B405" s="1" t="s">
        <v>137</v>
      </c>
      <c r="C405" s="4">
        <v>113</v>
      </c>
      <c r="D405" s="8">
        <v>5.87</v>
      </c>
      <c r="E405" s="4">
        <v>111</v>
      </c>
      <c r="F405" s="8">
        <v>8.84</v>
      </c>
      <c r="G405" s="4">
        <v>2</v>
      </c>
      <c r="H405" s="8">
        <v>0.32</v>
      </c>
      <c r="I405" s="4">
        <v>0</v>
      </c>
    </row>
    <row r="406" spans="1:9" x14ac:dyDescent="0.2">
      <c r="A406" s="2">
        <v>3</v>
      </c>
      <c r="B406" s="1" t="s">
        <v>122</v>
      </c>
      <c r="C406" s="4">
        <v>67</v>
      </c>
      <c r="D406" s="8">
        <v>3.48</v>
      </c>
      <c r="E406" s="4">
        <v>47</v>
      </c>
      <c r="F406" s="8">
        <v>3.74</v>
      </c>
      <c r="G406" s="4">
        <v>20</v>
      </c>
      <c r="H406" s="8">
        <v>3.15</v>
      </c>
      <c r="I406" s="4">
        <v>0</v>
      </c>
    </row>
    <row r="407" spans="1:9" x14ac:dyDescent="0.2">
      <c r="A407" s="2">
        <v>4</v>
      </c>
      <c r="B407" s="1" t="s">
        <v>127</v>
      </c>
      <c r="C407" s="4">
        <v>61</v>
      </c>
      <c r="D407" s="8">
        <v>3.17</v>
      </c>
      <c r="E407" s="4">
        <v>42</v>
      </c>
      <c r="F407" s="8">
        <v>3.34</v>
      </c>
      <c r="G407" s="4">
        <v>19</v>
      </c>
      <c r="H407" s="8">
        <v>3</v>
      </c>
      <c r="I407" s="4">
        <v>0</v>
      </c>
    </row>
    <row r="408" spans="1:9" x14ac:dyDescent="0.2">
      <c r="A408" s="2">
        <v>5</v>
      </c>
      <c r="B408" s="1" t="s">
        <v>121</v>
      </c>
      <c r="C408" s="4">
        <v>46</v>
      </c>
      <c r="D408" s="8">
        <v>2.39</v>
      </c>
      <c r="E408" s="4">
        <v>6</v>
      </c>
      <c r="F408" s="8">
        <v>0.48</v>
      </c>
      <c r="G408" s="4">
        <v>40</v>
      </c>
      <c r="H408" s="8">
        <v>6.31</v>
      </c>
      <c r="I408" s="4">
        <v>0</v>
      </c>
    </row>
    <row r="409" spans="1:9" x14ac:dyDescent="0.2">
      <c r="A409" s="2">
        <v>6</v>
      </c>
      <c r="B409" s="1" t="s">
        <v>125</v>
      </c>
      <c r="C409" s="4">
        <v>43</v>
      </c>
      <c r="D409" s="8">
        <v>2.23</v>
      </c>
      <c r="E409" s="4">
        <v>38</v>
      </c>
      <c r="F409" s="8">
        <v>3.03</v>
      </c>
      <c r="G409" s="4">
        <v>5</v>
      </c>
      <c r="H409" s="8">
        <v>0.79</v>
      </c>
      <c r="I409" s="4">
        <v>0</v>
      </c>
    </row>
    <row r="410" spans="1:9" x14ac:dyDescent="0.2">
      <c r="A410" s="2">
        <v>6</v>
      </c>
      <c r="B410" s="1" t="s">
        <v>131</v>
      </c>
      <c r="C410" s="4">
        <v>43</v>
      </c>
      <c r="D410" s="8">
        <v>2.23</v>
      </c>
      <c r="E410" s="4">
        <v>33</v>
      </c>
      <c r="F410" s="8">
        <v>2.63</v>
      </c>
      <c r="G410" s="4">
        <v>9</v>
      </c>
      <c r="H410" s="8">
        <v>1.42</v>
      </c>
      <c r="I410" s="4">
        <v>0</v>
      </c>
    </row>
    <row r="411" spans="1:9" x14ac:dyDescent="0.2">
      <c r="A411" s="2">
        <v>8</v>
      </c>
      <c r="B411" s="1" t="s">
        <v>136</v>
      </c>
      <c r="C411" s="4">
        <v>42</v>
      </c>
      <c r="D411" s="8">
        <v>2.1800000000000002</v>
      </c>
      <c r="E411" s="4">
        <v>41</v>
      </c>
      <c r="F411" s="8">
        <v>3.26</v>
      </c>
      <c r="G411" s="4">
        <v>1</v>
      </c>
      <c r="H411" s="8">
        <v>0.16</v>
      </c>
      <c r="I411" s="4">
        <v>0</v>
      </c>
    </row>
    <row r="412" spans="1:9" x14ac:dyDescent="0.2">
      <c r="A412" s="2">
        <v>9</v>
      </c>
      <c r="B412" s="1" t="s">
        <v>139</v>
      </c>
      <c r="C412" s="4">
        <v>41</v>
      </c>
      <c r="D412" s="8">
        <v>2.13</v>
      </c>
      <c r="E412" s="4">
        <v>39</v>
      </c>
      <c r="F412" s="8">
        <v>3.11</v>
      </c>
      <c r="G412" s="4">
        <v>2</v>
      </c>
      <c r="H412" s="8">
        <v>0.32</v>
      </c>
      <c r="I412" s="4">
        <v>0</v>
      </c>
    </row>
    <row r="413" spans="1:9" x14ac:dyDescent="0.2">
      <c r="A413" s="2">
        <v>10</v>
      </c>
      <c r="B413" s="1" t="s">
        <v>135</v>
      </c>
      <c r="C413" s="4">
        <v>38</v>
      </c>
      <c r="D413" s="8">
        <v>1.97</v>
      </c>
      <c r="E413" s="4">
        <v>37</v>
      </c>
      <c r="F413" s="8">
        <v>2.95</v>
      </c>
      <c r="G413" s="4">
        <v>1</v>
      </c>
      <c r="H413" s="8">
        <v>0.16</v>
      </c>
      <c r="I413" s="4">
        <v>0</v>
      </c>
    </row>
    <row r="414" spans="1:9" x14ac:dyDescent="0.2">
      <c r="A414" s="2">
        <v>11</v>
      </c>
      <c r="B414" s="1" t="s">
        <v>134</v>
      </c>
      <c r="C414" s="4">
        <v>37</v>
      </c>
      <c r="D414" s="8">
        <v>1.92</v>
      </c>
      <c r="E414" s="4">
        <v>32</v>
      </c>
      <c r="F414" s="8">
        <v>2.5499999999999998</v>
      </c>
      <c r="G414" s="4">
        <v>5</v>
      </c>
      <c r="H414" s="8">
        <v>0.79</v>
      </c>
      <c r="I414" s="4">
        <v>0</v>
      </c>
    </row>
    <row r="415" spans="1:9" x14ac:dyDescent="0.2">
      <c r="A415" s="2">
        <v>12</v>
      </c>
      <c r="B415" s="1" t="s">
        <v>128</v>
      </c>
      <c r="C415" s="4">
        <v>34</v>
      </c>
      <c r="D415" s="8">
        <v>1.77</v>
      </c>
      <c r="E415" s="4">
        <v>22</v>
      </c>
      <c r="F415" s="8">
        <v>1.75</v>
      </c>
      <c r="G415" s="4">
        <v>12</v>
      </c>
      <c r="H415" s="8">
        <v>1.89</v>
      </c>
      <c r="I415" s="4">
        <v>0</v>
      </c>
    </row>
    <row r="416" spans="1:9" x14ac:dyDescent="0.2">
      <c r="A416" s="2">
        <v>13</v>
      </c>
      <c r="B416" s="1" t="s">
        <v>177</v>
      </c>
      <c r="C416" s="4">
        <v>33</v>
      </c>
      <c r="D416" s="8">
        <v>1.71</v>
      </c>
      <c r="E416" s="4">
        <v>8</v>
      </c>
      <c r="F416" s="8">
        <v>0.64</v>
      </c>
      <c r="G416" s="4">
        <v>25</v>
      </c>
      <c r="H416" s="8">
        <v>3.94</v>
      </c>
      <c r="I416" s="4">
        <v>0</v>
      </c>
    </row>
    <row r="417" spans="1:9" x14ac:dyDescent="0.2">
      <c r="A417" s="2">
        <v>13</v>
      </c>
      <c r="B417" s="1" t="s">
        <v>130</v>
      </c>
      <c r="C417" s="4">
        <v>33</v>
      </c>
      <c r="D417" s="8">
        <v>1.71</v>
      </c>
      <c r="E417" s="4">
        <v>22</v>
      </c>
      <c r="F417" s="8">
        <v>1.75</v>
      </c>
      <c r="G417" s="4">
        <v>11</v>
      </c>
      <c r="H417" s="8">
        <v>1.74</v>
      </c>
      <c r="I417" s="4">
        <v>0</v>
      </c>
    </row>
    <row r="418" spans="1:9" x14ac:dyDescent="0.2">
      <c r="A418" s="2">
        <v>15</v>
      </c>
      <c r="B418" s="1" t="s">
        <v>126</v>
      </c>
      <c r="C418" s="4">
        <v>32</v>
      </c>
      <c r="D418" s="8">
        <v>1.66</v>
      </c>
      <c r="E418" s="4">
        <v>23</v>
      </c>
      <c r="F418" s="8">
        <v>1.83</v>
      </c>
      <c r="G418" s="4">
        <v>9</v>
      </c>
      <c r="H418" s="8">
        <v>1.42</v>
      </c>
      <c r="I418" s="4">
        <v>0</v>
      </c>
    </row>
    <row r="419" spans="1:9" x14ac:dyDescent="0.2">
      <c r="A419" s="2">
        <v>16</v>
      </c>
      <c r="B419" s="1" t="s">
        <v>144</v>
      </c>
      <c r="C419" s="4">
        <v>30</v>
      </c>
      <c r="D419" s="8">
        <v>1.56</v>
      </c>
      <c r="E419" s="4">
        <v>27</v>
      </c>
      <c r="F419" s="8">
        <v>2.15</v>
      </c>
      <c r="G419" s="4">
        <v>3</v>
      </c>
      <c r="H419" s="8">
        <v>0.47</v>
      </c>
      <c r="I419" s="4">
        <v>0</v>
      </c>
    </row>
    <row r="420" spans="1:9" x14ac:dyDescent="0.2">
      <c r="A420" s="2">
        <v>17</v>
      </c>
      <c r="B420" s="1" t="s">
        <v>140</v>
      </c>
      <c r="C420" s="4">
        <v>28</v>
      </c>
      <c r="D420" s="8">
        <v>1.45</v>
      </c>
      <c r="E420" s="4">
        <v>27</v>
      </c>
      <c r="F420" s="8">
        <v>2.15</v>
      </c>
      <c r="G420" s="4">
        <v>1</v>
      </c>
      <c r="H420" s="8">
        <v>0.16</v>
      </c>
      <c r="I420" s="4">
        <v>0</v>
      </c>
    </row>
    <row r="421" spans="1:9" x14ac:dyDescent="0.2">
      <c r="A421" s="2">
        <v>18</v>
      </c>
      <c r="B421" s="1" t="s">
        <v>129</v>
      </c>
      <c r="C421" s="4">
        <v>26</v>
      </c>
      <c r="D421" s="8">
        <v>1.35</v>
      </c>
      <c r="E421" s="4">
        <v>8</v>
      </c>
      <c r="F421" s="8">
        <v>0.64</v>
      </c>
      <c r="G421" s="4">
        <v>18</v>
      </c>
      <c r="H421" s="8">
        <v>2.84</v>
      </c>
      <c r="I421" s="4">
        <v>0</v>
      </c>
    </row>
    <row r="422" spans="1:9" x14ac:dyDescent="0.2">
      <c r="A422" s="2">
        <v>19</v>
      </c>
      <c r="B422" s="1" t="s">
        <v>169</v>
      </c>
      <c r="C422" s="4">
        <v>24</v>
      </c>
      <c r="D422" s="8">
        <v>1.25</v>
      </c>
      <c r="E422" s="4">
        <v>22</v>
      </c>
      <c r="F422" s="8">
        <v>1.75</v>
      </c>
      <c r="G422" s="4">
        <v>2</v>
      </c>
      <c r="H422" s="8">
        <v>0.32</v>
      </c>
      <c r="I422" s="4">
        <v>0</v>
      </c>
    </row>
    <row r="423" spans="1:9" x14ac:dyDescent="0.2">
      <c r="A423" s="2">
        <v>20</v>
      </c>
      <c r="B423" s="1" t="s">
        <v>133</v>
      </c>
      <c r="C423" s="4">
        <v>23</v>
      </c>
      <c r="D423" s="8">
        <v>1.19</v>
      </c>
      <c r="E423" s="4">
        <v>18</v>
      </c>
      <c r="F423" s="8">
        <v>1.43</v>
      </c>
      <c r="G423" s="4">
        <v>5</v>
      </c>
      <c r="H423" s="8">
        <v>0.79</v>
      </c>
      <c r="I423" s="4">
        <v>0</v>
      </c>
    </row>
    <row r="424" spans="1:9" x14ac:dyDescent="0.2">
      <c r="A424" s="1"/>
      <c r="C424" s="4"/>
      <c r="D424" s="8"/>
      <c r="E424" s="4"/>
      <c r="F424" s="8"/>
      <c r="G424" s="4"/>
      <c r="H424" s="8"/>
      <c r="I424" s="4"/>
    </row>
    <row r="425" spans="1:9" x14ac:dyDescent="0.2">
      <c r="A425" s="1" t="s">
        <v>19</v>
      </c>
      <c r="C425" s="4"/>
      <c r="D425" s="8"/>
      <c r="E425" s="4"/>
      <c r="F425" s="8"/>
      <c r="G425" s="4"/>
      <c r="H425" s="8"/>
      <c r="I425" s="4"/>
    </row>
    <row r="426" spans="1:9" x14ac:dyDescent="0.2">
      <c r="A426" s="2">
        <v>1</v>
      </c>
      <c r="B426" s="1" t="s">
        <v>163</v>
      </c>
      <c r="C426" s="4">
        <v>276</v>
      </c>
      <c r="D426" s="8">
        <v>8.0500000000000007</v>
      </c>
      <c r="E426" s="4">
        <v>238</v>
      </c>
      <c r="F426" s="8">
        <v>11.02</v>
      </c>
      <c r="G426" s="4">
        <v>38</v>
      </c>
      <c r="H426" s="8">
        <v>3.07</v>
      </c>
      <c r="I426" s="4">
        <v>0</v>
      </c>
    </row>
    <row r="427" spans="1:9" x14ac:dyDescent="0.2">
      <c r="A427" s="2">
        <v>2</v>
      </c>
      <c r="B427" s="1" t="s">
        <v>167</v>
      </c>
      <c r="C427" s="4">
        <v>248</v>
      </c>
      <c r="D427" s="8">
        <v>7.23</v>
      </c>
      <c r="E427" s="4">
        <v>169</v>
      </c>
      <c r="F427" s="8">
        <v>7.83</v>
      </c>
      <c r="G427" s="4">
        <v>79</v>
      </c>
      <c r="H427" s="8">
        <v>6.38</v>
      </c>
      <c r="I427" s="4">
        <v>0</v>
      </c>
    </row>
    <row r="428" spans="1:9" x14ac:dyDescent="0.2">
      <c r="A428" s="2">
        <v>3</v>
      </c>
      <c r="B428" s="1" t="s">
        <v>162</v>
      </c>
      <c r="C428" s="4">
        <v>192</v>
      </c>
      <c r="D428" s="8">
        <v>5.6</v>
      </c>
      <c r="E428" s="4">
        <v>106</v>
      </c>
      <c r="F428" s="8">
        <v>4.91</v>
      </c>
      <c r="G428" s="4">
        <v>86</v>
      </c>
      <c r="H428" s="8">
        <v>6.95</v>
      </c>
      <c r="I428" s="4">
        <v>0</v>
      </c>
    </row>
    <row r="429" spans="1:9" x14ac:dyDescent="0.2">
      <c r="A429" s="2">
        <v>4</v>
      </c>
      <c r="B429" s="1" t="s">
        <v>138</v>
      </c>
      <c r="C429" s="4">
        <v>150</v>
      </c>
      <c r="D429" s="8">
        <v>4.37</v>
      </c>
      <c r="E429" s="4">
        <v>133</v>
      </c>
      <c r="F429" s="8">
        <v>6.16</v>
      </c>
      <c r="G429" s="4">
        <v>17</v>
      </c>
      <c r="H429" s="8">
        <v>1.37</v>
      </c>
      <c r="I429" s="4">
        <v>0</v>
      </c>
    </row>
    <row r="430" spans="1:9" x14ac:dyDescent="0.2">
      <c r="A430" s="2">
        <v>5</v>
      </c>
      <c r="B430" s="1" t="s">
        <v>137</v>
      </c>
      <c r="C430" s="4">
        <v>96</v>
      </c>
      <c r="D430" s="8">
        <v>2.8</v>
      </c>
      <c r="E430" s="4">
        <v>94</v>
      </c>
      <c r="F430" s="8">
        <v>4.3499999999999996</v>
      </c>
      <c r="G430" s="4">
        <v>2</v>
      </c>
      <c r="H430" s="8">
        <v>0.16</v>
      </c>
      <c r="I430" s="4">
        <v>0</v>
      </c>
    </row>
    <row r="431" spans="1:9" x14ac:dyDescent="0.2">
      <c r="A431" s="2">
        <v>6</v>
      </c>
      <c r="B431" s="1" t="s">
        <v>179</v>
      </c>
      <c r="C431" s="4">
        <v>91</v>
      </c>
      <c r="D431" s="8">
        <v>2.65</v>
      </c>
      <c r="E431" s="4">
        <v>42</v>
      </c>
      <c r="F431" s="8">
        <v>1.95</v>
      </c>
      <c r="G431" s="4">
        <v>49</v>
      </c>
      <c r="H431" s="8">
        <v>3.96</v>
      </c>
      <c r="I431" s="4">
        <v>0</v>
      </c>
    </row>
    <row r="432" spans="1:9" x14ac:dyDescent="0.2">
      <c r="A432" s="2">
        <v>7</v>
      </c>
      <c r="B432" s="1" t="s">
        <v>131</v>
      </c>
      <c r="C432" s="4">
        <v>77</v>
      </c>
      <c r="D432" s="8">
        <v>2.25</v>
      </c>
      <c r="E432" s="4">
        <v>56</v>
      </c>
      <c r="F432" s="8">
        <v>2.59</v>
      </c>
      <c r="G432" s="4">
        <v>20</v>
      </c>
      <c r="H432" s="8">
        <v>1.62</v>
      </c>
      <c r="I432" s="4">
        <v>0</v>
      </c>
    </row>
    <row r="433" spans="1:9" x14ac:dyDescent="0.2">
      <c r="A433" s="2">
        <v>8</v>
      </c>
      <c r="B433" s="1" t="s">
        <v>134</v>
      </c>
      <c r="C433" s="4">
        <v>76</v>
      </c>
      <c r="D433" s="8">
        <v>2.2200000000000002</v>
      </c>
      <c r="E433" s="4">
        <v>65</v>
      </c>
      <c r="F433" s="8">
        <v>3.01</v>
      </c>
      <c r="G433" s="4">
        <v>11</v>
      </c>
      <c r="H433" s="8">
        <v>0.89</v>
      </c>
      <c r="I433" s="4">
        <v>0</v>
      </c>
    </row>
    <row r="434" spans="1:9" x14ac:dyDescent="0.2">
      <c r="A434" s="2">
        <v>9</v>
      </c>
      <c r="B434" s="1" t="s">
        <v>166</v>
      </c>
      <c r="C434" s="4">
        <v>66</v>
      </c>
      <c r="D434" s="8">
        <v>1.92</v>
      </c>
      <c r="E434" s="4">
        <v>43</v>
      </c>
      <c r="F434" s="8">
        <v>1.99</v>
      </c>
      <c r="G434" s="4">
        <v>23</v>
      </c>
      <c r="H434" s="8">
        <v>1.86</v>
      </c>
      <c r="I434" s="4">
        <v>0</v>
      </c>
    </row>
    <row r="435" spans="1:9" x14ac:dyDescent="0.2">
      <c r="A435" s="2">
        <v>9</v>
      </c>
      <c r="B435" s="1" t="s">
        <v>135</v>
      </c>
      <c r="C435" s="4">
        <v>66</v>
      </c>
      <c r="D435" s="8">
        <v>1.92</v>
      </c>
      <c r="E435" s="4">
        <v>62</v>
      </c>
      <c r="F435" s="8">
        <v>2.87</v>
      </c>
      <c r="G435" s="4">
        <v>4</v>
      </c>
      <c r="H435" s="8">
        <v>0.32</v>
      </c>
      <c r="I435" s="4">
        <v>0</v>
      </c>
    </row>
    <row r="436" spans="1:9" x14ac:dyDescent="0.2">
      <c r="A436" s="2">
        <v>11</v>
      </c>
      <c r="B436" s="1" t="s">
        <v>139</v>
      </c>
      <c r="C436" s="4">
        <v>65</v>
      </c>
      <c r="D436" s="8">
        <v>1.9</v>
      </c>
      <c r="E436" s="4">
        <v>57</v>
      </c>
      <c r="F436" s="8">
        <v>2.64</v>
      </c>
      <c r="G436" s="4">
        <v>8</v>
      </c>
      <c r="H436" s="8">
        <v>0.65</v>
      </c>
      <c r="I436" s="4">
        <v>0</v>
      </c>
    </row>
    <row r="437" spans="1:9" x14ac:dyDescent="0.2">
      <c r="A437" s="2">
        <v>12</v>
      </c>
      <c r="B437" s="1" t="s">
        <v>156</v>
      </c>
      <c r="C437" s="4">
        <v>57</v>
      </c>
      <c r="D437" s="8">
        <v>1.66</v>
      </c>
      <c r="E437" s="4">
        <v>11</v>
      </c>
      <c r="F437" s="8">
        <v>0.51</v>
      </c>
      <c r="G437" s="4">
        <v>46</v>
      </c>
      <c r="H437" s="8">
        <v>3.72</v>
      </c>
      <c r="I437" s="4">
        <v>0</v>
      </c>
    </row>
    <row r="438" spans="1:9" x14ac:dyDescent="0.2">
      <c r="A438" s="2">
        <v>13</v>
      </c>
      <c r="B438" s="1" t="s">
        <v>153</v>
      </c>
      <c r="C438" s="4">
        <v>46</v>
      </c>
      <c r="D438" s="8">
        <v>1.34</v>
      </c>
      <c r="E438" s="4">
        <v>44</v>
      </c>
      <c r="F438" s="8">
        <v>2.04</v>
      </c>
      <c r="G438" s="4">
        <v>2</v>
      </c>
      <c r="H438" s="8">
        <v>0.16</v>
      </c>
      <c r="I438" s="4">
        <v>0</v>
      </c>
    </row>
    <row r="439" spans="1:9" x14ac:dyDescent="0.2">
      <c r="A439" s="2">
        <v>13</v>
      </c>
      <c r="B439" s="1" t="s">
        <v>140</v>
      </c>
      <c r="C439" s="4">
        <v>46</v>
      </c>
      <c r="D439" s="8">
        <v>1.34</v>
      </c>
      <c r="E439" s="4">
        <v>44</v>
      </c>
      <c r="F439" s="8">
        <v>2.04</v>
      </c>
      <c r="G439" s="4">
        <v>2</v>
      </c>
      <c r="H439" s="8">
        <v>0.16</v>
      </c>
      <c r="I439" s="4">
        <v>0</v>
      </c>
    </row>
    <row r="440" spans="1:9" x14ac:dyDescent="0.2">
      <c r="A440" s="2">
        <v>15</v>
      </c>
      <c r="B440" s="1" t="s">
        <v>122</v>
      </c>
      <c r="C440" s="4">
        <v>45</v>
      </c>
      <c r="D440" s="8">
        <v>1.31</v>
      </c>
      <c r="E440" s="4">
        <v>24</v>
      </c>
      <c r="F440" s="8">
        <v>1.1100000000000001</v>
      </c>
      <c r="G440" s="4">
        <v>21</v>
      </c>
      <c r="H440" s="8">
        <v>1.7</v>
      </c>
      <c r="I440" s="4">
        <v>0</v>
      </c>
    </row>
    <row r="441" spans="1:9" x14ac:dyDescent="0.2">
      <c r="A441" s="2">
        <v>16</v>
      </c>
      <c r="B441" s="1" t="s">
        <v>129</v>
      </c>
      <c r="C441" s="4">
        <v>44</v>
      </c>
      <c r="D441" s="8">
        <v>1.28</v>
      </c>
      <c r="E441" s="4">
        <v>14</v>
      </c>
      <c r="F441" s="8">
        <v>0.65</v>
      </c>
      <c r="G441" s="4">
        <v>30</v>
      </c>
      <c r="H441" s="8">
        <v>2.42</v>
      </c>
      <c r="I441" s="4">
        <v>0</v>
      </c>
    </row>
    <row r="442" spans="1:9" x14ac:dyDescent="0.2">
      <c r="A442" s="2">
        <v>17</v>
      </c>
      <c r="B442" s="1" t="s">
        <v>127</v>
      </c>
      <c r="C442" s="4">
        <v>43</v>
      </c>
      <c r="D442" s="8">
        <v>1.25</v>
      </c>
      <c r="E442" s="4">
        <v>32</v>
      </c>
      <c r="F442" s="8">
        <v>1.48</v>
      </c>
      <c r="G442" s="4">
        <v>11</v>
      </c>
      <c r="H442" s="8">
        <v>0.89</v>
      </c>
      <c r="I442" s="4">
        <v>0</v>
      </c>
    </row>
    <row r="443" spans="1:9" x14ac:dyDescent="0.2">
      <c r="A443" s="2">
        <v>18</v>
      </c>
      <c r="B443" s="1" t="s">
        <v>123</v>
      </c>
      <c r="C443" s="4">
        <v>42</v>
      </c>
      <c r="D443" s="8">
        <v>1.22</v>
      </c>
      <c r="E443" s="4">
        <v>23</v>
      </c>
      <c r="F443" s="8">
        <v>1.07</v>
      </c>
      <c r="G443" s="4">
        <v>19</v>
      </c>
      <c r="H443" s="8">
        <v>1.53</v>
      </c>
      <c r="I443" s="4">
        <v>0</v>
      </c>
    </row>
    <row r="444" spans="1:9" x14ac:dyDescent="0.2">
      <c r="A444" s="2">
        <v>18</v>
      </c>
      <c r="B444" s="1" t="s">
        <v>136</v>
      </c>
      <c r="C444" s="4">
        <v>42</v>
      </c>
      <c r="D444" s="8">
        <v>1.22</v>
      </c>
      <c r="E444" s="4">
        <v>40</v>
      </c>
      <c r="F444" s="8">
        <v>1.85</v>
      </c>
      <c r="G444" s="4">
        <v>2</v>
      </c>
      <c r="H444" s="8">
        <v>0.16</v>
      </c>
      <c r="I444" s="4">
        <v>0</v>
      </c>
    </row>
    <row r="445" spans="1:9" x14ac:dyDescent="0.2">
      <c r="A445" s="2">
        <v>20</v>
      </c>
      <c r="B445" s="1" t="s">
        <v>178</v>
      </c>
      <c r="C445" s="4">
        <v>38</v>
      </c>
      <c r="D445" s="8">
        <v>1.1100000000000001</v>
      </c>
      <c r="E445" s="4">
        <v>13</v>
      </c>
      <c r="F445" s="8">
        <v>0.6</v>
      </c>
      <c r="G445" s="4">
        <v>25</v>
      </c>
      <c r="H445" s="8">
        <v>2.02</v>
      </c>
      <c r="I445" s="4">
        <v>0</v>
      </c>
    </row>
    <row r="446" spans="1:9" x14ac:dyDescent="0.2">
      <c r="A446" s="2">
        <v>20</v>
      </c>
      <c r="B446" s="1" t="s">
        <v>130</v>
      </c>
      <c r="C446" s="4">
        <v>38</v>
      </c>
      <c r="D446" s="8">
        <v>1.1100000000000001</v>
      </c>
      <c r="E446" s="4">
        <v>27</v>
      </c>
      <c r="F446" s="8">
        <v>1.25</v>
      </c>
      <c r="G446" s="4">
        <v>11</v>
      </c>
      <c r="H446" s="8">
        <v>0.89</v>
      </c>
      <c r="I446" s="4">
        <v>0</v>
      </c>
    </row>
    <row r="447" spans="1:9" x14ac:dyDescent="0.2">
      <c r="A447" s="1"/>
      <c r="C447" s="4"/>
      <c r="D447" s="8"/>
      <c r="E447" s="4"/>
      <c r="F447" s="8"/>
      <c r="G447" s="4"/>
      <c r="H447" s="8"/>
      <c r="I447" s="4"/>
    </row>
    <row r="448" spans="1:9" x14ac:dyDescent="0.2">
      <c r="A448" s="1" t="s">
        <v>20</v>
      </c>
      <c r="C448" s="4"/>
      <c r="D448" s="8"/>
      <c r="E448" s="4"/>
      <c r="F448" s="8"/>
      <c r="G448" s="4"/>
      <c r="H448" s="8"/>
      <c r="I448" s="4"/>
    </row>
    <row r="449" spans="1:9" x14ac:dyDescent="0.2">
      <c r="A449" s="2">
        <v>1</v>
      </c>
      <c r="B449" s="1" t="s">
        <v>138</v>
      </c>
      <c r="C449" s="4">
        <v>106</v>
      </c>
      <c r="D449" s="8">
        <v>7.68</v>
      </c>
      <c r="E449" s="4">
        <v>99</v>
      </c>
      <c r="F449" s="8">
        <v>11.59</v>
      </c>
      <c r="G449" s="4">
        <v>7</v>
      </c>
      <c r="H449" s="8">
        <v>1.44</v>
      </c>
      <c r="I449" s="4">
        <v>0</v>
      </c>
    </row>
    <row r="450" spans="1:9" x14ac:dyDescent="0.2">
      <c r="A450" s="2">
        <v>2</v>
      </c>
      <c r="B450" s="1" t="s">
        <v>137</v>
      </c>
      <c r="C450" s="4">
        <v>68</v>
      </c>
      <c r="D450" s="8">
        <v>4.93</v>
      </c>
      <c r="E450" s="4">
        <v>68</v>
      </c>
      <c r="F450" s="8">
        <v>7.96</v>
      </c>
      <c r="G450" s="4">
        <v>0</v>
      </c>
      <c r="H450" s="8">
        <v>0</v>
      </c>
      <c r="I450" s="4">
        <v>0</v>
      </c>
    </row>
    <row r="451" spans="1:9" x14ac:dyDescent="0.2">
      <c r="A451" s="2">
        <v>3</v>
      </c>
      <c r="B451" s="1" t="s">
        <v>136</v>
      </c>
      <c r="C451" s="4">
        <v>51</v>
      </c>
      <c r="D451" s="8">
        <v>3.7</v>
      </c>
      <c r="E451" s="4">
        <v>50</v>
      </c>
      <c r="F451" s="8">
        <v>5.85</v>
      </c>
      <c r="G451" s="4">
        <v>1</v>
      </c>
      <c r="H451" s="8">
        <v>0.21</v>
      </c>
      <c r="I451" s="4">
        <v>0</v>
      </c>
    </row>
    <row r="452" spans="1:9" x14ac:dyDescent="0.2">
      <c r="A452" s="2">
        <v>4</v>
      </c>
      <c r="B452" s="1" t="s">
        <v>122</v>
      </c>
      <c r="C452" s="4">
        <v>48</v>
      </c>
      <c r="D452" s="8">
        <v>3.48</v>
      </c>
      <c r="E452" s="4">
        <v>39</v>
      </c>
      <c r="F452" s="8">
        <v>4.57</v>
      </c>
      <c r="G452" s="4">
        <v>9</v>
      </c>
      <c r="H452" s="8">
        <v>1.86</v>
      </c>
      <c r="I452" s="4">
        <v>0</v>
      </c>
    </row>
    <row r="453" spans="1:9" x14ac:dyDescent="0.2">
      <c r="A453" s="2">
        <v>5</v>
      </c>
      <c r="B453" s="1" t="s">
        <v>131</v>
      </c>
      <c r="C453" s="4">
        <v>42</v>
      </c>
      <c r="D453" s="8">
        <v>3.04</v>
      </c>
      <c r="E453" s="4">
        <v>28</v>
      </c>
      <c r="F453" s="8">
        <v>3.28</v>
      </c>
      <c r="G453" s="4">
        <v>14</v>
      </c>
      <c r="H453" s="8">
        <v>2.89</v>
      </c>
      <c r="I453" s="4">
        <v>0</v>
      </c>
    </row>
    <row r="454" spans="1:9" x14ac:dyDescent="0.2">
      <c r="A454" s="2">
        <v>6</v>
      </c>
      <c r="B454" s="1" t="s">
        <v>121</v>
      </c>
      <c r="C454" s="4">
        <v>41</v>
      </c>
      <c r="D454" s="8">
        <v>2.97</v>
      </c>
      <c r="E454" s="4">
        <v>9</v>
      </c>
      <c r="F454" s="8">
        <v>1.05</v>
      </c>
      <c r="G454" s="4">
        <v>32</v>
      </c>
      <c r="H454" s="8">
        <v>6.6</v>
      </c>
      <c r="I454" s="4">
        <v>0</v>
      </c>
    </row>
    <row r="455" spans="1:9" x14ac:dyDescent="0.2">
      <c r="A455" s="2">
        <v>7</v>
      </c>
      <c r="B455" s="1" t="s">
        <v>130</v>
      </c>
      <c r="C455" s="4">
        <v>35</v>
      </c>
      <c r="D455" s="8">
        <v>2.54</v>
      </c>
      <c r="E455" s="4">
        <v>27</v>
      </c>
      <c r="F455" s="8">
        <v>3.16</v>
      </c>
      <c r="G455" s="4">
        <v>8</v>
      </c>
      <c r="H455" s="8">
        <v>1.65</v>
      </c>
      <c r="I455" s="4">
        <v>0</v>
      </c>
    </row>
    <row r="456" spans="1:9" x14ac:dyDescent="0.2">
      <c r="A456" s="2">
        <v>8</v>
      </c>
      <c r="B456" s="1" t="s">
        <v>135</v>
      </c>
      <c r="C456" s="4">
        <v>34</v>
      </c>
      <c r="D456" s="8">
        <v>2.46</v>
      </c>
      <c r="E456" s="4">
        <v>28</v>
      </c>
      <c r="F456" s="8">
        <v>3.28</v>
      </c>
      <c r="G456" s="4">
        <v>6</v>
      </c>
      <c r="H456" s="8">
        <v>1.24</v>
      </c>
      <c r="I456" s="4">
        <v>0</v>
      </c>
    </row>
    <row r="457" spans="1:9" x14ac:dyDescent="0.2">
      <c r="A457" s="2">
        <v>9</v>
      </c>
      <c r="B457" s="1" t="s">
        <v>139</v>
      </c>
      <c r="C457" s="4">
        <v>32</v>
      </c>
      <c r="D457" s="8">
        <v>2.3199999999999998</v>
      </c>
      <c r="E457" s="4">
        <v>29</v>
      </c>
      <c r="F457" s="8">
        <v>3.4</v>
      </c>
      <c r="G457" s="4">
        <v>3</v>
      </c>
      <c r="H457" s="8">
        <v>0.62</v>
      </c>
      <c r="I457" s="4">
        <v>0</v>
      </c>
    </row>
    <row r="458" spans="1:9" x14ac:dyDescent="0.2">
      <c r="A458" s="2">
        <v>10</v>
      </c>
      <c r="B458" s="1" t="s">
        <v>127</v>
      </c>
      <c r="C458" s="4">
        <v>26</v>
      </c>
      <c r="D458" s="8">
        <v>1.88</v>
      </c>
      <c r="E458" s="4">
        <v>18</v>
      </c>
      <c r="F458" s="8">
        <v>2.11</v>
      </c>
      <c r="G458" s="4">
        <v>8</v>
      </c>
      <c r="H458" s="8">
        <v>1.65</v>
      </c>
      <c r="I458" s="4">
        <v>0</v>
      </c>
    </row>
    <row r="459" spans="1:9" x14ac:dyDescent="0.2">
      <c r="A459" s="2">
        <v>10</v>
      </c>
      <c r="B459" s="1" t="s">
        <v>180</v>
      </c>
      <c r="C459" s="4">
        <v>26</v>
      </c>
      <c r="D459" s="8">
        <v>1.88</v>
      </c>
      <c r="E459" s="4">
        <v>1</v>
      </c>
      <c r="F459" s="8">
        <v>0.12</v>
      </c>
      <c r="G459" s="4">
        <v>0</v>
      </c>
      <c r="H459" s="8">
        <v>0</v>
      </c>
      <c r="I459" s="4">
        <v>1</v>
      </c>
    </row>
    <row r="460" spans="1:9" x14ac:dyDescent="0.2">
      <c r="A460" s="2">
        <v>10</v>
      </c>
      <c r="B460" s="1" t="s">
        <v>140</v>
      </c>
      <c r="C460" s="4">
        <v>26</v>
      </c>
      <c r="D460" s="8">
        <v>1.88</v>
      </c>
      <c r="E460" s="4">
        <v>26</v>
      </c>
      <c r="F460" s="8">
        <v>3.04</v>
      </c>
      <c r="G460" s="4">
        <v>0</v>
      </c>
      <c r="H460" s="8">
        <v>0</v>
      </c>
      <c r="I460" s="4">
        <v>0</v>
      </c>
    </row>
    <row r="461" spans="1:9" x14ac:dyDescent="0.2">
      <c r="A461" s="2">
        <v>13</v>
      </c>
      <c r="B461" s="1" t="s">
        <v>125</v>
      </c>
      <c r="C461" s="4">
        <v>23</v>
      </c>
      <c r="D461" s="8">
        <v>1.67</v>
      </c>
      <c r="E461" s="4">
        <v>17</v>
      </c>
      <c r="F461" s="8">
        <v>1.99</v>
      </c>
      <c r="G461" s="4">
        <v>6</v>
      </c>
      <c r="H461" s="8">
        <v>1.24</v>
      </c>
      <c r="I461" s="4">
        <v>0</v>
      </c>
    </row>
    <row r="462" spans="1:9" x14ac:dyDescent="0.2">
      <c r="A462" s="2">
        <v>14</v>
      </c>
      <c r="B462" s="1" t="s">
        <v>149</v>
      </c>
      <c r="C462" s="4">
        <v>22</v>
      </c>
      <c r="D462" s="8">
        <v>1.59</v>
      </c>
      <c r="E462" s="4">
        <v>11</v>
      </c>
      <c r="F462" s="8">
        <v>1.29</v>
      </c>
      <c r="G462" s="4">
        <v>11</v>
      </c>
      <c r="H462" s="8">
        <v>2.27</v>
      </c>
      <c r="I462" s="4">
        <v>0</v>
      </c>
    </row>
    <row r="463" spans="1:9" x14ac:dyDescent="0.2">
      <c r="A463" s="2">
        <v>15</v>
      </c>
      <c r="B463" s="1" t="s">
        <v>132</v>
      </c>
      <c r="C463" s="4">
        <v>21</v>
      </c>
      <c r="D463" s="8">
        <v>1.52</v>
      </c>
      <c r="E463" s="4">
        <v>6</v>
      </c>
      <c r="F463" s="8">
        <v>0.7</v>
      </c>
      <c r="G463" s="4">
        <v>12</v>
      </c>
      <c r="H463" s="8">
        <v>2.4700000000000002</v>
      </c>
      <c r="I463" s="4">
        <v>0</v>
      </c>
    </row>
    <row r="464" spans="1:9" x14ac:dyDescent="0.2">
      <c r="A464" s="2">
        <v>16</v>
      </c>
      <c r="B464" s="1" t="s">
        <v>128</v>
      </c>
      <c r="C464" s="4">
        <v>20</v>
      </c>
      <c r="D464" s="8">
        <v>1.45</v>
      </c>
      <c r="E464" s="4">
        <v>12</v>
      </c>
      <c r="F464" s="8">
        <v>1.41</v>
      </c>
      <c r="G464" s="4">
        <v>8</v>
      </c>
      <c r="H464" s="8">
        <v>1.65</v>
      </c>
      <c r="I464" s="4">
        <v>0</v>
      </c>
    </row>
    <row r="465" spans="1:9" x14ac:dyDescent="0.2">
      <c r="A465" s="2">
        <v>17</v>
      </c>
      <c r="B465" s="1" t="s">
        <v>144</v>
      </c>
      <c r="C465" s="4">
        <v>19</v>
      </c>
      <c r="D465" s="8">
        <v>1.38</v>
      </c>
      <c r="E465" s="4">
        <v>16</v>
      </c>
      <c r="F465" s="8">
        <v>1.87</v>
      </c>
      <c r="G465" s="4">
        <v>3</v>
      </c>
      <c r="H465" s="8">
        <v>0.62</v>
      </c>
      <c r="I465" s="4">
        <v>0</v>
      </c>
    </row>
    <row r="466" spans="1:9" x14ac:dyDescent="0.2">
      <c r="A466" s="2">
        <v>17</v>
      </c>
      <c r="B466" s="1" t="s">
        <v>155</v>
      </c>
      <c r="C466" s="4">
        <v>19</v>
      </c>
      <c r="D466" s="8">
        <v>1.38</v>
      </c>
      <c r="E466" s="4">
        <v>12</v>
      </c>
      <c r="F466" s="8">
        <v>1.41</v>
      </c>
      <c r="G466" s="4">
        <v>7</v>
      </c>
      <c r="H466" s="8">
        <v>1.44</v>
      </c>
      <c r="I466" s="4">
        <v>0</v>
      </c>
    </row>
    <row r="467" spans="1:9" x14ac:dyDescent="0.2">
      <c r="A467" s="2">
        <v>17</v>
      </c>
      <c r="B467" s="1" t="s">
        <v>123</v>
      </c>
      <c r="C467" s="4">
        <v>19</v>
      </c>
      <c r="D467" s="8">
        <v>1.38</v>
      </c>
      <c r="E467" s="4">
        <v>5</v>
      </c>
      <c r="F467" s="8">
        <v>0.59</v>
      </c>
      <c r="G467" s="4">
        <v>14</v>
      </c>
      <c r="H467" s="8">
        <v>2.89</v>
      </c>
      <c r="I467" s="4">
        <v>0</v>
      </c>
    </row>
    <row r="468" spans="1:9" x14ac:dyDescent="0.2">
      <c r="A468" s="2">
        <v>17</v>
      </c>
      <c r="B468" s="1" t="s">
        <v>181</v>
      </c>
      <c r="C468" s="4">
        <v>19</v>
      </c>
      <c r="D468" s="8">
        <v>1.38</v>
      </c>
      <c r="E468" s="4">
        <v>18</v>
      </c>
      <c r="F468" s="8">
        <v>2.11</v>
      </c>
      <c r="G468" s="4">
        <v>1</v>
      </c>
      <c r="H468" s="8">
        <v>0.21</v>
      </c>
      <c r="I468" s="4">
        <v>0</v>
      </c>
    </row>
    <row r="469" spans="1:9" x14ac:dyDescent="0.2">
      <c r="A469" s="1"/>
      <c r="C469" s="4"/>
      <c r="D469" s="8"/>
      <c r="E469" s="4"/>
      <c r="F469" s="8"/>
      <c r="G469" s="4"/>
      <c r="H469" s="8"/>
      <c r="I469" s="4"/>
    </row>
    <row r="470" spans="1:9" x14ac:dyDescent="0.2">
      <c r="A470" s="1" t="s">
        <v>21</v>
      </c>
      <c r="C470" s="4"/>
      <c r="D470" s="8"/>
      <c r="E470" s="4"/>
      <c r="F470" s="8"/>
      <c r="G470" s="4"/>
      <c r="H470" s="8"/>
      <c r="I470" s="4"/>
    </row>
    <row r="471" spans="1:9" x14ac:dyDescent="0.2">
      <c r="A471" s="2">
        <v>1</v>
      </c>
      <c r="B471" s="1" t="s">
        <v>133</v>
      </c>
      <c r="C471" s="4">
        <v>135</v>
      </c>
      <c r="D471" s="8">
        <v>13.41</v>
      </c>
      <c r="E471" s="4">
        <v>103</v>
      </c>
      <c r="F471" s="8">
        <v>18.100000000000001</v>
      </c>
      <c r="G471" s="4">
        <v>32</v>
      </c>
      <c r="H471" s="8">
        <v>7.48</v>
      </c>
      <c r="I471" s="4">
        <v>0</v>
      </c>
    </row>
    <row r="472" spans="1:9" x14ac:dyDescent="0.2">
      <c r="A472" s="2">
        <v>2</v>
      </c>
      <c r="B472" s="1" t="s">
        <v>138</v>
      </c>
      <c r="C472" s="4">
        <v>56</v>
      </c>
      <c r="D472" s="8">
        <v>5.56</v>
      </c>
      <c r="E472" s="4">
        <v>48</v>
      </c>
      <c r="F472" s="8">
        <v>8.44</v>
      </c>
      <c r="G472" s="4">
        <v>8</v>
      </c>
      <c r="H472" s="8">
        <v>1.87</v>
      </c>
      <c r="I472" s="4">
        <v>0</v>
      </c>
    </row>
    <row r="473" spans="1:9" x14ac:dyDescent="0.2">
      <c r="A473" s="2">
        <v>3</v>
      </c>
      <c r="B473" s="1" t="s">
        <v>137</v>
      </c>
      <c r="C473" s="4">
        <v>42</v>
      </c>
      <c r="D473" s="8">
        <v>4.17</v>
      </c>
      <c r="E473" s="4">
        <v>42</v>
      </c>
      <c r="F473" s="8">
        <v>7.38</v>
      </c>
      <c r="G473" s="4">
        <v>0</v>
      </c>
      <c r="H473" s="8">
        <v>0</v>
      </c>
      <c r="I473" s="4">
        <v>0</v>
      </c>
    </row>
    <row r="474" spans="1:9" x14ac:dyDescent="0.2">
      <c r="A474" s="2">
        <v>4</v>
      </c>
      <c r="B474" s="1" t="s">
        <v>131</v>
      </c>
      <c r="C474" s="4">
        <v>36</v>
      </c>
      <c r="D474" s="8">
        <v>3.57</v>
      </c>
      <c r="E474" s="4">
        <v>30</v>
      </c>
      <c r="F474" s="8">
        <v>5.27</v>
      </c>
      <c r="G474" s="4">
        <v>6</v>
      </c>
      <c r="H474" s="8">
        <v>1.4</v>
      </c>
      <c r="I474" s="4">
        <v>0</v>
      </c>
    </row>
    <row r="475" spans="1:9" x14ac:dyDescent="0.2">
      <c r="A475" s="2">
        <v>5</v>
      </c>
      <c r="B475" s="1" t="s">
        <v>121</v>
      </c>
      <c r="C475" s="4">
        <v>28</v>
      </c>
      <c r="D475" s="8">
        <v>2.78</v>
      </c>
      <c r="E475" s="4">
        <v>4</v>
      </c>
      <c r="F475" s="8">
        <v>0.7</v>
      </c>
      <c r="G475" s="4">
        <v>24</v>
      </c>
      <c r="H475" s="8">
        <v>5.61</v>
      </c>
      <c r="I475" s="4">
        <v>0</v>
      </c>
    </row>
    <row r="476" spans="1:9" x14ac:dyDescent="0.2">
      <c r="A476" s="2">
        <v>5</v>
      </c>
      <c r="B476" s="1" t="s">
        <v>122</v>
      </c>
      <c r="C476" s="4">
        <v>28</v>
      </c>
      <c r="D476" s="8">
        <v>2.78</v>
      </c>
      <c r="E476" s="4">
        <v>16</v>
      </c>
      <c r="F476" s="8">
        <v>2.81</v>
      </c>
      <c r="G476" s="4">
        <v>12</v>
      </c>
      <c r="H476" s="8">
        <v>2.8</v>
      </c>
      <c r="I476" s="4">
        <v>0</v>
      </c>
    </row>
    <row r="477" spans="1:9" x14ac:dyDescent="0.2">
      <c r="A477" s="2">
        <v>7</v>
      </c>
      <c r="B477" s="1" t="s">
        <v>134</v>
      </c>
      <c r="C477" s="4">
        <v>27</v>
      </c>
      <c r="D477" s="8">
        <v>2.68</v>
      </c>
      <c r="E477" s="4">
        <v>23</v>
      </c>
      <c r="F477" s="8">
        <v>4.04</v>
      </c>
      <c r="G477" s="4">
        <v>4</v>
      </c>
      <c r="H477" s="8">
        <v>0.93</v>
      </c>
      <c r="I477" s="4">
        <v>0</v>
      </c>
    </row>
    <row r="478" spans="1:9" x14ac:dyDescent="0.2">
      <c r="A478" s="2">
        <v>8</v>
      </c>
      <c r="B478" s="1" t="s">
        <v>140</v>
      </c>
      <c r="C478" s="4">
        <v>26</v>
      </c>
      <c r="D478" s="8">
        <v>2.58</v>
      </c>
      <c r="E478" s="4">
        <v>22</v>
      </c>
      <c r="F478" s="8">
        <v>3.87</v>
      </c>
      <c r="G478" s="4">
        <v>4</v>
      </c>
      <c r="H478" s="8">
        <v>0.93</v>
      </c>
      <c r="I478" s="4">
        <v>0</v>
      </c>
    </row>
    <row r="479" spans="1:9" x14ac:dyDescent="0.2">
      <c r="A479" s="2">
        <v>9</v>
      </c>
      <c r="B479" s="1" t="s">
        <v>169</v>
      </c>
      <c r="C479" s="4">
        <v>19</v>
      </c>
      <c r="D479" s="8">
        <v>1.89</v>
      </c>
      <c r="E479" s="4">
        <v>16</v>
      </c>
      <c r="F479" s="8">
        <v>2.81</v>
      </c>
      <c r="G479" s="4">
        <v>2</v>
      </c>
      <c r="H479" s="8">
        <v>0.47</v>
      </c>
      <c r="I479" s="4">
        <v>1</v>
      </c>
    </row>
    <row r="480" spans="1:9" x14ac:dyDescent="0.2">
      <c r="A480" s="2">
        <v>10</v>
      </c>
      <c r="B480" s="1" t="s">
        <v>130</v>
      </c>
      <c r="C480" s="4">
        <v>18</v>
      </c>
      <c r="D480" s="8">
        <v>1.79</v>
      </c>
      <c r="E480" s="4">
        <v>11</v>
      </c>
      <c r="F480" s="8">
        <v>1.93</v>
      </c>
      <c r="G480" s="4">
        <v>7</v>
      </c>
      <c r="H480" s="8">
        <v>1.64</v>
      </c>
      <c r="I480" s="4">
        <v>0</v>
      </c>
    </row>
    <row r="481" spans="1:9" x14ac:dyDescent="0.2">
      <c r="A481" s="2">
        <v>11</v>
      </c>
      <c r="B481" s="1" t="s">
        <v>125</v>
      </c>
      <c r="C481" s="4">
        <v>17</v>
      </c>
      <c r="D481" s="8">
        <v>1.69</v>
      </c>
      <c r="E481" s="4">
        <v>8</v>
      </c>
      <c r="F481" s="8">
        <v>1.41</v>
      </c>
      <c r="G481" s="4">
        <v>9</v>
      </c>
      <c r="H481" s="8">
        <v>2.1</v>
      </c>
      <c r="I481" s="4">
        <v>0</v>
      </c>
    </row>
    <row r="482" spans="1:9" x14ac:dyDescent="0.2">
      <c r="A482" s="2">
        <v>11</v>
      </c>
      <c r="B482" s="1" t="s">
        <v>127</v>
      </c>
      <c r="C482" s="4">
        <v>17</v>
      </c>
      <c r="D482" s="8">
        <v>1.69</v>
      </c>
      <c r="E482" s="4">
        <v>8</v>
      </c>
      <c r="F482" s="8">
        <v>1.41</v>
      </c>
      <c r="G482" s="4">
        <v>9</v>
      </c>
      <c r="H482" s="8">
        <v>2.1</v>
      </c>
      <c r="I482" s="4">
        <v>0</v>
      </c>
    </row>
    <row r="483" spans="1:9" x14ac:dyDescent="0.2">
      <c r="A483" s="2">
        <v>13</v>
      </c>
      <c r="B483" s="1" t="s">
        <v>124</v>
      </c>
      <c r="C483" s="4">
        <v>16</v>
      </c>
      <c r="D483" s="8">
        <v>1.59</v>
      </c>
      <c r="E483" s="4">
        <v>1</v>
      </c>
      <c r="F483" s="8">
        <v>0.18</v>
      </c>
      <c r="G483" s="4">
        <v>15</v>
      </c>
      <c r="H483" s="8">
        <v>3.5</v>
      </c>
      <c r="I483" s="4">
        <v>0</v>
      </c>
    </row>
    <row r="484" spans="1:9" x14ac:dyDescent="0.2">
      <c r="A484" s="2">
        <v>14</v>
      </c>
      <c r="B484" s="1" t="s">
        <v>159</v>
      </c>
      <c r="C484" s="4">
        <v>15</v>
      </c>
      <c r="D484" s="8">
        <v>1.49</v>
      </c>
      <c r="E484" s="4">
        <v>7</v>
      </c>
      <c r="F484" s="8">
        <v>1.23</v>
      </c>
      <c r="G484" s="4">
        <v>8</v>
      </c>
      <c r="H484" s="8">
        <v>1.87</v>
      </c>
      <c r="I484" s="4">
        <v>0</v>
      </c>
    </row>
    <row r="485" spans="1:9" x14ac:dyDescent="0.2">
      <c r="A485" s="2">
        <v>15</v>
      </c>
      <c r="B485" s="1" t="s">
        <v>182</v>
      </c>
      <c r="C485" s="4">
        <v>14</v>
      </c>
      <c r="D485" s="8">
        <v>1.39</v>
      </c>
      <c r="E485" s="4">
        <v>7</v>
      </c>
      <c r="F485" s="8">
        <v>1.23</v>
      </c>
      <c r="G485" s="4">
        <v>7</v>
      </c>
      <c r="H485" s="8">
        <v>1.64</v>
      </c>
      <c r="I485" s="4">
        <v>0</v>
      </c>
    </row>
    <row r="486" spans="1:9" x14ac:dyDescent="0.2">
      <c r="A486" s="2">
        <v>15</v>
      </c>
      <c r="B486" s="1" t="s">
        <v>149</v>
      </c>
      <c r="C486" s="4">
        <v>14</v>
      </c>
      <c r="D486" s="8">
        <v>1.39</v>
      </c>
      <c r="E486" s="4">
        <v>10</v>
      </c>
      <c r="F486" s="8">
        <v>1.76</v>
      </c>
      <c r="G486" s="4">
        <v>4</v>
      </c>
      <c r="H486" s="8">
        <v>0.93</v>
      </c>
      <c r="I486" s="4">
        <v>0</v>
      </c>
    </row>
    <row r="487" spans="1:9" x14ac:dyDescent="0.2">
      <c r="A487" s="2">
        <v>17</v>
      </c>
      <c r="B487" s="1" t="s">
        <v>126</v>
      </c>
      <c r="C487" s="4">
        <v>13</v>
      </c>
      <c r="D487" s="8">
        <v>1.29</v>
      </c>
      <c r="E487" s="4">
        <v>8</v>
      </c>
      <c r="F487" s="8">
        <v>1.41</v>
      </c>
      <c r="G487" s="4">
        <v>5</v>
      </c>
      <c r="H487" s="8">
        <v>1.17</v>
      </c>
      <c r="I487" s="4">
        <v>0</v>
      </c>
    </row>
    <row r="488" spans="1:9" x14ac:dyDescent="0.2">
      <c r="A488" s="2">
        <v>17</v>
      </c>
      <c r="B488" s="1" t="s">
        <v>128</v>
      </c>
      <c r="C488" s="4">
        <v>13</v>
      </c>
      <c r="D488" s="8">
        <v>1.29</v>
      </c>
      <c r="E488" s="4">
        <v>6</v>
      </c>
      <c r="F488" s="8">
        <v>1.05</v>
      </c>
      <c r="G488" s="4">
        <v>7</v>
      </c>
      <c r="H488" s="8">
        <v>1.64</v>
      </c>
      <c r="I488" s="4">
        <v>0</v>
      </c>
    </row>
    <row r="489" spans="1:9" x14ac:dyDescent="0.2">
      <c r="A489" s="2">
        <v>17</v>
      </c>
      <c r="B489" s="1" t="s">
        <v>139</v>
      </c>
      <c r="C489" s="4">
        <v>13</v>
      </c>
      <c r="D489" s="8">
        <v>1.29</v>
      </c>
      <c r="E489" s="4">
        <v>9</v>
      </c>
      <c r="F489" s="8">
        <v>1.58</v>
      </c>
      <c r="G489" s="4">
        <v>4</v>
      </c>
      <c r="H489" s="8">
        <v>0.93</v>
      </c>
      <c r="I489" s="4">
        <v>0</v>
      </c>
    </row>
    <row r="490" spans="1:9" x14ac:dyDescent="0.2">
      <c r="A490" s="2">
        <v>17</v>
      </c>
      <c r="B490" s="1" t="s">
        <v>158</v>
      </c>
      <c r="C490" s="4">
        <v>13</v>
      </c>
      <c r="D490" s="8">
        <v>1.29</v>
      </c>
      <c r="E490" s="4">
        <v>7</v>
      </c>
      <c r="F490" s="8">
        <v>1.23</v>
      </c>
      <c r="G490" s="4">
        <v>6</v>
      </c>
      <c r="H490" s="8">
        <v>1.4</v>
      </c>
      <c r="I490" s="4">
        <v>0</v>
      </c>
    </row>
    <row r="491" spans="1:9" x14ac:dyDescent="0.2">
      <c r="A491" s="1"/>
      <c r="C491" s="4"/>
      <c r="D491" s="8"/>
      <c r="E491" s="4"/>
      <c r="F491" s="8"/>
      <c r="G491" s="4"/>
      <c r="H491" s="8"/>
      <c r="I491" s="4"/>
    </row>
    <row r="492" spans="1:9" x14ac:dyDescent="0.2">
      <c r="A492" s="1" t="s">
        <v>22</v>
      </c>
      <c r="C492" s="4"/>
      <c r="D492" s="8"/>
      <c r="E492" s="4"/>
      <c r="F492" s="8"/>
      <c r="G492" s="4"/>
      <c r="H492" s="8"/>
      <c r="I492" s="4"/>
    </row>
    <row r="493" spans="1:9" x14ac:dyDescent="0.2">
      <c r="A493" s="2">
        <v>1</v>
      </c>
      <c r="B493" s="1" t="s">
        <v>138</v>
      </c>
      <c r="C493" s="4">
        <v>94</v>
      </c>
      <c r="D493" s="8">
        <v>7.26</v>
      </c>
      <c r="E493" s="4">
        <v>89</v>
      </c>
      <c r="F493" s="8">
        <v>10.93</v>
      </c>
      <c r="G493" s="4">
        <v>5</v>
      </c>
      <c r="H493" s="8">
        <v>1.1200000000000001</v>
      </c>
      <c r="I493" s="4">
        <v>0</v>
      </c>
    </row>
    <row r="494" spans="1:9" x14ac:dyDescent="0.2">
      <c r="A494" s="2">
        <v>2</v>
      </c>
      <c r="B494" s="1" t="s">
        <v>137</v>
      </c>
      <c r="C494" s="4">
        <v>70</v>
      </c>
      <c r="D494" s="8">
        <v>5.41</v>
      </c>
      <c r="E494" s="4">
        <v>65</v>
      </c>
      <c r="F494" s="8">
        <v>7.99</v>
      </c>
      <c r="G494" s="4">
        <v>5</v>
      </c>
      <c r="H494" s="8">
        <v>1.1200000000000001</v>
      </c>
      <c r="I494" s="4">
        <v>0</v>
      </c>
    </row>
    <row r="495" spans="1:9" x14ac:dyDescent="0.2">
      <c r="A495" s="2">
        <v>3</v>
      </c>
      <c r="B495" s="1" t="s">
        <v>122</v>
      </c>
      <c r="C495" s="4">
        <v>48</v>
      </c>
      <c r="D495" s="8">
        <v>3.71</v>
      </c>
      <c r="E495" s="4">
        <v>27</v>
      </c>
      <c r="F495" s="8">
        <v>3.32</v>
      </c>
      <c r="G495" s="4">
        <v>21</v>
      </c>
      <c r="H495" s="8">
        <v>4.72</v>
      </c>
      <c r="I495" s="4">
        <v>0</v>
      </c>
    </row>
    <row r="496" spans="1:9" x14ac:dyDescent="0.2">
      <c r="A496" s="2">
        <v>4</v>
      </c>
      <c r="B496" s="1" t="s">
        <v>131</v>
      </c>
      <c r="C496" s="4">
        <v>37</v>
      </c>
      <c r="D496" s="8">
        <v>2.86</v>
      </c>
      <c r="E496" s="4">
        <v>27</v>
      </c>
      <c r="F496" s="8">
        <v>3.32</v>
      </c>
      <c r="G496" s="4">
        <v>10</v>
      </c>
      <c r="H496" s="8">
        <v>2.25</v>
      </c>
      <c r="I496" s="4">
        <v>0</v>
      </c>
    </row>
    <row r="497" spans="1:9" x14ac:dyDescent="0.2">
      <c r="A497" s="2">
        <v>5</v>
      </c>
      <c r="B497" s="1" t="s">
        <v>176</v>
      </c>
      <c r="C497" s="4">
        <v>34</v>
      </c>
      <c r="D497" s="8">
        <v>2.63</v>
      </c>
      <c r="E497" s="4">
        <v>17</v>
      </c>
      <c r="F497" s="8">
        <v>2.09</v>
      </c>
      <c r="G497" s="4">
        <v>17</v>
      </c>
      <c r="H497" s="8">
        <v>3.82</v>
      </c>
      <c r="I497" s="4">
        <v>0</v>
      </c>
    </row>
    <row r="498" spans="1:9" x14ac:dyDescent="0.2">
      <c r="A498" s="2">
        <v>6</v>
      </c>
      <c r="B498" s="1" t="s">
        <v>127</v>
      </c>
      <c r="C498" s="4">
        <v>32</v>
      </c>
      <c r="D498" s="8">
        <v>2.4700000000000002</v>
      </c>
      <c r="E498" s="4">
        <v>25</v>
      </c>
      <c r="F498" s="8">
        <v>3.07</v>
      </c>
      <c r="G498" s="4">
        <v>7</v>
      </c>
      <c r="H498" s="8">
        <v>1.57</v>
      </c>
      <c r="I498" s="4">
        <v>0</v>
      </c>
    </row>
    <row r="499" spans="1:9" x14ac:dyDescent="0.2">
      <c r="A499" s="2">
        <v>7</v>
      </c>
      <c r="B499" s="1" t="s">
        <v>130</v>
      </c>
      <c r="C499" s="4">
        <v>30</v>
      </c>
      <c r="D499" s="8">
        <v>2.3199999999999998</v>
      </c>
      <c r="E499" s="4">
        <v>20</v>
      </c>
      <c r="F499" s="8">
        <v>2.46</v>
      </c>
      <c r="G499" s="4">
        <v>10</v>
      </c>
      <c r="H499" s="8">
        <v>2.25</v>
      </c>
      <c r="I499" s="4">
        <v>0</v>
      </c>
    </row>
    <row r="500" spans="1:9" x14ac:dyDescent="0.2">
      <c r="A500" s="2">
        <v>8</v>
      </c>
      <c r="B500" s="1" t="s">
        <v>128</v>
      </c>
      <c r="C500" s="4">
        <v>29</v>
      </c>
      <c r="D500" s="8">
        <v>2.2400000000000002</v>
      </c>
      <c r="E500" s="4">
        <v>18</v>
      </c>
      <c r="F500" s="8">
        <v>2.21</v>
      </c>
      <c r="G500" s="4">
        <v>11</v>
      </c>
      <c r="H500" s="8">
        <v>2.4700000000000002</v>
      </c>
      <c r="I500" s="4">
        <v>0</v>
      </c>
    </row>
    <row r="501" spans="1:9" x14ac:dyDescent="0.2">
      <c r="A501" s="2">
        <v>9</v>
      </c>
      <c r="B501" s="1" t="s">
        <v>129</v>
      </c>
      <c r="C501" s="4">
        <v>27</v>
      </c>
      <c r="D501" s="8">
        <v>2.08</v>
      </c>
      <c r="E501" s="4">
        <v>7</v>
      </c>
      <c r="F501" s="8">
        <v>0.86</v>
      </c>
      <c r="G501" s="4">
        <v>20</v>
      </c>
      <c r="H501" s="8">
        <v>4.49</v>
      </c>
      <c r="I501" s="4">
        <v>0</v>
      </c>
    </row>
    <row r="502" spans="1:9" x14ac:dyDescent="0.2">
      <c r="A502" s="2">
        <v>10</v>
      </c>
      <c r="B502" s="1" t="s">
        <v>121</v>
      </c>
      <c r="C502" s="4">
        <v>25</v>
      </c>
      <c r="D502" s="8">
        <v>1.93</v>
      </c>
      <c r="E502" s="4">
        <v>8</v>
      </c>
      <c r="F502" s="8">
        <v>0.98</v>
      </c>
      <c r="G502" s="4">
        <v>17</v>
      </c>
      <c r="H502" s="8">
        <v>3.82</v>
      </c>
      <c r="I502" s="4">
        <v>0</v>
      </c>
    </row>
    <row r="503" spans="1:9" x14ac:dyDescent="0.2">
      <c r="A503" s="2">
        <v>10</v>
      </c>
      <c r="B503" s="1" t="s">
        <v>135</v>
      </c>
      <c r="C503" s="4">
        <v>25</v>
      </c>
      <c r="D503" s="8">
        <v>1.93</v>
      </c>
      <c r="E503" s="4">
        <v>24</v>
      </c>
      <c r="F503" s="8">
        <v>2.95</v>
      </c>
      <c r="G503" s="4">
        <v>1</v>
      </c>
      <c r="H503" s="8">
        <v>0.22</v>
      </c>
      <c r="I503" s="4">
        <v>0</v>
      </c>
    </row>
    <row r="504" spans="1:9" x14ac:dyDescent="0.2">
      <c r="A504" s="2">
        <v>10</v>
      </c>
      <c r="B504" s="1" t="s">
        <v>136</v>
      </c>
      <c r="C504" s="4">
        <v>25</v>
      </c>
      <c r="D504" s="8">
        <v>1.93</v>
      </c>
      <c r="E504" s="4">
        <v>24</v>
      </c>
      <c r="F504" s="8">
        <v>2.95</v>
      </c>
      <c r="G504" s="4">
        <v>1</v>
      </c>
      <c r="H504" s="8">
        <v>0.22</v>
      </c>
      <c r="I504" s="4">
        <v>0</v>
      </c>
    </row>
    <row r="505" spans="1:9" x14ac:dyDescent="0.2">
      <c r="A505" s="2">
        <v>13</v>
      </c>
      <c r="B505" s="1" t="s">
        <v>125</v>
      </c>
      <c r="C505" s="4">
        <v>24</v>
      </c>
      <c r="D505" s="8">
        <v>1.85</v>
      </c>
      <c r="E505" s="4">
        <v>19</v>
      </c>
      <c r="F505" s="8">
        <v>2.33</v>
      </c>
      <c r="G505" s="4">
        <v>5</v>
      </c>
      <c r="H505" s="8">
        <v>1.1200000000000001</v>
      </c>
      <c r="I505" s="4">
        <v>0</v>
      </c>
    </row>
    <row r="506" spans="1:9" x14ac:dyDescent="0.2">
      <c r="A506" s="2">
        <v>14</v>
      </c>
      <c r="B506" s="1" t="s">
        <v>134</v>
      </c>
      <c r="C506" s="4">
        <v>22</v>
      </c>
      <c r="D506" s="8">
        <v>1.7</v>
      </c>
      <c r="E506" s="4">
        <v>21</v>
      </c>
      <c r="F506" s="8">
        <v>2.58</v>
      </c>
      <c r="G506" s="4">
        <v>1</v>
      </c>
      <c r="H506" s="8">
        <v>0.22</v>
      </c>
      <c r="I506" s="4">
        <v>0</v>
      </c>
    </row>
    <row r="507" spans="1:9" x14ac:dyDescent="0.2">
      <c r="A507" s="2">
        <v>14</v>
      </c>
      <c r="B507" s="1" t="s">
        <v>139</v>
      </c>
      <c r="C507" s="4">
        <v>22</v>
      </c>
      <c r="D507" s="8">
        <v>1.7</v>
      </c>
      <c r="E507" s="4">
        <v>21</v>
      </c>
      <c r="F507" s="8">
        <v>2.58</v>
      </c>
      <c r="G507" s="4">
        <v>1</v>
      </c>
      <c r="H507" s="8">
        <v>0.22</v>
      </c>
      <c r="I507" s="4">
        <v>0</v>
      </c>
    </row>
    <row r="508" spans="1:9" x14ac:dyDescent="0.2">
      <c r="A508" s="2">
        <v>16</v>
      </c>
      <c r="B508" s="1" t="s">
        <v>183</v>
      </c>
      <c r="C508" s="4">
        <v>20</v>
      </c>
      <c r="D508" s="8">
        <v>1.54</v>
      </c>
      <c r="E508" s="4">
        <v>15</v>
      </c>
      <c r="F508" s="8">
        <v>1.84</v>
      </c>
      <c r="G508" s="4">
        <v>5</v>
      </c>
      <c r="H508" s="8">
        <v>1.1200000000000001</v>
      </c>
      <c r="I508" s="4">
        <v>0</v>
      </c>
    </row>
    <row r="509" spans="1:9" x14ac:dyDescent="0.2">
      <c r="A509" s="2">
        <v>17</v>
      </c>
      <c r="B509" s="1" t="s">
        <v>126</v>
      </c>
      <c r="C509" s="4">
        <v>19</v>
      </c>
      <c r="D509" s="8">
        <v>1.47</v>
      </c>
      <c r="E509" s="4">
        <v>10</v>
      </c>
      <c r="F509" s="8">
        <v>1.23</v>
      </c>
      <c r="G509" s="4">
        <v>9</v>
      </c>
      <c r="H509" s="8">
        <v>2.02</v>
      </c>
      <c r="I509" s="4">
        <v>0</v>
      </c>
    </row>
    <row r="510" spans="1:9" x14ac:dyDescent="0.2">
      <c r="A510" s="2">
        <v>18</v>
      </c>
      <c r="B510" s="1" t="s">
        <v>155</v>
      </c>
      <c r="C510" s="4">
        <v>18</v>
      </c>
      <c r="D510" s="8">
        <v>1.39</v>
      </c>
      <c r="E510" s="4">
        <v>13</v>
      </c>
      <c r="F510" s="8">
        <v>1.6</v>
      </c>
      <c r="G510" s="4">
        <v>5</v>
      </c>
      <c r="H510" s="8">
        <v>1.1200000000000001</v>
      </c>
      <c r="I510" s="4">
        <v>0</v>
      </c>
    </row>
    <row r="511" spans="1:9" x14ac:dyDescent="0.2">
      <c r="A511" s="2">
        <v>18</v>
      </c>
      <c r="B511" s="1" t="s">
        <v>149</v>
      </c>
      <c r="C511" s="4">
        <v>18</v>
      </c>
      <c r="D511" s="8">
        <v>1.39</v>
      </c>
      <c r="E511" s="4">
        <v>12</v>
      </c>
      <c r="F511" s="8">
        <v>1.47</v>
      </c>
      <c r="G511" s="4">
        <v>6</v>
      </c>
      <c r="H511" s="8">
        <v>1.35</v>
      </c>
      <c r="I511" s="4">
        <v>0</v>
      </c>
    </row>
    <row r="512" spans="1:9" x14ac:dyDescent="0.2">
      <c r="A512" s="2">
        <v>18</v>
      </c>
      <c r="B512" s="1" t="s">
        <v>140</v>
      </c>
      <c r="C512" s="4">
        <v>18</v>
      </c>
      <c r="D512" s="8">
        <v>1.39</v>
      </c>
      <c r="E512" s="4">
        <v>17</v>
      </c>
      <c r="F512" s="8">
        <v>2.09</v>
      </c>
      <c r="G512" s="4">
        <v>1</v>
      </c>
      <c r="H512" s="8">
        <v>0.22</v>
      </c>
      <c r="I512" s="4">
        <v>0</v>
      </c>
    </row>
    <row r="513" spans="1:9" x14ac:dyDescent="0.2">
      <c r="A513" s="1"/>
      <c r="C513" s="4"/>
      <c r="D513" s="8"/>
      <c r="E513" s="4"/>
      <c r="F513" s="8"/>
      <c r="G513" s="4"/>
      <c r="H513" s="8"/>
      <c r="I513" s="4"/>
    </row>
    <row r="514" spans="1:9" x14ac:dyDescent="0.2">
      <c r="A514" s="1" t="s">
        <v>23</v>
      </c>
      <c r="C514" s="4"/>
      <c r="D514" s="8"/>
      <c r="E514" s="4"/>
      <c r="F514" s="8"/>
      <c r="G514" s="4"/>
      <c r="H514" s="8"/>
      <c r="I514" s="4"/>
    </row>
    <row r="515" spans="1:9" x14ac:dyDescent="0.2">
      <c r="A515" s="2">
        <v>1</v>
      </c>
      <c r="B515" s="1" t="s">
        <v>138</v>
      </c>
      <c r="C515" s="4">
        <v>342</v>
      </c>
      <c r="D515" s="8">
        <v>6.62</v>
      </c>
      <c r="E515" s="4">
        <v>292</v>
      </c>
      <c r="F515" s="8">
        <v>10.86</v>
      </c>
      <c r="G515" s="4">
        <v>50</v>
      </c>
      <c r="H515" s="8">
        <v>2.1</v>
      </c>
      <c r="I515" s="4">
        <v>0</v>
      </c>
    </row>
    <row r="516" spans="1:9" x14ac:dyDescent="0.2">
      <c r="A516" s="2">
        <v>2</v>
      </c>
      <c r="B516" s="1" t="s">
        <v>137</v>
      </c>
      <c r="C516" s="4">
        <v>199</v>
      </c>
      <c r="D516" s="8">
        <v>3.85</v>
      </c>
      <c r="E516" s="4">
        <v>194</v>
      </c>
      <c r="F516" s="8">
        <v>7.22</v>
      </c>
      <c r="G516" s="4">
        <v>5</v>
      </c>
      <c r="H516" s="8">
        <v>0.21</v>
      </c>
      <c r="I516" s="4">
        <v>0</v>
      </c>
    </row>
    <row r="517" spans="1:9" x14ac:dyDescent="0.2">
      <c r="A517" s="2">
        <v>3</v>
      </c>
      <c r="B517" s="1" t="s">
        <v>122</v>
      </c>
      <c r="C517" s="4">
        <v>160</v>
      </c>
      <c r="D517" s="8">
        <v>3.1</v>
      </c>
      <c r="E517" s="4">
        <v>90</v>
      </c>
      <c r="F517" s="8">
        <v>3.35</v>
      </c>
      <c r="G517" s="4">
        <v>70</v>
      </c>
      <c r="H517" s="8">
        <v>2.94</v>
      </c>
      <c r="I517" s="4">
        <v>0</v>
      </c>
    </row>
    <row r="518" spans="1:9" x14ac:dyDescent="0.2">
      <c r="A518" s="2">
        <v>4</v>
      </c>
      <c r="B518" s="1" t="s">
        <v>131</v>
      </c>
      <c r="C518" s="4">
        <v>155</v>
      </c>
      <c r="D518" s="8">
        <v>3</v>
      </c>
      <c r="E518" s="4">
        <v>100</v>
      </c>
      <c r="F518" s="8">
        <v>3.72</v>
      </c>
      <c r="G518" s="4">
        <v>55</v>
      </c>
      <c r="H518" s="8">
        <v>2.31</v>
      </c>
      <c r="I518" s="4">
        <v>0</v>
      </c>
    </row>
    <row r="519" spans="1:9" x14ac:dyDescent="0.2">
      <c r="A519" s="2">
        <v>5</v>
      </c>
      <c r="B519" s="1" t="s">
        <v>136</v>
      </c>
      <c r="C519" s="4">
        <v>139</v>
      </c>
      <c r="D519" s="8">
        <v>2.69</v>
      </c>
      <c r="E519" s="4">
        <v>131</v>
      </c>
      <c r="F519" s="8">
        <v>4.87</v>
      </c>
      <c r="G519" s="4">
        <v>8</v>
      </c>
      <c r="H519" s="8">
        <v>0.34</v>
      </c>
      <c r="I519" s="4">
        <v>0</v>
      </c>
    </row>
    <row r="520" spans="1:9" x14ac:dyDescent="0.2">
      <c r="A520" s="2">
        <v>6</v>
      </c>
      <c r="B520" s="1" t="s">
        <v>134</v>
      </c>
      <c r="C520" s="4">
        <v>123</v>
      </c>
      <c r="D520" s="8">
        <v>2.38</v>
      </c>
      <c r="E520" s="4">
        <v>101</v>
      </c>
      <c r="F520" s="8">
        <v>3.76</v>
      </c>
      <c r="G520" s="4">
        <v>22</v>
      </c>
      <c r="H520" s="8">
        <v>0.92</v>
      </c>
      <c r="I520" s="4">
        <v>0</v>
      </c>
    </row>
    <row r="521" spans="1:9" x14ac:dyDescent="0.2">
      <c r="A521" s="2">
        <v>7</v>
      </c>
      <c r="B521" s="1" t="s">
        <v>140</v>
      </c>
      <c r="C521" s="4">
        <v>115</v>
      </c>
      <c r="D521" s="8">
        <v>2.23</v>
      </c>
      <c r="E521" s="4">
        <v>109</v>
      </c>
      <c r="F521" s="8">
        <v>4.0599999999999996</v>
      </c>
      <c r="G521" s="4">
        <v>6</v>
      </c>
      <c r="H521" s="8">
        <v>0.25</v>
      </c>
      <c r="I521" s="4">
        <v>0</v>
      </c>
    </row>
    <row r="522" spans="1:9" x14ac:dyDescent="0.2">
      <c r="A522" s="2">
        <v>8</v>
      </c>
      <c r="B522" s="1" t="s">
        <v>121</v>
      </c>
      <c r="C522" s="4">
        <v>110</v>
      </c>
      <c r="D522" s="8">
        <v>2.13</v>
      </c>
      <c r="E522" s="4">
        <v>16</v>
      </c>
      <c r="F522" s="8">
        <v>0.6</v>
      </c>
      <c r="G522" s="4">
        <v>94</v>
      </c>
      <c r="H522" s="8">
        <v>3.95</v>
      </c>
      <c r="I522" s="4">
        <v>0</v>
      </c>
    </row>
    <row r="523" spans="1:9" x14ac:dyDescent="0.2">
      <c r="A523" s="2">
        <v>9</v>
      </c>
      <c r="B523" s="1" t="s">
        <v>128</v>
      </c>
      <c r="C523" s="4">
        <v>109</v>
      </c>
      <c r="D523" s="8">
        <v>2.11</v>
      </c>
      <c r="E523" s="4">
        <v>43</v>
      </c>
      <c r="F523" s="8">
        <v>1.6</v>
      </c>
      <c r="G523" s="4">
        <v>66</v>
      </c>
      <c r="H523" s="8">
        <v>2.77</v>
      </c>
      <c r="I523" s="4">
        <v>0</v>
      </c>
    </row>
    <row r="524" spans="1:9" x14ac:dyDescent="0.2">
      <c r="A524" s="2">
        <v>10</v>
      </c>
      <c r="B524" s="1" t="s">
        <v>124</v>
      </c>
      <c r="C524" s="4">
        <v>105</v>
      </c>
      <c r="D524" s="8">
        <v>2.0299999999999998</v>
      </c>
      <c r="E524" s="4">
        <v>38</v>
      </c>
      <c r="F524" s="8">
        <v>1.41</v>
      </c>
      <c r="G524" s="4">
        <v>67</v>
      </c>
      <c r="H524" s="8">
        <v>2.82</v>
      </c>
      <c r="I524" s="4">
        <v>0</v>
      </c>
    </row>
    <row r="525" spans="1:9" x14ac:dyDescent="0.2">
      <c r="A525" s="2">
        <v>11</v>
      </c>
      <c r="B525" s="1" t="s">
        <v>127</v>
      </c>
      <c r="C525" s="4">
        <v>100</v>
      </c>
      <c r="D525" s="8">
        <v>1.94</v>
      </c>
      <c r="E525" s="4">
        <v>70</v>
      </c>
      <c r="F525" s="8">
        <v>2.6</v>
      </c>
      <c r="G525" s="4">
        <v>30</v>
      </c>
      <c r="H525" s="8">
        <v>1.26</v>
      </c>
      <c r="I525" s="4">
        <v>0</v>
      </c>
    </row>
    <row r="526" spans="1:9" x14ac:dyDescent="0.2">
      <c r="A526" s="2">
        <v>12</v>
      </c>
      <c r="B526" s="1" t="s">
        <v>132</v>
      </c>
      <c r="C526" s="4">
        <v>99</v>
      </c>
      <c r="D526" s="8">
        <v>1.92</v>
      </c>
      <c r="E526" s="4">
        <v>41</v>
      </c>
      <c r="F526" s="8">
        <v>1.53</v>
      </c>
      <c r="G526" s="4">
        <v>54</v>
      </c>
      <c r="H526" s="8">
        <v>2.27</v>
      </c>
      <c r="I526" s="4">
        <v>0</v>
      </c>
    </row>
    <row r="527" spans="1:9" x14ac:dyDescent="0.2">
      <c r="A527" s="2">
        <v>13</v>
      </c>
      <c r="B527" s="1" t="s">
        <v>139</v>
      </c>
      <c r="C527" s="4">
        <v>95</v>
      </c>
      <c r="D527" s="8">
        <v>1.84</v>
      </c>
      <c r="E527" s="4">
        <v>72</v>
      </c>
      <c r="F527" s="8">
        <v>2.68</v>
      </c>
      <c r="G527" s="4">
        <v>22</v>
      </c>
      <c r="H527" s="8">
        <v>0.92</v>
      </c>
      <c r="I527" s="4">
        <v>1</v>
      </c>
    </row>
    <row r="528" spans="1:9" x14ac:dyDescent="0.2">
      <c r="A528" s="2">
        <v>14</v>
      </c>
      <c r="B528" s="1" t="s">
        <v>129</v>
      </c>
      <c r="C528" s="4">
        <v>90</v>
      </c>
      <c r="D528" s="8">
        <v>1.74</v>
      </c>
      <c r="E528" s="4">
        <v>27</v>
      </c>
      <c r="F528" s="8">
        <v>1</v>
      </c>
      <c r="G528" s="4">
        <v>63</v>
      </c>
      <c r="H528" s="8">
        <v>2.65</v>
      </c>
      <c r="I528" s="4">
        <v>0</v>
      </c>
    </row>
    <row r="529" spans="1:9" x14ac:dyDescent="0.2">
      <c r="A529" s="2">
        <v>15</v>
      </c>
      <c r="B529" s="1" t="s">
        <v>125</v>
      </c>
      <c r="C529" s="4">
        <v>82</v>
      </c>
      <c r="D529" s="8">
        <v>1.59</v>
      </c>
      <c r="E529" s="4">
        <v>59</v>
      </c>
      <c r="F529" s="8">
        <v>2.19</v>
      </c>
      <c r="G529" s="4">
        <v>23</v>
      </c>
      <c r="H529" s="8">
        <v>0.97</v>
      </c>
      <c r="I529" s="4">
        <v>0</v>
      </c>
    </row>
    <row r="530" spans="1:9" x14ac:dyDescent="0.2">
      <c r="A530" s="2">
        <v>16</v>
      </c>
      <c r="B530" s="1" t="s">
        <v>135</v>
      </c>
      <c r="C530" s="4">
        <v>77</v>
      </c>
      <c r="D530" s="8">
        <v>1.49</v>
      </c>
      <c r="E530" s="4">
        <v>69</v>
      </c>
      <c r="F530" s="8">
        <v>2.57</v>
      </c>
      <c r="G530" s="4">
        <v>8</v>
      </c>
      <c r="H530" s="8">
        <v>0.34</v>
      </c>
      <c r="I530" s="4">
        <v>0</v>
      </c>
    </row>
    <row r="531" spans="1:9" x14ac:dyDescent="0.2">
      <c r="A531" s="2">
        <v>17</v>
      </c>
      <c r="B531" s="1" t="s">
        <v>130</v>
      </c>
      <c r="C531" s="4">
        <v>76</v>
      </c>
      <c r="D531" s="8">
        <v>1.47</v>
      </c>
      <c r="E531" s="4">
        <v>46</v>
      </c>
      <c r="F531" s="8">
        <v>1.71</v>
      </c>
      <c r="G531" s="4">
        <v>30</v>
      </c>
      <c r="H531" s="8">
        <v>1.26</v>
      </c>
      <c r="I531" s="4">
        <v>0</v>
      </c>
    </row>
    <row r="532" spans="1:9" x14ac:dyDescent="0.2">
      <c r="A532" s="2">
        <v>18</v>
      </c>
      <c r="B532" s="1" t="s">
        <v>123</v>
      </c>
      <c r="C532" s="4">
        <v>72</v>
      </c>
      <c r="D532" s="8">
        <v>1.39</v>
      </c>
      <c r="E532" s="4">
        <v>22</v>
      </c>
      <c r="F532" s="8">
        <v>0.82</v>
      </c>
      <c r="G532" s="4">
        <v>50</v>
      </c>
      <c r="H532" s="8">
        <v>2.1</v>
      </c>
      <c r="I532" s="4">
        <v>0</v>
      </c>
    </row>
    <row r="533" spans="1:9" x14ac:dyDescent="0.2">
      <c r="A533" s="2">
        <v>19</v>
      </c>
      <c r="B533" s="1" t="s">
        <v>126</v>
      </c>
      <c r="C533" s="4">
        <v>71</v>
      </c>
      <c r="D533" s="8">
        <v>1.37</v>
      </c>
      <c r="E533" s="4">
        <v>37</v>
      </c>
      <c r="F533" s="8">
        <v>1.38</v>
      </c>
      <c r="G533" s="4">
        <v>34</v>
      </c>
      <c r="H533" s="8">
        <v>1.43</v>
      </c>
      <c r="I533" s="4">
        <v>0</v>
      </c>
    </row>
    <row r="534" spans="1:9" x14ac:dyDescent="0.2">
      <c r="A534" s="2">
        <v>20</v>
      </c>
      <c r="B534" s="1" t="s">
        <v>149</v>
      </c>
      <c r="C534" s="4">
        <v>69</v>
      </c>
      <c r="D534" s="8">
        <v>1.34</v>
      </c>
      <c r="E534" s="4">
        <v>45</v>
      </c>
      <c r="F534" s="8">
        <v>1.67</v>
      </c>
      <c r="G534" s="4">
        <v>24</v>
      </c>
      <c r="H534" s="8">
        <v>1.01</v>
      </c>
      <c r="I534" s="4">
        <v>0</v>
      </c>
    </row>
    <row r="535" spans="1:9" x14ac:dyDescent="0.2">
      <c r="A535" s="1"/>
      <c r="C535" s="4"/>
      <c r="D535" s="8"/>
      <c r="E535" s="4"/>
      <c r="F535" s="8"/>
      <c r="G535" s="4"/>
      <c r="H535" s="8"/>
      <c r="I535" s="4"/>
    </row>
    <row r="536" spans="1:9" x14ac:dyDescent="0.2">
      <c r="A536" s="1" t="s">
        <v>24</v>
      </c>
      <c r="C536" s="4"/>
      <c r="D536" s="8"/>
      <c r="E536" s="4"/>
      <c r="F536" s="8"/>
      <c r="G536" s="4"/>
      <c r="H536" s="8"/>
      <c r="I536" s="4"/>
    </row>
    <row r="537" spans="1:9" x14ac:dyDescent="0.2">
      <c r="A537" s="2">
        <v>1</v>
      </c>
      <c r="B537" s="1" t="s">
        <v>137</v>
      </c>
      <c r="C537" s="4">
        <v>62</v>
      </c>
      <c r="D537" s="8">
        <v>5.97</v>
      </c>
      <c r="E537" s="4">
        <v>60</v>
      </c>
      <c r="F537" s="8">
        <v>8.89</v>
      </c>
      <c r="G537" s="4">
        <v>2</v>
      </c>
      <c r="H537" s="8">
        <v>0.57999999999999996</v>
      </c>
      <c r="I537" s="4">
        <v>0</v>
      </c>
    </row>
    <row r="538" spans="1:9" x14ac:dyDescent="0.2">
      <c r="A538" s="2">
        <v>2</v>
      </c>
      <c r="B538" s="1" t="s">
        <v>138</v>
      </c>
      <c r="C538" s="4">
        <v>59</v>
      </c>
      <c r="D538" s="8">
        <v>5.68</v>
      </c>
      <c r="E538" s="4">
        <v>57</v>
      </c>
      <c r="F538" s="8">
        <v>8.44</v>
      </c>
      <c r="G538" s="4">
        <v>2</v>
      </c>
      <c r="H538" s="8">
        <v>0.57999999999999996</v>
      </c>
      <c r="I538" s="4">
        <v>0</v>
      </c>
    </row>
    <row r="539" spans="1:9" x14ac:dyDescent="0.2">
      <c r="A539" s="2">
        <v>3</v>
      </c>
      <c r="B539" s="1" t="s">
        <v>122</v>
      </c>
      <c r="C539" s="4">
        <v>37</v>
      </c>
      <c r="D539" s="8">
        <v>3.56</v>
      </c>
      <c r="E539" s="4">
        <v>27</v>
      </c>
      <c r="F539" s="8">
        <v>4</v>
      </c>
      <c r="G539" s="4">
        <v>10</v>
      </c>
      <c r="H539" s="8">
        <v>2.92</v>
      </c>
      <c r="I539" s="4">
        <v>0</v>
      </c>
    </row>
    <row r="540" spans="1:9" x14ac:dyDescent="0.2">
      <c r="A540" s="2">
        <v>4</v>
      </c>
      <c r="B540" s="1" t="s">
        <v>121</v>
      </c>
      <c r="C540" s="4">
        <v>35</v>
      </c>
      <c r="D540" s="8">
        <v>3.37</v>
      </c>
      <c r="E540" s="4">
        <v>10</v>
      </c>
      <c r="F540" s="8">
        <v>1.48</v>
      </c>
      <c r="G540" s="4">
        <v>25</v>
      </c>
      <c r="H540" s="8">
        <v>7.29</v>
      </c>
      <c r="I540" s="4">
        <v>0</v>
      </c>
    </row>
    <row r="541" spans="1:9" x14ac:dyDescent="0.2">
      <c r="A541" s="2">
        <v>5</v>
      </c>
      <c r="B541" s="1" t="s">
        <v>147</v>
      </c>
      <c r="C541" s="4">
        <v>28</v>
      </c>
      <c r="D541" s="8">
        <v>2.7</v>
      </c>
      <c r="E541" s="4">
        <v>20</v>
      </c>
      <c r="F541" s="8">
        <v>2.96</v>
      </c>
      <c r="G541" s="4">
        <v>8</v>
      </c>
      <c r="H541" s="8">
        <v>2.33</v>
      </c>
      <c r="I541" s="4">
        <v>0</v>
      </c>
    </row>
    <row r="542" spans="1:9" x14ac:dyDescent="0.2">
      <c r="A542" s="2">
        <v>6</v>
      </c>
      <c r="B542" s="1" t="s">
        <v>128</v>
      </c>
      <c r="C542" s="4">
        <v>27</v>
      </c>
      <c r="D542" s="8">
        <v>2.6</v>
      </c>
      <c r="E542" s="4">
        <v>19</v>
      </c>
      <c r="F542" s="8">
        <v>2.81</v>
      </c>
      <c r="G542" s="4">
        <v>8</v>
      </c>
      <c r="H542" s="8">
        <v>2.33</v>
      </c>
      <c r="I542" s="4">
        <v>0</v>
      </c>
    </row>
    <row r="543" spans="1:9" x14ac:dyDescent="0.2">
      <c r="A543" s="2">
        <v>7</v>
      </c>
      <c r="B543" s="1" t="s">
        <v>126</v>
      </c>
      <c r="C543" s="4">
        <v>25</v>
      </c>
      <c r="D543" s="8">
        <v>2.41</v>
      </c>
      <c r="E543" s="4">
        <v>19</v>
      </c>
      <c r="F543" s="8">
        <v>2.81</v>
      </c>
      <c r="G543" s="4">
        <v>6</v>
      </c>
      <c r="H543" s="8">
        <v>1.75</v>
      </c>
      <c r="I543" s="4">
        <v>0</v>
      </c>
    </row>
    <row r="544" spans="1:9" x14ac:dyDescent="0.2">
      <c r="A544" s="2">
        <v>8</v>
      </c>
      <c r="B544" s="1" t="s">
        <v>135</v>
      </c>
      <c r="C544" s="4">
        <v>24</v>
      </c>
      <c r="D544" s="8">
        <v>2.31</v>
      </c>
      <c r="E544" s="4">
        <v>22</v>
      </c>
      <c r="F544" s="8">
        <v>3.26</v>
      </c>
      <c r="G544" s="4">
        <v>2</v>
      </c>
      <c r="H544" s="8">
        <v>0.57999999999999996</v>
      </c>
      <c r="I544" s="4">
        <v>0</v>
      </c>
    </row>
    <row r="545" spans="1:9" x14ac:dyDescent="0.2">
      <c r="A545" s="2">
        <v>9</v>
      </c>
      <c r="B545" s="1" t="s">
        <v>130</v>
      </c>
      <c r="C545" s="4">
        <v>23</v>
      </c>
      <c r="D545" s="8">
        <v>2.2200000000000002</v>
      </c>
      <c r="E545" s="4">
        <v>19</v>
      </c>
      <c r="F545" s="8">
        <v>2.81</v>
      </c>
      <c r="G545" s="4">
        <v>4</v>
      </c>
      <c r="H545" s="8">
        <v>1.17</v>
      </c>
      <c r="I545" s="4">
        <v>0</v>
      </c>
    </row>
    <row r="546" spans="1:9" x14ac:dyDescent="0.2">
      <c r="A546" s="2">
        <v>10</v>
      </c>
      <c r="B546" s="1" t="s">
        <v>125</v>
      </c>
      <c r="C546" s="4">
        <v>22</v>
      </c>
      <c r="D546" s="8">
        <v>2.12</v>
      </c>
      <c r="E546" s="4">
        <v>16</v>
      </c>
      <c r="F546" s="8">
        <v>2.37</v>
      </c>
      <c r="G546" s="4">
        <v>6</v>
      </c>
      <c r="H546" s="8">
        <v>1.75</v>
      </c>
      <c r="I546" s="4">
        <v>0</v>
      </c>
    </row>
    <row r="547" spans="1:9" x14ac:dyDescent="0.2">
      <c r="A547" s="2">
        <v>10</v>
      </c>
      <c r="B547" s="1" t="s">
        <v>134</v>
      </c>
      <c r="C547" s="4">
        <v>22</v>
      </c>
      <c r="D547" s="8">
        <v>2.12</v>
      </c>
      <c r="E547" s="4">
        <v>21</v>
      </c>
      <c r="F547" s="8">
        <v>3.11</v>
      </c>
      <c r="G547" s="4">
        <v>1</v>
      </c>
      <c r="H547" s="8">
        <v>0.28999999999999998</v>
      </c>
      <c r="I547" s="4">
        <v>0</v>
      </c>
    </row>
    <row r="548" spans="1:9" x14ac:dyDescent="0.2">
      <c r="A548" s="2">
        <v>12</v>
      </c>
      <c r="B548" s="1" t="s">
        <v>155</v>
      </c>
      <c r="C548" s="4">
        <v>21</v>
      </c>
      <c r="D548" s="8">
        <v>2.02</v>
      </c>
      <c r="E548" s="4">
        <v>15</v>
      </c>
      <c r="F548" s="8">
        <v>2.2200000000000002</v>
      </c>
      <c r="G548" s="4">
        <v>6</v>
      </c>
      <c r="H548" s="8">
        <v>1.75</v>
      </c>
      <c r="I548" s="4">
        <v>0</v>
      </c>
    </row>
    <row r="549" spans="1:9" x14ac:dyDescent="0.2">
      <c r="A549" s="2">
        <v>13</v>
      </c>
      <c r="B549" s="1" t="s">
        <v>123</v>
      </c>
      <c r="C549" s="4">
        <v>20</v>
      </c>
      <c r="D549" s="8">
        <v>1.93</v>
      </c>
      <c r="E549" s="4">
        <v>8</v>
      </c>
      <c r="F549" s="8">
        <v>1.19</v>
      </c>
      <c r="G549" s="4">
        <v>12</v>
      </c>
      <c r="H549" s="8">
        <v>3.5</v>
      </c>
      <c r="I549" s="4">
        <v>0</v>
      </c>
    </row>
    <row r="550" spans="1:9" x14ac:dyDescent="0.2">
      <c r="A550" s="2">
        <v>14</v>
      </c>
      <c r="B550" s="1" t="s">
        <v>177</v>
      </c>
      <c r="C550" s="4">
        <v>19</v>
      </c>
      <c r="D550" s="8">
        <v>1.83</v>
      </c>
      <c r="E550" s="4">
        <v>8</v>
      </c>
      <c r="F550" s="8">
        <v>1.19</v>
      </c>
      <c r="G550" s="4">
        <v>11</v>
      </c>
      <c r="H550" s="8">
        <v>3.21</v>
      </c>
      <c r="I550" s="4">
        <v>0</v>
      </c>
    </row>
    <row r="551" spans="1:9" x14ac:dyDescent="0.2">
      <c r="A551" s="2">
        <v>15</v>
      </c>
      <c r="B551" s="1" t="s">
        <v>144</v>
      </c>
      <c r="C551" s="4">
        <v>18</v>
      </c>
      <c r="D551" s="8">
        <v>1.73</v>
      </c>
      <c r="E551" s="4">
        <v>17</v>
      </c>
      <c r="F551" s="8">
        <v>2.52</v>
      </c>
      <c r="G551" s="4">
        <v>1</v>
      </c>
      <c r="H551" s="8">
        <v>0.28999999999999998</v>
      </c>
      <c r="I551" s="4">
        <v>0</v>
      </c>
    </row>
    <row r="552" spans="1:9" x14ac:dyDescent="0.2">
      <c r="A552" s="2">
        <v>16</v>
      </c>
      <c r="B552" s="1" t="s">
        <v>140</v>
      </c>
      <c r="C552" s="4">
        <v>17</v>
      </c>
      <c r="D552" s="8">
        <v>1.64</v>
      </c>
      <c r="E552" s="4">
        <v>16</v>
      </c>
      <c r="F552" s="8">
        <v>2.37</v>
      </c>
      <c r="G552" s="4">
        <v>1</v>
      </c>
      <c r="H552" s="8">
        <v>0.28999999999999998</v>
      </c>
      <c r="I552" s="4">
        <v>0</v>
      </c>
    </row>
    <row r="553" spans="1:9" x14ac:dyDescent="0.2">
      <c r="A553" s="2">
        <v>17</v>
      </c>
      <c r="B553" s="1" t="s">
        <v>143</v>
      </c>
      <c r="C553" s="4">
        <v>16</v>
      </c>
      <c r="D553" s="8">
        <v>1.54</v>
      </c>
      <c r="E553" s="4">
        <v>6</v>
      </c>
      <c r="F553" s="8">
        <v>0.89</v>
      </c>
      <c r="G553" s="4">
        <v>10</v>
      </c>
      <c r="H553" s="8">
        <v>2.92</v>
      </c>
      <c r="I553" s="4">
        <v>0</v>
      </c>
    </row>
    <row r="554" spans="1:9" x14ac:dyDescent="0.2">
      <c r="A554" s="2">
        <v>17</v>
      </c>
      <c r="B554" s="1" t="s">
        <v>145</v>
      </c>
      <c r="C554" s="4">
        <v>16</v>
      </c>
      <c r="D554" s="8">
        <v>1.54</v>
      </c>
      <c r="E554" s="4">
        <v>7</v>
      </c>
      <c r="F554" s="8">
        <v>1.04</v>
      </c>
      <c r="G554" s="4">
        <v>9</v>
      </c>
      <c r="H554" s="8">
        <v>2.62</v>
      </c>
      <c r="I554" s="4">
        <v>0</v>
      </c>
    </row>
    <row r="555" spans="1:9" x14ac:dyDescent="0.2">
      <c r="A555" s="2">
        <v>17</v>
      </c>
      <c r="B555" s="1" t="s">
        <v>129</v>
      </c>
      <c r="C555" s="4">
        <v>16</v>
      </c>
      <c r="D555" s="8">
        <v>1.54</v>
      </c>
      <c r="E555" s="4">
        <v>8</v>
      </c>
      <c r="F555" s="8">
        <v>1.19</v>
      </c>
      <c r="G555" s="4">
        <v>8</v>
      </c>
      <c r="H555" s="8">
        <v>2.33</v>
      </c>
      <c r="I555" s="4">
        <v>0</v>
      </c>
    </row>
    <row r="556" spans="1:9" x14ac:dyDescent="0.2">
      <c r="A556" s="2">
        <v>20</v>
      </c>
      <c r="B556" s="1" t="s">
        <v>127</v>
      </c>
      <c r="C556" s="4">
        <v>15</v>
      </c>
      <c r="D556" s="8">
        <v>1.45</v>
      </c>
      <c r="E556" s="4">
        <v>11</v>
      </c>
      <c r="F556" s="8">
        <v>1.63</v>
      </c>
      <c r="G556" s="4">
        <v>4</v>
      </c>
      <c r="H556" s="8">
        <v>1.17</v>
      </c>
      <c r="I556" s="4">
        <v>0</v>
      </c>
    </row>
    <row r="557" spans="1:9" x14ac:dyDescent="0.2">
      <c r="A557" s="2">
        <v>20</v>
      </c>
      <c r="B557" s="1" t="s">
        <v>139</v>
      </c>
      <c r="C557" s="4">
        <v>15</v>
      </c>
      <c r="D557" s="8">
        <v>1.45</v>
      </c>
      <c r="E557" s="4">
        <v>14</v>
      </c>
      <c r="F557" s="8">
        <v>2.0699999999999998</v>
      </c>
      <c r="G557" s="4">
        <v>1</v>
      </c>
      <c r="H557" s="8">
        <v>0.28999999999999998</v>
      </c>
      <c r="I557" s="4">
        <v>0</v>
      </c>
    </row>
    <row r="558" spans="1:9" x14ac:dyDescent="0.2">
      <c r="A558" s="1"/>
      <c r="C558" s="4"/>
      <c r="D558" s="8"/>
      <c r="E558" s="4"/>
      <c r="F558" s="8"/>
      <c r="G558" s="4"/>
      <c r="H558" s="8"/>
      <c r="I558" s="4"/>
    </row>
    <row r="559" spans="1:9" x14ac:dyDescent="0.2">
      <c r="A559" s="1" t="s">
        <v>25</v>
      </c>
      <c r="C559" s="4"/>
      <c r="D559" s="8"/>
      <c r="E559" s="4"/>
      <c r="F559" s="8"/>
      <c r="G559" s="4"/>
      <c r="H559" s="8"/>
      <c r="I559" s="4"/>
    </row>
    <row r="560" spans="1:9" x14ac:dyDescent="0.2">
      <c r="A560" s="2">
        <v>1</v>
      </c>
      <c r="B560" s="1" t="s">
        <v>138</v>
      </c>
      <c r="C560" s="4">
        <v>128</v>
      </c>
      <c r="D560" s="8">
        <v>6.03</v>
      </c>
      <c r="E560" s="4">
        <v>124</v>
      </c>
      <c r="F560" s="8">
        <v>8.9</v>
      </c>
      <c r="G560" s="4">
        <v>4</v>
      </c>
      <c r="H560" s="8">
        <v>0.57999999999999996</v>
      </c>
      <c r="I560" s="4">
        <v>0</v>
      </c>
    </row>
    <row r="561" spans="1:9" x14ac:dyDescent="0.2">
      <c r="A561" s="2">
        <v>2</v>
      </c>
      <c r="B561" s="1" t="s">
        <v>131</v>
      </c>
      <c r="C561" s="4">
        <v>75</v>
      </c>
      <c r="D561" s="8">
        <v>3.54</v>
      </c>
      <c r="E561" s="4">
        <v>63</v>
      </c>
      <c r="F561" s="8">
        <v>4.5199999999999996</v>
      </c>
      <c r="G561" s="4">
        <v>12</v>
      </c>
      <c r="H561" s="8">
        <v>1.74</v>
      </c>
      <c r="I561" s="4">
        <v>0</v>
      </c>
    </row>
    <row r="562" spans="1:9" x14ac:dyDescent="0.2">
      <c r="A562" s="2">
        <v>3</v>
      </c>
      <c r="B562" s="1" t="s">
        <v>137</v>
      </c>
      <c r="C562" s="4">
        <v>70</v>
      </c>
      <c r="D562" s="8">
        <v>3.3</v>
      </c>
      <c r="E562" s="4">
        <v>70</v>
      </c>
      <c r="F562" s="8">
        <v>5.0199999999999996</v>
      </c>
      <c r="G562" s="4">
        <v>0</v>
      </c>
      <c r="H562" s="8">
        <v>0</v>
      </c>
      <c r="I562" s="4">
        <v>0</v>
      </c>
    </row>
    <row r="563" spans="1:9" x14ac:dyDescent="0.2">
      <c r="A563" s="2">
        <v>4</v>
      </c>
      <c r="B563" s="1" t="s">
        <v>130</v>
      </c>
      <c r="C563" s="4">
        <v>57</v>
      </c>
      <c r="D563" s="8">
        <v>2.69</v>
      </c>
      <c r="E563" s="4">
        <v>42</v>
      </c>
      <c r="F563" s="8">
        <v>3.01</v>
      </c>
      <c r="G563" s="4">
        <v>15</v>
      </c>
      <c r="H563" s="8">
        <v>2.1800000000000002</v>
      </c>
      <c r="I563" s="4">
        <v>0</v>
      </c>
    </row>
    <row r="564" spans="1:9" x14ac:dyDescent="0.2">
      <c r="A564" s="2">
        <v>5</v>
      </c>
      <c r="B564" s="1" t="s">
        <v>133</v>
      </c>
      <c r="C564" s="4">
        <v>54</v>
      </c>
      <c r="D564" s="8">
        <v>2.5499999999999998</v>
      </c>
      <c r="E564" s="4">
        <v>49</v>
      </c>
      <c r="F564" s="8">
        <v>3.52</v>
      </c>
      <c r="G564" s="4">
        <v>5</v>
      </c>
      <c r="H564" s="8">
        <v>0.73</v>
      </c>
      <c r="I564" s="4">
        <v>0</v>
      </c>
    </row>
    <row r="565" spans="1:9" x14ac:dyDescent="0.2">
      <c r="A565" s="2">
        <v>6</v>
      </c>
      <c r="B565" s="1" t="s">
        <v>135</v>
      </c>
      <c r="C565" s="4">
        <v>51</v>
      </c>
      <c r="D565" s="8">
        <v>2.4</v>
      </c>
      <c r="E565" s="4">
        <v>49</v>
      </c>
      <c r="F565" s="8">
        <v>3.52</v>
      </c>
      <c r="G565" s="4">
        <v>2</v>
      </c>
      <c r="H565" s="8">
        <v>0.28999999999999998</v>
      </c>
      <c r="I565" s="4">
        <v>0</v>
      </c>
    </row>
    <row r="566" spans="1:9" x14ac:dyDescent="0.2">
      <c r="A566" s="2">
        <v>7</v>
      </c>
      <c r="B566" s="1" t="s">
        <v>125</v>
      </c>
      <c r="C566" s="4">
        <v>49</v>
      </c>
      <c r="D566" s="8">
        <v>2.31</v>
      </c>
      <c r="E566" s="4">
        <v>41</v>
      </c>
      <c r="F566" s="8">
        <v>2.94</v>
      </c>
      <c r="G566" s="4">
        <v>8</v>
      </c>
      <c r="H566" s="8">
        <v>1.1599999999999999</v>
      </c>
      <c r="I566" s="4">
        <v>0</v>
      </c>
    </row>
    <row r="567" spans="1:9" x14ac:dyDescent="0.2">
      <c r="A567" s="2">
        <v>8</v>
      </c>
      <c r="B567" s="1" t="s">
        <v>121</v>
      </c>
      <c r="C567" s="4">
        <v>48</v>
      </c>
      <c r="D567" s="8">
        <v>2.2599999999999998</v>
      </c>
      <c r="E567" s="4">
        <v>7</v>
      </c>
      <c r="F567" s="8">
        <v>0.5</v>
      </c>
      <c r="G567" s="4">
        <v>41</v>
      </c>
      <c r="H567" s="8">
        <v>5.95</v>
      </c>
      <c r="I567" s="4">
        <v>0</v>
      </c>
    </row>
    <row r="568" spans="1:9" x14ac:dyDescent="0.2">
      <c r="A568" s="2">
        <v>9</v>
      </c>
      <c r="B568" s="1" t="s">
        <v>136</v>
      </c>
      <c r="C568" s="4">
        <v>47</v>
      </c>
      <c r="D568" s="8">
        <v>2.2200000000000002</v>
      </c>
      <c r="E568" s="4">
        <v>47</v>
      </c>
      <c r="F568" s="8">
        <v>3.37</v>
      </c>
      <c r="G568" s="4">
        <v>0</v>
      </c>
      <c r="H568" s="8">
        <v>0</v>
      </c>
      <c r="I568" s="4">
        <v>0</v>
      </c>
    </row>
    <row r="569" spans="1:9" x14ac:dyDescent="0.2">
      <c r="A569" s="2">
        <v>10</v>
      </c>
      <c r="B569" s="1" t="s">
        <v>134</v>
      </c>
      <c r="C569" s="4">
        <v>46</v>
      </c>
      <c r="D569" s="8">
        <v>2.17</v>
      </c>
      <c r="E569" s="4">
        <v>43</v>
      </c>
      <c r="F569" s="8">
        <v>3.08</v>
      </c>
      <c r="G569" s="4">
        <v>3</v>
      </c>
      <c r="H569" s="8">
        <v>0.44</v>
      </c>
      <c r="I569" s="4">
        <v>0</v>
      </c>
    </row>
    <row r="570" spans="1:9" x14ac:dyDescent="0.2">
      <c r="A570" s="2">
        <v>10</v>
      </c>
      <c r="B570" s="1" t="s">
        <v>139</v>
      </c>
      <c r="C570" s="4">
        <v>46</v>
      </c>
      <c r="D570" s="8">
        <v>2.17</v>
      </c>
      <c r="E570" s="4">
        <v>34</v>
      </c>
      <c r="F570" s="8">
        <v>2.44</v>
      </c>
      <c r="G570" s="4">
        <v>12</v>
      </c>
      <c r="H570" s="8">
        <v>1.74</v>
      </c>
      <c r="I570" s="4">
        <v>0</v>
      </c>
    </row>
    <row r="571" spans="1:9" x14ac:dyDescent="0.2">
      <c r="A571" s="2">
        <v>12</v>
      </c>
      <c r="B571" s="1" t="s">
        <v>127</v>
      </c>
      <c r="C571" s="4">
        <v>45</v>
      </c>
      <c r="D571" s="8">
        <v>2.12</v>
      </c>
      <c r="E571" s="4">
        <v>37</v>
      </c>
      <c r="F571" s="8">
        <v>2.65</v>
      </c>
      <c r="G571" s="4">
        <v>8</v>
      </c>
      <c r="H571" s="8">
        <v>1.1599999999999999</v>
      </c>
      <c r="I571" s="4">
        <v>0</v>
      </c>
    </row>
    <row r="572" spans="1:9" x14ac:dyDescent="0.2">
      <c r="A572" s="2">
        <v>13</v>
      </c>
      <c r="B572" s="1" t="s">
        <v>144</v>
      </c>
      <c r="C572" s="4">
        <v>36</v>
      </c>
      <c r="D572" s="8">
        <v>1.7</v>
      </c>
      <c r="E572" s="4">
        <v>35</v>
      </c>
      <c r="F572" s="8">
        <v>2.5099999999999998</v>
      </c>
      <c r="G572" s="4">
        <v>1</v>
      </c>
      <c r="H572" s="8">
        <v>0.15</v>
      </c>
      <c r="I572" s="4">
        <v>0</v>
      </c>
    </row>
    <row r="573" spans="1:9" x14ac:dyDescent="0.2">
      <c r="A573" s="2">
        <v>14</v>
      </c>
      <c r="B573" s="1" t="s">
        <v>169</v>
      </c>
      <c r="C573" s="4">
        <v>35</v>
      </c>
      <c r="D573" s="8">
        <v>1.65</v>
      </c>
      <c r="E573" s="4">
        <v>33</v>
      </c>
      <c r="F573" s="8">
        <v>2.37</v>
      </c>
      <c r="G573" s="4">
        <v>2</v>
      </c>
      <c r="H573" s="8">
        <v>0.28999999999999998</v>
      </c>
      <c r="I573" s="4">
        <v>0</v>
      </c>
    </row>
    <row r="574" spans="1:9" x14ac:dyDescent="0.2">
      <c r="A574" s="2">
        <v>15</v>
      </c>
      <c r="B574" s="1" t="s">
        <v>154</v>
      </c>
      <c r="C574" s="4">
        <v>34</v>
      </c>
      <c r="D574" s="8">
        <v>1.6</v>
      </c>
      <c r="E574" s="4">
        <v>32</v>
      </c>
      <c r="F574" s="8">
        <v>2.2999999999999998</v>
      </c>
      <c r="G574" s="4">
        <v>2</v>
      </c>
      <c r="H574" s="8">
        <v>0.28999999999999998</v>
      </c>
      <c r="I574" s="4">
        <v>0</v>
      </c>
    </row>
    <row r="575" spans="1:9" x14ac:dyDescent="0.2">
      <c r="A575" s="2">
        <v>16</v>
      </c>
      <c r="B575" s="1" t="s">
        <v>140</v>
      </c>
      <c r="C575" s="4">
        <v>33</v>
      </c>
      <c r="D575" s="8">
        <v>1.56</v>
      </c>
      <c r="E575" s="4">
        <v>31</v>
      </c>
      <c r="F575" s="8">
        <v>2.2200000000000002</v>
      </c>
      <c r="G575" s="4">
        <v>2</v>
      </c>
      <c r="H575" s="8">
        <v>0.28999999999999998</v>
      </c>
      <c r="I575" s="4">
        <v>0</v>
      </c>
    </row>
    <row r="576" spans="1:9" x14ac:dyDescent="0.2">
      <c r="A576" s="2">
        <v>17</v>
      </c>
      <c r="B576" s="1" t="s">
        <v>126</v>
      </c>
      <c r="C576" s="4">
        <v>31</v>
      </c>
      <c r="D576" s="8">
        <v>1.46</v>
      </c>
      <c r="E576" s="4">
        <v>22</v>
      </c>
      <c r="F576" s="8">
        <v>1.58</v>
      </c>
      <c r="G576" s="4">
        <v>9</v>
      </c>
      <c r="H576" s="8">
        <v>1.31</v>
      </c>
      <c r="I576" s="4">
        <v>0</v>
      </c>
    </row>
    <row r="577" spans="1:9" x14ac:dyDescent="0.2">
      <c r="A577" s="2">
        <v>18</v>
      </c>
      <c r="B577" s="1" t="s">
        <v>122</v>
      </c>
      <c r="C577" s="4">
        <v>29</v>
      </c>
      <c r="D577" s="8">
        <v>1.37</v>
      </c>
      <c r="E577" s="4">
        <v>16</v>
      </c>
      <c r="F577" s="8">
        <v>1.1499999999999999</v>
      </c>
      <c r="G577" s="4">
        <v>13</v>
      </c>
      <c r="H577" s="8">
        <v>1.89</v>
      </c>
      <c r="I577" s="4">
        <v>0</v>
      </c>
    </row>
    <row r="578" spans="1:9" x14ac:dyDescent="0.2">
      <c r="A578" s="2">
        <v>18</v>
      </c>
      <c r="B578" s="1" t="s">
        <v>149</v>
      </c>
      <c r="C578" s="4">
        <v>29</v>
      </c>
      <c r="D578" s="8">
        <v>1.37</v>
      </c>
      <c r="E578" s="4">
        <v>21</v>
      </c>
      <c r="F578" s="8">
        <v>1.51</v>
      </c>
      <c r="G578" s="4">
        <v>8</v>
      </c>
      <c r="H578" s="8">
        <v>1.1599999999999999</v>
      </c>
      <c r="I578" s="4">
        <v>0</v>
      </c>
    </row>
    <row r="579" spans="1:9" x14ac:dyDescent="0.2">
      <c r="A579" s="2">
        <v>18</v>
      </c>
      <c r="B579" s="1" t="s">
        <v>177</v>
      </c>
      <c r="C579" s="4">
        <v>29</v>
      </c>
      <c r="D579" s="8">
        <v>1.37</v>
      </c>
      <c r="E579" s="4">
        <v>8</v>
      </c>
      <c r="F579" s="8">
        <v>0.56999999999999995</v>
      </c>
      <c r="G579" s="4">
        <v>21</v>
      </c>
      <c r="H579" s="8">
        <v>3.05</v>
      </c>
      <c r="I579" s="4">
        <v>0</v>
      </c>
    </row>
    <row r="580" spans="1:9" x14ac:dyDescent="0.2">
      <c r="A580" s="1"/>
      <c r="C580" s="4"/>
      <c r="D580" s="8"/>
      <c r="E580" s="4"/>
      <c r="F580" s="8"/>
      <c r="G580" s="4"/>
      <c r="H580" s="8"/>
      <c r="I580" s="4"/>
    </row>
    <row r="581" spans="1:9" x14ac:dyDescent="0.2">
      <c r="A581" s="1" t="s">
        <v>26</v>
      </c>
      <c r="C581" s="4"/>
      <c r="D581" s="8"/>
      <c r="E581" s="4"/>
      <c r="F581" s="8"/>
      <c r="G581" s="4"/>
      <c r="H581" s="8"/>
      <c r="I581" s="4"/>
    </row>
    <row r="582" spans="1:9" x14ac:dyDescent="0.2">
      <c r="A582" s="2">
        <v>1</v>
      </c>
      <c r="B582" s="1" t="s">
        <v>138</v>
      </c>
      <c r="C582" s="4">
        <v>69</v>
      </c>
      <c r="D582" s="8">
        <v>5.68</v>
      </c>
      <c r="E582" s="4">
        <v>66</v>
      </c>
      <c r="F582" s="8">
        <v>8.8000000000000007</v>
      </c>
      <c r="G582" s="4">
        <v>3</v>
      </c>
      <c r="H582" s="8">
        <v>0.68</v>
      </c>
      <c r="I582" s="4">
        <v>0</v>
      </c>
    </row>
    <row r="583" spans="1:9" x14ac:dyDescent="0.2">
      <c r="A583" s="2">
        <v>2</v>
      </c>
      <c r="B583" s="1" t="s">
        <v>137</v>
      </c>
      <c r="C583" s="4">
        <v>51</v>
      </c>
      <c r="D583" s="8">
        <v>4.2</v>
      </c>
      <c r="E583" s="4">
        <v>51</v>
      </c>
      <c r="F583" s="8">
        <v>6.8</v>
      </c>
      <c r="G583" s="4">
        <v>0</v>
      </c>
      <c r="H583" s="8">
        <v>0</v>
      </c>
      <c r="I583" s="4">
        <v>0</v>
      </c>
    </row>
    <row r="584" spans="1:9" x14ac:dyDescent="0.2">
      <c r="A584" s="2">
        <v>3</v>
      </c>
      <c r="B584" s="1" t="s">
        <v>134</v>
      </c>
      <c r="C584" s="4">
        <v>50</v>
      </c>
      <c r="D584" s="8">
        <v>4.12</v>
      </c>
      <c r="E584" s="4">
        <v>40</v>
      </c>
      <c r="F584" s="8">
        <v>5.33</v>
      </c>
      <c r="G584" s="4">
        <v>10</v>
      </c>
      <c r="H584" s="8">
        <v>2.2599999999999998</v>
      </c>
      <c r="I584" s="4">
        <v>0</v>
      </c>
    </row>
    <row r="585" spans="1:9" x14ac:dyDescent="0.2">
      <c r="A585" s="2">
        <v>4</v>
      </c>
      <c r="B585" s="1" t="s">
        <v>121</v>
      </c>
      <c r="C585" s="4">
        <v>45</v>
      </c>
      <c r="D585" s="8">
        <v>3.7</v>
      </c>
      <c r="E585" s="4">
        <v>5</v>
      </c>
      <c r="F585" s="8">
        <v>0.67</v>
      </c>
      <c r="G585" s="4">
        <v>40</v>
      </c>
      <c r="H585" s="8">
        <v>9.0500000000000007</v>
      </c>
      <c r="I585" s="4">
        <v>0</v>
      </c>
    </row>
    <row r="586" spans="1:9" x14ac:dyDescent="0.2">
      <c r="A586" s="2">
        <v>5</v>
      </c>
      <c r="B586" s="1" t="s">
        <v>128</v>
      </c>
      <c r="C586" s="4">
        <v>34</v>
      </c>
      <c r="D586" s="8">
        <v>2.8</v>
      </c>
      <c r="E586" s="4">
        <v>17</v>
      </c>
      <c r="F586" s="8">
        <v>2.27</v>
      </c>
      <c r="G586" s="4">
        <v>17</v>
      </c>
      <c r="H586" s="8">
        <v>3.85</v>
      </c>
      <c r="I586" s="4">
        <v>0</v>
      </c>
    </row>
    <row r="587" spans="1:9" x14ac:dyDescent="0.2">
      <c r="A587" s="2">
        <v>6</v>
      </c>
      <c r="B587" s="1" t="s">
        <v>122</v>
      </c>
      <c r="C587" s="4">
        <v>32</v>
      </c>
      <c r="D587" s="8">
        <v>2.63</v>
      </c>
      <c r="E587" s="4">
        <v>19</v>
      </c>
      <c r="F587" s="8">
        <v>2.5299999999999998</v>
      </c>
      <c r="G587" s="4">
        <v>13</v>
      </c>
      <c r="H587" s="8">
        <v>2.94</v>
      </c>
      <c r="I587" s="4">
        <v>0</v>
      </c>
    </row>
    <row r="588" spans="1:9" x14ac:dyDescent="0.2">
      <c r="A588" s="2">
        <v>6</v>
      </c>
      <c r="B588" s="1" t="s">
        <v>133</v>
      </c>
      <c r="C588" s="4">
        <v>32</v>
      </c>
      <c r="D588" s="8">
        <v>2.63</v>
      </c>
      <c r="E588" s="4">
        <v>24</v>
      </c>
      <c r="F588" s="8">
        <v>3.2</v>
      </c>
      <c r="G588" s="4">
        <v>8</v>
      </c>
      <c r="H588" s="8">
        <v>1.81</v>
      </c>
      <c r="I588" s="4">
        <v>0</v>
      </c>
    </row>
    <row r="589" spans="1:9" x14ac:dyDescent="0.2">
      <c r="A589" s="2">
        <v>8</v>
      </c>
      <c r="B589" s="1" t="s">
        <v>140</v>
      </c>
      <c r="C589" s="4">
        <v>30</v>
      </c>
      <c r="D589" s="8">
        <v>2.4700000000000002</v>
      </c>
      <c r="E589" s="4">
        <v>30</v>
      </c>
      <c r="F589" s="8">
        <v>4</v>
      </c>
      <c r="G589" s="4">
        <v>0</v>
      </c>
      <c r="H589" s="8">
        <v>0</v>
      </c>
      <c r="I589" s="4">
        <v>0</v>
      </c>
    </row>
    <row r="590" spans="1:9" x14ac:dyDescent="0.2">
      <c r="A590" s="2">
        <v>9</v>
      </c>
      <c r="B590" s="1" t="s">
        <v>125</v>
      </c>
      <c r="C590" s="4">
        <v>29</v>
      </c>
      <c r="D590" s="8">
        <v>2.39</v>
      </c>
      <c r="E590" s="4">
        <v>18</v>
      </c>
      <c r="F590" s="8">
        <v>2.4</v>
      </c>
      <c r="G590" s="4">
        <v>11</v>
      </c>
      <c r="H590" s="8">
        <v>2.4900000000000002</v>
      </c>
      <c r="I590" s="4">
        <v>0</v>
      </c>
    </row>
    <row r="591" spans="1:9" x14ac:dyDescent="0.2">
      <c r="A591" s="2">
        <v>10</v>
      </c>
      <c r="B591" s="1" t="s">
        <v>136</v>
      </c>
      <c r="C591" s="4">
        <v>24</v>
      </c>
      <c r="D591" s="8">
        <v>1.98</v>
      </c>
      <c r="E591" s="4">
        <v>23</v>
      </c>
      <c r="F591" s="8">
        <v>3.07</v>
      </c>
      <c r="G591" s="4">
        <v>1</v>
      </c>
      <c r="H591" s="8">
        <v>0.23</v>
      </c>
      <c r="I591" s="4">
        <v>0</v>
      </c>
    </row>
    <row r="592" spans="1:9" x14ac:dyDescent="0.2">
      <c r="A592" s="2">
        <v>11</v>
      </c>
      <c r="B592" s="1" t="s">
        <v>135</v>
      </c>
      <c r="C592" s="4">
        <v>23</v>
      </c>
      <c r="D592" s="8">
        <v>1.89</v>
      </c>
      <c r="E592" s="4">
        <v>22</v>
      </c>
      <c r="F592" s="8">
        <v>2.93</v>
      </c>
      <c r="G592" s="4">
        <v>1</v>
      </c>
      <c r="H592" s="8">
        <v>0.23</v>
      </c>
      <c r="I592" s="4">
        <v>0</v>
      </c>
    </row>
    <row r="593" spans="1:9" x14ac:dyDescent="0.2">
      <c r="A593" s="2">
        <v>12</v>
      </c>
      <c r="B593" s="1" t="s">
        <v>155</v>
      </c>
      <c r="C593" s="4">
        <v>22</v>
      </c>
      <c r="D593" s="8">
        <v>1.81</v>
      </c>
      <c r="E593" s="4">
        <v>12</v>
      </c>
      <c r="F593" s="8">
        <v>1.6</v>
      </c>
      <c r="G593" s="4">
        <v>10</v>
      </c>
      <c r="H593" s="8">
        <v>2.2599999999999998</v>
      </c>
      <c r="I593" s="4">
        <v>0</v>
      </c>
    </row>
    <row r="594" spans="1:9" x14ac:dyDescent="0.2">
      <c r="A594" s="2">
        <v>12</v>
      </c>
      <c r="B594" s="1" t="s">
        <v>124</v>
      </c>
      <c r="C594" s="4">
        <v>22</v>
      </c>
      <c r="D594" s="8">
        <v>1.81</v>
      </c>
      <c r="E594" s="4">
        <v>14</v>
      </c>
      <c r="F594" s="8">
        <v>1.87</v>
      </c>
      <c r="G594" s="4">
        <v>8</v>
      </c>
      <c r="H594" s="8">
        <v>1.81</v>
      </c>
      <c r="I594" s="4">
        <v>0</v>
      </c>
    </row>
    <row r="595" spans="1:9" x14ac:dyDescent="0.2">
      <c r="A595" s="2">
        <v>12</v>
      </c>
      <c r="B595" s="1" t="s">
        <v>130</v>
      </c>
      <c r="C595" s="4">
        <v>22</v>
      </c>
      <c r="D595" s="8">
        <v>1.81</v>
      </c>
      <c r="E595" s="4">
        <v>13</v>
      </c>
      <c r="F595" s="8">
        <v>1.73</v>
      </c>
      <c r="G595" s="4">
        <v>7</v>
      </c>
      <c r="H595" s="8">
        <v>1.58</v>
      </c>
      <c r="I595" s="4">
        <v>2</v>
      </c>
    </row>
    <row r="596" spans="1:9" x14ac:dyDescent="0.2">
      <c r="A596" s="2">
        <v>12</v>
      </c>
      <c r="B596" s="1" t="s">
        <v>158</v>
      </c>
      <c r="C596" s="4">
        <v>22</v>
      </c>
      <c r="D596" s="8">
        <v>1.81</v>
      </c>
      <c r="E596" s="4">
        <v>16</v>
      </c>
      <c r="F596" s="8">
        <v>2.13</v>
      </c>
      <c r="G596" s="4">
        <v>6</v>
      </c>
      <c r="H596" s="8">
        <v>1.36</v>
      </c>
      <c r="I596" s="4">
        <v>0</v>
      </c>
    </row>
    <row r="597" spans="1:9" x14ac:dyDescent="0.2">
      <c r="A597" s="2">
        <v>16</v>
      </c>
      <c r="B597" s="1" t="s">
        <v>131</v>
      </c>
      <c r="C597" s="4">
        <v>20</v>
      </c>
      <c r="D597" s="8">
        <v>1.65</v>
      </c>
      <c r="E597" s="4">
        <v>14</v>
      </c>
      <c r="F597" s="8">
        <v>1.87</v>
      </c>
      <c r="G597" s="4">
        <v>6</v>
      </c>
      <c r="H597" s="8">
        <v>1.36</v>
      </c>
      <c r="I597" s="4">
        <v>0</v>
      </c>
    </row>
    <row r="598" spans="1:9" x14ac:dyDescent="0.2">
      <c r="A598" s="2">
        <v>17</v>
      </c>
      <c r="B598" s="1" t="s">
        <v>152</v>
      </c>
      <c r="C598" s="4">
        <v>19</v>
      </c>
      <c r="D598" s="8">
        <v>1.56</v>
      </c>
      <c r="E598" s="4">
        <v>14</v>
      </c>
      <c r="F598" s="8">
        <v>1.87</v>
      </c>
      <c r="G598" s="4">
        <v>5</v>
      </c>
      <c r="H598" s="8">
        <v>1.1299999999999999</v>
      </c>
      <c r="I598" s="4">
        <v>0</v>
      </c>
    </row>
    <row r="599" spans="1:9" x14ac:dyDescent="0.2">
      <c r="A599" s="2">
        <v>17</v>
      </c>
      <c r="B599" s="1" t="s">
        <v>149</v>
      </c>
      <c r="C599" s="4">
        <v>19</v>
      </c>
      <c r="D599" s="8">
        <v>1.56</v>
      </c>
      <c r="E599" s="4">
        <v>13</v>
      </c>
      <c r="F599" s="8">
        <v>1.73</v>
      </c>
      <c r="G599" s="4">
        <v>6</v>
      </c>
      <c r="H599" s="8">
        <v>1.36</v>
      </c>
      <c r="I599" s="4">
        <v>0</v>
      </c>
    </row>
    <row r="600" spans="1:9" x14ac:dyDescent="0.2">
      <c r="A600" s="2">
        <v>19</v>
      </c>
      <c r="B600" s="1" t="s">
        <v>139</v>
      </c>
      <c r="C600" s="4">
        <v>18</v>
      </c>
      <c r="D600" s="8">
        <v>1.48</v>
      </c>
      <c r="E600" s="4">
        <v>16</v>
      </c>
      <c r="F600" s="8">
        <v>2.13</v>
      </c>
      <c r="G600" s="4">
        <v>2</v>
      </c>
      <c r="H600" s="8">
        <v>0.45</v>
      </c>
      <c r="I600" s="4">
        <v>0</v>
      </c>
    </row>
    <row r="601" spans="1:9" x14ac:dyDescent="0.2">
      <c r="A601" s="2">
        <v>20</v>
      </c>
      <c r="B601" s="1" t="s">
        <v>126</v>
      </c>
      <c r="C601" s="4">
        <v>17</v>
      </c>
      <c r="D601" s="8">
        <v>1.4</v>
      </c>
      <c r="E601" s="4">
        <v>11</v>
      </c>
      <c r="F601" s="8">
        <v>1.47</v>
      </c>
      <c r="G601" s="4">
        <v>6</v>
      </c>
      <c r="H601" s="8">
        <v>1.36</v>
      </c>
      <c r="I601" s="4">
        <v>0</v>
      </c>
    </row>
    <row r="602" spans="1:9" x14ac:dyDescent="0.2">
      <c r="A602" s="2">
        <v>20</v>
      </c>
      <c r="B602" s="1" t="s">
        <v>127</v>
      </c>
      <c r="C602" s="4">
        <v>17</v>
      </c>
      <c r="D602" s="8">
        <v>1.4</v>
      </c>
      <c r="E602" s="4">
        <v>11</v>
      </c>
      <c r="F602" s="8">
        <v>1.47</v>
      </c>
      <c r="G602" s="4">
        <v>5</v>
      </c>
      <c r="H602" s="8">
        <v>1.1299999999999999</v>
      </c>
      <c r="I602" s="4">
        <v>1</v>
      </c>
    </row>
    <row r="603" spans="1:9" x14ac:dyDescent="0.2">
      <c r="A603" s="1"/>
      <c r="C603" s="4"/>
      <c r="D603" s="8"/>
      <c r="E603" s="4"/>
      <c r="F603" s="8"/>
      <c r="G603" s="4"/>
      <c r="H603" s="8"/>
      <c r="I603" s="4"/>
    </row>
    <row r="604" spans="1:9" x14ac:dyDescent="0.2">
      <c r="A604" s="1" t="s">
        <v>27</v>
      </c>
      <c r="C604" s="4"/>
      <c r="D604" s="8"/>
      <c r="E604" s="4"/>
      <c r="F604" s="8"/>
      <c r="G604" s="4"/>
      <c r="H604" s="8"/>
      <c r="I604" s="4"/>
    </row>
    <row r="605" spans="1:9" x14ac:dyDescent="0.2">
      <c r="A605" s="2">
        <v>1</v>
      </c>
      <c r="B605" s="1" t="s">
        <v>131</v>
      </c>
      <c r="C605" s="4">
        <v>192</v>
      </c>
      <c r="D605" s="8">
        <v>9.26</v>
      </c>
      <c r="E605" s="4">
        <v>182</v>
      </c>
      <c r="F605" s="8">
        <v>13.27</v>
      </c>
      <c r="G605" s="4">
        <v>10</v>
      </c>
      <c r="H605" s="8">
        <v>1.45</v>
      </c>
      <c r="I605" s="4">
        <v>0</v>
      </c>
    </row>
    <row r="606" spans="1:9" x14ac:dyDescent="0.2">
      <c r="A606" s="2">
        <v>2</v>
      </c>
      <c r="B606" s="1" t="s">
        <v>138</v>
      </c>
      <c r="C606" s="4">
        <v>120</v>
      </c>
      <c r="D606" s="8">
        <v>5.79</v>
      </c>
      <c r="E606" s="4">
        <v>117</v>
      </c>
      <c r="F606" s="8">
        <v>8.5299999999999994</v>
      </c>
      <c r="G606" s="4">
        <v>3</v>
      </c>
      <c r="H606" s="8">
        <v>0.44</v>
      </c>
      <c r="I606" s="4">
        <v>0</v>
      </c>
    </row>
    <row r="607" spans="1:9" x14ac:dyDescent="0.2">
      <c r="A607" s="2">
        <v>3</v>
      </c>
      <c r="B607" s="1" t="s">
        <v>133</v>
      </c>
      <c r="C607" s="4">
        <v>106</v>
      </c>
      <c r="D607" s="8">
        <v>5.1100000000000003</v>
      </c>
      <c r="E607" s="4">
        <v>87</v>
      </c>
      <c r="F607" s="8">
        <v>6.34</v>
      </c>
      <c r="G607" s="4">
        <v>19</v>
      </c>
      <c r="H607" s="8">
        <v>2.76</v>
      </c>
      <c r="I607" s="4">
        <v>0</v>
      </c>
    </row>
    <row r="608" spans="1:9" x14ac:dyDescent="0.2">
      <c r="A608" s="2">
        <v>4</v>
      </c>
      <c r="B608" s="1" t="s">
        <v>134</v>
      </c>
      <c r="C608" s="4">
        <v>70</v>
      </c>
      <c r="D608" s="8">
        <v>3.38</v>
      </c>
      <c r="E608" s="4">
        <v>55</v>
      </c>
      <c r="F608" s="8">
        <v>4.01</v>
      </c>
      <c r="G608" s="4">
        <v>15</v>
      </c>
      <c r="H608" s="8">
        <v>2.1800000000000002</v>
      </c>
      <c r="I608" s="4">
        <v>0</v>
      </c>
    </row>
    <row r="609" spans="1:9" x14ac:dyDescent="0.2">
      <c r="A609" s="2">
        <v>5</v>
      </c>
      <c r="B609" s="1" t="s">
        <v>137</v>
      </c>
      <c r="C609" s="4">
        <v>68</v>
      </c>
      <c r="D609" s="8">
        <v>3.28</v>
      </c>
      <c r="E609" s="4">
        <v>66</v>
      </c>
      <c r="F609" s="8">
        <v>4.8099999999999996</v>
      </c>
      <c r="G609" s="4">
        <v>2</v>
      </c>
      <c r="H609" s="8">
        <v>0.28999999999999998</v>
      </c>
      <c r="I609" s="4">
        <v>0</v>
      </c>
    </row>
    <row r="610" spans="1:9" x14ac:dyDescent="0.2">
      <c r="A610" s="2">
        <v>6</v>
      </c>
      <c r="B610" s="1" t="s">
        <v>121</v>
      </c>
      <c r="C610" s="4">
        <v>65</v>
      </c>
      <c r="D610" s="8">
        <v>3.13</v>
      </c>
      <c r="E610" s="4">
        <v>11</v>
      </c>
      <c r="F610" s="8">
        <v>0.8</v>
      </c>
      <c r="G610" s="4">
        <v>54</v>
      </c>
      <c r="H610" s="8">
        <v>7.84</v>
      </c>
      <c r="I610" s="4">
        <v>0</v>
      </c>
    </row>
    <row r="611" spans="1:9" x14ac:dyDescent="0.2">
      <c r="A611" s="2">
        <v>7</v>
      </c>
      <c r="B611" s="1" t="s">
        <v>122</v>
      </c>
      <c r="C611" s="4">
        <v>59</v>
      </c>
      <c r="D611" s="8">
        <v>2.84</v>
      </c>
      <c r="E611" s="4">
        <v>35</v>
      </c>
      <c r="F611" s="8">
        <v>2.5499999999999998</v>
      </c>
      <c r="G611" s="4">
        <v>24</v>
      </c>
      <c r="H611" s="8">
        <v>3.48</v>
      </c>
      <c r="I611" s="4">
        <v>0</v>
      </c>
    </row>
    <row r="612" spans="1:9" x14ac:dyDescent="0.2">
      <c r="A612" s="2">
        <v>8</v>
      </c>
      <c r="B612" s="1" t="s">
        <v>136</v>
      </c>
      <c r="C612" s="4">
        <v>46</v>
      </c>
      <c r="D612" s="8">
        <v>2.2200000000000002</v>
      </c>
      <c r="E612" s="4">
        <v>45</v>
      </c>
      <c r="F612" s="8">
        <v>3.28</v>
      </c>
      <c r="G612" s="4">
        <v>1</v>
      </c>
      <c r="H612" s="8">
        <v>0.15</v>
      </c>
      <c r="I612" s="4">
        <v>0</v>
      </c>
    </row>
    <row r="613" spans="1:9" x14ac:dyDescent="0.2">
      <c r="A613" s="2">
        <v>9</v>
      </c>
      <c r="B613" s="1" t="s">
        <v>125</v>
      </c>
      <c r="C613" s="4">
        <v>43</v>
      </c>
      <c r="D613" s="8">
        <v>2.0699999999999998</v>
      </c>
      <c r="E613" s="4">
        <v>26</v>
      </c>
      <c r="F613" s="8">
        <v>1.9</v>
      </c>
      <c r="G613" s="4">
        <v>17</v>
      </c>
      <c r="H613" s="8">
        <v>2.4700000000000002</v>
      </c>
      <c r="I613" s="4">
        <v>0</v>
      </c>
    </row>
    <row r="614" spans="1:9" x14ac:dyDescent="0.2">
      <c r="A614" s="2">
        <v>10</v>
      </c>
      <c r="B614" s="1" t="s">
        <v>123</v>
      </c>
      <c r="C614" s="4">
        <v>36</v>
      </c>
      <c r="D614" s="8">
        <v>1.74</v>
      </c>
      <c r="E614" s="4">
        <v>19</v>
      </c>
      <c r="F614" s="8">
        <v>1.38</v>
      </c>
      <c r="G614" s="4">
        <v>17</v>
      </c>
      <c r="H614" s="8">
        <v>2.4700000000000002</v>
      </c>
      <c r="I614" s="4">
        <v>0</v>
      </c>
    </row>
    <row r="615" spans="1:9" x14ac:dyDescent="0.2">
      <c r="A615" s="2">
        <v>10</v>
      </c>
      <c r="B615" s="1" t="s">
        <v>128</v>
      </c>
      <c r="C615" s="4">
        <v>36</v>
      </c>
      <c r="D615" s="8">
        <v>1.74</v>
      </c>
      <c r="E615" s="4">
        <v>24</v>
      </c>
      <c r="F615" s="8">
        <v>1.75</v>
      </c>
      <c r="G615" s="4">
        <v>12</v>
      </c>
      <c r="H615" s="8">
        <v>1.74</v>
      </c>
      <c r="I615" s="4">
        <v>0</v>
      </c>
    </row>
    <row r="616" spans="1:9" x14ac:dyDescent="0.2">
      <c r="A616" s="2">
        <v>10</v>
      </c>
      <c r="B616" s="1" t="s">
        <v>140</v>
      </c>
      <c r="C616" s="4">
        <v>36</v>
      </c>
      <c r="D616" s="8">
        <v>1.74</v>
      </c>
      <c r="E616" s="4">
        <v>36</v>
      </c>
      <c r="F616" s="8">
        <v>2.62</v>
      </c>
      <c r="G616" s="4">
        <v>0</v>
      </c>
      <c r="H616" s="8">
        <v>0</v>
      </c>
      <c r="I616" s="4">
        <v>0</v>
      </c>
    </row>
    <row r="617" spans="1:9" x14ac:dyDescent="0.2">
      <c r="A617" s="2">
        <v>10</v>
      </c>
      <c r="B617" s="1" t="s">
        <v>158</v>
      </c>
      <c r="C617" s="4">
        <v>36</v>
      </c>
      <c r="D617" s="8">
        <v>1.74</v>
      </c>
      <c r="E617" s="4">
        <v>28</v>
      </c>
      <c r="F617" s="8">
        <v>2.04</v>
      </c>
      <c r="G617" s="4">
        <v>8</v>
      </c>
      <c r="H617" s="8">
        <v>1.1599999999999999</v>
      </c>
      <c r="I617" s="4">
        <v>0</v>
      </c>
    </row>
    <row r="618" spans="1:9" x14ac:dyDescent="0.2">
      <c r="A618" s="2">
        <v>14</v>
      </c>
      <c r="B618" s="1" t="s">
        <v>124</v>
      </c>
      <c r="C618" s="4">
        <v>32</v>
      </c>
      <c r="D618" s="8">
        <v>1.54</v>
      </c>
      <c r="E618" s="4">
        <v>17</v>
      </c>
      <c r="F618" s="8">
        <v>1.24</v>
      </c>
      <c r="G618" s="4">
        <v>15</v>
      </c>
      <c r="H618" s="8">
        <v>2.1800000000000002</v>
      </c>
      <c r="I618" s="4">
        <v>0</v>
      </c>
    </row>
    <row r="619" spans="1:9" x14ac:dyDescent="0.2">
      <c r="A619" s="2">
        <v>14</v>
      </c>
      <c r="B619" s="1" t="s">
        <v>132</v>
      </c>
      <c r="C619" s="4">
        <v>32</v>
      </c>
      <c r="D619" s="8">
        <v>1.54</v>
      </c>
      <c r="E619" s="4">
        <v>13</v>
      </c>
      <c r="F619" s="8">
        <v>0.95</v>
      </c>
      <c r="G619" s="4">
        <v>18</v>
      </c>
      <c r="H619" s="8">
        <v>2.61</v>
      </c>
      <c r="I619" s="4">
        <v>0</v>
      </c>
    </row>
    <row r="620" spans="1:9" x14ac:dyDescent="0.2">
      <c r="A620" s="2">
        <v>16</v>
      </c>
      <c r="B620" s="1" t="s">
        <v>135</v>
      </c>
      <c r="C620" s="4">
        <v>31</v>
      </c>
      <c r="D620" s="8">
        <v>1.49</v>
      </c>
      <c r="E620" s="4">
        <v>28</v>
      </c>
      <c r="F620" s="8">
        <v>2.04</v>
      </c>
      <c r="G620" s="4">
        <v>3</v>
      </c>
      <c r="H620" s="8">
        <v>0.44</v>
      </c>
      <c r="I620" s="4">
        <v>0</v>
      </c>
    </row>
    <row r="621" spans="1:9" x14ac:dyDescent="0.2">
      <c r="A621" s="2">
        <v>17</v>
      </c>
      <c r="B621" s="1" t="s">
        <v>144</v>
      </c>
      <c r="C621" s="4">
        <v>30</v>
      </c>
      <c r="D621" s="8">
        <v>1.45</v>
      </c>
      <c r="E621" s="4">
        <v>27</v>
      </c>
      <c r="F621" s="8">
        <v>1.97</v>
      </c>
      <c r="G621" s="4">
        <v>3</v>
      </c>
      <c r="H621" s="8">
        <v>0.44</v>
      </c>
      <c r="I621" s="4">
        <v>0</v>
      </c>
    </row>
    <row r="622" spans="1:9" x14ac:dyDescent="0.2">
      <c r="A622" s="2">
        <v>17</v>
      </c>
      <c r="B622" s="1" t="s">
        <v>130</v>
      </c>
      <c r="C622" s="4">
        <v>30</v>
      </c>
      <c r="D622" s="8">
        <v>1.45</v>
      </c>
      <c r="E622" s="4">
        <v>15</v>
      </c>
      <c r="F622" s="8">
        <v>1.0900000000000001</v>
      </c>
      <c r="G622" s="4">
        <v>14</v>
      </c>
      <c r="H622" s="8">
        <v>2.0299999999999998</v>
      </c>
      <c r="I622" s="4">
        <v>1</v>
      </c>
    </row>
    <row r="623" spans="1:9" x14ac:dyDescent="0.2">
      <c r="A623" s="2">
        <v>19</v>
      </c>
      <c r="B623" s="1" t="s">
        <v>139</v>
      </c>
      <c r="C623" s="4">
        <v>29</v>
      </c>
      <c r="D623" s="8">
        <v>1.4</v>
      </c>
      <c r="E623" s="4">
        <v>25</v>
      </c>
      <c r="F623" s="8">
        <v>1.82</v>
      </c>
      <c r="G623" s="4">
        <v>4</v>
      </c>
      <c r="H623" s="8">
        <v>0.57999999999999996</v>
      </c>
      <c r="I623" s="4">
        <v>0</v>
      </c>
    </row>
    <row r="624" spans="1:9" x14ac:dyDescent="0.2">
      <c r="A624" s="2">
        <v>20</v>
      </c>
      <c r="B624" s="1" t="s">
        <v>127</v>
      </c>
      <c r="C624" s="4">
        <v>28</v>
      </c>
      <c r="D624" s="8">
        <v>1.35</v>
      </c>
      <c r="E624" s="4">
        <v>20</v>
      </c>
      <c r="F624" s="8">
        <v>1.46</v>
      </c>
      <c r="G624" s="4">
        <v>8</v>
      </c>
      <c r="H624" s="8">
        <v>1.1599999999999999</v>
      </c>
      <c r="I624" s="4">
        <v>0</v>
      </c>
    </row>
    <row r="625" spans="1:9" x14ac:dyDescent="0.2">
      <c r="A625" s="1"/>
      <c r="C625" s="4"/>
      <c r="D625" s="8"/>
      <c r="E625" s="4"/>
      <c r="F625" s="8"/>
      <c r="G625" s="4"/>
      <c r="H625" s="8"/>
      <c r="I625" s="4"/>
    </row>
    <row r="626" spans="1:9" x14ac:dyDescent="0.2">
      <c r="A626" s="1" t="s">
        <v>28</v>
      </c>
      <c r="C626" s="4"/>
      <c r="D626" s="8"/>
      <c r="E626" s="4"/>
      <c r="F626" s="8"/>
      <c r="G626" s="4"/>
      <c r="H626" s="8"/>
      <c r="I626" s="4"/>
    </row>
    <row r="627" spans="1:9" x14ac:dyDescent="0.2">
      <c r="A627" s="2">
        <v>1</v>
      </c>
      <c r="B627" s="1" t="s">
        <v>138</v>
      </c>
      <c r="C627" s="4">
        <v>56</v>
      </c>
      <c r="D627" s="8">
        <v>7.61</v>
      </c>
      <c r="E627" s="4">
        <v>55</v>
      </c>
      <c r="F627" s="8">
        <v>11.53</v>
      </c>
      <c r="G627" s="4">
        <v>1</v>
      </c>
      <c r="H627" s="8">
        <v>0.41</v>
      </c>
      <c r="I627" s="4">
        <v>0</v>
      </c>
    </row>
    <row r="628" spans="1:9" x14ac:dyDescent="0.2">
      <c r="A628" s="2">
        <v>2</v>
      </c>
      <c r="B628" s="1" t="s">
        <v>137</v>
      </c>
      <c r="C628" s="4">
        <v>44</v>
      </c>
      <c r="D628" s="8">
        <v>5.98</v>
      </c>
      <c r="E628" s="4">
        <v>44</v>
      </c>
      <c r="F628" s="8">
        <v>9.2200000000000006</v>
      </c>
      <c r="G628" s="4">
        <v>0</v>
      </c>
      <c r="H628" s="8">
        <v>0</v>
      </c>
      <c r="I628" s="4">
        <v>0</v>
      </c>
    </row>
    <row r="629" spans="1:9" x14ac:dyDescent="0.2">
      <c r="A629" s="2">
        <v>3</v>
      </c>
      <c r="B629" s="1" t="s">
        <v>122</v>
      </c>
      <c r="C629" s="4">
        <v>30</v>
      </c>
      <c r="D629" s="8">
        <v>4.08</v>
      </c>
      <c r="E629" s="4">
        <v>27</v>
      </c>
      <c r="F629" s="8">
        <v>5.66</v>
      </c>
      <c r="G629" s="4">
        <v>3</v>
      </c>
      <c r="H629" s="8">
        <v>1.24</v>
      </c>
      <c r="I629" s="4">
        <v>0</v>
      </c>
    </row>
    <row r="630" spans="1:9" x14ac:dyDescent="0.2">
      <c r="A630" s="2">
        <v>4</v>
      </c>
      <c r="B630" s="1" t="s">
        <v>128</v>
      </c>
      <c r="C630" s="4">
        <v>26</v>
      </c>
      <c r="D630" s="8">
        <v>3.53</v>
      </c>
      <c r="E630" s="4">
        <v>17</v>
      </c>
      <c r="F630" s="8">
        <v>3.56</v>
      </c>
      <c r="G630" s="4">
        <v>9</v>
      </c>
      <c r="H630" s="8">
        <v>3.73</v>
      </c>
      <c r="I630" s="4">
        <v>0</v>
      </c>
    </row>
    <row r="631" spans="1:9" x14ac:dyDescent="0.2">
      <c r="A631" s="2">
        <v>5</v>
      </c>
      <c r="B631" s="1" t="s">
        <v>134</v>
      </c>
      <c r="C631" s="4">
        <v>24</v>
      </c>
      <c r="D631" s="8">
        <v>3.26</v>
      </c>
      <c r="E631" s="4">
        <v>17</v>
      </c>
      <c r="F631" s="8">
        <v>3.56</v>
      </c>
      <c r="G631" s="4">
        <v>7</v>
      </c>
      <c r="H631" s="8">
        <v>2.9</v>
      </c>
      <c r="I631" s="4">
        <v>0</v>
      </c>
    </row>
    <row r="632" spans="1:9" x14ac:dyDescent="0.2">
      <c r="A632" s="2">
        <v>6</v>
      </c>
      <c r="B632" s="1" t="s">
        <v>139</v>
      </c>
      <c r="C632" s="4">
        <v>22</v>
      </c>
      <c r="D632" s="8">
        <v>2.99</v>
      </c>
      <c r="E632" s="4">
        <v>21</v>
      </c>
      <c r="F632" s="8">
        <v>4.4000000000000004</v>
      </c>
      <c r="G632" s="4">
        <v>1</v>
      </c>
      <c r="H632" s="8">
        <v>0.41</v>
      </c>
      <c r="I632" s="4">
        <v>0</v>
      </c>
    </row>
    <row r="633" spans="1:9" x14ac:dyDescent="0.2">
      <c r="A633" s="2">
        <v>7</v>
      </c>
      <c r="B633" s="1" t="s">
        <v>126</v>
      </c>
      <c r="C633" s="4">
        <v>21</v>
      </c>
      <c r="D633" s="8">
        <v>2.85</v>
      </c>
      <c r="E633" s="4">
        <v>17</v>
      </c>
      <c r="F633" s="8">
        <v>3.56</v>
      </c>
      <c r="G633" s="4">
        <v>4</v>
      </c>
      <c r="H633" s="8">
        <v>1.66</v>
      </c>
      <c r="I633" s="4">
        <v>0</v>
      </c>
    </row>
    <row r="634" spans="1:9" x14ac:dyDescent="0.2">
      <c r="A634" s="2">
        <v>8</v>
      </c>
      <c r="B634" s="1" t="s">
        <v>127</v>
      </c>
      <c r="C634" s="4">
        <v>16</v>
      </c>
      <c r="D634" s="8">
        <v>2.17</v>
      </c>
      <c r="E634" s="4">
        <v>10</v>
      </c>
      <c r="F634" s="8">
        <v>2.1</v>
      </c>
      <c r="G634" s="4">
        <v>6</v>
      </c>
      <c r="H634" s="8">
        <v>2.4900000000000002</v>
      </c>
      <c r="I634" s="4">
        <v>0</v>
      </c>
    </row>
    <row r="635" spans="1:9" x14ac:dyDescent="0.2">
      <c r="A635" s="2">
        <v>8</v>
      </c>
      <c r="B635" s="1" t="s">
        <v>136</v>
      </c>
      <c r="C635" s="4">
        <v>16</v>
      </c>
      <c r="D635" s="8">
        <v>2.17</v>
      </c>
      <c r="E635" s="4">
        <v>15</v>
      </c>
      <c r="F635" s="8">
        <v>3.14</v>
      </c>
      <c r="G635" s="4">
        <v>1</v>
      </c>
      <c r="H635" s="8">
        <v>0.41</v>
      </c>
      <c r="I635" s="4">
        <v>0</v>
      </c>
    </row>
    <row r="636" spans="1:9" x14ac:dyDescent="0.2">
      <c r="A636" s="2">
        <v>10</v>
      </c>
      <c r="B636" s="1" t="s">
        <v>144</v>
      </c>
      <c r="C636" s="4">
        <v>15</v>
      </c>
      <c r="D636" s="8">
        <v>2.04</v>
      </c>
      <c r="E636" s="4">
        <v>12</v>
      </c>
      <c r="F636" s="8">
        <v>2.52</v>
      </c>
      <c r="G636" s="4">
        <v>3</v>
      </c>
      <c r="H636" s="8">
        <v>1.24</v>
      </c>
      <c r="I636" s="4">
        <v>0</v>
      </c>
    </row>
    <row r="637" spans="1:9" x14ac:dyDescent="0.2">
      <c r="A637" s="2">
        <v>10</v>
      </c>
      <c r="B637" s="1" t="s">
        <v>123</v>
      </c>
      <c r="C637" s="4">
        <v>15</v>
      </c>
      <c r="D637" s="8">
        <v>2.04</v>
      </c>
      <c r="E637" s="4">
        <v>8</v>
      </c>
      <c r="F637" s="8">
        <v>1.68</v>
      </c>
      <c r="G637" s="4">
        <v>7</v>
      </c>
      <c r="H637" s="8">
        <v>2.9</v>
      </c>
      <c r="I637" s="4">
        <v>0</v>
      </c>
    </row>
    <row r="638" spans="1:9" x14ac:dyDescent="0.2">
      <c r="A638" s="2">
        <v>10</v>
      </c>
      <c r="B638" s="1" t="s">
        <v>152</v>
      </c>
      <c r="C638" s="4">
        <v>15</v>
      </c>
      <c r="D638" s="8">
        <v>2.04</v>
      </c>
      <c r="E638" s="4">
        <v>12</v>
      </c>
      <c r="F638" s="8">
        <v>2.52</v>
      </c>
      <c r="G638" s="4">
        <v>3</v>
      </c>
      <c r="H638" s="8">
        <v>1.24</v>
      </c>
      <c r="I638" s="4">
        <v>0</v>
      </c>
    </row>
    <row r="639" spans="1:9" x14ac:dyDescent="0.2">
      <c r="A639" s="2">
        <v>10</v>
      </c>
      <c r="B639" s="1" t="s">
        <v>131</v>
      </c>
      <c r="C639" s="4">
        <v>15</v>
      </c>
      <c r="D639" s="8">
        <v>2.04</v>
      </c>
      <c r="E639" s="4">
        <v>2</v>
      </c>
      <c r="F639" s="8">
        <v>0.42</v>
      </c>
      <c r="G639" s="4">
        <v>12</v>
      </c>
      <c r="H639" s="8">
        <v>4.9800000000000004</v>
      </c>
      <c r="I639" s="4">
        <v>0</v>
      </c>
    </row>
    <row r="640" spans="1:9" x14ac:dyDescent="0.2">
      <c r="A640" s="2">
        <v>14</v>
      </c>
      <c r="B640" s="1" t="s">
        <v>158</v>
      </c>
      <c r="C640" s="4">
        <v>14</v>
      </c>
      <c r="D640" s="8">
        <v>1.9</v>
      </c>
      <c r="E640" s="4">
        <v>12</v>
      </c>
      <c r="F640" s="8">
        <v>2.52</v>
      </c>
      <c r="G640" s="4">
        <v>2</v>
      </c>
      <c r="H640" s="8">
        <v>0.83</v>
      </c>
      <c r="I640" s="4">
        <v>0</v>
      </c>
    </row>
    <row r="641" spans="1:9" x14ac:dyDescent="0.2">
      <c r="A641" s="2">
        <v>15</v>
      </c>
      <c r="B641" s="1" t="s">
        <v>121</v>
      </c>
      <c r="C641" s="4">
        <v>13</v>
      </c>
      <c r="D641" s="8">
        <v>1.77</v>
      </c>
      <c r="E641" s="4">
        <v>5</v>
      </c>
      <c r="F641" s="8">
        <v>1.05</v>
      </c>
      <c r="G641" s="4">
        <v>8</v>
      </c>
      <c r="H641" s="8">
        <v>3.32</v>
      </c>
      <c r="I641" s="4">
        <v>0</v>
      </c>
    </row>
    <row r="642" spans="1:9" x14ac:dyDescent="0.2">
      <c r="A642" s="2">
        <v>16</v>
      </c>
      <c r="B642" s="1" t="s">
        <v>125</v>
      </c>
      <c r="C642" s="4">
        <v>12</v>
      </c>
      <c r="D642" s="8">
        <v>1.63</v>
      </c>
      <c r="E642" s="4">
        <v>10</v>
      </c>
      <c r="F642" s="8">
        <v>2.1</v>
      </c>
      <c r="G642" s="4">
        <v>2</v>
      </c>
      <c r="H642" s="8">
        <v>0.83</v>
      </c>
      <c r="I642" s="4">
        <v>0</v>
      </c>
    </row>
    <row r="643" spans="1:9" x14ac:dyDescent="0.2">
      <c r="A643" s="2">
        <v>17</v>
      </c>
      <c r="B643" s="1" t="s">
        <v>135</v>
      </c>
      <c r="C643" s="4">
        <v>11</v>
      </c>
      <c r="D643" s="8">
        <v>1.49</v>
      </c>
      <c r="E643" s="4">
        <v>10</v>
      </c>
      <c r="F643" s="8">
        <v>2.1</v>
      </c>
      <c r="G643" s="4">
        <v>1</v>
      </c>
      <c r="H643" s="8">
        <v>0.41</v>
      </c>
      <c r="I643" s="4">
        <v>0</v>
      </c>
    </row>
    <row r="644" spans="1:9" x14ac:dyDescent="0.2">
      <c r="A644" s="2">
        <v>17</v>
      </c>
      <c r="B644" s="1" t="s">
        <v>159</v>
      </c>
      <c r="C644" s="4">
        <v>11</v>
      </c>
      <c r="D644" s="8">
        <v>1.49</v>
      </c>
      <c r="E644" s="4">
        <v>9</v>
      </c>
      <c r="F644" s="8">
        <v>1.89</v>
      </c>
      <c r="G644" s="4">
        <v>2</v>
      </c>
      <c r="H644" s="8">
        <v>0.83</v>
      </c>
      <c r="I644" s="4">
        <v>0</v>
      </c>
    </row>
    <row r="645" spans="1:9" x14ac:dyDescent="0.2">
      <c r="A645" s="2">
        <v>19</v>
      </c>
      <c r="B645" s="1" t="s">
        <v>143</v>
      </c>
      <c r="C645" s="4">
        <v>9</v>
      </c>
      <c r="D645" s="8">
        <v>1.22</v>
      </c>
      <c r="E645" s="4">
        <v>4</v>
      </c>
      <c r="F645" s="8">
        <v>0.84</v>
      </c>
      <c r="G645" s="4">
        <v>5</v>
      </c>
      <c r="H645" s="8">
        <v>2.0699999999999998</v>
      </c>
      <c r="I645" s="4">
        <v>0</v>
      </c>
    </row>
    <row r="646" spans="1:9" x14ac:dyDescent="0.2">
      <c r="A646" s="2">
        <v>19</v>
      </c>
      <c r="B646" s="1" t="s">
        <v>155</v>
      </c>
      <c r="C646" s="4">
        <v>9</v>
      </c>
      <c r="D646" s="8">
        <v>1.22</v>
      </c>
      <c r="E646" s="4">
        <v>8</v>
      </c>
      <c r="F646" s="8">
        <v>1.68</v>
      </c>
      <c r="G646" s="4">
        <v>1</v>
      </c>
      <c r="H646" s="8">
        <v>0.41</v>
      </c>
      <c r="I646" s="4">
        <v>0</v>
      </c>
    </row>
    <row r="647" spans="1:9" x14ac:dyDescent="0.2">
      <c r="A647" s="2">
        <v>19</v>
      </c>
      <c r="B647" s="1" t="s">
        <v>129</v>
      </c>
      <c r="C647" s="4">
        <v>9</v>
      </c>
      <c r="D647" s="8">
        <v>1.22</v>
      </c>
      <c r="E647" s="4">
        <v>5</v>
      </c>
      <c r="F647" s="8">
        <v>1.05</v>
      </c>
      <c r="G647" s="4">
        <v>4</v>
      </c>
      <c r="H647" s="8">
        <v>1.66</v>
      </c>
      <c r="I647" s="4">
        <v>0</v>
      </c>
    </row>
    <row r="648" spans="1:9" x14ac:dyDescent="0.2">
      <c r="A648" s="1"/>
      <c r="C648" s="4"/>
      <c r="D648" s="8"/>
      <c r="E648" s="4"/>
      <c r="F648" s="8"/>
      <c r="G648" s="4"/>
      <c r="H648" s="8"/>
      <c r="I648" s="4"/>
    </row>
    <row r="649" spans="1:9" x14ac:dyDescent="0.2">
      <c r="A649" s="1" t="s">
        <v>29</v>
      </c>
      <c r="C649" s="4"/>
      <c r="D649" s="8"/>
      <c r="E649" s="4"/>
      <c r="F649" s="8"/>
      <c r="G649" s="4"/>
      <c r="H649" s="8"/>
      <c r="I649" s="4"/>
    </row>
    <row r="650" spans="1:9" x14ac:dyDescent="0.2">
      <c r="A650" s="2">
        <v>1</v>
      </c>
      <c r="B650" s="1" t="s">
        <v>137</v>
      </c>
      <c r="C650" s="4">
        <v>20</v>
      </c>
      <c r="D650" s="8">
        <v>6.64</v>
      </c>
      <c r="E650" s="4">
        <v>20</v>
      </c>
      <c r="F650" s="8">
        <v>13.42</v>
      </c>
      <c r="G650" s="4">
        <v>0</v>
      </c>
      <c r="H650" s="8">
        <v>0</v>
      </c>
      <c r="I650" s="4">
        <v>0</v>
      </c>
    </row>
    <row r="651" spans="1:9" x14ac:dyDescent="0.2">
      <c r="A651" s="2">
        <v>2</v>
      </c>
      <c r="B651" s="1" t="s">
        <v>122</v>
      </c>
      <c r="C651" s="4">
        <v>17</v>
      </c>
      <c r="D651" s="8">
        <v>5.65</v>
      </c>
      <c r="E651" s="4">
        <v>13</v>
      </c>
      <c r="F651" s="8">
        <v>8.7200000000000006</v>
      </c>
      <c r="G651" s="4">
        <v>4</v>
      </c>
      <c r="H651" s="8">
        <v>2.9</v>
      </c>
      <c r="I651" s="4">
        <v>0</v>
      </c>
    </row>
    <row r="652" spans="1:9" x14ac:dyDescent="0.2">
      <c r="A652" s="2">
        <v>2</v>
      </c>
      <c r="B652" s="1" t="s">
        <v>138</v>
      </c>
      <c r="C652" s="4">
        <v>17</v>
      </c>
      <c r="D652" s="8">
        <v>5.65</v>
      </c>
      <c r="E652" s="4">
        <v>16</v>
      </c>
      <c r="F652" s="8">
        <v>10.74</v>
      </c>
      <c r="G652" s="4">
        <v>1</v>
      </c>
      <c r="H652" s="8">
        <v>0.72</v>
      </c>
      <c r="I652" s="4">
        <v>0</v>
      </c>
    </row>
    <row r="653" spans="1:9" x14ac:dyDescent="0.2">
      <c r="A653" s="2">
        <v>4</v>
      </c>
      <c r="B653" s="1" t="s">
        <v>128</v>
      </c>
      <c r="C653" s="4">
        <v>14</v>
      </c>
      <c r="D653" s="8">
        <v>4.6500000000000004</v>
      </c>
      <c r="E653" s="4">
        <v>5</v>
      </c>
      <c r="F653" s="8">
        <v>3.36</v>
      </c>
      <c r="G653" s="4">
        <v>9</v>
      </c>
      <c r="H653" s="8">
        <v>6.52</v>
      </c>
      <c r="I653" s="4">
        <v>0</v>
      </c>
    </row>
    <row r="654" spans="1:9" x14ac:dyDescent="0.2">
      <c r="A654" s="2">
        <v>5</v>
      </c>
      <c r="B654" s="1" t="s">
        <v>121</v>
      </c>
      <c r="C654" s="4">
        <v>11</v>
      </c>
      <c r="D654" s="8">
        <v>3.65</v>
      </c>
      <c r="E654" s="4">
        <v>1</v>
      </c>
      <c r="F654" s="8">
        <v>0.67</v>
      </c>
      <c r="G654" s="4">
        <v>10</v>
      </c>
      <c r="H654" s="8">
        <v>7.25</v>
      </c>
      <c r="I654" s="4">
        <v>0</v>
      </c>
    </row>
    <row r="655" spans="1:9" x14ac:dyDescent="0.2">
      <c r="A655" s="2">
        <v>6</v>
      </c>
      <c r="B655" s="1" t="s">
        <v>145</v>
      </c>
      <c r="C655" s="4">
        <v>8</v>
      </c>
      <c r="D655" s="8">
        <v>2.66</v>
      </c>
      <c r="E655" s="4">
        <v>2</v>
      </c>
      <c r="F655" s="8">
        <v>1.34</v>
      </c>
      <c r="G655" s="4">
        <v>6</v>
      </c>
      <c r="H655" s="8">
        <v>4.3499999999999996</v>
      </c>
      <c r="I655" s="4">
        <v>0</v>
      </c>
    </row>
    <row r="656" spans="1:9" x14ac:dyDescent="0.2">
      <c r="A656" s="2">
        <v>7</v>
      </c>
      <c r="B656" s="1" t="s">
        <v>143</v>
      </c>
      <c r="C656" s="4">
        <v>7</v>
      </c>
      <c r="D656" s="8">
        <v>2.33</v>
      </c>
      <c r="E656" s="4">
        <v>4</v>
      </c>
      <c r="F656" s="8">
        <v>2.68</v>
      </c>
      <c r="G656" s="4">
        <v>3</v>
      </c>
      <c r="H656" s="8">
        <v>2.17</v>
      </c>
      <c r="I656" s="4">
        <v>0</v>
      </c>
    </row>
    <row r="657" spans="1:9" x14ac:dyDescent="0.2">
      <c r="A657" s="2">
        <v>7</v>
      </c>
      <c r="B657" s="1" t="s">
        <v>123</v>
      </c>
      <c r="C657" s="4">
        <v>7</v>
      </c>
      <c r="D657" s="8">
        <v>2.33</v>
      </c>
      <c r="E657" s="4">
        <v>2</v>
      </c>
      <c r="F657" s="8">
        <v>1.34</v>
      </c>
      <c r="G657" s="4">
        <v>5</v>
      </c>
      <c r="H657" s="8">
        <v>3.62</v>
      </c>
      <c r="I657" s="4">
        <v>0</v>
      </c>
    </row>
    <row r="658" spans="1:9" x14ac:dyDescent="0.2">
      <c r="A658" s="2">
        <v>9</v>
      </c>
      <c r="B658" s="1" t="s">
        <v>124</v>
      </c>
      <c r="C658" s="4">
        <v>6</v>
      </c>
      <c r="D658" s="8">
        <v>1.99</v>
      </c>
      <c r="E658" s="4">
        <v>2</v>
      </c>
      <c r="F658" s="8">
        <v>1.34</v>
      </c>
      <c r="G658" s="4">
        <v>4</v>
      </c>
      <c r="H658" s="8">
        <v>2.9</v>
      </c>
      <c r="I658" s="4">
        <v>0</v>
      </c>
    </row>
    <row r="659" spans="1:9" x14ac:dyDescent="0.2">
      <c r="A659" s="2">
        <v>9</v>
      </c>
      <c r="B659" s="1" t="s">
        <v>127</v>
      </c>
      <c r="C659" s="4">
        <v>6</v>
      </c>
      <c r="D659" s="8">
        <v>1.99</v>
      </c>
      <c r="E659" s="4">
        <v>3</v>
      </c>
      <c r="F659" s="8">
        <v>2.0099999999999998</v>
      </c>
      <c r="G659" s="4">
        <v>3</v>
      </c>
      <c r="H659" s="8">
        <v>2.17</v>
      </c>
      <c r="I659" s="4">
        <v>0</v>
      </c>
    </row>
    <row r="660" spans="1:9" x14ac:dyDescent="0.2">
      <c r="A660" s="2">
        <v>9</v>
      </c>
      <c r="B660" s="1" t="s">
        <v>131</v>
      </c>
      <c r="C660" s="4">
        <v>6</v>
      </c>
      <c r="D660" s="8">
        <v>1.99</v>
      </c>
      <c r="E660" s="4">
        <v>4</v>
      </c>
      <c r="F660" s="8">
        <v>2.68</v>
      </c>
      <c r="G660" s="4">
        <v>2</v>
      </c>
      <c r="H660" s="8">
        <v>1.45</v>
      </c>
      <c r="I660" s="4">
        <v>0</v>
      </c>
    </row>
    <row r="661" spans="1:9" x14ac:dyDescent="0.2">
      <c r="A661" s="2">
        <v>9</v>
      </c>
      <c r="B661" s="1" t="s">
        <v>169</v>
      </c>
      <c r="C661" s="4">
        <v>6</v>
      </c>
      <c r="D661" s="8">
        <v>1.99</v>
      </c>
      <c r="E661" s="4">
        <v>5</v>
      </c>
      <c r="F661" s="8">
        <v>3.36</v>
      </c>
      <c r="G661" s="4">
        <v>1</v>
      </c>
      <c r="H661" s="8">
        <v>0.72</v>
      </c>
      <c r="I661" s="4">
        <v>0</v>
      </c>
    </row>
    <row r="662" spans="1:9" x14ac:dyDescent="0.2">
      <c r="A662" s="2">
        <v>13</v>
      </c>
      <c r="B662" s="1" t="s">
        <v>184</v>
      </c>
      <c r="C662" s="4">
        <v>5</v>
      </c>
      <c r="D662" s="8">
        <v>1.66</v>
      </c>
      <c r="E662" s="4">
        <v>4</v>
      </c>
      <c r="F662" s="8">
        <v>2.68</v>
      </c>
      <c r="G662" s="4">
        <v>1</v>
      </c>
      <c r="H662" s="8">
        <v>0.72</v>
      </c>
      <c r="I662" s="4">
        <v>0</v>
      </c>
    </row>
    <row r="663" spans="1:9" x14ac:dyDescent="0.2">
      <c r="A663" s="2">
        <v>13</v>
      </c>
      <c r="B663" s="1" t="s">
        <v>187</v>
      </c>
      <c r="C663" s="4">
        <v>5</v>
      </c>
      <c r="D663" s="8">
        <v>1.66</v>
      </c>
      <c r="E663" s="4">
        <v>2</v>
      </c>
      <c r="F663" s="8">
        <v>1.34</v>
      </c>
      <c r="G663" s="4">
        <v>3</v>
      </c>
      <c r="H663" s="8">
        <v>2.17</v>
      </c>
      <c r="I663" s="4">
        <v>0</v>
      </c>
    </row>
    <row r="664" spans="1:9" x14ac:dyDescent="0.2">
      <c r="A664" s="2">
        <v>13</v>
      </c>
      <c r="B664" s="1" t="s">
        <v>159</v>
      </c>
      <c r="C664" s="4">
        <v>5</v>
      </c>
      <c r="D664" s="8">
        <v>1.66</v>
      </c>
      <c r="E664" s="4">
        <v>5</v>
      </c>
      <c r="F664" s="8">
        <v>3.36</v>
      </c>
      <c r="G664" s="4">
        <v>0</v>
      </c>
      <c r="H664" s="8">
        <v>0</v>
      </c>
      <c r="I664" s="4">
        <v>0</v>
      </c>
    </row>
    <row r="665" spans="1:9" x14ac:dyDescent="0.2">
      <c r="A665" s="2">
        <v>16</v>
      </c>
      <c r="B665" s="1" t="s">
        <v>144</v>
      </c>
      <c r="C665" s="4">
        <v>4</v>
      </c>
      <c r="D665" s="8">
        <v>1.33</v>
      </c>
      <c r="E665" s="4">
        <v>4</v>
      </c>
      <c r="F665" s="8">
        <v>2.68</v>
      </c>
      <c r="G665" s="4">
        <v>0</v>
      </c>
      <c r="H665" s="8">
        <v>0</v>
      </c>
      <c r="I665" s="4">
        <v>0</v>
      </c>
    </row>
    <row r="666" spans="1:9" x14ac:dyDescent="0.2">
      <c r="A666" s="2">
        <v>16</v>
      </c>
      <c r="B666" s="1" t="s">
        <v>185</v>
      </c>
      <c r="C666" s="4">
        <v>4</v>
      </c>
      <c r="D666" s="8">
        <v>1.33</v>
      </c>
      <c r="E666" s="4">
        <v>0</v>
      </c>
      <c r="F666" s="8">
        <v>0</v>
      </c>
      <c r="G666" s="4">
        <v>3</v>
      </c>
      <c r="H666" s="8">
        <v>2.17</v>
      </c>
      <c r="I666" s="4">
        <v>1</v>
      </c>
    </row>
    <row r="667" spans="1:9" x14ac:dyDescent="0.2">
      <c r="A667" s="2">
        <v>16</v>
      </c>
      <c r="B667" s="1" t="s">
        <v>177</v>
      </c>
      <c r="C667" s="4">
        <v>4</v>
      </c>
      <c r="D667" s="8">
        <v>1.33</v>
      </c>
      <c r="E667" s="4">
        <v>1</v>
      </c>
      <c r="F667" s="8">
        <v>0.67</v>
      </c>
      <c r="G667" s="4">
        <v>3</v>
      </c>
      <c r="H667" s="8">
        <v>2.17</v>
      </c>
      <c r="I667" s="4">
        <v>0</v>
      </c>
    </row>
    <row r="668" spans="1:9" x14ac:dyDescent="0.2">
      <c r="A668" s="2">
        <v>16</v>
      </c>
      <c r="B668" s="1" t="s">
        <v>133</v>
      </c>
      <c r="C668" s="4">
        <v>4</v>
      </c>
      <c r="D668" s="8">
        <v>1.33</v>
      </c>
      <c r="E668" s="4">
        <v>3</v>
      </c>
      <c r="F668" s="8">
        <v>2.0099999999999998</v>
      </c>
      <c r="G668" s="4">
        <v>1</v>
      </c>
      <c r="H668" s="8">
        <v>0.72</v>
      </c>
      <c r="I668" s="4">
        <v>0</v>
      </c>
    </row>
    <row r="669" spans="1:9" x14ac:dyDescent="0.2">
      <c r="A669" s="2">
        <v>16</v>
      </c>
      <c r="B669" s="1" t="s">
        <v>134</v>
      </c>
      <c r="C669" s="4">
        <v>4</v>
      </c>
      <c r="D669" s="8">
        <v>1.33</v>
      </c>
      <c r="E669" s="4">
        <v>4</v>
      </c>
      <c r="F669" s="8">
        <v>2.68</v>
      </c>
      <c r="G669" s="4">
        <v>0</v>
      </c>
      <c r="H669" s="8">
        <v>0</v>
      </c>
      <c r="I669" s="4">
        <v>0</v>
      </c>
    </row>
    <row r="670" spans="1:9" x14ac:dyDescent="0.2">
      <c r="A670" s="2">
        <v>16</v>
      </c>
      <c r="B670" s="1" t="s">
        <v>186</v>
      </c>
      <c r="C670" s="4">
        <v>4</v>
      </c>
      <c r="D670" s="8">
        <v>1.33</v>
      </c>
      <c r="E670" s="4">
        <v>3</v>
      </c>
      <c r="F670" s="8">
        <v>2.0099999999999998</v>
      </c>
      <c r="G670" s="4">
        <v>1</v>
      </c>
      <c r="H670" s="8">
        <v>0.72</v>
      </c>
      <c r="I670" s="4">
        <v>0</v>
      </c>
    </row>
    <row r="671" spans="1:9" x14ac:dyDescent="0.2">
      <c r="A671" s="2">
        <v>16</v>
      </c>
      <c r="B671" s="1" t="s">
        <v>139</v>
      </c>
      <c r="C671" s="4">
        <v>4</v>
      </c>
      <c r="D671" s="8">
        <v>1.33</v>
      </c>
      <c r="E671" s="4">
        <v>4</v>
      </c>
      <c r="F671" s="8">
        <v>2.68</v>
      </c>
      <c r="G671" s="4">
        <v>0</v>
      </c>
      <c r="H671" s="8">
        <v>0</v>
      </c>
      <c r="I671" s="4">
        <v>0</v>
      </c>
    </row>
    <row r="672" spans="1:9" x14ac:dyDescent="0.2">
      <c r="A672" s="2">
        <v>16</v>
      </c>
      <c r="B672" s="1" t="s">
        <v>140</v>
      </c>
      <c r="C672" s="4">
        <v>4</v>
      </c>
      <c r="D672" s="8">
        <v>1.33</v>
      </c>
      <c r="E672" s="4">
        <v>3</v>
      </c>
      <c r="F672" s="8">
        <v>2.0099999999999998</v>
      </c>
      <c r="G672" s="4">
        <v>1</v>
      </c>
      <c r="H672" s="8">
        <v>0.72</v>
      </c>
      <c r="I672" s="4">
        <v>0</v>
      </c>
    </row>
    <row r="673" spans="1:9" x14ac:dyDescent="0.2">
      <c r="A673" s="2">
        <v>16</v>
      </c>
      <c r="B673" s="1" t="s">
        <v>158</v>
      </c>
      <c r="C673" s="4">
        <v>4</v>
      </c>
      <c r="D673" s="8">
        <v>1.33</v>
      </c>
      <c r="E673" s="4">
        <v>1</v>
      </c>
      <c r="F673" s="8">
        <v>0.67</v>
      </c>
      <c r="G673" s="4">
        <v>3</v>
      </c>
      <c r="H673" s="8">
        <v>2.17</v>
      </c>
      <c r="I673" s="4">
        <v>0</v>
      </c>
    </row>
    <row r="674" spans="1:9" x14ac:dyDescent="0.2">
      <c r="A674" s="1"/>
      <c r="C674" s="4"/>
      <c r="D674" s="8"/>
      <c r="E674" s="4"/>
      <c r="F674" s="8"/>
      <c r="G674" s="4"/>
      <c r="H674" s="8"/>
      <c r="I674" s="4"/>
    </row>
    <row r="675" spans="1:9" x14ac:dyDescent="0.2">
      <c r="A675" s="1" t="s">
        <v>30</v>
      </c>
      <c r="C675" s="4"/>
      <c r="D675" s="8"/>
      <c r="E675" s="4"/>
      <c r="F675" s="8"/>
      <c r="G675" s="4"/>
      <c r="H675" s="8"/>
      <c r="I675" s="4"/>
    </row>
    <row r="676" spans="1:9" x14ac:dyDescent="0.2">
      <c r="A676" s="2">
        <v>1</v>
      </c>
      <c r="B676" s="1" t="s">
        <v>122</v>
      </c>
      <c r="C676" s="4">
        <v>11</v>
      </c>
      <c r="D676" s="8">
        <v>4.55</v>
      </c>
      <c r="E676" s="4">
        <v>5</v>
      </c>
      <c r="F676" s="8">
        <v>3.33</v>
      </c>
      <c r="G676" s="4">
        <v>6</v>
      </c>
      <c r="H676" s="8">
        <v>6.9</v>
      </c>
      <c r="I676" s="4">
        <v>0</v>
      </c>
    </row>
    <row r="677" spans="1:9" x14ac:dyDescent="0.2">
      <c r="A677" s="2">
        <v>1</v>
      </c>
      <c r="B677" s="1" t="s">
        <v>138</v>
      </c>
      <c r="C677" s="4">
        <v>11</v>
      </c>
      <c r="D677" s="8">
        <v>4.55</v>
      </c>
      <c r="E677" s="4">
        <v>11</v>
      </c>
      <c r="F677" s="8">
        <v>7.33</v>
      </c>
      <c r="G677" s="4">
        <v>0</v>
      </c>
      <c r="H677" s="8">
        <v>0</v>
      </c>
      <c r="I677" s="4">
        <v>0</v>
      </c>
    </row>
    <row r="678" spans="1:9" x14ac:dyDescent="0.2">
      <c r="A678" s="2">
        <v>3</v>
      </c>
      <c r="B678" s="1" t="s">
        <v>163</v>
      </c>
      <c r="C678" s="4">
        <v>9</v>
      </c>
      <c r="D678" s="8">
        <v>3.72</v>
      </c>
      <c r="E678" s="4">
        <v>6</v>
      </c>
      <c r="F678" s="8">
        <v>4</v>
      </c>
      <c r="G678" s="4">
        <v>3</v>
      </c>
      <c r="H678" s="8">
        <v>3.45</v>
      </c>
      <c r="I678" s="4">
        <v>0</v>
      </c>
    </row>
    <row r="679" spans="1:9" x14ac:dyDescent="0.2">
      <c r="A679" s="2">
        <v>3</v>
      </c>
      <c r="B679" s="1" t="s">
        <v>137</v>
      </c>
      <c r="C679" s="4">
        <v>9</v>
      </c>
      <c r="D679" s="8">
        <v>3.72</v>
      </c>
      <c r="E679" s="4">
        <v>9</v>
      </c>
      <c r="F679" s="8">
        <v>6</v>
      </c>
      <c r="G679" s="4">
        <v>0</v>
      </c>
      <c r="H679" s="8">
        <v>0</v>
      </c>
      <c r="I679" s="4">
        <v>0</v>
      </c>
    </row>
    <row r="680" spans="1:9" x14ac:dyDescent="0.2">
      <c r="A680" s="2">
        <v>5</v>
      </c>
      <c r="B680" s="1" t="s">
        <v>121</v>
      </c>
      <c r="C680" s="4">
        <v>8</v>
      </c>
      <c r="D680" s="8">
        <v>3.31</v>
      </c>
      <c r="E680" s="4">
        <v>3</v>
      </c>
      <c r="F680" s="8">
        <v>2</v>
      </c>
      <c r="G680" s="4">
        <v>5</v>
      </c>
      <c r="H680" s="8">
        <v>5.75</v>
      </c>
      <c r="I680" s="4">
        <v>0</v>
      </c>
    </row>
    <row r="681" spans="1:9" x14ac:dyDescent="0.2">
      <c r="A681" s="2">
        <v>5</v>
      </c>
      <c r="B681" s="1" t="s">
        <v>126</v>
      </c>
      <c r="C681" s="4">
        <v>8</v>
      </c>
      <c r="D681" s="8">
        <v>3.31</v>
      </c>
      <c r="E681" s="4">
        <v>4</v>
      </c>
      <c r="F681" s="8">
        <v>2.67</v>
      </c>
      <c r="G681" s="4">
        <v>4</v>
      </c>
      <c r="H681" s="8">
        <v>4.5999999999999996</v>
      </c>
      <c r="I681" s="4">
        <v>0</v>
      </c>
    </row>
    <row r="682" spans="1:9" x14ac:dyDescent="0.2">
      <c r="A682" s="2">
        <v>7</v>
      </c>
      <c r="B682" s="1" t="s">
        <v>162</v>
      </c>
      <c r="C682" s="4">
        <v>6</v>
      </c>
      <c r="D682" s="8">
        <v>2.48</v>
      </c>
      <c r="E682" s="4">
        <v>5</v>
      </c>
      <c r="F682" s="8">
        <v>3.33</v>
      </c>
      <c r="G682" s="4">
        <v>1</v>
      </c>
      <c r="H682" s="8">
        <v>1.1499999999999999</v>
      </c>
      <c r="I682" s="4">
        <v>0</v>
      </c>
    </row>
    <row r="683" spans="1:9" x14ac:dyDescent="0.2">
      <c r="A683" s="2">
        <v>7</v>
      </c>
      <c r="B683" s="1" t="s">
        <v>135</v>
      </c>
      <c r="C683" s="4">
        <v>6</v>
      </c>
      <c r="D683" s="8">
        <v>2.48</v>
      </c>
      <c r="E683" s="4">
        <v>6</v>
      </c>
      <c r="F683" s="8">
        <v>4</v>
      </c>
      <c r="G683" s="4">
        <v>0</v>
      </c>
      <c r="H683" s="8">
        <v>0</v>
      </c>
      <c r="I683" s="4">
        <v>0</v>
      </c>
    </row>
    <row r="684" spans="1:9" x14ac:dyDescent="0.2">
      <c r="A684" s="2">
        <v>7</v>
      </c>
      <c r="B684" s="1" t="s">
        <v>136</v>
      </c>
      <c r="C684" s="4">
        <v>6</v>
      </c>
      <c r="D684" s="8">
        <v>2.48</v>
      </c>
      <c r="E684" s="4">
        <v>6</v>
      </c>
      <c r="F684" s="8">
        <v>4</v>
      </c>
      <c r="G684" s="4">
        <v>0</v>
      </c>
      <c r="H684" s="8">
        <v>0</v>
      </c>
      <c r="I684" s="4">
        <v>0</v>
      </c>
    </row>
    <row r="685" spans="1:9" x14ac:dyDescent="0.2">
      <c r="A685" s="2">
        <v>7</v>
      </c>
      <c r="B685" s="1" t="s">
        <v>164</v>
      </c>
      <c r="C685" s="4">
        <v>6</v>
      </c>
      <c r="D685" s="8">
        <v>2.48</v>
      </c>
      <c r="E685" s="4">
        <v>1</v>
      </c>
      <c r="F685" s="8">
        <v>0.67</v>
      </c>
      <c r="G685" s="4">
        <v>5</v>
      </c>
      <c r="H685" s="8">
        <v>5.75</v>
      </c>
      <c r="I685" s="4">
        <v>0</v>
      </c>
    </row>
    <row r="686" spans="1:9" x14ac:dyDescent="0.2">
      <c r="A686" s="2">
        <v>11</v>
      </c>
      <c r="B686" s="1" t="s">
        <v>146</v>
      </c>
      <c r="C686" s="4">
        <v>5</v>
      </c>
      <c r="D686" s="8">
        <v>2.0699999999999998</v>
      </c>
      <c r="E686" s="4">
        <v>3</v>
      </c>
      <c r="F686" s="8">
        <v>2</v>
      </c>
      <c r="G686" s="4">
        <v>2</v>
      </c>
      <c r="H686" s="8">
        <v>2.2999999999999998</v>
      </c>
      <c r="I686" s="4">
        <v>0</v>
      </c>
    </row>
    <row r="687" spans="1:9" x14ac:dyDescent="0.2">
      <c r="A687" s="2">
        <v>11</v>
      </c>
      <c r="B687" s="1" t="s">
        <v>166</v>
      </c>
      <c r="C687" s="4">
        <v>5</v>
      </c>
      <c r="D687" s="8">
        <v>2.0699999999999998</v>
      </c>
      <c r="E687" s="4">
        <v>3</v>
      </c>
      <c r="F687" s="8">
        <v>2</v>
      </c>
      <c r="G687" s="4">
        <v>2</v>
      </c>
      <c r="H687" s="8">
        <v>2.2999999999999998</v>
      </c>
      <c r="I687" s="4">
        <v>0</v>
      </c>
    </row>
    <row r="688" spans="1:9" x14ac:dyDescent="0.2">
      <c r="A688" s="2">
        <v>13</v>
      </c>
      <c r="B688" s="1" t="s">
        <v>147</v>
      </c>
      <c r="C688" s="4">
        <v>4</v>
      </c>
      <c r="D688" s="8">
        <v>1.65</v>
      </c>
      <c r="E688" s="4">
        <v>2</v>
      </c>
      <c r="F688" s="8">
        <v>1.33</v>
      </c>
      <c r="G688" s="4">
        <v>2</v>
      </c>
      <c r="H688" s="8">
        <v>2.2999999999999998</v>
      </c>
      <c r="I688" s="4">
        <v>0</v>
      </c>
    </row>
    <row r="689" spans="1:9" x14ac:dyDescent="0.2">
      <c r="A689" s="2">
        <v>13</v>
      </c>
      <c r="B689" s="1" t="s">
        <v>123</v>
      </c>
      <c r="C689" s="4">
        <v>4</v>
      </c>
      <c r="D689" s="8">
        <v>1.65</v>
      </c>
      <c r="E689" s="4">
        <v>1</v>
      </c>
      <c r="F689" s="8">
        <v>0.67</v>
      </c>
      <c r="G689" s="4">
        <v>3</v>
      </c>
      <c r="H689" s="8">
        <v>3.45</v>
      </c>
      <c r="I689" s="4">
        <v>0</v>
      </c>
    </row>
    <row r="690" spans="1:9" x14ac:dyDescent="0.2">
      <c r="A690" s="2">
        <v>13</v>
      </c>
      <c r="B690" s="1" t="s">
        <v>127</v>
      </c>
      <c r="C690" s="4">
        <v>4</v>
      </c>
      <c r="D690" s="8">
        <v>1.65</v>
      </c>
      <c r="E690" s="4">
        <v>2</v>
      </c>
      <c r="F690" s="8">
        <v>1.33</v>
      </c>
      <c r="G690" s="4">
        <v>2</v>
      </c>
      <c r="H690" s="8">
        <v>2.2999999999999998</v>
      </c>
      <c r="I690" s="4">
        <v>0</v>
      </c>
    </row>
    <row r="691" spans="1:9" x14ac:dyDescent="0.2">
      <c r="A691" s="2">
        <v>13</v>
      </c>
      <c r="B691" s="1" t="s">
        <v>133</v>
      </c>
      <c r="C691" s="4">
        <v>4</v>
      </c>
      <c r="D691" s="8">
        <v>1.65</v>
      </c>
      <c r="E691" s="4">
        <v>3</v>
      </c>
      <c r="F691" s="8">
        <v>2</v>
      </c>
      <c r="G691" s="4">
        <v>1</v>
      </c>
      <c r="H691" s="8">
        <v>1.1499999999999999</v>
      </c>
      <c r="I691" s="4">
        <v>0</v>
      </c>
    </row>
    <row r="692" spans="1:9" x14ac:dyDescent="0.2">
      <c r="A692" s="2">
        <v>13</v>
      </c>
      <c r="B692" s="1" t="s">
        <v>188</v>
      </c>
      <c r="C692" s="4">
        <v>4</v>
      </c>
      <c r="D692" s="8">
        <v>1.65</v>
      </c>
      <c r="E692" s="4">
        <v>4</v>
      </c>
      <c r="F692" s="8">
        <v>2.67</v>
      </c>
      <c r="G692" s="4">
        <v>0</v>
      </c>
      <c r="H692" s="8">
        <v>0</v>
      </c>
      <c r="I692" s="4">
        <v>0</v>
      </c>
    </row>
    <row r="693" spans="1:9" x14ac:dyDescent="0.2">
      <c r="A693" s="2">
        <v>13</v>
      </c>
      <c r="B693" s="1" t="s">
        <v>139</v>
      </c>
      <c r="C693" s="4">
        <v>4</v>
      </c>
      <c r="D693" s="8">
        <v>1.65</v>
      </c>
      <c r="E693" s="4">
        <v>4</v>
      </c>
      <c r="F693" s="8">
        <v>2.67</v>
      </c>
      <c r="G693" s="4">
        <v>0</v>
      </c>
      <c r="H693" s="8">
        <v>0</v>
      </c>
      <c r="I693" s="4">
        <v>0</v>
      </c>
    </row>
    <row r="694" spans="1:9" x14ac:dyDescent="0.2">
      <c r="A694" s="2">
        <v>13</v>
      </c>
      <c r="B694" s="1" t="s">
        <v>140</v>
      </c>
      <c r="C694" s="4">
        <v>4</v>
      </c>
      <c r="D694" s="8">
        <v>1.65</v>
      </c>
      <c r="E694" s="4">
        <v>4</v>
      </c>
      <c r="F694" s="8">
        <v>2.67</v>
      </c>
      <c r="G694" s="4">
        <v>0</v>
      </c>
      <c r="H694" s="8">
        <v>0</v>
      </c>
      <c r="I694" s="4">
        <v>0</v>
      </c>
    </row>
    <row r="695" spans="1:9" x14ac:dyDescent="0.2">
      <c r="A695" s="2">
        <v>13</v>
      </c>
      <c r="B695" s="1" t="s">
        <v>189</v>
      </c>
      <c r="C695" s="4">
        <v>4</v>
      </c>
      <c r="D695" s="8">
        <v>1.65</v>
      </c>
      <c r="E695" s="4">
        <v>0</v>
      </c>
      <c r="F695" s="8">
        <v>0</v>
      </c>
      <c r="G695" s="4">
        <v>0</v>
      </c>
      <c r="H695" s="8">
        <v>0</v>
      </c>
      <c r="I695" s="4">
        <v>0</v>
      </c>
    </row>
    <row r="696" spans="1:9" x14ac:dyDescent="0.2">
      <c r="A696" s="1"/>
      <c r="C696" s="4"/>
      <c r="D696" s="8"/>
      <c r="E696" s="4"/>
      <c r="F696" s="8"/>
      <c r="G696" s="4"/>
      <c r="H696" s="8"/>
      <c r="I696" s="4"/>
    </row>
    <row r="697" spans="1:9" x14ac:dyDescent="0.2">
      <c r="A697" s="1" t="s">
        <v>31</v>
      </c>
      <c r="C697" s="4"/>
      <c r="D697" s="8"/>
      <c r="E697" s="4"/>
      <c r="F697" s="8"/>
      <c r="G697" s="4"/>
      <c r="H697" s="8"/>
      <c r="I697" s="4"/>
    </row>
    <row r="698" spans="1:9" x14ac:dyDescent="0.2">
      <c r="A698" s="2">
        <v>1</v>
      </c>
      <c r="B698" s="1" t="s">
        <v>138</v>
      </c>
      <c r="C698" s="4">
        <v>19</v>
      </c>
      <c r="D698" s="8">
        <v>7.22</v>
      </c>
      <c r="E698" s="4">
        <v>17</v>
      </c>
      <c r="F698" s="8">
        <v>10.3</v>
      </c>
      <c r="G698" s="4">
        <v>2</v>
      </c>
      <c r="H698" s="8">
        <v>2.2000000000000002</v>
      </c>
      <c r="I698" s="4">
        <v>0</v>
      </c>
    </row>
    <row r="699" spans="1:9" x14ac:dyDescent="0.2">
      <c r="A699" s="2">
        <v>2</v>
      </c>
      <c r="B699" s="1" t="s">
        <v>137</v>
      </c>
      <c r="C699" s="4">
        <v>13</v>
      </c>
      <c r="D699" s="8">
        <v>4.9400000000000004</v>
      </c>
      <c r="E699" s="4">
        <v>13</v>
      </c>
      <c r="F699" s="8">
        <v>7.88</v>
      </c>
      <c r="G699" s="4">
        <v>0</v>
      </c>
      <c r="H699" s="8">
        <v>0</v>
      </c>
      <c r="I699" s="4">
        <v>0</v>
      </c>
    </row>
    <row r="700" spans="1:9" x14ac:dyDescent="0.2">
      <c r="A700" s="2">
        <v>3</v>
      </c>
      <c r="B700" s="1" t="s">
        <v>172</v>
      </c>
      <c r="C700" s="4">
        <v>10</v>
      </c>
      <c r="D700" s="8">
        <v>3.8</v>
      </c>
      <c r="E700" s="4">
        <v>4</v>
      </c>
      <c r="F700" s="8">
        <v>2.42</v>
      </c>
      <c r="G700" s="4">
        <v>6</v>
      </c>
      <c r="H700" s="8">
        <v>6.59</v>
      </c>
      <c r="I700" s="4">
        <v>0</v>
      </c>
    </row>
    <row r="701" spans="1:9" x14ac:dyDescent="0.2">
      <c r="A701" s="2">
        <v>3</v>
      </c>
      <c r="B701" s="1" t="s">
        <v>139</v>
      </c>
      <c r="C701" s="4">
        <v>10</v>
      </c>
      <c r="D701" s="8">
        <v>3.8</v>
      </c>
      <c r="E701" s="4">
        <v>9</v>
      </c>
      <c r="F701" s="8">
        <v>5.45</v>
      </c>
      <c r="G701" s="4">
        <v>1</v>
      </c>
      <c r="H701" s="8">
        <v>1.1000000000000001</v>
      </c>
      <c r="I701" s="4">
        <v>0</v>
      </c>
    </row>
    <row r="702" spans="1:9" x14ac:dyDescent="0.2">
      <c r="A702" s="2">
        <v>5</v>
      </c>
      <c r="B702" s="1" t="s">
        <v>140</v>
      </c>
      <c r="C702" s="4">
        <v>9</v>
      </c>
      <c r="D702" s="8">
        <v>3.42</v>
      </c>
      <c r="E702" s="4">
        <v>9</v>
      </c>
      <c r="F702" s="8">
        <v>5.45</v>
      </c>
      <c r="G702" s="4">
        <v>0</v>
      </c>
      <c r="H702" s="8">
        <v>0</v>
      </c>
      <c r="I702" s="4">
        <v>0</v>
      </c>
    </row>
    <row r="703" spans="1:9" x14ac:dyDescent="0.2">
      <c r="A703" s="2">
        <v>6</v>
      </c>
      <c r="B703" s="1" t="s">
        <v>122</v>
      </c>
      <c r="C703" s="4">
        <v>8</v>
      </c>
      <c r="D703" s="8">
        <v>3.04</v>
      </c>
      <c r="E703" s="4">
        <v>5</v>
      </c>
      <c r="F703" s="8">
        <v>3.03</v>
      </c>
      <c r="G703" s="4">
        <v>3</v>
      </c>
      <c r="H703" s="8">
        <v>3.3</v>
      </c>
      <c r="I703" s="4">
        <v>0</v>
      </c>
    </row>
    <row r="704" spans="1:9" x14ac:dyDescent="0.2">
      <c r="A704" s="2">
        <v>7</v>
      </c>
      <c r="B704" s="1" t="s">
        <v>147</v>
      </c>
      <c r="C704" s="4">
        <v>7</v>
      </c>
      <c r="D704" s="8">
        <v>2.66</v>
      </c>
      <c r="E704" s="4">
        <v>4</v>
      </c>
      <c r="F704" s="8">
        <v>2.42</v>
      </c>
      <c r="G704" s="4">
        <v>3</v>
      </c>
      <c r="H704" s="8">
        <v>3.3</v>
      </c>
      <c r="I704" s="4">
        <v>0</v>
      </c>
    </row>
    <row r="705" spans="1:9" x14ac:dyDescent="0.2">
      <c r="A705" s="2">
        <v>7</v>
      </c>
      <c r="B705" s="1" t="s">
        <v>134</v>
      </c>
      <c r="C705" s="4">
        <v>7</v>
      </c>
      <c r="D705" s="8">
        <v>2.66</v>
      </c>
      <c r="E705" s="4">
        <v>7</v>
      </c>
      <c r="F705" s="8">
        <v>4.24</v>
      </c>
      <c r="G705" s="4">
        <v>0</v>
      </c>
      <c r="H705" s="8">
        <v>0</v>
      </c>
      <c r="I705" s="4">
        <v>0</v>
      </c>
    </row>
    <row r="706" spans="1:9" x14ac:dyDescent="0.2">
      <c r="A706" s="2">
        <v>9</v>
      </c>
      <c r="B706" s="1" t="s">
        <v>121</v>
      </c>
      <c r="C706" s="4">
        <v>6</v>
      </c>
      <c r="D706" s="8">
        <v>2.2799999999999998</v>
      </c>
      <c r="E706" s="4">
        <v>0</v>
      </c>
      <c r="F706" s="8">
        <v>0</v>
      </c>
      <c r="G706" s="4">
        <v>6</v>
      </c>
      <c r="H706" s="8">
        <v>6.59</v>
      </c>
      <c r="I706" s="4">
        <v>0</v>
      </c>
    </row>
    <row r="707" spans="1:9" x14ac:dyDescent="0.2">
      <c r="A707" s="2">
        <v>9</v>
      </c>
      <c r="B707" s="1" t="s">
        <v>173</v>
      </c>
      <c r="C707" s="4">
        <v>6</v>
      </c>
      <c r="D707" s="8">
        <v>2.2799999999999998</v>
      </c>
      <c r="E707" s="4">
        <v>5</v>
      </c>
      <c r="F707" s="8">
        <v>3.03</v>
      </c>
      <c r="G707" s="4">
        <v>1</v>
      </c>
      <c r="H707" s="8">
        <v>1.1000000000000001</v>
      </c>
      <c r="I707" s="4">
        <v>0</v>
      </c>
    </row>
    <row r="708" spans="1:9" x14ac:dyDescent="0.2">
      <c r="A708" s="2">
        <v>9</v>
      </c>
      <c r="B708" s="1" t="s">
        <v>126</v>
      </c>
      <c r="C708" s="4">
        <v>6</v>
      </c>
      <c r="D708" s="8">
        <v>2.2799999999999998</v>
      </c>
      <c r="E708" s="4">
        <v>4</v>
      </c>
      <c r="F708" s="8">
        <v>2.42</v>
      </c>
      <c r="G708" s="4">
        <v>2</v>
      </c>
      <c r="H708" s="8">
        <v>2.2000000000000002</v>
      </c>
      <c r="I708" s="4">
        <v>0</v>
      </c>
    </row>
    <row r="709" spans="1:9" x14ac:dyDescent="0.2">
      <c r="A709" s="2">
        <v>12</v>
      </c>
      <c r="B709" s="1" t="s">
        <v>124</v>
      </c>
      <c r="C709" s="4">
        <v>5</v>
      </c>
      <c r="D709" s="8">
        <v>1.9</v>
      </c>
      <c r="E709" s="4">
        <v>2</v>
      </c>
      <c r="F709" s="8">
        <v>1.21</v>
      </c>
      <c r="G709" s="4">
        <v>3</v>
      </c>
      <c r="H709" s="8">
        <v>3.3</v>
      </c>
      <c r="I709" s="4">
        <v>0</v>
      </c>
    </row>
    <row r="710" spans="1:9" x14ac:dyDescent="0.2">
      <c r="A710" s="2">
        <v>12</v>
      </c>
      <c r="B710" s="1" t="s">
        <v>167</v>
      </c>
      <c r="C710" s="4">
        <v>5</v>
      </c>
      <c r="D710" s="8">
        <v>1.9</v>
      </c>
      <c r="E710" s="4">
        <v>0</v>
      </c>
      <c r="F710" s="8">
        <v>0</v>
      </c>
      <c r="G710" s="4">
        <v>5</v>
      </c>
      <c r="H710" s="8">
        <v>5.49</v>
      </c>
      <c r="I710" s="4">
        <v>0</v>
      </c>
    </row>
    <row r="711" spans="1:9" x14ac:dyDescent="0.2">
      <c r="A711" s="2">
        <v>12</v>
      </c>
      <c r="B711" s="1" t="s">
        <v>177</v>
      </c>
      <c r="C711" s="4">
        <v>5</v>
      </c>
      <c r="D711" s="8">
        <v>1.9</v>
      </c>
      <c r="E711" s="4">
        <v>1</v>
      </c>
      <c r="F711" s="8">
        <v>0.61</v>
      </c>
      <c r="G711" s="4">
        <v>4</v>
      </c>
      <c r="H711" s="8">
        <v>4.4000000000000004</v>
      </c>
      <c r="I711" s="4">
        <v>0</v>
      </c>
    </row>
    <row r="712" spans="1:9" x14ac:dyDescent="0.2">
      <c r="A712" s="2">
        <v>12</v>
      </c>
      <c r="B712" s="1" t="s">
        <v>130</v>
      </c>
      <c r="C712" s="4">
        <v>5</v>
      </c>
      <c r="D712" s="8">
        <v>1.9</v>
      </c>
      <c r="E712" s="4">
        <v>4</v>
      </c>
      <c r="F712" s="8">
        <v>2.42</v>
      </c>
      <c r="G712" s="4">
        <v>1</v>
      </c>
      <c r="H712" s="8">
        <v>1.1000000000000001</v>
      </c>
      <c r="I712" s="4">
        <v>0</v>
      </c>
    </row>
    <row r="713" spans="1:9" x14ac:dyDescent="0.2">
      <c r="A713" s="2">
        <v>12</v>
      </c>
      <c r="B713" s="1" t="s">
        <v>157</v>
      </c>
      <c r="C713" s="4">
        <v>5</v>
      </c>
      <c r="D713" s="8">
        <v>1.9</v>
      </c>
      <c r="E713" s="4">
        <v>0</v>
      </c>
      <c r="F713" s="8">
        <v>0</v>
      </c>
      <c r="G713" s="4">
        <v>3</v>
      </c>
      <c r="H713" s="8">
        <v>3.3</v>
      </c>
      <c r="I713" s="4">
        <v>0</v>
      </c>
    </row>
    <row r="714" spans="1:9" x14ac:dyDescent="0.2">
      <c r="A714" s="2">
        <v>17</v>
      </c>
      <c r="B714" s="1" t="s">
        <v>128</v>
      </c>
      <c r="C714" s="4">
        <v>4</v>
      </c>
      <c r="D714" s="8">
        <v>1.52</v>
      </c>
      <c r="E714" s="4">
        <v>4</v>
      </c>
      <c r="F714" s="8">
        <v>2.42</v>
      </c>
      <c r="G714" s="4">
        <v>0</v>
      </c>
      <c r="H714" s="8">
        <v>0</v>
      </c>
      <c r="I714" s="4">
        <v>0</v>
      </c>
    </row>
    <row r="715" spans="1:9" x14ac:dyDescent="0.2">
      <c r="A715" s="2">
        <v>17</v>
      </c>
      <c r="B715" s="1" t="s">
        <v>142</v>
      </c>
      <c r="C715" s="4">
        <v>4</v>
      </c>
      <c r="D715" s="8">
        <v>1.52</v>
      </c>
      <c r="E715" s="4">
        <v>4</v>
      </c>
      <c r="F715" s="8">
        <v>2.42</v>
      </c>
      <c r="G715" s="4">
        <v>0</v>
      </c>
      <c r="H715" s="8">
        <v>0</v>
      </c>
      <c r="I715" s="4">
        <v>0</v>
      </c>
    </row>
    <row r="716" spans="1:9" x14ac:dyDescent="0.2">
      <c r="A716" s="2">
        <v>19</v>
      </c>
      <c r="B716" s="1" t="s">
        <v>143</v>
      </c>
      <c r="C716" s="4">
        <v>3</v>
      </c>
      <c r="D716" s="8">
        <v>1.1399999999999999</v>
      </c>
      <c r="E716" s="4">
        <v>2</v>
      </c>
      <c r="F716" s="8">
        <v>1.21</v>
      </c>
      <c r="G716" s="4">
        <v>1</v>
      </c>
      <c r="H716" s="8">
        <v>1.1000000000000001</v>
      </c>
      <c r="I716" s="4">
        <v>0</v>
      </c>
    </row>
    <row r="717" spans="1:9" x14ac:dyDescent="0.2">
      <c r="A717" s="2">
        <v>19</v>
      </c>
      <c r="B717" s="1" t="s">
        <v>146</v>
      </c>
      <c r="C717" s="4">
        <v>3</v>
      </c>
      <c r="D717" s="8">
        <v>1.1399999999999999</v>
      </c>
      <c r="E717" s="4">
        <v>2</v>
      </c>
      <c r="F717" s="8">
        <v>1.21</v>
      </c>
      <c r="G717" s="4">
        <v>1</v>
      </c>
      <c r="H717" s="8">
        <v>1.1000000000000001</v>
      </c>
      <c r="I717" s="4">
        <v>0</v>
      </c>
    </row>
    <row r="718" spans="1:9" x14ac:dyDescent="0.2">
      <c r="A718" s="2">
        <v>19</v>
      </c>
      <c r="B718" s="1" t="s">
        <v>162</v>
      </c>
      <c r="C718" s="4">
        <v>3</v>
      </c>
      <c r="D718" s="8">
        <v>1.1399999999999999</v>
      </c>
      <c r="E718" s="4">
        <v>3</v>
      </c>
      <c r="F718" s="8">
        <v>1.82</v>
      </c>
      <c r="G718" s="4">
        <v>0</v>
      </c>
      <c r="H718" s="8">
        <v>0</v>
      </c>
      <c r="I718" s="4">
        <v>0</v>
      </c>
    </row>
    <row r="719" spans="1:9" x14ac:dyDescent="0.2">
      <c r="A719" s="2">
        <v>19</v>
      </c>
      <c r="B719" s="1" t="s">
        <v>152</v>
      </c>
      <c r="C719" s="4">
        <v>3</v>
      </c>
      <c r="D719" s="8">
        <v>1.1399999999999999</v>
      </c>
      <c r="E719" s="4">
        <v>3</v>
      </c>
      <c r="F719" s="8">
        <v>1.82</v>
      </c>
      <c r="G719" s="4">
        <v>0</v>
      </c>
      <c r="H719" s="8">
        <v>0</v>
      </c>
      <c r="I719" s="4">
        <v>0</v>
      </c>
    </row>
    <row r="720" spans="1:9" x14ac:dyDescent="0.2">
      <c r="A720" s="2">
        <v>19</v>
      </c>
      <c r="B720" s="1" t="s">
        <v>125</v>
      </c>
      <c r="C720" s="4">
        <v>3</v>
      </c>
      <c r="D720" s="8">
        <v>1.1399999999999999</v>
      </c>
      <c r="E720" s="4">
        <v>3</v>
      </c>
      <c r="F720" s="8">
        <v>1.82</v>
      </c>
      <c r="G720" s="4">
        <v>0</v>
      </c>
      <c r="H720" s="8">
        <v>0</v>
      </c>
      <c r="I720" s="4">
        <v>0</v>
      </c>
    </row>
    <row r="721" spans="1:9" x14ac:dyDescent="0.2">
      <c r="A721" s="2">
        <v>19</v>
      </c>
      <c r="B721" s="1" t="s">
        <v>131</v>
      </c>
      <c r="C721" s="4">
        <v>3</v>
      </c>
      <c r="D721" s="8">
        <v>1.1399999999999999</v>
      </c>
      <c r="E721" s="4">
        <v>3</v>
      </c>
      <c r="F721" s="8">
        <v>1.82</v>
      </c>
      <c r="G721" s="4">
        <v>0</v>
      </c>
      <c r="H721" s="8">
        <v>0</v>
      </c>
      <c r="I721" s="4">
        <v>0</v>
      </c>
    </row>
    <row r="722" spans="1:9" x14ac:dyDescent="0.2">
      <c r="A722" s="2">
        <v>19</v>
      </c>
      <c r="B722" s="1" t="s">
        <v>190</v>
      </c>
      <c r="C722" s="4">
        <v>3</v>
      </c>
      <c r="D722" s="8">
        <v>1.1399999999999999</v>
      </c>
      <c r="E722" s="4">
        <v>1</v>
      </c>
      <c r="F722" s="8">
        <v>0.61</v>
      </c>
      <c r="G722" s="4">
        <v>2</v>
      </c>
      <c r="H722" s="8">
        <v>2.2000000000000002</v>
      </c>
      <c r="I722" s="4">
        <v>0</v>
      </c>
    </row>
    <row r="723" spans="1:9" x14ac:dyDescent="0.2">
      <c r="A723" s="2">
        <v>19</v>
      </c>
      <c r="B723" s="1" t="s">
        <v>169</v>
      </c>
      <c r="C723" s="4">
        <v>3</v>
      </c>
      <c r="D723" s="8">
        <v>1.1399999999999999</v>
      </c>
      <c r="E723" s="4">
        <v>2</v>
      </c>
      <c r="F723" s="8">
        <v>1.21</v>
      </c>
      <c r="G723" s="4">
        <v>1</v>
      </c>
      <c r="H723" s="8">
        <v>1.1000000000000001</v>
      </c>
      <c r="I723" s="4">
        <v>0</v>
      </c>
    </row>
    <row r="724" spans="1:9" x14ac:dyDescent="0.2">
      <c r="A724" s="2">
        <v>19</v>
      </c>
      <c r="B724" s="1" t="s">
        <v>135</v>
      </c>
      <c r="C724" s="4">
        <v>3</v>
      </c>
      <c r="D724" s="8">
        <v>1.1399999999999999</v>
      </c>
      <c r="E724" s="4">
        <v>3</v>
      </c>
      <c r="F724" s="8">
        <v>1.82</v>
      </c>
      <c r="G724" s="4">
        <v>0</v>
      </c>
      <c r="H724" s="8">
        <v>0</v>
      </c>
      <c r="I724" s="4">
        <v>0</v>
      </c>
    </row>
    <row r="725" spans="1:9" x14ac:dyDescent="0.2">
      <c r="A725" s="2">
        <v>19</v>
      </c>
      <c r="B725" s="1" t="s">
        <v>159</v>
      </c>
      <c r="C725" s="4">
        <v>3</v>
      </c>
      <c r="D725" s="8">
        <v>1.1399999999999999</v>
      </c>
      <c r="E725" s="4">
        <v>2</v>
      </c>
      <c r="F725" s="8">
        <v>1.21</v>
      </c>
      <c r="G725" s="4">
        <v>1</v>
      </c>
      <c r="H725" s="8">
        <v>1.1000000000000001</v>
      </c>
      <c r="I725" s="4">
        <v>0</v>
      </c>
    </row>
    <row r="726" spans="1:9" x14ac:dyDescent="0.2">
      <c r="A726" s="2">
        <v>19</v>
      </c>
      <c r="B726" s="1" t="s">
        <v>191</v>
      </c>
      <c r="C726" s="4">
        <v>3</v>
      </c>
      <c r="D726" s="8">
        <v>1.1399999999999999</v>
      </c>
      <c r="E726" s="4">
        <v>3</v>
      </c>
      <c r="F726" s="8">
        <v>1.82</v>
      </c>
      <c r="G726" s="4">
        <v>0</v>
      </c>
      <c r="H726" s="8">
        <v>0</v>
      </c>
      <c r="I726" s="4">
        <v>0</v>
      </c>
    </row>
    <row r="727" spans="1:9" x14ac:dyDescent="0.2">
      <c r="A727" s="1"/>
      <c r="C727" s="4"/>
      <c r="D727" s="8"/>
      <c r="E727" s="4"/>
      <c r="F727" s="8"/>
      <c r="G727" s="4"/>
      <c r="H727" s="8"/>
      <c r="I727" s="4"/>
    </row>
    <row r="728" spans="1:9" x14ac:dyDescent="0.2">
      <c r="A728" s="1" t="s">
        <v>32</v>
      </c>
      <c r="C728" s="4"/>
      <c r="D728" s="8"/>
      <c r="E728" s="4"/>
      <c r="F728" s="8"/>
      <c r="G728" s="4"/>
      <c r="H728" s="8"/>
      <c r="I728" s="4"/>
    </row>
    <row r="729" spans="1:9" x14ac:dyDescent="0.2">
      <c r="A729" s="2">
        <v>1</v>
      </c>
      <c r="B729" s="1" t="s">
        <v>137</v>
      </c>
      <c r="C729" s="4">
        <v>23</v>
      </c>
      <c r="D729" s="8">
        <v>7.19</v>
      </c>
      <c r="E729" s="4">
        <v>23</v>
      </c>
      <c r="F729" s="8">
        <v>11.39</v>
      </c>
      <c r="G729" s="4">
        <v>0</v>
      </c>
      <c r="H729" s="8">
        <v>0</v>
      </c>
      <c r="I729" s="4">
        <v>0</v>
      </c>
    </row>
    <row r="730" spans="1:9" x14ac:dyDescent="0.2">
      <c r="A730" s="2">
        <v>2</v>
      </c>
      <c r="B730" s="1" t="s">
        <v>121</v>
      </c>
      <c r="C730" s="4">
        <v>21</v>
      </c>
      <c r="D730" s="8">
        <v>6.56</v>
      </c>
      <c r="E730" s="4">
        <v>2</v>
      </c>
      <c r="F730" s="8">
        <v>0.99</v>
      </c>
      <c r="G730" s="4">
        <v>18</v>
      </c>
      <c r="H730" s="8">
        <v>17.14</v>
      </c>
      <c r="I730" s="4">
        <v>1</v>
      </c>
    </row>
    <row r="731" spans="1:9" x14ac:dyDescent="0.2">
      <c r="A731" s="2">
        <v>3</v>
      </c>
      <c r="B731" s="1" t="s">
        <v>138</v>
      </c>
      <c r="C731" s="4">
        <v>19</v>
      </c>
      <c r="D731" s="8">
        <v>5.94</v>
      </c>
      <c r="E731" s="4">
        <v>19</v>
      </c>
      <c r="F731" s="8">
        <v>9.41</v>
      </c>
      <c r="G731" s="4">
        <v>0</v>
      </c>
      <c r="H731" s="8">
        <v>0</v>
      </c>
      <c r="I731" s="4">
        <v>0</v>
      </c>
    </row>
    <row r="732" spans="1:9" x14ac:dyDescent="0.2">
      <c r="A732" s="2">
        <v>4</v>
      </c>
      <c r="B732" s="1" t="s">
        <v>127</v>
      </c>
      <c r="C732" s="4">
        <v>16</v>
      </c>
      <c r="D732" s="8">
        <v>5</v>
      </c>
      <c r="E732" s="4">
        <v>11</v>
      </c>
      <c r="F732" s="8">
        <v>5.45</v>
      </c>
      <c r="G732" s="4">
        <v>5</v>
      </c>
      <c r="H732" s="8">
        <v>4.76</v>
      </c>
      <c r="I732" s="4">
        <v>0</v>
      </c>
    </row>
    <row r="733" spans="1:9" x14ac:dyDescent="0.2">
      <c r="A733" s="2">
        <v>5</v>
      </c>
      <c r="B733" s="1" t="s">
        <v>125</v>
      </c>
      <c r="C733" s="4">
        <v>14</v>
      </c>
      <c r="D733" s="8">
        <v>4.38</v>
      </c>
      <c r="E733" s="4">
        <v>14</v>
      </c>
      <c r="F733" s="8">
        <v>6.93</v>
      </c>
      <c r="G733" s="4">
        <v>0</v>
      </c>
      <c r="H733" s="8">
        <v>0</v>
      </c>
      <c r="I733" s="4">
        <v>0</v>
      </c>
    </row>
    <row r="734" spans="1:9" x14ac:dyDescent="0.2">
      <c r="A734" s="2">
        <v>6</v>
      </c>
      <c r="B734" s="1" t="s">
        <v>122</v>
      </c>
      <c r="C734" s="4">
        <v>11</v>
      </c>
      <c r="D734" s="8">
        <v>3.44</v>
      </c>
      <c r="E734" s="4">
        <v>10</v>
      </c>
      <c r="F734" s="8">
        <v>4.95</v>
      </c>
      <c r="G734" s="4">
        <v>1</v>
      </c>
      <c r="H734" s="8">
        <v>0.95</v>
      </c>
      <c r="I734" s="4">
        <v>0</v>
      </c>
    </row>
    <row r="735" spans="1:9" x14ac:dyDescent="0.2">
      <c r="A735" s="2">
        <v>7</v>
      </c>
      <c r="B735" s="1" t="s">
        <v>134</v>
      </c>
      <c r="C735" s="4">
        <v>9</v>
      </c>
      <c r="D735" s="8">
        <v>2.81</v>
      </c>
      <c r="E735" s="4">
        <v>8</v>
      </c>
      <c r="F735" s="8">
        <v>3.96</v>
      </c>
      <c r="G735" s="4">
        <v>0</v>
      </c>
      <c r="H735" s="8">
        <v>0</v>
      </c>
      <c r="I735" s="4">
        <v>1</v>
      </c>
    </row>
    <row r="736" spans="1:9" x14ac:dyDescent="0.2">
      <c r="A736" s="2">
        <v>8</v>
      </c>
      <c r="B736" s="1" t="s">
        <v>128</v>
      </c>
      <c r="C736" s="4">
        <v>8</v>
      </c>
      <c r="D736" s="8">
        <v>2.5</v>
      </c>
      <c r="E736" s="4">
        <v>3</v>
      </c>
      <c r="F736" s="8">
        <v>1.49</v>
      </c>
      <c r="G736" s="4">
        <v>5</v>
      </c>
      <c r="H736" s="8">
        <v>4.76</v>
      </c>
      <c r="I736" s="4">
        <v>0</v>
      </c>
    </row>
    <row r="737" spans="1:9" x14ac:dyDescent="0.2">
      <c r="A737" s="2">
        <v>9</v>
      </c>
      <c r="B737" s="1" t="s">
        <v>123</v>
      </c>
      <c r="C737" s="4">
        <v>7</v>
      </c>
      <c r="D737" s="8">
        <v>2.19</v>
      </c>
      <c r="E737" s="4">
        <v>2</v>
      </c>
      <c r="F737" s="8">
        <v>0.99</v>
      </c>
      <c r="G737" s="4">
        <v>5</v>
      </c>
      <c r="H737" s="8">
        <v>4.76</v>
      </c>
      <c r="I737" s="4">
        <v>0</v>
      </c>
    </row>
    <row r="738" spans="1:9" x14ac:dyDescent="0.2">
      <c r="A738" s="2">
        <v>10</v>
      </c>
      <c r="B738" s="1" t="s">
        <v>177</v>
      </c>
      <c r="C738" s="4">
        <v>6</v>
      </c>
      <c r="D738" s="8">
        <v>1.88</v>
      </c>
      <c r="E738" s="4">
        <v>1</v>
      </c>
      <c r="F738" s="8">
        <v>0.5</v>
      </c>
      <c r="G738" s="4">
        <v>5</v>
      </c>
      <c r="H738" s="8">
        <v>4.76</v>
      </c>
      <c r="I738" s="4">
        <v>0</v>
      </c>
    </row>
    <row r="739" spans="1:9" x14ac:dyDescent="0.2">
      <c r="A739" s="2">
        <v>10</v>
      </c>
      <c r="B739" s="1" t="s">
        <v>133</v>
      </c>
      <c r="C739" s="4">
        <v>6</v>
      </c>
      <c r="D739" s="8">
        <v>1.88</v>
      </c>
      <c r="E739" s="4">
        <v>5</v>
      </c>
      <c r="F739" s="8">
        <v>2.48</v>
      </c>
      <c r="G739" s="4">
        <v>1</v>
      </c>
      <c r="H739" s="8">
        <v>0.95</v>
      </c>
      <c r="I739" s="4">
        <v>0</v>
      </c>
    </row>
    <row r="740" spans="1:9" x14ac:dyDescent="0.2">
      <c r="A740" s="2">
        <v>10</v>
      </c>
      <c r="B740" s="1" t="s">
        <v>169</v>
      </c>
      <c r="C740" s="4">
        <v>6</v>
      </c>
      <c r="D740" s="8">
        <v>1.88</v>
      </c>
      <c r="E740" s="4">
        <v>6</v>
      </c>
      <c r="F740" s="8">
        <v>2.97</v>
      </c>
      <c r="G740" s="4">
        <v>0</v>
      </c>
      <c r="H740" s="8">
        <v>0</v>
      </c>
      <c r="I740" s="4">
        <v>0</v>
      </c>
    </row>
    <row r="741" spans="1:9" x14ac:dyDescent="0.2">
      <c r="A741" s="2">
        <v>13</v>
      </c>
      <c r="B741" s="1" t="s">
        <v>168</v>
      </c>
      <c r="C741" s="4">
        <v>5</v>
      </c>
      <c r="D741" s="8">
        <v>1.56</v>
      </c>
      <c r="E741" s="4">
        <v>3</v>
      </c>
      <c r="F741" s="8">
        <v>1.49</v>
      </c>
      <c r="G741" s="4">
        <v>2</v>
      </c>
      <c r="H741" s="8">
        <v>1.9</v>
      </c>
      <c r="I741" s="4">
        <v>0</v>
      </c>
    </row>
    <row r="742" spans="1:9" x14ac:dyDescent="0.2">
      <c r="A742" s="2">
        <v>13</v>
      </c>
      <c r="B742" s="1" t="s">
        <v>144</v>
      </c>
      <c r="C742" s="4">
        <v>5</v>
      </c>
      <c r="D742" s="8">
        <v>1.56</v>
      </c>
      <c r="E742" s="4">
        <v>5</v>
      </c>
      <c r="F742" s="8">
        <v>2.48</v>
      </c>
      <c r="G742" s="4">
        <v>0</v>
      </c>
      <c r="H742" s="8">
        <v>0</v>
      </c>
      <c r="I742" s="4">
        <v>0</v>
      </c>
    </row>
    <row r="743" spans="1:9" x14ac:dyDescent="0.2">
      <c r="A743" s="2">
        <v>13</v>
      </c>
      <c r="B743" s="1" t="s">
        <v>155</v>
      </c>
      <c r="C743" s="4">
        <v>5</v>
      </c>
      <c r="D743" s="8">
        <v>1.56</v>
      </c>
      <c r="E743" s="4">
        <v>4</v>
      </c>
      <c r="F743" s="8">
        <v>1.98</v>
      </c>
      <c r="G743" s="4">
        <v>1</v>
      </c>
      <c r="H743" s="8">
        <v>0.95</v>
      </c>
      <c r="I743" s="4">
        <v>0</v>
      </c>
    </row>
    <row r="744" spans="1:9" x14ac:dyDescent="0.2">
      <c r="A744" s="2">
        <v>13</v>
      </c>
      <c r="B744" s="1" t="s">
        <v>126</v>
      </c>
      <c r="C744" s="4">
        <v>5</v>
      </c>
      <c r="D744" s="8">
        <v>1.56</v>
      </c>
      <c r="E744" s="4">
        <v>3</v>
      </c>
      <c r="F744" s="8">
        <v>1.49</v>
      </c>
      <c r="G744" s="4">
        <v>2</v>
      </c>
      <c r="H744" s="8">
        <v>1.9</v>
      </c>
      <c r="I744" s="4">
        <v>0</v>
      </c>
    </row>
    <row r="745" spans="1:9" x14ac:dyDescent="0.2">
      <c r="A745" s="2">
        <v>13</v>
      </c>
      <c r="B745" s="1" t="s">
        <v>149</v>
      </c>
      <c r="C745" s="4">
        <v>5</v>
      </c>
      <c r="D745" s="8">
        <v>1.56</v>
      </c>
      <c r="E745" s="4">
        <v>3</v>
      </c>
      <c r="F745" s="8">
        <v>1.49</v>
      </c>
      <c r="G745" s="4">
        <v>2</v>
      </c>
      <c r="H745" s="8">
        <v>1.9</v>
      </c>
      <c r="I745" s="4">
        <v>0</v>
      </c>
    </row>
    <row r="746" spans="1:9" x14ac:dyDescent="0.2">
      <c r="A746" s="2">
        <v>13</v>
      </c>
      <c r="B746" s="1" t="s">
        <v>161</v>
      </c>
      <c r="C746" s="4">
        <v>5</v>
      </c>
      <c r="D746" s="8">
        <v>1.56</v>
      </c>
      <c r="E746" s="4">
        <v>5</v>
      </c>
      <c r="F746" s="8">
        <v>2.48</v>
      </c>
      <c r="G746" s="4">
        <v>0</v>
      </c>
      <c r="H746" s="8">
        <v>0</v>
      </c>
      <c r="I746" s="4">
        <v>0</v>
      </c>
    </row>
    <row r="747" spans="1:9" x14ac:dyDescent="0.2">
      <c r="A747" s="2">
        <v>13</v>
      </c>
      <c r="B747" s="1" t="s">
        <v>140</v>
      </c>
      <c r="C747" s="4">
        <v>5</v>
      </c>
      <c r="D747" s="8">
        <v>1.56</v>
      </c>
      <c r="E747" s="4">
        <v>5</v>
      </c>
      <c r="F747" s="8">
        <v>2.48</v>
      </c>
      <c r="G747" s="4">
        <v>0</v>
      </c>
      <c r="H747" s="8">
        <v>0</v>
      </c>
      <c r="I747" s="4">
        <v>0</v>
      </c>
    </row>
    <row r="748" spans="1:9" x14ac:dyDescent="0.2">
      <c r="A748" s="2">
        <v>20</v>
      </c>
      <c r="B748" s="1" t="s">
        <v>124</v>
      </c>
      <c r="C748" s="4">
        <v>4</v>
      </c>
      <c r="D748" s="8">
        <v>1.25</v>
      </c>
      <c r="E748" s="4">
        <v>3</v>
      </c>
      <c r="F748" s="8">
        <v>1.49</v>
      </c>
      <c r="G748" s="4">
        <v>1</v>
      </c>
      <c r="H748" s="8">
        <v>0.95</v>
      </c>
      <c r="I748" s="4">
        <v>0</v>
      </c>
    </row>
    <row r="749" spans="1:9" x14ac:dyDescent="0.2">
      <c r="A749" s="2">
        <v>20</v>
      </c>
      <c r="B749" s="1" t="s">
        <v>129</v>
      </c>
      <c r="C749" s="4">
        <v>4</v>
      </c>
      <c r="D749" s="8">
        <v>1.25</v>
      </c>
      <c r="E749" s="4">
        <v>3</v>
      </c>
      <c r="F749" s="8">
        <v>1.49</v>
      </c>
      <c r="G749" s="4">
        <v>1</v>
      </c>
      <c r="H749" s="8">
        <v>0.95</v>
      </c>
      <c r="I749" s="4">
        <v>0</v>
      </c>
    </row>
    <row r="750" spans="1:9" x14ac:dyDescent="0.2">
      <c r="A750" s="2">
        <v>20</v>
      </c>
      <c r="B750" s="1" t="s">
        <v>132</v>
      </c>
      <c r="C750" s="4">
        <v>4</v>
      </c>
      <c r="D750" s="8">
        <v>1.25</v>
      </c>
      <c r="E750" s="4">
        <v>1</v>
      </c>
      <c r="F750" s="8">
        <v>0.5</v>
      </c>
      <c r="G750" s="4">
        <v>2</v>
      </c>
      <c r="H750" s="8">
        <v>1.9</v>
      </c>
      <c r="I750" s="4">
        <v>0</v>
      </c>
    </row>
    <row r="751" spans="1:9" x14ac:dyDescent="0.2">
      <c r="A751" s="2">
        <v>20</v>
      </c>
      <c r="B751" s="1" t="s">
        <v>136</v>
      </c>
      <c r="C751" s="4">
        <v>4</v>
      </c>
      <c r="D751" s="8">
        <v>1.25</v>
      </c>
      <c r="E751" s="4">
        <v>4</v>
      </c>
      <c r="F751" s="8">
        <v>1.98</v>
      </c>
      <c r="G751" s="4">
        <v>0</v>
      </c>
      <c r="H751" s="8">
        <v>0</v>
      </c>
      <c r="I751" s="4">
        <v>0</v>
      </c>
    </row>
    <row r="752" spans="1:9" x14ac:dyDescent="0.2">
      <c r="A752" s="2">
        <v>20</v>
      </c>
      <c r="B752" s="1" t="s">
        <v>192</v>
      </c>
      <c r="C752" s="4">
        <v>4</v>
      </c>
      <c r="D752" s="8">
        <v>1.25</v>
      </c>
      <c r="E752" s="4">
        <v>0</v>
      </c>
      <c r="F752" s="8">
        <v>0</v>
      </c>
      <c r="G752" s="4">
        <v>4</v>
      </c>
      <c r="H752" s="8">
        <v>3.81</v>
      </c>
      <c r="I752" s="4">
        <v>0</v>
      </c>
    </row>
    <row r="753" spans="1:9" x14ac:dyDescent="0.2">
      <c r="A753" s="2">
        <v>20</v>
      </c>
      <c r="B753" s="1" t="s">
        <v>181</v>
      </c>
      <c r="C753" s="4">
        <v>4</v>
      </c>
      <c r="D753" s="8">
        <v>1.25</v>
      </c>
      <c r="E753" s="4">
        <v>0</v>
      </c>
      <c r="F753" s="8">
        <v>0</v>
      </c>
      <c r="G753" s="4">
        <v>4</v>
      </c>
      <c r="H753" s="8">
        <v>3.81</v>
      </c>
      <c r="I753" s="4">
        <v>0</v>
      </c>
    </row>
    <row r="754" spans="1:9" x14ac:dyDescent="0.2">
      <c r="A754" s="1"/>
      <c r="C754" s="4"/>
      <c r="D754" s="8"/>
      <c r="E754" s="4"/>
      <c r="F754" s="8"/>
      <c r="G754" s="4"/>
      <c r="H754" s="8"/>
      <c r="I754" s="4"/>
    </row>
    <row r="755" spans="1:9" x14ac:dyDescent="0.2">
      <c r="A755" s="1" t="s">
        <v>33</v>
      </c>
      <c r="C755" s="4"/>
      <c r="D755" s="8"/>
      <c r="E755" s="4"/>
      <c r="F755" s="8"/>
      <c r="G755" s="4"/>
      <c r="H755" s="8"/>
      <c r="I755" s="4"/>
    </row>
    <row r="756" spans="1:9" x14ac:dyDescent="0.2">
      <c r="A756" s="2">
        <v>1</v>
      </c>
      <c r="B756" s="1" t="s">
        <v>138</v>
      </c>
      <c r="C756" s="4">
        <v>8</v>
      </c>
      <c r="D756" s="8">
        <v>5.84</v>
      </c>
      <c r="E756" s="4">
        <v>8</v>
      </c>
      <c r="F756" s="8">
        <v>8.99</v>
      </c>
      <c r="G756" s="4">
        <v>0</v>
      </c>
      <c r="H756" s="8">
        <v>0</v>
      </c>
      <c r="I756" s="4">
        <v>0</v>
      </c>
    </row>
    <row r="757" spans="1:9" x14ac:dyDescent="0.2">
      <c r="A757" s="2">
        <v>2</v>
      </c>
      <c r="B757" s="1" t="s">
        <v>137</v>
      </c>
      <c r="C757" s="4">
        <v>7</v>
      </c>
      <c r="D757" s="8">
        <v>5.1100000000000003</v>
      </c>
      <c r="E757" s="4">
        <v>7</v>
      </c>
      <c r="F757" s="8">
        <v>7.87</v>
      </c>
      <c r="G757" s="4">
        <v>0</v>
      </c>
      <c r="H757" s="8">
        <v>0</v>
      </c>
      <c r="I757" s="4">
        <v>0</v>
      </c>
    </row>
    <row r="758" spans="1:9" x14ac:dyDescent="0.2">
      <c r="A758" s="2">
        <v>3</v>
      </c>
      <c r="B758" s="1" t="s">
        <v>122</v>
      </c>
      <c r="C758" s="4">
        <v>5</v>
      </c>
      <c r="D758" s="8">
        <v>3.65</v>
      </c>
      <c r="E758" s="4">
        <v>2</v>
      </c>
      <c r="F758" s="8">
        <v>2.25</v>
      </c>
      <c r="G758" s="4">
        <v>3</v>
      </c>
      <c r="H758" s="8">
        <v>6.82</v>
      </c>
      <c r="I758" s="4">
        <v>0</v>
      </c>
    </row>
    <row r="759" spans="1:9" x14ac:dyDescent="0.2">
      <c r="A759" s="2">
        <v>3</v>
      </c>
      <c r="B759" s="1" t="s">
        <v>144</v>
      </c>
      <c r="C759" s="4">
        <v>5</v>
      </c>
      <c r="D759" s="8">
        <v>3.65</v>
      </c>
      <c r="E759" s="4">
        <v>5</v>
      </c>
      <c r="F759" s="8">
        <v>5.62</v>
      </c>
      <c r="G759" s="4">
        <v>0</v>
      </c>
      <c r="H759" s="8">
        <v>0</v>
      </c>
      <c r="I759" s="4">
        <v>0</v>
      </c>
    </row>
    <row r="760" spans="1:9" x14ac:dyDescent="0.2">
      <c r="A760" s="2">
        <v>5</v>
      </c>
      <c r="B760" s="1" t="s">
        <v>184</v>
      </c>
      <c r="C760" s="4">
        <v>3</v>
      </c>
      <c r="D760" s="8">
        <v>2.19</v>
      </c>
      <c r="E760" s="4">
        <v>3</v>
      </c>
      <c r="F760" s="8">
        <v>3.37</v>
      </c>
      <c r="G760" s="4">
        <v>0</v>
      </c>
      <c r="H760" s="8">
        <v>0</v>
      </c>
      <c r="I760" s="4">
        <v>0</v>
      </c>
    </row>
    <row r="761" spans="1:9" x14ac:dyDescent="0.2">
      <c r="A761" s="2">
        <v>5</v>
      </c>
      <c r="B761" s="1" t="s">
        <v>194</v>
      </c>
      <c r="C761" s="4">
        <v>3</v>
      </c>
      <c r="D761" s="8">
        <v>2.19</v>
      </c>
      <c r="E761" s="4">
        <v>1</v>
      </c>
      <c r="F761" s="8">
        <v>1.1200000000000001</v>
      </c>
      <c r="G761" s="4">
        <v>2</v>
      </c>
      <c r="H761" s="8">
        <v>4.55</v>
      </c>
      <c r="I761" s="4">
        <v>0</v>
      </c>
    </row>
    <row r="762" spans="1:9" x14ac:dyDescent="0.2">
      <c r="A762" s="2">
        <v>5</v>
      </c>
      <c r="B762" s="1" t="s">
        <v>126</v>
      </c>
      <c r="C762" s="4">
        <v>3</v>
      </c>
      <c r="D762" s="8">
        <v>2.19</v>
      </c>
      <c r="E762" s="4">
        <v>3</v>
      </c>
      <c r="F762" s="8">
        <v>3.37</v>
      </c>
      <c r="G762" s="4">
        <v>0</v>
      </c>
      <c r="H762" s="8">
        <v>0</v>
      </c>
      <c r="I762" s="4">
        <v>0</v>
      </c>
    </row>
    <row r="763" spans="1:9" x14ac:dyDescent="0.2">
      <c r="A763" s="2">
        <v>5</v>
      </c>
      <c r="B763" s="1" t="s">
        <v>127</v>
      </c>
      <c r="C763" s="4">
        <v>3</v>
      </c>
      <c r="D763" s="8">
        <v>2.19</v>
      </c>
      <c r="E763" s="4">
        <v>2</v>
      </c>
      <c r="F763" s="8">
        <v>2.25</v>
      </c>
      <c r="G763" s="4">
        <v>1</v>
      </c>
      <c r="H763" s="8">
        <v>2.27</v>
      </c>
      <c r="I763" s="4">
        <v>0</v>
      </c>
    </row>
    <row r="764" spans="1:9" x14ac:dyDescent="0.2">
      <c r="A764" s="2">
        <v>5</v>
      </c>
      <c r="B764" s="1" t="s">
        <v>128</v>
      </c>
      <c r="C764" s="4">
        <v>3</v>
      </c>
      <c r="D764" s="8">
        <v>2.19</v>
      </c>
      <c r="E764" s="4">
        <v>1</v>
      </c>
      <c r="F764" s="8">
        <v>1.1200000000000001</v>
      </c>
      <c r="G764" s="4">
        <v>2</v>
      </c>
      <c r="H764" s="8">
        <v>4.55</v>
      </c>
      <c r="I764" s="4">
        <v>0</v>
      </c>
    </row>
    <row r="765" spans="1:9" x14ac:dyDescent="0.2">
      <c r="A765" s="2">
        <v>5</v>
      </c>
      <c r="B765" s="1" t="s">
        <v>197</v>
      </c>
      <c r="C765" s="4">
        <v>3</v>
      </c>
      <c r="D765" s="8">
        <v>2.19</v>
      </c>
      <c r="E765" s="4">
        <v>2</v>
      </c>
      <c r="F765" s="8">
        <v>2.25</v>
      </c>
      <c r="G765" s="4">
        <v>1</v>
      </c>
      <c r="H765" s="8">
        <v>2.27</v>
      </c>
      <c r="I765" s="4">
        <v>0</v>
      </c>
    </row>
    <row r="766" spans="1:9" x14ac:dyDescent="0.2">
      <c r="A766" s="2">
        <v>5</v>
      </c>
      <c r="B766" s="1" t="s">
        <v>149</v>
      </c>
      <c r="C766" s="4">
        <v>3</v>
      </c>
      <c r="D766" s="8">
        <v>2.19</v>
      </c>
      <c r="E766" s="4">
        <v>0</v>
      </c>
      <c r="F766" s="8">
        <v>0</v>
      </c>
      <c r="G766" s="4">
        <v>3</v>
      </c>
      <c r="H766" s="8">
        <v>6.82</v>
      </c>
      <c r="I766" s="4">
        <v>0</v>
      </c>
    </row>
    <row r="767" spans="1:9" x14ac:dyDescent="0.2">
      <c r="A767" s="2">
        <v>5</v>
      </c>
      <c r="B767" s="1" t="s">
        <v>130</v>
      </c>
      <c r="C767" s="4">
        <v>3</v>
      </c>
      <c r="D767" s="8">
        <v>2.19</v>
      </c>
      <c r="E767" s="4">
        <v>2</v>
      </c>
      <c r="F767" s="8">
        <v>2.25</v>
      </c>
      <c r="G767" s="4">
        <v>1</v>
      </c>
      <c r="H767" s="8">
        <v>2.27</v>
      </c>
      <c r="I767" s="4">
        <v>0</v>
      </c>
    </row>
    <row r="768" spans="1:9" x14ac:dyDescent="0.2">
      <c r="A768" s="2">
        <v>5</v>
      </c>
      <c r="B768" s="1" t="s">
        <v>133</v>
      </c>
      <c r="C768" s="4">
        <v>3</v>
      </c>
      <c r="D768" s="8">
        <v>2.19</v>
      </c>
      <c r="E768" s="4">
        <v>2</v>
      </c>
      <c r="F768" s="8">
        <v>2.25</v>
      </c>
      <c r="G768" s="4">
        <v>1</v>
      </c>
      <c r="H768" s="8">
        <v>2.27</v>
      </c>
      <c r="I768" s="4">
        <v>0</v>
      </c>
    </row>
    <row r="769" spans="1:9" x14ac:dyDescent="0.2">
      <c r="A769" s="2">
        <v>5</v>
      </c>
      <c r="B769" s="1" t="s">
        <v>169</v>
      </c>
      <c r="C769" s="4">
        <v>3</v>
      </c>
      <c r="D769" s="8">
        <v>2.19</v>
      </c>
      <c r="E769" s="4">
        <v>2</v>
      </c>
      <c r="F769" s="8">
        <v>2.25</v>
      </c>
      <c r="G769" s="4">
        <v>1</v>
      </c>
      <c r="H769" s="8">
        <v>2.27</v>
      </c>
      <c r="I769" s="4">
        <v>0</v>
      </c>
    </row>
    <row r="770" spans="1:9" x14ac:dyDescent="0.2">
      <c r="A770" s="2">
        <v>5</v>
      </c>
      <c r="B770" s="1" t="s">
        <v>158</v>
      </c>
      <c r="C770" s="4">
        <v>3</v>
      </c>
      <c r="D770" s="8">
        <v>2.19</v>
      </c>
      <c r="E770" s="4">
        <v>3</v>
      </c>
      <c r="F770" s="8">
        <v>3.37</v>
      </c>
      <c r="G770" s="4">
        <v>0</v>
      </c>
      <c r="H770" s="8">
        <v>0</v>
      </c>
      <c r="I770" s="4">
        <v>0</v>
      </c>
    </row>
    <row r="771" spans="1:9" x14ac:dyDescent="0.2">
      <c r="A771" s="2">
        <v>16</v>
      </c>
      <c r="B771" s="1" t="s">
        <v>123</v>
      </c>
      <c r="C771" s="4">
        <v>2</v>
      </c>
      <c r="D771" s="8">
        <v>1.46</v>
      </c>
      <c r="E771" s="4">
        <v>1</v>
      </c>
      <c r="F771" s="8">
        <v>1.1200000000000001</v>
      </c>
      <c r="G771" s="4">
        <v>1</v>
      </c>
      <c r="H771" s="8">
        <v>2.27</v>
      </c>
      <c r="I771" s="4">
        <v>0</v>
      </c>
    </row>
    <row r="772" spans="1:9" x14ac:dyDescent="0.2">
      <c r="A772" s="2">
        <v>16</v>
      </c>
      <c r="B772" s="1" t="s">
        <v>176</v>
      </c>
      <c r="C772" s="4">
        <v>2</v>
      </c>
      <c r="D772" s="8">
        <v>1.46</v>
      </c>
      <c r="E772" s="4">
        <v>1</v>
      </c>
      <c r="F772" s="8">
        <v>1.1200000000000001</v>
      </c>
      <c r="G772" s="4">
        <v>1</v>
      </c>
      <c r="H772" s="8">
        <v>2.27</v>
      </c>
      <c r="I772" s="4">
        <v>0</v>
      </c>
    </row>
    <row r="773" spans="1:9" x14ac:dyDescent="0.2">
      <c r="A773" s="2">
        <v>16</v>
      </c>
      <c r="B773" s="1" t="s">
        <v>163</v>
      </c>
      <c r="C773" s="4">
        <v>2</v>
      </c>
      <c r="D773" s="8">
        <v>1.46</v>
      </c>
      <c r="E773" s="4">
        <v>1</v>
      </c>
      <c r="F773" s="8">
        <v>1.1200000000000001</v>
      </c>
      <c r="G773" s="4">
        <v>1</v>
      </c>
      <c r="H773" s="8">
        <v>2.27</v>
      </c>
      <c r="I773" s="4">
        <v>0</v>
      </c>
    </row>
    <row r="774" spans="1:9" x14ac:dyDescent="0.2">
      <c r="A774" s="2">
        <v>16</v>
      </c>
      <c r="B774" s="1" t="s">
        <v>193</v>
      </c>
      <c r="C774" s="4">
        <v>2</v>
      </c>
      <c r="D774" s="8">
        <v>1.46</v>
      </c>
      <c r="E774" s="4">
        <v>1</v>
      </c>
      <c r="F774" s="8">
        <v>1.1200000000000001</v>
      </c>
      <c r="G774" s="4">
        <v>1</v>
      </c>
      <c r="H774" s="8">
        <v>2.27</v>
      </c>
      <c r="I774" s="4">
        <v>0</v>
      </c>
    </row>
    <row r="775" spans="1:9" x14ac:dyDescent="0.2">
      <c r="A775" s="2">
        <v>16</v>
      </c>
      <c r="B775" s="1" t="s">
        <v>152</v>
      </c>
      <c r="C775" s="4">
        <v>2</v>
      </c>
      <c r="D775" s="8">
        <v>1.46</v>
      </c>
      <c r="E775" s="4">
        <v>2</v>
      </c>
      <c r="F775" s="8">
        <v>2.25</v>
      </c>
      <c r="G775" s="4">
        <v>0</v>
      </c>
      <c r="H775" s="8">
        <v>0</v>
      </c>
      <c r="I775" s="4">
        <v>0</v>
      </c>
    </row>
    <row r="776" spans="1:9" x14ac:dyDescent="0.2">
      <c r="A776" s="2">
        <v>16</v>
      </c>
      <c r="B776" s="1" t="s">
        <v>195</v>
      </c>
      <c r="C776" s="4">
        <v>2</v>
      </c>
      <c r="D776" s="8">
        <v>1.46</v>
      </c>
      <c r="E776" s="4">
        <v>0</v>
      </c>
      <c r="F776" s="8">
        <v>0</v>
      </c>
      <c r="G776" s="4">
        <v>2</v>
      </c>
      <c r="H776" s="8">
        <v>4.55</v>
      </c>
      <c r="I776" s="4">
        <v>0</v>
      </c>
    </row>
    <row r="777" spans="1:9" x14ac:dyDescent="0.2">
      <c r="A777" s="2">
        <v>16</v>
      </c>
      <c r="B777" s="1" t="s">
        <v>196</v>
      </c>
      <c r="C777" s="4">
        <v>2</v>
      </c>
      <c r="D777" s="8">
        <v>1.46</v>
      </c>
      <c r="E777" s="4">
        <v>2</v>
      </c>
      <c r="F777" s="8">
        <v>2.25</v>
      </c>
      <c r="G777" s="4">
        <v>0</v>
      </c>
      <c r="H777" s="8">
        <v>0</v>
      </c>
      <c r="I777" s="4">
        <v>0</v>
      </c>
    </row>
    <row r="778" spans="1:9" x14ac:dyDescent="0.2">
      <c r="A778" s="2">
        <v>16</v>
      </c>
      <c r="B778" s="1" t="s">
        <v>171</v>
      </c>
      <c r="C778" s="4">
        <v>2</v>
      </c>
      <c r="D778" s="8">
        <v>1.46</v>
      </c>
      <c r="E778" s="4">
        <v>1</v>
      </c>
      <c r="F778" s="8">
        <v>1.1200000000000001</v>
      </c>
      <c r="G778" s="4">
        <v>1</v>
      </c>
      <c r="H778" s="8">
        <v>2.27</v>
      </c>
      <c r="I778" s="4">
        <v>0</v>
      </c>
    </row>
    <row r="779" spans="1:9" x14ac:dyDescent="0.2">
      <c r="A779" s="2">
        <v>16</v>
      </c>
      <c r="B779" s="1" t="s">
        <v>198</v>
      </c>
      <c r="C779" s="4">
        <v>2</v>
      </c>
      <c r="D779" s="8">
        <v>1.46</v>
      </c>
      <c r="E779" s="4">
        <v>2</v>
      </c>
      <c r="F779" s="8">
        <v>2.25</v>
      </c>
      <c r="G779" s="4">
        <v>0</v>
      </c>
      <c r="H779" s="8">
        <v>0</v>
      </c>
      <c r="I779" s="4">
        <v>0</v>
      </c>
    </row>
    <row r="780" spans="1:9" x14ac:dyDescent="0.2">
      <c r="A780" s="2">
        <v>16</v>
      </c>
      <c r="B780" s="1" t="s">
        <v>177</v>
      </c>
      <c r="C780" s="4">
        <v>2</v>
      </c>
      <c r="D780" s="8">
        <v>1.46</v>
      </c>
      <c r="E780" s="4">
        <v>1</v>
      </c>
      <c r="F780" s="8">
        <v>1.1200000000000001</v>
      </c>
      <c r="G780" s="4">
        <v>1</v>
      </c>
      <c r="H780" s="8">
        <v>2.27</v>
      </c>
      <c r="I780" s="4">
        <v>0</v>
      </c>
    </row>
    <row r="781" spans="1:9" x14ac:dyDescent="0.2">
      <c r="A781" s="2">
        <v>16</v>
      </c>
      <c r="B781" s="1" t="s">
        <v>199</v>
      </c>
      <c r="C781" s="4">
        <v>2</v>
      </c>
      <c r="D781" s="8">
        <v>1.46</v>
      </c>
      <c r="E781" s="4">
        <v>2</v>
      </c>
      <c r="F781" s="8">
        <v>2.25</v>
      </c>
      <c r="G781" s="4">
        <v>0</v>
      </c>
      <c r="H781" s="8">
        <v>0</v>
      </c>
      <c r="I781" s="4">
        <v>0</v>
      </c>
    </row>
    <row r="782" spans="1:9" x14ac:dyDescent="0.2">
      <c r="A782" s="2">
        <v>16</v>
      </c>
      <c r="B782" s="1" t="s">
        <v>131</v>
      </c>
      <c r="C782" s="4">
        <v>2</v>
      </c>
      <c r="D782" s="8">
        <v>1.46</v>
      </c>
      <c r="E782" s="4">
        <v>2</v>
      </c>
      <c r="F782" s="8">
        <v>2.25</v>
      </c>
      <c r="G782" s="4">
        <v>0</v>
      </c>
      <c r="H782" s="8">
        <v>0</v>
      </c>
      <c r="I782" s="4">
        <v>0</v>
      </c>
    </row>
    <row r="783" spans="1:9" x14ac:dyDescent="0.2">
      <c r="A783" s="2">
        <v>16</v>
      </c>
      <c r="B783" s="1" t="s">
        <v>200</v>
      </c>
      <c r="C783" s="4">
        <v>2</v>
      </c>
      <c r="D783" s="8">
        <v>1.46</v>
      </c>
      <c r="E783" s="4">
        <v>2</v>
      </c>
      <c r="F783" s="8">
        <v>2.25</v>
      </c>
      <c r="G783" s="4">
        <v>0</v>
      </c>
      <c r="H783" s="8">
        <v>0</v>
      </c>
      <c r="I783" s="4">
        <v>0</v>
      </c>
    </row>
    <row r="784" spans="1:9" x14ac:dyDescent="0.2">
      <c r="A784" s="2">
        <v>16</v>
      </c>
      <c r="B784" s="1" t="s">
        <v>134</v>
      </c>
      <c r="C784" s="4">
        <v>2</v>
      </c>
      <c r="D784" s="8">
        <v>1.46</v>
      </c>
      <c r="E784" s="4">
        <v>2</v>
      </c>
      <c r="F784" s="8">
        <v>2.25</v>
      </c>
      <c r="G784" s="4">
        <v>0</v>
      </c>
      <c r="H784" s="8">
        <v>0</v>
      </c>
      <c r="I784" s="4">
        <v>0</v>
      </c>
    </row>
    <row r="785" spans="1:9" x14ac:dyDescent="0.2">
      <c r="A785" s="2">
        <v>16</v>
      </c>
      <c r="B785" s="1" t="s">
        <v>201</v>
      </c>
      <c r="C785" s="4">
        <v>2</v>
      </c>
      <c r="D785" s="8">
        <v>1.46</v>
      </c>
      <c r="E785" s="4">
        <v>1</v>
      </c>
      <c r="F785" s="8">
        <v>1.1200000000000001</v>
      </c>
      <c r="G785" s="4">
        <v>1</v>
      </c>
      <c r="H785" s="8">
        <v>2.27</v>
      </c>
      <c r="I785" s="4">
        <v>0</v>
      </c>
    </row>
    <row r="786" spans="1:9" x14ac:dyDescent="0.2">
      <c r="A786" s="2">
        <v>16</v>
      </c>
      <c r="B786" s="1" t="s">
        <v>187</v>
      </c>
      <c r="C786" s="4">
        <v>2</v>
      </c>
      <c r="D786" s="8">
        <v>1.46</v>
      </c>
      <c r="E786" s="4">
        <v>1</v>
      </c>
      <c r="F786" s="8">
        <v>1.1200000000000001</v>
      </c>
      <c r="G786" s="4">
        <v>1</v>
      </c>
      <c r="H786" s="8">
        <v>2.27</v>
      </c>
      <c r="I786" s="4">
        <v>0</v>
      </c>
    </row>
    <row r="787" spans="1:9" x14ac:dyDescent="0.2">
      <c r="A787" s="2">
        <v>16</v>
      </c>
      <c r="B787" s="1" t="s">
        <v>180</v>
      </c>
      <c r="C787" s="4">
        <v>2</v>
      </c>
      <c r="D787" s="8">
        <v>1.46</v>
      </c>
      <c r="E787" s="4">
        <v>0</v>
      </c>
      <c r="F787" s="8">
        <v>0</v>
      </c>
      <c r="G787" s="4">
        <v>0</v>
      </c>
      <c r="H787" s="8">
        <v>0</v>
      </c>
      <c r="I787" s="4">
        <v>0</v>
      </c>
    </row>
    <row r="788" spans="1:9" x14ac:dyDescent="0.2">
      <c r="A788" s="2">
        <v>16</v>
      </c>
      <c r="B788" s="1" t="s">
        <v>139</v>
      </c>
      <c r="C788" s="4">
        <v>2</v>
      </c>
      <c r="D788" s="8">
        <v>1.46</v>
      </c>
      <c r="E788" s="4">
        <v>2</v>
      </c>
      <c r="F788" s="8">
        <v>2.25</v>
      </c>
      <c r="G788" s="4">
        <v>0</v>
      </c>
      <c r="H788" s="8">
        <v>0</v>
      </c>
      <c r="I788" s="4">
        <v>0</v>
      </c>
    </row>
    <row r="789" spans="1:9" x14ac:dyDescent="0.2">
      <c r="A789" s="2">
        <v>16</v>
      </c>
      <c r="B789" s="1" t="s">
        <v>140</v>
      </c>
      <c r="C789" s="4">
        <v>2</v>
      </c>
      <c r="D789" s="8">
        <v>1.46</v>
      </c>
      <c r="E789" s="4">
        <v>2</v>
      </c>
      <c r="F789" s="8">
        <v>2.25</v>
      </c>
      <c r="G789" s="4">
        <v>0</v>
      </c>
      <c r="H789" s="8">
        <v>0</v>
      </c>
      <c r="I789" s="4">
        <v>0</v>
      </c>
    </row>
    <row r="790" spans="1:9" x14ac:dyDescent="0.2">
      <c r="A790" s="1"/>
      <c r="C790" s="4"/>
      <c r="D790" s="8"/>
      <c r="E790" s="4"/>
      <c r="F790" s="8"/>
      <c r="G790" s="4"/>
      <c r="H790" s="8"/>
      <c r="I790" s="4"/>
    </row>
    <row r="791" spans="1:9" x14ac:dyDescent="0.2">
      <c r="A791" s="1" t="s">
        <v>34</v>
      </c>
      <c r="C791" s="4"/>
      <c r="D791" s="8"/>
      <c r="E791" s="4"/>
      <c r="F791" s="8"/>
      <c r="G791" s="4"/>
      <c r="H791" s="8"/>
      <c r="I791" s="4"/>
    </row>
    <row r="792" spans="1:9" x14ac:dyDescent="0.2">
      <c r="A792" s="2">
        <v>1</v>
      </c>
      <c r="B792" s="1" t="s">
        <v>133</v>
      </c>
      <c r="C792" s="4">
        <v>156</v>
      </c>
      <c r="D792" s="8">
        <v>32.700000000000003</v>
      </c>
      <c r="E792" s="4">
        <v>109</v>
      </c>
      <c r="F792" s="8">
        <v>38.79</v>
      </c>
      <c r="G792" s="4">
        <v>47</v>
      </c>
      <c r="H792" s="8">
        <v>24.35</v>
      </c>
      <c r="I792" s="4">
        <v>0</v>
      </c>
    </row>
    <row r="793" spans="1:9" x14ac:dyDescent="0.2">
      <c r="A793" s="2">
        <v>2</v>
      </c>
      <c r="B793" s="1" t="s">
        <v>131</v>
      </c>
      <c r="C793" s="4">
        <v>28</v>
      </c>
      <c r="D793" s="8">
        <v>5.87</v>
      </c>
      <c r="E793" s="4">
        <v>24</v>
      </c>
      <c r="F793" s="8">
        <v>8.5399999999999991</v>
      </c>
      <c r="G793" s="4">
        <v>4</v>
      </c>
      <c r="H793" s="8">
        <v>2.0699999999999998</v>
      </c>
      <c r="I793" s="4">
        <v>0</v>
      </c>
    </row>
    <row r="794" spans="1:9" x14ac:dyDescent="0.2">
      <c r="A794" s="2">
        <v>3</v>
      </c>
      <c r="B794" s="1" t="s">
        <v>134</v>
      </c>
      <c r="C794" s="4">
        <v>22</v>
      </c>
      <c r="D794" s="8">
        <v>4.6100000000000003</v>
      </c>
      <c r="E794" s="4">
        <v>15</v>
      </c>
      <c r="F794" s="8">
        <v>5.34</v>
      </c>
      <c r="G794" s="4">
        <v>7</v>
      </c>
      <c r="H794" s="8">
        <v>3.63</v>
      </c>
      <c r="I794" s="4">
        <v>0</v>
      </c>
    </row>
    <row r="795" spans="1:9" x14ac:dyDescent="0.2">
      <c r="A795" s="2">
        <v>4</v>
      </c>
      <c r="B795" s="1" t="s">
        <v>138</v>
      </c>
      <c r="C795" s="4">
        <v>18</v>
      </c>
      <c r="D795" s="8">
        <v>3.77</v>
      </c>
      <c r="E795" s="4">
        <v>18</v>
      </c>
      <c r="F795" s="8">
        <v>6.41</v>
      </c>
      <c r="G795" s="4">
        <v>0</v>
      </c>
      <c r="H795" s="8">
        <v>0</v>
      </c>
      <c r="I795" s="4">
        <v>0</v>
      </c>
    </row>
    <row r="796" spans="1:9" x14ac:dyDescent="0.2">
      <c r="A796" s="2">
        <v>5</v>
      </c>
      <c r="B796" s="1" t="s">
        <v>135</v>
      </c>
      <c r="C796" s="4">
        <v>14</v>
      </c>
      <c r="D796" s="8">
        <v>2.94</v>
      </c>
      <c r="E796" s="4">
        <v>13</v>
      </c>
      <c r="F796" s="8">
        <v>4.63</v>
      </c>
      <c r="G796" s="4">
        <v>1</v>
      </c>
      <c r="H796" s="8">
        <v>0.52</v>
      </c>
      <c r="I796" s="4">
        <v>0</v>
      </c>
    </row>
    <row r="797" spans="1:9" x14ac:dyDescent="0.2">
      <c r="A797" s="2">
        <v>6</v>
      </c>
      <c r="B797" s="1" t="s">
        <v>125</v>
      </c>
      <c r="C797" s="4">
        <v>12</v>
      </c>
      <c r="D797" s="8">
        <v>2.52</v>
      </c>
      <c r="E797" s="4">
        <v>3</v>
      </c>
      <c r="F797" s="8">
        <v>1.07</v>
      </c>
      <c r="G797" s="4">
        <v>9</v>
      </c>
      <c r="H797" s="8">
        <v>4.66</v>
      </c>
      <c r="I797" s="4">
        <v>0</v>
      </c>
    </row>
    <row r="798" spans="1:9" x14ac:dyDescent="0.2">
      <c r="A798" s="2">
        <v>7</v>
      </c>
      <c r="B798" s="1" t="s">
        <v>126</v>
      </c>
      <c r="C798" s="4">
        <v>11</v>
      </c>
      <c r="D798" s="8">
        <v>2.31</v>
      </c>
      <c r="E798" s="4">
        <v>5</v>
      </c>
      <c r="F798" s="8">
        <v>1.78</v>
      </c>
      <c r="G798" s="4">
        <v>6</v>
      </c>
      <c r="H798" s="8">
        <v>3.11</v>
      </c>
      <c r="I798" s="4">
        <v>0</v>
      </c>
    </row>
    <row r="799" spans="1:9" x14ac:dyDescent="0.2">
      <c r="A799" s="2">
        <v>8</v>
      </c>
      <c r="B799" s="1" t="s">
        <v>132</v>
      </c>
      <c r="C799" s="4">
        <v>8</v>
      </c>
      <c r="D799" s="8">
        <v>1.68</v>
      </c>
      <c r="E799" s="4">
        <v>3</v>
      </c>
      <c r="F799" s="8">
        <v>1.07</v>
      </c>
      <c r="G799" s="4">
        <v>4</v>
      </c>
      <c r="H799" s="8">
        <v>2.0699999999999998</v>
      </c>
      <c r="I799" s="4">
        <v>0</v>
      </c>
    </row>
    <row r="800" spans="1:9" x14ac:dyDescent="0.2">
      <c r="A800" s="2">
        <v>8</v>
      </c>
      <c r="B800" s="1" t="s">
        <v>137</v>
      </c>
      <c r="C800" s="4">
        <v>8</v>
      </c>
      <c r="D800" s="8">
        <v>1.68</v>
      </c>
      <c r="E800" s="4">
        <v>8</v>
      </c>
      <c r="F800" s="8">
        <v>2.85</v>
      </c>
      <c r="G800" s="4">
        <v>0</v>
      </c>
      <c r="H800" s="8">
        <v>0</v>
      </c>
      <c r="I800" s="4">
        <v>0</v>
      </c>
    </row>
    <row r="801" spans="1:9" x14ac:dyDescent="0.2">
      <c r="A801" s="2">
        <v>10</v>
      </c>
      <c r="B801" s="1" t="s">
        <v>203</v>
      </c>
      <c r="C801" s="4">
        <v>7</v>
      </c>
      <c r="D801" s="8">
        <v>1.47</v>
      </c>
      <c r="E801" s="4">
        <v>1</v>
      </c>
      <c r="F801" s="8">
        <v>0.36</v>
      </c>
      <c r="G801" s="4">
        <v>6</v>
      </c>
      <c r="H801" s="8">
        <v>3.11</v>
      </c>
      <c r="I801" s="4">
        <v>0</v>
      </c>
    </row>
    <row r="802" spans="1:9" x14ac:dyDescent="0.2">
      <c r="A802" s="2">
        <v>10</v>
      </c>
      <c r="B802" s="1" t="s">
        <v>205</v>
      </c>
      <c r="C802" s="4">
        <v>7</v>
      </c>
      <c r="D802" s="8">
        <v>1.47</v>
      </c>
      <c r="E802" s="4">
        <v>4</v>
      </c>
      <c r="F802" s="8">
        <v>1.42</v>
      </c>
      <c r="G802" s="4">
        <v>3</v>
      </c>
      <c r="H802" s="8">
        <v>1.55</v>
      </c>
      <c r="I802" s="4">
        <v>0</v>
      </c>
    </row>
    <row r="803" spans="1:9" x14ac:dyDescent="0.2">
      <c r="A803" s="2">
        <v>10</v>
      </c>
      <c r="B803" s="1" t="s">
        <v>169</v>
      </c>
      <c r="C803" s="4">
        <v>7</v>
      </c>
      <c r="D803" s="8">
        <v>1.47</v>
      </c>
      <c r="E803" s="4">
        <v>4</v>
      </c>
      <c r="F803" s="8">
        <v>1.42</v>
      </c>
      <c r="G803" s="4">
        <v>3</v>
      </c>
      <c r="H803" s="8">
        <v>1.55</v>
      </c>
      <c r="I803" s="4">
        <v>0</v>
      </c>
    </row>
    <row r="804" spans="1:9" x14ac:dyDescent="0.2">
      <c r="A804" s="2">
        <v>13</v>
      </c>
      <c r="B804" s="1" t="s">
        <v>124</v>
      </c>
      <c r="C804" s="4">
        <v>6</v>
      </c>
      <c r="D804" s="8">
        <v>1.26</v>
      </c>
      <c r="E804" s="4">
        <v>3</v>
      </c>
      <c r="F804" s="8">
        <v>1.07</v>
      </c>
      <c r="G804" s="4">
        <v>3</v>
      </c>
      <c r="H804" s="8">
        <v>1.55</v>
      </c>
      <c r="I804" s="4">
        <v>0</v>
      </c>
    </row>
    <row r="805" spans="1:9" x14ac:dyDescent="0.2">
      <c r="A805" s="2">
        <v>14</v>
      </c>
      <c r="B805" s="1" t="s">
        <v>123</v>
      </c>
      <c r="C805" s="4">
        <v>5</v>
      </c>
      <c r="D805" s="8">
        <v>1.05</v>
      </c>
      <c r="E805" s="4">
        <v>1</v>
      </c>
      <c r="F805" s="8">
        <v>0.36</v>
      </c>
      <c r="G805" s="4">
        <v>4</v>
      </c>
      <c r="H805" s="8">
        <v>2.0699999999999998</v>
      </c>
      <c r="I805" s="4">
        <v>0</v>
      </c>
    </row>
    <row r="806" spans="1:9" x14ac:dyDescent="0.2">
      <c r="A806" s="2">
        <v>14</v>
      </c>
      <c r="B806" s="1" t="s">
        <v>202</v>
      </c>
      <c r="C806" s="4">
        <v>5</v>
      </c>
      <c r="D806" s="8">
        <v>1.05</v>
      </c>
      <c r="E806" s="4">
        <v>1</v>
      </c>
      <c r="F806" s="8">
        <v>0.36</v>
      </c>
      <c r="G806" s="4">
        <v>4</v>
      </c>
      <c r="H806" s="8">
        <v>2.0699999999999998</v>
      </c>
      <c r="I806" s="4">
        <v>0</v>
      </c>
    </row>
    <row r="807" spans="1:9" x14ac:dyDescent="0.2">
      <c r="A807" s="2">
        <v>14</v>
      </c>
      <c r="B807" s="1" t="s">
        <v>130</v>
      </c>
      <c r="C807" s="4">
        <v>5</v>
      </c>
      <c r="D807" s="8">
        <v>1.05</v>
      </c>
      <c r="E807" s="4">
        <v>2</v>
      </c>
      <c r="F807" s="8">
        <v>0.71</v>
      </c>
      <c r="G807" s="4">
        <v>3</v>
      </c>
      <c r="H807" s="8">
        <v>1.55</v>
      </c>
      <c r="I807" s="4">
        <v>0</v>
      </c>
    </row>
    <row r="808" spans="1:9" x14ac:dyDescent="0.2">
      <c r="A808" s="2">
        <v>14</v>
      </c>
      <c r="B808" s="1" t="s">
        <v>136</v>
      </c>
      <c r="C808" s="4">
        <v>5</v>
      </c>
      <c r="D808" s="8">
        <v>1.05</v>
      </c>
      <c r="E808" s="4">
        <v>5</v>
      </c>
      <c r="F808" s="8">
        <v>1.78</v>
      </c>
      <c r="G808" s="4">
        <v>0</v>
      </c>
      <c r="H808" s="8">
        <v>0</v>
      </c>
      <c r="I808" s="4">
        <v>0</v>
      </c>
    </row>
    <row r="809" spans="1:9" x14ac:dyDescent="0.2">
      <c r="A809" s="2">
        <v>14</v>
      </c>
      <c r="B809" s="1" t="s">
        <v>139</v>
      </c>
      <c r="C809" s="4">
        <v>5</v>
      </c>
      <c r="D809" s="8">
        <v>1.05</v>
      </c>
      <c r="E809" s="4">
        <v>4</v>
      </c>
      <c r="F809" s="8">
        <v>1.42</v>
      </c>
      <c r="G809" s="4">
        <v>1</v>
      </c>
      <c r="H809" s="8">
        <v>0.52</v>
      </c>
      <c r="I809" s="4">
        <v>0</v>
      </c>
    </row>
    <row r="810" spans="1:9" x14ac:dyDescent="0.2">
      <c r="A810" s="2">
        <v>14</v>
      </c>
      <c r="B810" s="1" t="s">
        <v>140</v>
      </c>
      <c r="C810" s="4">
        <v>5</v>
      </c>
      <c r="D810" s="8">
        <v>1.05</v>
      </c>
      <c r="E810" s="4">
        <v>5</v>
      </c>
      <c r="F810" s="8">
        <v>1.78</v>
      </c>
      <c r="G810" s="4">
        <v>0</v>
      </c>
      <c r="H810" s="8">
        <v>0</v>
      </c>
      <c r="I810" s="4">
        <v>0</v>
      </c>
    </row>
    <row r="811" spans="1:9" x14ac:dyDescent="0.2">
      <c r="A811" s="2">
        <v>20</v>
      </c>
      <c r="B811" s="1" t="s">
        <v>143</v>
      </c>
      <c r="C811" s="4">
        <v>4</v>
      </c>
      <c r="D811" s="8">
        <v>0.84</v>
      </c>
      <c r="E811" s="4">
        <v>0</v>
      </c>
      <c r="F811" s="8">
        <v>0</v>
      </c>
      <c r="G811" s="4">
        <v>4</v>
      </c>
      <c r="H811" s="8">
        <v>2.0699999999999998</v>
      </c>
      <c r="I811" s="4">
        <v>0</v>
      </c>
    </row>
    <row r="812" spans="1:9" x14ac:dyDescent="0.2">
      <c r="A812" s="2">
        <v>20</v>
      </c>
      <c r="B812" s="1" t="s">
        <v>156</v>
      </c>
      <c r="C812" s="4">
        <v>4</v>
      </c>
      <c r="D812" s="8">
        <v>0.84</v>
      </c>
      <c r="E812" s="4">
        <v>0</v>
      </c>
      <c r="F812" s="8">
        <v>0</v>
      </c>
      <c r="G812" s="4">
        <v>4</v>
      </c>
      <c r="H812" s="8">
        <v>2.0699999999999998</v>
      </c>
      <c r="I812" s="4">
        <v>0</v>
      </c>
    </row>
    <row r="813" spans="1:9" x14ac:dyDescent="0.2">
      <c r="A813" s="2">
        <v>20</v>
      </c>
      <c r="B813" s="1" t="s">
        <v>129</v>
      </c>
      <c r="C813" s="4">
        <v>4</v>
      </c>
      <c r="D813" s="8">
        <v>0.84</v>
      </c>
      <c r="E813" s="4">
        <v>0</v>
      </c>
      <c r="F813" s="8">
        <v>0</v>
      </c>
      <c r="G813" s="4">
        <v>4</v>
      </c>
      <c r="H813" s="8">
        <v>2.0699999999999998</v>
      </c>
      <c r="I813" s="4">
        <v>0</v>
      </c>
    </row>
    <row r="814" spans="1:9" x14ac:dyDescent="0.2">
      <c r="A814" s="2">
        <v>20</v>
      </c>
      <c r="B814" s="1" t="s">
        <v>204</v>
      </c>
      <c r="C814" s="4">
        <v>4</v>
      </c>
      <c r="D814" s="8">
        <v>0.84</v>
      </c>
      <c r="E814" s="4">
        <v>0</v>
      </c>
      <c r="F814" s="8">
        <v>0</v>
      </c>
      <c r="G814" s="4">
        <v>4</v>
      </c>
      <c r="H814" s="8">
        <v>2.0699999999999998</v>
      </c>
      <c r="I814" s="4">
        <v>0</v>
      </c>
    </row>
    <row r="815" spans="1:9" x14ac:dyDescent="0.2">
      <c r="A815" s="2">
        <v>20</v>
      </c>
      <c r="B815" s="1" t="s">
        <v>201</v>
      </c>
      <c r="C815" s="4">
        <v>4</v>
      </c>
      <c r="D815" s="8">
        <v>0.84</v>
      </c>
      <c r="E815" s="4">
        <v>2</v>
      </c>
      <c r="F815" s="8">
        <v>0.71</v>
      </c>
      <c r="G815" s="4">
        <v>2</v>
      </c>
      <c r="H815" s="8">
        <v>1.04</v>
      </c>
      <c r="I815" s="4">
        <v>0</v>
      </c>
    </row>
    <row r="816" spans="1:9" x14ac:dyDescent="0.2">
      <c r="A816" s="1"/>
      <c r="C816" s="4"/>
      <c r="D816" s="8"/>
      <c r="E816" s="4"/>
      <c r="F816" s="8"/>
      <c r="G816" s="4"/>
      <c r="H816" s="8"/>
      <c r="I816" s="4"/>
    </row>
    <row r="817" spans="1:9" x14ac:dyDescent="0.2">
      <c r="A817" s="1" t="s">
        <v>35</v>
      </c>
      <c r="C817" s="4"/>
      <c r="D817" s="8"/>
      <c r="E817" s="4"/>
      <c r="F817" s="8"/>
      <c r="G817" s="4"/>
      <c r="H817" s="8"/>
      <c r="I817" s="4"/>
    </row>
    <row r="818" spans="1:9" x14ac:dyDescent="0.2">
      <c r="A818" s="2">
        <v>1</v>
      </c>
      <c r="B818" s="1" t="s">
        <v>138</v>
      </c>
      <c r="C818" s="4">
        <v>17</v>
      </c>
      <c r="D818" s="8">
        <v>6.32</v>
      </c>
      <c r="E818" s="4">
        <v>17</v>
      </c>
      <c r="F818" s="8">
        <v>10.06</v>
      </c>
      <c r="G818" s="4">
        <v>0</v>
      </c>
      <c r="H818" s="8">
        <v>0</v>
      </c>
      <c r="I818" s="4">
        <v>0</v>
      </c>
    </row>
    <row r="819" spans="1:9" x14ac:dyDescent="0.2">
      <c r="A819" s="2">
        <v>2</v>
      </c>
      <c r="B819" s="1" t="s">
        <v>137</v>
      </c>
      <c r="C819" s="4">
        <v>15</v>
      </c>
      <c r="D819" s="8">
        <v>5.58</v>
      </c>
      <c r="E819" s="4">
        <v>15</v>
      </c>
      <c r="F819" s="8">
        <v>8.8800000000000008</v>
      </c>
      <c r="G819" s="4">
        <v>0</v>
      </c>
      <c r="H819" s="8">
        <v>0</v>
      </c>
      <c r="I819" s="4">
        <v>0</v>
      </c>
    </row>
    <row r="820" spans="1:9" x14ac:dyDescent="0.2">
      <c r="A820" s="2">
        <v>3</v>
      </c>
      <c r="B820" s="1" t="s">
        <v>121</v>
      </c>
      <c r="C820" s="4">
        <v>14</v>
      </c>
      <c r="D820" s="8">
        <v>5.2</v>
      </c>
      <c r="E820" s="4">
        <v>5</v>
      </c>
      <c r="F820" s="8">
        <v>2.96</v>
      </c>
      <c r="G820" s="4">
        <v>9</v>
      </c>
      <c r="H820" s="8">
        <v>9.57</v>
      </c>
      <c r="I820" s="4">
        <v>0</v>
      </c>
    </row>
    <row r="821" spans="1:9" x14ac:dyDescent="0.2">
      <c r="A821" s="2">
        <v>4</v>
      </c>
      <c r="B821" s="1" t="s">
        <v>127</v>
      </c>
      <c r="C821" s="4">
        <v>11</v>
      </c>
      <c r="D821" s="8">
        <v>4.09</v>
      </c>
      <c r="E821" s="4">
        <v>9</v>
      </c>
      <c r="F821" s="8">
        <v>5.33</v>
      </c>
      <c r="G821" s="4">
        <v>1</v>
      </c>
      <c r="H821" s="8">
        <v>1.06</v>
      </c>
      <c r="I821" s="4">
        <v>1</v>
      </c>
    </row>
    <row r="822" spans="1:9" x14ac:dyDescent="0.2">
      <c r="A822" s="2">
        <v>5</v>
      </c>
      <c r="B822" s="1" t="s">
        <v>125</v>
      </c>
      <c r="C822" s="4">
        <v>10</v>
      </c>
      <c r="D822" s="8">
        <v>3.72</v>
      </c>
      <c r="E822" s="4">
        <v>8</v>
      </c>
      <c r="F822" s="8">
        <v>4.7300000000000004</v>
      </c>
      <c r="G822" s="4">
        <v>2</v>
      </c>
      <c r="H822" s="8">
        <v>2.13</v>
      </c>
      <c r="I822" s="4">
        <v>0</v>
      </c>
    </row>
    <row r="823" spans="1:9" x14ac:dyDescent="0.2">
      <c r="A823" s="2">
        <v>6</v>
      </c>
      <c r="B823" s="1" t="s">
        <v>122</v>
      </c>
      <c r="C823" s="4">
        <v>9</v>
      </c>
      <c r="D823" s="8">
        <v>3.35</v>
      </c>
      <c r="E823" s="4">
        <v>4</v>
      </c>
      <c r="F823" s="8">
        <v>2.37</v>
      </c>
      <c r="G823" s="4">
        <v>5</v>
      </c>
      <c r="H823" s="8">
        <v>5.32</v>
      </c>
      <c r="I823" s="4">
        <v>0</v>
      </c>
    </row>
    <row r="824" spans="1:9" x14ac:dyDescent="0.2">
      <c r="A824" s="2">
        <v>7</v>
      </c>
      <c r="B824" s="1" t="s">
        <v>169</v>
      </c>
      <c r="C824" s="4">
        <v>7</v>
      </c>
      <c r="D824" s="8">
        <v>2.6</v>
      </c>
      <c r="E824" s="4">
        <v>7</v>
      </c>
      <c r="F824" s="8">
        <v>4.1399999999999997</v>
      </c>
      <c r="G824" s="4">
        <v>0</v>
      </c>
      <c r="H824" s="8">
        <v>0</v>
      </c>
      <c r="I824" s="4">
        <v>0</v>
      </c>
    </row>
    <row r="825" spans="1:9" x14ac:dyDescent="0.2">
      <c r="A825" s="2">
        <v>8</v>
      </c>
      <c r="B825" s="1" t="s">
        <v>133</v>
      </c>
      <c r="C825" s="4">
        <v>6</v>
      </c>
      <c r="D825" s="8">
        <v>2.23</v>
      </c>
      <c r="E825" s="4">
        <v>3</v>
      </c>
      <c r="F825" s="8">
        <v>1.78</v>
      </c>
      <c r="G825" s="4">
        <v>3</v>
      </c>
      <c r="H825" s="8">
        <v>3.19</v>
      </c>
      <c r="I825" s="4">
        <v>0</v>
      </c>
    </row>
    <row r="826" spans="1:9" x14ac:dyDescent="0.2">
      <c r="A826" s="2">
        <v>8</v>
      </c>
      <c r="B826" s="1" t="s">
        <v>134</v>
      </c>
      <c r="C826" s="4">
        <v>6</v>
      </c>
      <c r="D826" s="8">
        <v>2.23</v>
      </c>
      <c r="E826" s="4">
        <v>6</v>
      </c>
      <c r="F826" s="8">
        <v>3.55</v>
      </c>
      <c r="G826" s="4">
        <v>0</v>
      </c>
      <c r="H826" s="8">
        <v>0</v>
      </c>
      <c r="I826" s="4">
        <v>0</v>
      </c>
    </row>
    <row r="827" spans="1:9" x14ac:dyDescent="0.2">
      <c r="A827" s="2">
        <v>8</v>
      </c>
      <c r="B827" s="1" t="s">
        <v>135</v>
      </c>
      <c r="C827" s="4">
        <v>6</v>
      </c>
      <c r="D827" s="8">
        <v>2.23</v>
      </c>
      <c r="E827" s="4">
        <v>6</v>
      </c>
      <c r="F827" s="8">
        <v>3.55</v>
      </c>
      <c r="G827" s="4">
        <v>0</v>
      </c>
      <c r="H827" s="8">
        <v>0</v>
      </c>
      <c r="I827" s="4">
        <v>0</v>
      </c>
    </row>
    <row r="828" spans="1:9" x14ac:dyDescent="0.2">
      <c r="A828" s="2">
        <v>11</v>
      </c>
      <c r="B828" s="1" t="s">
        <v>155</v>
      </c>
      <c r="C828" s="4">
        <v>5</v>
      </c>
      <c r="D828" s="8">
        <v>1.86</v>
      </c>
      <c r="E828" s="4">
        <v>4</v>
      </c>
      <c r="F828" s="8">
        <v>2.37</v>
      </c>
      <c r="G828" s="4">
        <v>1</v>
      </c>
      <c r="H828" s="8">
        <v>1.06</v>
      </c>
      <c r="I828" s="4">
        <v>0</v>
      </c>
    </row>
    <row r="829" spans="1:9" x14ac:dyDescent="0.2">
      <c r="A829" s="2">
        <v>11</v>
      </c>
      <c r="B829" s="1" t="s">
        <v>132</v>
      </c>
      <c r="C829" s="4">
        <v>5</v>
      </c>
      <c r="D829" s="8">
        <v>1.86</v>
      </c>
      <c r="E829" s="4">
        <v>2</v>
      </c>
      <c r="F829" s="8">
        <v>1.18</v>
      </c>
      <c r="G829" s="4">
        <v>2</v>
      </c>
      <c r="H829" s="8">
        <v>2.13</v>
      </c>
      <c r="I829" s="4">
        <v>0</v>
      </c>
    </row>
    <row r="830" spans="1:9" x14ac:dyDescent="0.2">
      <c r="A830" s="2">
        <v>13</v>
      </c>
      <c r="B830" s="1" t="s">
        <v>143</v>
      </c>
      <c r="C830" s="4">
        <v>4</v>
      </c>
      <c r="D830" s="8">
        <v>1.49</v>
      </c>
      <c r="E830" s="4">
        <v>2</v>
      </c>
      <c r="F830" s="8">
        <v>1.18</v>
      </c>
      <c r="G830" s="4">
        <v>2</v>
      </c>
      <c r="H830" s="8">
        <v>2.13</v>
      </c>
      <c r="I830" s="4">
        <v>0</v>
      </c>
    </row>
    <row r="831" spans="1:9" x14ac:dyDescent="0.2">
      <c r="A831" s="2">
        <v>13</v>
      </c>
      <c r="B831" s="1" t="s">
        <v>168</v>
      </c>
      <c r="C831" s="4">
        <v>4</v>
      </c>
      <c r="D831" s="8">
        <v>1.49</v>
      </c>
      <c r="E831" s="4">
        <v>1</v>
      </c>
      <c r="F831" s="8">
        <v>0.59</v>
      </c>
      <c r="G831" s="4">
        <v>3</v>
      </c>
      <c r="H831" s="8">
        <v>3.19</v>
      </c>
      <c r="I831" s="4">
        <v>0</v>
      </c>
    </row>
    <row r="832" spans="1:9" x14ac:dyDescent="0.2">
      <c r="A832" s="2">
        <v>13</v>
      </c>
      <c r="B832" s="1" t="s">
        <v>124</v>
      </c>
      <c r="C832" s="4">
        <v>4</v>
      </c>
      <c r="D832" s="8">
        <v>1.49</v>
      </c>
      <c r="E832" s="4">
        <v>3</v>
      </c>
      <c r="F832" s="8">
        <v>1.78</v>
      </c>
      <c r="G832" s="4">
        <v>1</v>
      </c>
      <c r="H832" s="8">
        <v>1.06</v>
      </c>
      <c r="I832" s="4">
        <v>0</v>
      </c>
    </row>
    <row r="833" spans="1:9" x14ac:dyDescent="0.2">
      <c r="A833" s="2">
        <v>13</v>
      </c>
      <c r="B833" s="1" t="s">
        <v>129</v>
      </c>
      <c r="C833" s="4">
        <v>4</v>
      </c>
      <c r="D833" s="8">
        <v>1.49</v>
      </c>
      <c r="E833" s="4">
        <v>2</v>
      </c>
      <c r="F833" s="8">
        <v>1.18</v>
      </c>
      <c r="G833" s="4">
        <v>2</v>
      </c>
      <c r="H833" s="8">
        <v>2.13</v>
      </c>
      <c r="I833" s="4">
        <v>0</v>
      </c>
    </row>
    <row r="834" spans="1:9" x14ac:dyDescent="0.2">
      <c r="A834" s="2">
        <v>13</v>
      </c>
      <c r="B834" s="1" t="s">
        <v>158</v>
      </c>
      <c r="C834" s="4">
        <v>4</v>
      </c>
      <c r="D834" s="8">
        <v>1.49</v>
      </c>
      <c r="E834" s="4">
        <v>4</v>
      </c>
      <c r="F834" s="8">
        <v>2.37</v>
      </c>
      <c r="G834" s="4">
        <v>0</v>
      </c>
      <c r="H834" s="8">
        <v>0</v>
      </c>
      <c r="I834" s="4">
        <v>0</v>
      </c>
    </row>
    <row r="835" spans="1:9" x14ac:dyDescent="0.2">
      <c r="A835" s="2">
        <v>18</v>
      </c>
      <c r="B835" s="1" t="s">
        <v>123</v>
      </c>
      <c r="C835" s="4">
        <v>3</v>
      </c>
      <c r="D835" s="8">
        <v>1.1200000000000001</v>
      </c>
      <c r="E835" s="4">
        <v>1</v>
      </c>
      <c r="F835" s="8">
        <v>0.59</v>
      </c>
      <c r="G835" s="4">
        <v>2</v>
      </c>
      <c r="H835" s="8">
        <v>2.13</v>
      </c>
      <c r="I835" s="4">
        <v>0</v>
      </c>
    </row>
    <row r="836" spans="1:9" x14ac:dyDescent="0.2">
      <c r="A836" s="2">
        <v>18</v>
      </c>
      <c r="B836" s="1" t="s">
        <v>206</v>
      </c>
      <c r="C836" s="4">
        <v>3</v>
      </c>
      <c r="D836" s="8">
        <v>1.1200000000000001</v>
      </c>
      <c r="E836" s="4">
        <v>0</v>
      </c>
      <c r="F836" s="8">
        <v>0</v>
      </c>
      <c r="G836" s="4">
        <v>3</v>
      </c>
      <c r="H836" s="8">
        <v>3.19</v>
      </c>
      <c r="I836" s="4">
        <v>0</v>
      </c>
    </row>
    <row r="837" spans="1:9" x14ac:dyDescent="0.2">
      <c r="A837" s="2">
        <v>18</v>
      </c>
      <c r="B837" s="1" t="s">
        <v>207</v>
      </c>
      <c r="C837" s="4">
        <v>3</v>
      </c>
      <c r="D837" s="8">
        <v>1.1200000000000001</v>
      </c>
      <c r="E837" s="4">
        <v>1</v>
      </c>
      <c r="F837" s="8">
        <v>0.59</v>
      </c>
      <c r="G837" s="4">
        <v>2</v>
      </c>
      <c r="H837" s="8">
        <v>2.13</v>
      </c>
      <c r="I837" s="4">
        <v>0</v>
      </c>
    </row>
    <row r="838" spans="1:9" x14ac:dyDescent="0.2">
      <c r="A838" s="2">
        <v>18</v>
      </c>
      <c r="B838" s="1" t="s">
        <v>194</v>
      </c>
      <c r="C838" s="4">
        <v>3</v>
      </c>
      <c r="D838" s="8">
        <v>1.1200000000000001</v>
      </c>
      <c r="E838" s="4">
        <v>2</v>
      </c>
      <c r="F838" s="8">
        <v>1.18</v>
      </c>
      <c r="G838" s="4">
        <v>1</v>
      </c>
      <c r="H838" s="8">
        <v>1.06</v>
      </c>
      <c r="I838" s="4">
        <v>0</v>
      </c>
    </row>
    <row r="839" spans="1:9" x14ac:dyDescent="0.2">
      <c r="A839" s="2">
        <v>18</v>
      </c>
      <c r="B839" s="1" t="s">
        <v>128</v>
      </c>
      <c r="C839" s="4">
        <v>3</v>
      </c>
      <c r="D839" s="8">
        <v>1.1200000000000001</v>
      </c>
      <c r="E839" s="4">
        <v>3</v>
      </c>
      <c r="F839" s="8">
        <v>1.78</v>
      </c>
      <c r="G839" s="4">
        <v>0</v>
      </c>
      <c r="H839" s="8">
        <v>0</v>
      </c>
      <c r="I839" s="4">
        <v>0</v>
      </c>
    </row>
    <row r="840" spans="1:9" x14ac:dyDescent="0.2">
      <c r="A840" s="2">
        <v>18</v>
      </c>
      <c r="B840" s="1" t="s">
        <v>149</v>
      </c>
      <c r="C840" s="4">
        <v>3</v>
      </c>
      <c r="D840" s="8">
        <v>1.1200000000000001</v>
      </c>
      <c r="E840" s="4">
        <v>3</v>
      </c>
      <c r="F840" s="8">
        <v>1.78</v>
      </c>
      <c r="G840" s="4">
        <v>0</v>
      </c>
      <c r="H840" s="8">
        <v>0</v>
      </c>
      <c r="I840" s="4">
        <v>0</v>
      </c>
    </row>
    <row r="841" spans="1:9" x14ac:dyDescent="0.2">
      <c r="A841" s="2">
        <v>18</v>
      </c>
      <c r="B841" s="1" t="s">
        <v>171</v>
      </c>
      <c r="C841" s="4">
        <v>3</v>
      </c>
      <c r="D841" s="8">
        <v>1.1200000000000001</v>
      </c>
      <c r="E841" s="4">
        <v>3</v>
      </c>
      <c r="F841" s="8">
        <v>1.78</v>
      </c>
      <c r="G841" s="4">
        <v>0</v>
      </c>
      <c r="H841" s="8">
        <v>0</v>
      </c>
      <c r="I841" s="4">
        <v>0</v>
      </c>
    </row>
    <row r="842" spans="1:9" x14ac:dyDescent="0.2">
      <c r="A842" s="2">
        <v>18</v>
      </c>
      <c r="B842" s="1" t="s">
        <v>177</v>
      </c>
      <c r="C842" s="4">
        <v>3</v>
      </c>
      <c r="D842" s="8">
        <v>1.1200000000000001</v>
      </c>
      <c r="E842" s="4">
        <v>0</v>
      </c>
      <c r="F842" s="8">
        <v>0</v>
      </c>
      <c r="G842" s="4">
        <v>3</v>
      </c>
      <c r="H842" s="8">
        <v>3.19</v>
      </c>
      <c r="I842" s="4">
        <v>0</v>
      </c>
    </row>
    <row r="843" spans="1:9" x14ac:dyDescent="0.2">
      <c r="A843" s="2">
        <v>18</v>
      </c>
      <c r="B843" s="1" t="s">
        <v>199</v>
      </c>
      <c r="C843" s="4">
        <v>3</v>
      </c>
      <c r="D843" s="8">
        <v>1.1200000000000001</v>
      </c>
      <c r="E843" s="4">
        <v>3</v>
      </c>
      <c r="F843" s="8">
        <v>1.78</v>
      </c>
      <c r="G843" s="4">
        <v>0</v>
      </c>
      <c r="H843" s="8">
        <v>0</v>
      </c>
      <c r="I843" s="4">
        <v>0</v>
      </c>
    </row>
    <row r="844" spans="1:9" x14ac:dyDescent="0.2">
      <c r="A844" s="2">
        <v>18</v>
      </c>
      <c r="B844" s="1" t="s">
        <v>130</v>
      </c>
      <c r="C844" s="4">
        <v>3</v>
      </c>
      <c r="D844" s="8">
        <v>1.1200000000000001</v>
      </c>
      <c r="E844" s="4">
        <v>2</v>
      </c>
      <c r="F844" s="8">
        <v>1.18</v>
      </c>
      <c r="G844" s="4">
        <v>1</v>
      </c>
      <c r="H844" s="8">
        <v>1.06</v>
      </c>
      <c r="I844" s="4">
        <v>0</v>
      </c>
    </row>
    <row r="845" spans="1:9" x14ac:dyDescent="0.2">
      <c r="A845" s="2">
        <v>18</v>
      </c>
      <c r="B845" s="1" t="s">
        <v>208</v>
      </c>
      <c r="C845" s="4">
        <v>3</v>
      </c>
      <c r="D845" s="8">
        <v>1.1200000000000001</v>
      </c>
      <c r="E845" s="4">
        <v>3</v>
      </c>
      <c r="F845" s="8">
        <v>1.78</v>
      </c>
      <c r="G845" s="4">
        <v>0</v>
      </c>
      <c r="H845" s="8">
        <v>0</v>
      </c>
      <c r="I845" s="4">
        <v>0</v>
      </c>
    </row>
    <row r="846" spans="1:9" x14ac:dyDescent="0.2">
      <c r="A846" s="2">
        <v>18</v>
      </c>
      <c r="B846" s="1" t="s">
        <v>200</v>
      </c>
      <c r="C846" s="4">
        <v>3</v>
      </c>
      <c r="D846" s="8">
        <v>1.1200000000000001</v>
      </c>
      <c r="E846" s="4">
        <v>3</v>
      </c>
      <c r="F846" s="8">
        <v>1.78</v>
      </c>
      <c r="G846" s="4">
        <v>0</v>
      </c>
      <c r="H846" s="8">
        <v>0</v>
      </c>
      <c r="I846" s="4">
        <v>0</v>
      </c>
    </row>
    <row r="847" spans="1:9" x14ac:dyDescent="0.2">
      <c r="A847" s="2">
        <v>18</v>
      </c>
      <c r="B847" s="1" t="s">
        <v>201</v>
      </c>
      <c r="C847" s="4">
        <v>3</v>
      </c>
      <c r="D847" s="8">
        <v>1.1200000000000001</v>
      </c>
      <c r="E847" s="4">
        <v>2</v>
      </c>
      <c r="F847" s="8">
        <v>1.18</v>
      </c>
      <c r="G847" s="4">
        <v>1</v>
      </c>
      <c r="H847" s="8">
        <v>1.06</v>
      </c>
      <c r="I847" s="4">
        <v>0</v>
      </c>
    </row>
    <row r="848" spans="1:9" x14ac:dyDescent="0.2">
      <c r="A848" s="2">
        <v>18</v>
      </c>
      <c r="B848" s="1" t="s">
        <v>140</v>
      </c>
      <c r="C848" s="4">
        <v>3</v>
      </c>
      <c r="D848" s="8">
        <v>1.1200000000000001</v>
      </c>
      <c r="E848" s="4">
        <v>3</v>
      </c>
      <c r="F848" s="8">
        <v>1.78</v>
      </c>
      <c r="G848" s="4">
        <v>0</v>
      </c>
      <c r="H848" s="8">
        <v>0</v>
      </c>
      <c r="I848" s="4">
        <v>0</v>
      </c>
    </row>
    <row r="849" spans="1:9" x14ac:dyDescent="0.2">
      <c r="A849" s="1"/>
      <c r="C849" s="4"/>
      <c r="D849" s="8"/>
      <c r="E849" s="4"/>
      <c r="F849" s="8"/>
      <c r="G849" s="4"/>
      <c r="H849" s="8"/>
      <c r="I849" s="4"/>
    </row>
    <row r="850" spans="1:9" x14ac:dyDescent="0.2">
      <c r="A850" s="1" t="s">
        <v>36</v>
      </c>
      <c r="C850" s="4"/>
      <c r="D850" s="8"/>
      <c r="E850" s="4"/>
      <c r="F850" s="8"/>
      <c r="G850" s="4"/>
      <c r="H850" s="8"/>
      <c r="I850" s="4"/>
    </row>
    <row r="851" spans="1:9" x14ac:dyDescent="0.2">
      <c r="A851" s="2">
        <v>1</v>
      </c>
      <c r="B851" s="1" t="s">
        <v>138</v>
      </c>
      <c r="C851" s="4">
        <v>7</v>
      </c>
      <c r="D851" s="8">
        <v>6.19</v>
      </c>
      <c r="E851" s="4">
        <v>7</v>
      </c>
      <c r="F851" s="8">
        <v>14</v>
      </c>
      <c r="G851" s="4">
        <v>0</v>
      </c>
      <c r="H851" s="8">
        <v>0</v>
      </c>
      <c r="I851" s="4">
        <v>0</v>
      </c>
    </row>
    <row r="852" spans="1:9" x14ac:dyDescent="0.2">
      <c r="A852" s="2">
        <v>2</v>
      </c>
      <c r="B852" s="1" t="s">
        <v>121</v>
      </c>
      <c r="C852" s="4">
        <v>6</v>
      </c>
      <c r="D852" s="8">
        <v>5.31</v>
      </c>
      <c r="E852" s="4">
        <v>1</v>
      </c>
      <c r="F852" s="8">
        <v>2</v>
      </c>
      <c r="G852" s="4">
        <v>5</v>
      </c>
      <c r="H852" s="8">
        <v>8.1999999999999993</v>
      </c>
      <c r="I852" s="4">
        <v>0</v>
      </c>
    </row>
    <row r="853" spans="1:9" x14ac:dyDescent="0.2">
      <c r="A853" s="2">
        <v>2</v>
      </c>
      <c r="B853" s="1" t="s">
        <v>123</v>
      </c>
      <c r="C853" s="4">
        <v>6</v>
      </c>
      <c r="D853" s="8">
        <v>5.31</v>
      </c>
      <c r="E853" s="4">
        <v>2</v>
      </c>
      <c r="F853" s="8">
        <v>4</v>
      </c>
      <c r="G853" s="4">
        <v>4</v>
      </c>
      <c r="H853" s="8">
        <v>6.56</v>
      </c>
      <c r="I853" s="4">
        <v>0</v>
      </c>
    </row>
    <row r="854" spans="1:9" x14ac:dyDescent="0.2">
      <c r="A854" s="2">
        <v>2</v>
      </c>
      <c r="B854" s="1" t="s">
        <v>133</v>
      </c>
      <c r="C854" s="4">
        <v>6</v>
      </c>
      <c r="D854" s="8">
        <v>5.31</v>
      </c>
      <c r="E854" s="4">
        <v>1</v>
      </c>
      <c r="F854" s="8">
        <v>2</v>
      </c>
      <c r="G854" s="4">
        <v>5</v>
      </c>
      <c r="H854" s="8">
        <v>8.1999999999999993</v>
      </c>
      <c r="I854" s="4">
        <v>0</v>
      </c>
    </row>
    <row r="855" spans="1:9" x14ac:dyDescent="0.2">
      <c r="A855" s="2">
        <v>5</v>
      </c>
      <c r="B855" s="1" t="s">
        <v>122</v>
      </c>
      <c r="C855" s="4">
        <v>5</v>
      </c>
      <c r="D855" s="8">
        <v>4.42</v>
      </c>
      <c r="E855" s="4">
        <v>4</v>
      </c>
      <c r="F855" s="8">
        <v>8</v>
      </c>
      <c r="G855" s="4">
        <v>1</v>
      </c>
      <c r="H855" s="8">
        <v>1.64</v>
      </c>
      <c r="I855" s="4">
        <v>0</v>
      </c>
    </row>
    <row r="856" spans="1:9" x14ac:dyDescent="0.2">
      <c r="A856" s="2">
        <v>6</v>
      </c>
      <c r="B856" s="1" t="s">
        <v>124</v>
      </c>
      <c r="C856" s="4">
        <v>4</v>
      </c>
      <c r="D856" s="8">
        <v>3.54</v>
      </c>
      <c r="E856" s="4">
        <v>1</v>
      </c>
      <c r="F856" s="8">
        <v>2</v>
      </c>
      <c r="G856" s="4">
        <v>3</v>
      </c>
      <c r="H856" s="8">
        <v>4.92</v>
      </c>
      <c r="I856" s="4">
        <v>0</v>
      </c>
    </row>
    <row r="857" spans="1:9" x14ac:dyDescent="0.2">
      <c r="A857" s="2">
        <v>6</v>
      </c>
      <c r="B857" s="1" t="s">
        <v>166</v>
      </c>
      <c r="C857" s="4">
        <v>4</v>
      </c>
      <c r="D857" s="8">
        <v>3.54</v>
      </c>
      <c r="E857" s="4">
        <v>1</v>
      </c>
      <c r="F857" s="8">
        <v>2</v>
      </c>
      <c r="G857" s="4">
        <v>3</v>
      </c>
      <c r="H857" s="8">
        <v>4.92</v>
      </c>
      <c r="I857" s="4">
        <v>0</v>
      </c>
    </row>
    <row r="858" spans="1:9" x14ac:dyDescent="0.2">
      <c r="A858" s="2">
        <v>6</v>
      </c>
      <c r="B858" s="1" t="s">
        <v>125</v>
      </c>
      <c r="C858" s="4">
        <v>4</v>
      </c>
      <c r="D858" s="8">
        <v>3.54</v>
      </c>
      <c r="E858" s="4">
        <v>4</v>
      </c>
      <c r="F858" s="8">
        <v>8</v>
      </c>
      <c r="G858" s="4">
        <v>0</v>
      </c>
      <c r="H858" s="8">
        <v>0</v>
      </c>
      <c r="I858" s="4">
        <v>0</v>
      </c>
    </row>
    <row r="859" spans="1:9" x14ac:dyDescent="0.2">
      <c r="A859" s="2">
        <v>6</v>
      </c>
      <c r="B859" s="1" t="s">
        <v>128</v>
      </c>
      <c r="C859" s="4">
        <v>4</v>
      </c>
      <c r="D859" s="8">
        <v>3.54</v>
      </c>
      <c r="E859" s="4">
        <v>2</v>
      </c>
      <c r="F859" s="8">
        <v>4</v>
      </c>
      <c r="G859" s="4">
        <v>2</v>
      </c>
      <c r="H859" s="8">
        <v>3.28</v>
      </c>
      <c r="I859" s="4">
        <v>0</v>
      </c>
    </row>
    <row r="860" spans="1:9" x14ac:dyDescent="0.2">
      <c r="A860" s="2">
        <v>10</v>
      </c>
      <c r="B860" s="1" t="s">
        <v>209</v>
      </c>
      <c r="C860" s="4">
        <v>3</v>
      </c>
      <c r="D860" s="8">
        <v>2.65</v>
      </c>
      <c r="E860" s="4">
        <v>0</v>
      </c>
      <c r="F860" s="8">
        <v>0</v>
      </c>
      <c r="G860" s="4">
        <v>3</v>
      </c>
      <c r="H860" s="8">
        <v>4.92</v>
      </c>
      <c r="I860" s="4">
        <v>0</v>
      </c>
    </row>
    <row r="861" spans="1:9" x14ac:dyDescent="0.2">
      <c r="A861" s="2">
        <v>10</v>
      </c>
      <c r="B861" s="1" t="s">
        <v>146</v>
      </c>
      <c r="C861" s="4">
        <v>3</v>
      </c>
      <c r="D861" s="8">
        <v>2.65</v>
      </c>
      <c r="E861" s="4">
        <v>0</v>
      </c>
      <c r="F861" s="8">
        <v>0</v>
      </c>
      <c r="G861" s="4">
        <v>3</v>
      </c>
      <c r="H861" s="8">
        <v>4.92</v>
      </c>
      <c r="I861" s="4">
        <v>0</v>
      </c>
    </row>
    <row r="862" spans="1:9" x14ac:dyDescent="0.2">
      <c r="A862" s="2">
        <v>10</v>
      </c>
      <c r="B862" s="1" t="s">
        <v>130</v>
      </c>
      <c r="C862" s="4">
        <v>3</v>
      </c>
      <c r="D862" s="8">
        <v>2.65</v>
      </c>
      <c r="E862" s="4">
        <v>1</v>
      </c>
      <c r="F862" s="8">
        <v>2</v>
      </c>
      <c r="G862" s="4">
        <v>2</v>
      </c>
      <c r="H862" s="8">
        <v>3.28</v>
      </c>
      <c r="I862" s="4">
        <v>0</v>
      </c>
    </row>
    <row r="863" spans="1:9" x14ac:dyDescent="0.2">
      <c r="A863" s="2">
        <v>10</v>
      </c>
      <c r="B863" s="1" t="s">
        <v>159</v>
      </c>
      <c r="C863" s="4">
        <v>3</v>
      </c>
      <c r="D863" s="8">
        <v>2.65</v>
      </c>
      <c r="E863" s="4">
        <v>3</v>
      </c>
      <c r="F863" s="8">
        <v>6</v>
      </c>
      <c r="G863" s="4">
        <v>0</v>
      </c>
      <c r="H863" s="8">
        <v>0</v>
      </c>
      <c r="I863" s="4">
        <v>0</v>
      </c>
    </row>
    <row r="864" spans="1:9" x14ac:dyDescent="0.2">
      <c r="A864" s="2">
        <v>14</v>
      </c>
      <c r="B864" s="1" t="s">
        <v>210</v>
      </c>
      <c r="C864" s="4">
        <v>2</v>
      </c>
      <c r="D864" s="8">
        <v>1.77</v>
      </c>
      <c r="E864" s="4">
        <v>0</v>
      </c>
      <c r="F864" s="8">
        <v>0</v>
      </c>
      <c r="G864" s="4">
        <v>2</v>
      </c>
      <c r="H864" s="8">
        <v>3.28</v>
      </c>
      <c r="I864" s="4">
        <v>0</v>
      </c>
    </row>
    <row r="865" spans="1:9" x14ac:dyDescent="0.2">
      <c r="A865" s="2">
        <v>14</v>
      </c>
      <c r="B865" s="1" t="s">
        <v>211</v>
      </c>
      <c r="C865" s="4">
        <v>2</v>
      </c>
      <c r="D865" s="8">
        <v>1.77</v>
      </c>
      <c r="E865" s="4">
        <v>0</v>
      </c>
      <c r="F865" s="8">
        <v>0</v>
      </c>
      <c r="G865" s="4">
        <v>2</v>
      </c>
      <c r="H865" s="8">
        <v>3.28</v>
      </c>
      <c r="I865" s="4">
        <v>0</v>
      </c>
    </row>
    <row r="866" spans="1:9" x14ac:dyDescent="0.2">
      <c r="A866" s="2">
        <v>14</v>
      </c>
      <c r="B866" s="1" t="s">
        <v>212</v>
      </c>
      <c r="C866" s="4">
        <v>2</v>
      </c>
      <c r="D866" s="8">
        <v>1.77</v>
      </c>
      <c r="E866" s="4">
        <v>0</v>
      </c>
      <c r="F866" s="8">
        <v>0</v>
      </c>
      <c r="G866" s="4">
        <v>2</v>
      </c>
      <c r="H866" s="8">
        <v>3.28</v>
      </c>
      <c r="I866" s="4">
        <v>0</v>
      </c>
    </row>
    <row r="867" spans="1:9" x14ac:dyDescent="0.2">
      <c r="A867" s="2">
        <v>14</v>
      </c>
      <c r="B867" s="1" t="s">
        <v>213</v>
      </c>
      <c r="C867" s="4">
        <v>2</v>
      </c>
      <c r="D867" s="8">
        <v>1.77</v>
      </c>
      <c r="E867" s="4">
        <v>0</v>
      </c>
      <c r="F867" s="8">
        <v>0</v>
      </c>
      <c r="G867" s="4">
        <v>2</v>
      </c>
      <c r="H867" s="8">
        <v>3.28</v>
      </c>
      <c r="I867" s="4">
        <v>0</v>
      </c>
    </row>
    <row r="868" spans="1:9" x14ac:dyDescent="0.2">
      <c r="A868" s="2">
        <v>14</v>
      </c>
      <c r="B868" s="1" t="s">
        <v>156</v>
      </c>
      <c r="C868" s="4">
        <v>2</v>
      </c>
      <c r="D868" s="8">
        <v>1.77</v>
      </c>
      <c r="E868" s="4">
        <v>1</v>
      </c>
      <c r="F868" s="8">
        <v>2</v>
      </c>
      <c r="G868" s="4">
        <v>1</v>
      </c>
      <c r="H868" s="8">
        <v>1.64</v>
      </c>
      <c r="I868" s="4">
        <v>0</v>
      </c>
    </row>
    <row r="869" spans="1:9" x14ac:dyDescent="0.2">
      <c r="A869" s="2">
        <v>14</v>
      </c>
      <c r="B869" s="1" t="s">
        <v>127</v>
      </c>
      <c r="C869" s="4">
        <v>2</v>
      </c>
      <c r="D869" s="8">
        <v>1.77</v>
      </c>
      <c r="E869" s="4">
        <v>1</v>
      </c>
      <c r="F869" s="8">
        <v>2</v>
      </c>
      <c r="G869" s="4">
        <v>1</v>
      </c>
      <c r="H869" s="8">
        <v>1.64</v>
      </c>
      <c r="I869" s="4">
        <v>0</v>
      </c>
    </row>
    <row r="870" spans="1:9" x14ac:dyDescent="0.2">
      <c r="A870" s="2">
        <v>14</v>
      </c>
      <c r="B870" s="1" t="s">
        <v>198</v>
      </c>
      <c r="C870" s="4">
        <v>2</v>
      </c>
      <c r="D870" s="8">
        <v>1.77</v>
      </c>
      <c r="E870" s="4">
        <v>1</v>
      </c>
      <c r="F870" s="8">
        <v>2</v>
      </c>
      <c r="G870" s="4">
        <v>1</v>
      </c>
      <c r="H870" s="8">
        <v>1.64</v>
      </c>
      <c r="I870" s="4">
        <v>0</v>
      </c>
    </row>
    <row r="871" spans="1:9" x14ac:dyDescent="0.2">
      <c r="A871" s="2">
        <v>14</v>
      </c>
      <c r="B871" s="1" t="s">
        <v>137</v>
      </c>
      <c r="C871" s="4">
        <v>2</v>
      </c>
      <c r="D871" s="8">
        <v>1.77</v>
      </c>
      <c r="E871" s="4">
        <v>2</v>
      </c>
      <c r="F871" s="8">
        <v>4</v>
      </c>
      <c r="G871" s="4">
        <v>0</v>
      </c>
      <c r="H871" s="8">
        <v>0</v>
      </c>
      <c r="I871" s="4">
        <v>0</v>
      </c>
    </row>
    <row r="872" spans="1:9" x14ac:dyDescent="0.2">
      <c r="A872" s="2">
        <v>14</v>
      </c>
      <c r="B872" s="1" t="s">
        <v>139</v>
      </c>
      <c r="C872" s="4">
        <v>2</v>
      </c>
      <c r="D872" s="8">
        <v>1.77</v>
      </c>
      <c r="E872" s="4">
        <v>2</v>
      </c>
      <c r="F872" s="8">
        <v>4</v>
      </c>
      <c r="G872" s="4">
        <v>0</v>
      </c>
      <c r="H872" s="8">
        <v>0</v>
      </c>
      <c r="I872" s="4">
        <v>0</v>
      </c>
    </row>
    <row r="873" spans="1:9" x14ac:dyDescent="0.2">
      <c r="A873" s="2">
        <v>14</v>
      </c>
      <c r="B873" s="1" t="s">
        <v>140</v>
      </c>
      <c r="C873" s="4">
        <v>2</v>
      </c>
      <c r="D873" s="8">
        <v>1.77</v>
      </c>
      <c r="E873" s="4">
        <v>1</v>
      </c>
      <c r="F873" s="8">
        <v>2</v>
      </c>
      <c r="G873" s="4">
        <v>1</v>
      </c>
      <c r="H873" s="8">
        <v>1.64</v>
      </c>
      <c r="I873" s="4">
        <v>0</v>
      </c>
    </row>
    <row r="874" spans="1:9" x14ac:dyDescent="0.2">
      <c r="A874" s="2">
        <v>14</v>
      </c>
      <c r="B874" s="1" t="s">
        <v>158</v>
      </c>
      <c r="C874" s="4">
        <v>2</v>
      </c>
      <c r="D874" s="8">
        <v>1.77</v>
      </c>
      <c r="E874" s="4">
        <v>2</v>
      </c>
      <c r="F874" s="8">
        <v>4</v>
      </c>
      <c r="G874" s="4">
        <v>0</v>
      </c>
      <c r="H874" s="8">
        <v>0</v>
      </c>
      <c r="I874" s="4">
        <v>0</v>
      </c>
    </row>
    <row r="875" spans="1:9" x14ac:dyDescent="0.2">
      <c r="A875" s="2">
        <v>14</v>
      </c>
      <c r="B875" s="1" t="s">
        <v>214</v>
      </c>
      <c r="C875" s="4">
        <v>2</v>
      </c>
      <c r="D875" s="8">
        <v>1.77</v>
      </c>
      <c r="E875" s="4">
        <v>1</v>
      </c>
      <c r="F875" s="8">
        <v>2</v>
      </c>
      <c r="G875" s="4">
        <v>1</v>
      </c>
      <c r="H875" s="8">
        <v>1.64</v>
      </c>
      <c r="I875" s="4">
        <v>0</v>
      </c>
    </row>
    <row r="876" spans="1:9" x14ac:dyDescent="0.2">
      <c r="A876" s="1"/>
      <c r="C876" s="4"/>
      <c r="D876" s="8"/>
      <c r="E876" s="4"/>
      <c r="F876" s="8"/>
      <c r="G876" s="4"/>
      <c r="H876" s="8"/>
      <c r="I876" s="4"/>
    </row>
    <row r="877" spans="1:9" x14ac:dyDescent="0.2">
      <c r="A877" s="1" t="s">
        <v>37</v>
      </c>
      <c r="C877" s="4"/>
      <c r="D877" s="8"/>
      <c r="E877" s="4"/>
      <c r="F877" s="8"/>
      <c r="G877" s="4"/>
      <c r="H877" s="8"/>
      <c r="I877" s="4"/>
    </row>
    <row r="878" spans="1:9" x14ac:dyDescent="0.2">
      <c r="A878" s="2">
        <v>1</v>
      </c>
      <c r="B878" s="1" t="s">
        <v>122</v>
      </c>
      <c r="C878" s="4">
        <v>14</v>
      </c>
      <c r="D878" s="8">
        <v>8.5399999999999991</v>
      </c>
      <c r="E878" s="4">
        <v>12</v>
      </c>
      <c r="F878" s="8">
        <v>11.01</v>
      </c>
      <c r="G878" s="4">
        <v>2</v>
      </c>
      <c r="H878" s="8">
        <v>3.92</v>
      </c>
      <c r="I878" s="4">
        <v>0</v>
      </c>
    </row>
    <row r="879" spans="1:9" x14ac:dyDescent="0.2">
      <c r="A879" s="2">
        <v>2</v>
      </c>
      <c r="B879" s="1" t="s">
        <v>138</v>
      </c>
      <c r="C879" s="4">
        <v>13</v>
      </c>
      <c r="D879" s="8">
        <v>7.93</v>
      </c>
      <c r="E879" s="4">
        <v>13</v>
      </c>
      <c r="F879" s="8">
        <v>11.93</v>
      </c>
      <c r="G879" s="4">
        <v>0</v>
      </c>
      <c r="H879" s="8">
        <v>0</v>
      </c>
      <c r="I879" s="4">
        <v>0</v>
      </c>
    </row>
    <row r="880" spans="1:9" x14ac:dyDescent="0.2">
      <c r="A880" s="2">
        <v>3</v>
      </c>
      <c r="B880" s="1" t="s">
        <v>125</v>
      </c>
      <c r="C880" s="4">
        <v>11</v>
      </c>
      <c r="D880" s="8">
        <v>6.71</v>
      </c>
      <c r="E880" s="4">
        <v>9</v>
      </c>
      <c r="F880" s="8">
        <v>8.26</v>
      </c>
      <c r="G880" s="4">
        <v>2</v>
      </c>
      <c r="H880" s="8">
        <v>3.92</v>
      </c>
      <c r="I880" s="4">
        <v>0</v>
      </c>
    </row>
    <row r="881" spans="1:9" x14ac:dyDescent="0.2">
      <c r="A881" s="2">
        <v>4</v>
      </c>
      <c r="B881" s="1" t="s">
        <v>137</v>
      </c>
      <c r="C881" s="4">
        <v>9</v>
      </c>
      <c r="D881" s="8">
        <v>5.49</v>
      </c>
      <c r="E881" s="4">
        <v>9</v>
      </c>
      <c r="F881" s="8">
        <v>8.26</v>
      </c>
      <c r="G881" s="4">
        <v>0</v>
      </c>
      <c r="H881" s="8">
        <v>0</v>
      </c>
      <c r="I881" s="4">
        <v>0</v>
      </c>
    </row>
    <row r="882" spans="1:9" x14ac:dyDescent="0.2">
      <c r="A882" s="2">
        <v>5</v>
      </c>
      <c r="B882" s="1" t="s">
        <v>133</v>
      </c>
      <c r="C882" s="4">
        <v>7</v>
      </c>
      <c r="D882" s="8">
        <v>4.2699999999999996</v>
      </c>
      <c r="E882" s="4">
        <v>4</v>
      </c>
      <c r="F882" s="8">
        <v>3.67</v>
      </c>
      <c r="G882" s="4">
        <v>3</v>
      </c>
      <c r="H882" s="8">
        <v>5.88</v>
      </c>
      <c r="I882" s="4">
        <v>0</v>
      </c>
    </row>
    <row r="883" spans="1:9" x14ac:dyDescent="0.2">
      <c r="A883" s="2">
        <v>6</v>
      </c>
      <c r="B883" s="1" t="s">
        <v>121</v>
      </c>
      <c r="C883" s="4">
        <v>6</v>
      </c>
      <c r="D883" s="8">
        <v>3.66</v>
      </c>
      <c r="E883" s="4">
        <v>1</v>
      </c>
      <c r="F883" s="8">
        <v>0.92</v>
      </c>
      <c r="G883" s="4">
        <v>5</v>
      </c>
      <c r="H883" s="8">
        <v>9.8000000000000007</v>
      </c>
      <c r="I883" s="4">
        <v>0</v>
      </c>
    </row>
    <row r="884" spans="1:9" x14ac:dyDescent="0.2">
      <c r="A884" s="2">
        <v>6</v>
      </c>
      <c r="B884" s="1" t="s">
        <v>177</v>
      </c>
      <c r="C884" s="4">
        <v>6</v>
      </c>
      <c r="D884" s="8">
        <v>3.66</v>
      </c>
      <c r="E884" s="4">
        <v>1</v>
      </c>
      <c r="F884" s="8">
        <v>0.92</v>
      </c>
      <c r="G884" s="4">
        <v>5</v>
      </c>
      <c r="H884" s="8">
        <v>9.8000000000000007</v>
      </c>
      <c r="I884" s="4">
        <v>0</v>
      </c>
    </row>
    <row r="885" spans="1:9" x14ac:dyDescent="0.2">
      <c r="A885" s="2">
        <v>8</v>
      </c>
      <c r="B885" s="1" t="s">
        <v>124</v>
      </c>
      <c r="C885" s="4">
        <v>5</v>
      </c>
      <c r="D885" s="8">
        <v>3.05</v>
      </c>
      <c r="E885" s="4">
        <v>2</v>
      </c>
      <c r="F885" s="8">
        <v>1.83</v>
      </c>
      <c r="G885" s="4">
        <v>3</v>
      </c>
      <c r="H885" s="8">
        <v>5.88</v>
      </c>
      <c r="I885" s="4">
        <v>0</v>
      </c>
    </row>
    <row r="886" spans="1:9" x14ac:dyDescent="0.2">
      <c r="A886" s="2">
        <v>8</v>
      </c>
      <c r="B886" s="1" t="s">
        <v>173</v>
      </c>
      <c r="C886" s="4">
        <v>5</v>
      </c>
      <c r="D886" s="8">
        <v>3.05</v>
      </c>
      <c r="E886" s="4">
        <v>5</v>
      </c>
      <c r="F886" s="8">
        <v>4.59</v>
      </c>
      <c r="G886" s="4">
        <v>0</v>
      </c>
      <c r="H886" s="8">
        <v>0</v>
      </c>
      <c r="I886" s="4">
        <v>0</v>
      </c>
    </row>
    <row r="887" spans="1:9" x14ac:dyDescent="0.2">
      <c r="A887" s="2">
        <v>10</v>
      </c>
      <c r="B887" s="1" t="s">
        <v>127</v>
      </c>
      <c r="C887" s="4">
        <v>4</v>
      </c>
      <c r="D887" s="8">
        <v>2.44</v>
      </c>
      <c r="E887" s="4">
        <v>4</v>
      </c>
      <c r="F887" s="8">
        <v>3.67</v>
      </c>
      <c r="G887" s="4">
        <v>0</v>
      </c>
      <c r="H887" s="8">
        <v>0</v>
      </c>
      <c r="I887" s="4">
        <v>0</v>
      </c>
    </row>
    <row r="888" spans="1:9" x14ac:dyDescent="0.2">
      <c r="A888" s="2">
        <v>10</v>
      </c>
      <c r="B888" s="1" t="s">
        <v>128</v>
      </c>
      <c r="C888" s="4">
        <v>4</v>
      </c>
      <c r="D888" s="8">
        <v>2.44</v>
      </c>
      <c r="E888" s="4">
        <v>2</v>
      </c>
      <c r="F888" s="8">
        <v>1.83</v>
      </c>
      <c r="G888" s="4">
        <v>2</v>
      </c>
      <c r="H888" s="8">
        <v>3.92</v>
      </c>
      <c r="I888" s="4">
        <v>0</v>
      </c>
    </row>
    <row r="889" spans="1:9" x14ac:dyDescent="0.2">
      <c r="A889" s="2">
        <v>10</v>
      </c>
      <c r="B889" s="1" t="s">
        <v>134</v>
      </c>
      <c r="C889" s="4">
        <v>4</v>
      </c>
      <c r="D889" s="8">
        <v>2.44</v>
      </c>
      <c r="E889" s="4">
        <v>4</v>
      </c>
      <c r="F889" s="8">
        <v>3.67</v>
      </c>
      <c r="G889" s="4">
        <v>0</v>
      </c>
      <c r="H889" s="8">
        <v>0</v>
      </c>
      <c r="I889" s="4">
        <v>0</v>
      </c>
    </row>
    <row r="890" spans="1:9" x14ac:dyDescent="0.2">
      <c r="A890" s="2">
        <v>13</v>
      </c>
      <c r="B890" s="1" t="s">
        <v>146</v>
      </c>
      <c r="C890" s="4">
        <v>3</v>
      </c>
      <c r="D890" s="8">
        <v>1.83</v>
      </c>
      <c r="E890" s="4">
        <v>1</v>
      </c>
      <c r="F890" s="8">
        <v>0.92</v>
      </c>
      <c r="G890" s="4">
        <v>2</v>
      </c>
      <c r="H890" s="8">
        <v>3.92</v>
      </c>
      <c r="I890" s="4">
        <v>0</v>
      </c>
    </row>
    <row r="891" spans="1:9" x14ac:dyDescent="0.2">
      <c r="A891" s="2">
        <v>13</v>
      </c>
      <c r="B891" s="1" t="s">
        <v>126</v>
      </c>
      <c r="C891" s="4">
        <v>3</v>
      </c>
      <c r="D891" s="8">
        <v>1.83</v>
      </c>
      <c r="E891" s="4">
        <v>3</v>
      </c>
      <c r="F891" s="8">
        <v>2.75</v>
      </c>
      <c r="G891" s="4">
        <v>0</v>
      </c>
      <c r="H891" s="8">
        <v>0</v>
      </c>
      <c r="I891" s="4">
        <v>0</v>
      </c>
    </row>
    <row r="892" spans="1:9" x14ac:dyDescent="0.2">
      <c r="A892" s="2">
        <v>13</v>
      </c>
      <c r="B892" s="1" t="s">
        <v>198</v>
      </c>
      <c r="C892" s="4">
        <v>3</v>
      </c>
      <c r="D892" s="8">
        <v>1.83</v>
      </c>
      <c r="E892" s="4">
        <v>3</v>
      </c>
      <c r="F892" s="8">
        <v>2.75</v>
      </c>
      <c r="G892" s="4">
        <v>0</v>
      </c>
      <c r="H892" s="8">
        <v>0</v>
      </c>
      <c r="I892" s="4">
        <v>0</v>
      </c>
    </row>
    <row r="893" spans="1:9" x14ac:dyDescent="0.2">
      <c r="A893" s="2">
        <v>16</v>
      </c>
      <c r="B893" s="1" t="s">
        <v>143</v>
      </c>
      <c r="C893" s="4">
        <v>2</v>
      </c>
      <c r="D893" s="8">
        <v>1.22</v>
      </c>
      <c r="E893" s="4">
        <v>1</v>
      </c>
      <c r="F893" s="8">
        <v>0.92</v>
      </c>
      <c r="G893" s="4">
        <v>1</v>
      </c>
      <c r="H893" s="8">
        <v>1.96</v>
      </c>
      <c r="I893" s="4">
        <v>0</v>
      </c>
    </row>
    <row r="894" spans="1:9" x14ac:dyDescent="0.2">
      <c r="A894" s="2">
        <v>16</v>
      </c>
      <c r="B894" s="1" t="s">
        <v>168</v>
      </c>
      <c r="C894" s="4">
        <v>2</v>
      </c>
      <c r="D894" s="8">
        <v>1.22</v>
      </c>
      <c r="E894" s="4">
        <v>2</v>
      </c>
      <c r="F894" s="8">
        <v>1.83</v>
      </c>
      <c r="G894" s="4">
        <v>0</v>
      </c>
      <c r="H894" s="8">
        <v>0</v>
      </c>
      <c r="I894" s="4">
        <v>0</v>
      </c>
    </row>
    <row r="895" spans="1:9" x14ac:dyDescent="0.2">
      <c r="A895" s="2">
        <v>16</v>
      </c>
      <c r="B895" s="1" t="s">
        <v>215</v>
      </c>
      <c r="C895" s="4">
        <v>2</v>
      </c>
      <c r="D895" s="8">
        <v>1.22</v>
      </c>
      <c r="E895" s="4">
        <v>2</v>
      </c>
      <c r="F895" s="8">
        <v>1.83</v>
      </c>
      <c r="G895" s="4">
        <v>0</v>
      </c>
      <c r="H895" s="8">
        <v>0</v>
      </c>
      <c r="I895" s="4">
        <v>0</v>
      </c>
    </row>
    <row r="896" spans="1:9" x14ac:dyDescent="0.2">
      <c r="A896" s="2">
        <v>16</v>
      </c>
      <c r="B896" s="1" t="s">
        <v>216</v>
      </c>
      <c r="C896" s="4">
        <v>2</v>
      </c>
      <c r="D896" s="8">
        <v>1.22</v>
      </c>
      <c r="E896" s="4">
        <v>0</v>
      </c>
      <c r="F896" s="8">
        <v>0</v>
      </c>
      <c r="G896" s="4">
        <v>2</v>
      </c>
      <c r="H896" s="8">
        <v>3.92</v>
      </c>
      <c r="I896" s="4">
        <v>0</v>
      </c>
    </row>
    <row r="897" spans="1:9" x14ac:dyDescent="0.2">
      <c r="A897" s="2">
        <v>16</v>
      </c>
      <c r="B897" s="1" t="s">
        <v>130</v>
      </c>
      <c r="C897" s="4">
        <v>2</v>
      </c>
      <c r="D897" s="8">
        <v>1.22</v>
      </c>
      <c r="E897" s="4">
        <v>2</v>
      </c>
      <c r="F897" s="8">
        <v>1.83</v>
      </c>
      <c r="G897" s="4">
        <v>0</v>
      </c>
      <c r="H897" s="8">
        <v>0</v>
      </c>
      <c r="I897" s="4">
        <v>0</v>
      </c>
    </row>
    <row r="898" spans="1:9" x14ac:dyDescent="0.2">
      <c r="A898" s="2">
        <v>16</v>
      </c>
      <c r="B898" s="1" t="s">
        <v>141</v>
      </c>
      <c r="C898" s="4">
        <v>2</v>
      </c>
      <c r="D898" s="8">
        <v>1.22</v>
      </c>
      <c r="E898" s="4">
        <v>0</v>
      </c>
      <c r="F898" s="8">
        <v>0</v>
      </c>
      <c r="G898" s="4">
        <v>2</v>
      </c>
      <c r="H898" s="8">
        <v>3.92</v>
      </c>
      <c r="I898" s="4">
        <v>0</v>
      </c>
    </row>
    <row r="899" spans="1:9" x14ac:dyDescent="0.2">
      <c r="A899" s="2">
        <v>16</v>
      </c>
      <c r="B899" s="1" t="s">
        <v>154</v>
      </c>
      <c r="C899" s="4">
        <v>2</v>
      </c>
      <c r="D899" s="8">
        <v>1.22</v>
      </c>
      <c r="E899" s="4">
        <v>1</v>
      </c>
      <c r="F899" s="8">
        <v>0.92</v>
      </c>
      <c r="G899" s="4">
        <v>1</v>
      </c>
      <c r="H899" s="8">
        <v>1.96</v>
      </c>
      <c r="I899" s="4">
        <v>0</v>
      </c>
    </row>
    <row r="900" spans="1:9" x14ac:dyDescent="0.2">
      <c r="A900" s="2">
        <v>16</v>
      </c>
      <c r="B900" s="1" t="s">
        <v>180</v>
      </c>
      <c r="C900" s="4">
        <v>2</v>
      </c>
      <c r="D900" s="8">
        <v>1.22</v>
      </c>
      <c r="E900" s="4">
        <v>0</v>
      </c>
      <c r="F900" s="8">
        <v>0</v>
      </c>
      <c r="G900" s="4">
        <v>1</v>
      </c>
      <c r="H900" s="8">
        <v>1.96</v>
      </c>
      <c r="I900" s="4">
        <v>0</v>
      </c>
    </row>
    <row r="901" spans="1:9" x14ac:dyDescent="0.2">
      <c r="A901" s="2">
        <v>16</v>
      </c>
      <c r="B901" s="1" t="s">
        <v>140</v>
      </c>
      <c r="C901" s="4">
        <v>2</v>
      </c>
      <c r="D901" s="8">
        <v>1.22</v>
      </c>
      <c r="E901" s="4">
        <v>2</v>
      </c>
      <c r="F901" s="8">
        <v>1.83</v>
      </c>
      <c r="G901" s="4">
        <v>0</v>
      </c>
      <c r="H901" s="8">
        <v>0</v>
      </c>
      <c r="I901" s="4">
        <v>0</v>
      </c>
    </row>
    <row r="902" spans="1:9" x14ac:dyDescent="0.2">
      <c r="A902" s="2">
        <v>16</v>
      </c>
      <c r="B902" s="1" t="s">
        <v>217</v>
      </c>
      <c r="C902" s="4">
        <v>2</v>
      </c>
      <c r="D902" s="8">
        <v>1.22</v>
      </c>
      <c r="E902" s="4">
        <v>0</v>
      </c>
      <c r="F902" s="8">
        <v>0</v>
      </c>
      <c r="G902" s="4">
        <v>0</v>
      </c>
      <c r="H902" s="8">
        <v>0</v>
      </c>
      <c r="I902" s="4">
        <v>0</v>
      </c>
    </row>
    <row r="903" spans="1:9" x14ac:dyDescent="0.2">
      <c r="A903" s="2">
        <v>16</v>
      </c>
      <c r="B903" s="1" t="s">
        <v>157</v>
      </c>
      <c r="C903" s="4">
        <v>2</v>
      </c>
      <c r="D903" s="8">
        <v>1.22</v>
      </c>
      <c r="E903" s="4">
        <v>0</v>
      </c>
      <c r="F903" s="8">
        <v>0</v>
      </c>
      <c r="G903" s="4">
        <v>2</v>
      </c>
      <c r="H903" s="8">
        <v>3.92</v>
      </c>
      <c r="I903" s="4">
        <v>0</v>
      </c>
    </row>
    <row r="904" spans="1:9" x14ac:dyDescent="0.2">
      <c r="A904" s="2">
        <v>16</v>
      </c>
      <c r="B904" s="1" t="s">
        <v>158</v>
      </c>
      <c r="C904" s="4">
        <v>2</v>
      </c>
      <c r="D904" s="8">
        <v>1.22</v>
      </c>
      <c r="E904" s="4">
        <v>2</v>
      </c>
      <c r="F904" s="8">
        <v>1.83</v>
      </c>
      <c r="G904" s="4">
        <v>0</v>
      </c>
      <c r="H904" s="8">
        <v>0</v>
      </c>
      <c r="I904" s="4">
        <v>0</v>
      </c>
    </row>
    <row r="905" spans="1:9" x14ac:dyDescent="0.2">
      <c r="A905" s="1"/>
      <c r="C905" s="4"/>
      <c r="D905" s="8"/>
      <c r="E905" s="4"/>
      <c r="F905" s="8"/>
      <c r="G905" s="4"/>
      <c r="H905" s="8"/>
      <c r="I905" s="4"/>
    </row>
    <row r="906" spans="1:9" x14ac:dyDescent="0.2">
      <c r="A906" s="1" t="s">
        <v>38</v>
      </c>
      <c r="C906" s="4"/>
      <c r="D906" s="8"/>
      <c r="E906" s="4"/>
      <c r="F906" s="8"/>
      <c r="G906" s="4"/>
      <c r="H906" s="8"/>
      <c r="I906" s="4"/>
    </row>
    <row r="907" spans="1:9" x14ac:dyDescent="0.2">
      <c r="A907" s="2">
        <v>1</v>
      </c>
      <c r="B907" s="1" t="s">
        <v>133</v>
      </c>
      <c r="C907" s="4">
        <v>27</v>
      </c>
      <c r="D907" s="8">
        <v>50</v>
      </c>
      <c r="E907" s="4">
        <v>27</v>
      </c>
      <c r="F907" s="8">
        <v>61.36</v>
      </c>
      <c r="G907" s="4">
        <v>0</v>
      </c>
      <c r="H907" s="8">
        <v>0</v>
      </c>
      <c r="I907" s="4">
        <v>0</v>
      </c>
    </row>
    <row r="908" spans="1:9" x14ac:dyDescent="0.2">
      <c r="A908" s="2">
        <v>2</v>
      </c>
      <c r="B908" s="1" t="s">
        <v>169</v>
      </c>
      <c r="C908" s="4">
        <v>5</v>
      </c>
      <c r="D908" s="8">
        <v>9.26</v>
      </c>
      <c r="E908" s="4">
        <v>4</v>
      </c>
      <c r="F908" s="8">
        <v>9.09</v>
      </c>
      <c r="G908" s="4">
        <v>1</v>
      </c>
      <c r="H908" s="8">
        <v>16.670000000000002</v>
      </c>
      <c r="I908" s="4">
        <v>0</v>
      </c>
    </row>
    <row r="909" spans="1:9" x14ac:dyDescent="0.2">
      <c r="A909" s="2">
        <v>3</v>
      </c>
      <c r="B909" s="1" t="s">
        <v>127</v>
      </c>
      <c r="C909" s="4">
        <v>3</v>
      </c>
      <c r="D909" s="8">
        <v>5.56</v>
      </c>
      <c r="E909" s="4">
        <v>1</v>
      </c>
      <c r="F909" s="8">
        <v>2.27</v>
      </c>
      <c r="G909" s="4">
        <v>2</v>
      </c>
      <c r="H909" s="8">
        <v>33.33</v>
      </c>
      <c r="I909" s="4">
        <v>0</v>
      </c>
    </row>
    <row r="910" spans="1:9" x14ac:dyDescent="0.2">
      <c r="A910" s="2">
        <v>4</v>
      </c>
      <c r="B910" s="1" t="s">
        <v>144</v>
      </c>
      <c r="C910" s="4">
        <v>2</v>
      </c>
      <c r="D910" s="8">
        <v>3.7</v>
      </c>
      <c r="E910" s="4">
        <v>2</v>
      </c>
      <c r="F910" s="8">
        <v>4.55</v>
      </c>
      <c r="G910" s="4">
        <v>0</v>
      </c>
      <c r="H910" s="8">
        <v>0</v>
      </c>
      <c r="I910" s="4">
        <v>0</v>
      </c>
    </row>
    <row r="911" spans="1:9" x14ac:dyDescent="0.2">
      <c r="A911" s="2">
        <v>4</v>
      </c>
      <c r="B911" s="1" t="s">
        <v>125</v>
      </c>
      <c r="C911" s="4">
        <v>2</v>
      </c>
      <c r="D911" s="8">
        <v>3.7</v>
      </c>
      <c r="E911" s="4">
        <v>2</v>
      </c>
      <c r="F911" s="8">
        <v>4.55</v>
      </c>
      <c r="G911" s="4">
        <v>0</v>
      </c>
      <c r="H911" s="8">
        <v>0</v>
      </c>
      <c r="I911" s="4">
        <v>0</v>
      </c>
    </row>
    <row r="912" spans="1:9" x14ac:dyDescent="0.2">
      <c r="A912" s="2">
        <v>4</v>
      </c>
      <c r="B912" s="1" t="s">
        <v>126</v>
      </c>
      <c r="C912" s="4">
        <v>2</v>
      </c>
      <c r="D912" s="8">
        <v>3.7</v>
      </c>
      <c r="E912" s="4">
        <v>2</v>
      </c>
      <c r="F912" s="8">
        <v>4.55</v>
      </c>
      <c r="G912" s="4">
        <v>0</v>
      </c>
      <c r="H912" s="8">
        <v>0</v>
      </c>
      <c r="I912" s="4">
        <v>0</v>
      </c>
    </row>
    <row r="913" spans="1:9" x14ac:dyDescent="0.2">
      <c r="A913" s="2">
        <v>4</v>
      </c>
      <c r="B913" s="1" t="s">
        <v>135</v>
      </c>
      <c r="C913" s="4">
        <v>2</v>
      </c>
      <c r="D913" s="8">
        <v>3.7</v>
      </c>
      <c r="E913" s="4">
        <v>1</v>
      </c>
      <c r="F913" s="8">
        <v>2.27</v>
      </c>
      <c r="G913" s="4">
        <v>1</v>
      </c>
      <c r="H913" s="8">
        <v>16.670000000000002</v>
      </c>
      <c r="I913" s="4">
        <v>0</v>
      </c>
    </row>
    <row r="914" spans="1:9" x14ac:dyDescent="0.2">
      <c r="A914" s="2">
        <v>8</v>
      </c>
      <c r="B914" s="1" t="s">
        <v>121</v>
      </c>
      <c r="C914" s="4">
        <v>1</v>
      </c>
      <c r="D914" s="8">
        <v>1.85</v>
      </c>
      <c r="E914" s="4">
        <v>0</v>
      </c>
      <c r="F914" s="8">
        <v>0</v>
      </c>
      <c r="G914" s="4">
        <v>1</v>
      </c>
      <c r="H914" s="8">
        <v>16.670000000000002</v>
      </c>
      <c r="I914" s="4">
        <v>0</v>
      </c>
    </row>
    <row r="915" spans="1:9" x14ac:dyDescent="0.2">
      <c r="A915" s="2">
        <v>8</v>
      </c>
      <c r="B915" s="1" t="s">
        <v>184</v>
      </c>
      <c r="C915" s="4">
        <v>1</v>
      </c>
      <c r="D915" s="8">
        <v>1.85</v>
      </c>
      <c r="E915" s="4">
        <v>1</v>
      </c>
      <c r="F915" s="8">
        <v>2.27</v>
      </c>
      <c r="G915" s="4">
        <v>0</v>
      </c>
      <c r="H915" s="8">
        <v>0</v>
      </c>
      <c r="I915" s="4">
        <v>0</v>
      </c>
    </row>
    <row r="916" spans="1:9" x14ac:dyDescent="0.2">
      <c r="A916" s="2">
        <v>8</v>
      </c>
      <c r="B916" s="1" t="s">
        <v>218</v>
      </c>
      <c r="C916" s="4">
        <v>1</v>
      </c>
      <c r="D916" s="8">
        <v>1.85</v>
      </c>
      <c r="E916" s="4">
        <v>1</v>
      </c>
      <c r="F916" s="8">
        <v>2.27</v>
      </c>
      <c r="G916" s="4">
        <v>0</v>
      </c>
      <c r="H916" s="8">
        <v>0</v>
      </c>
      <c r="I916" s="4">
        <v>0</v>
      </c>
    </row>
    <row r="917" spans="1:9" x14ac:dyDescent="0.2">
      <c r="A917" s="2">
        <v>8</v>
      </c>
      <c r="B917" s="1" t="s">
        <v>134</v>
      </c>
      <c r="C917" s="4">
        <v>1</v>
      </c>
      <c r="D917" s="8">
        <v>1.85</v>
      </c>
      <c r="E917" s="4">
        <v>0</v>
      </c>
      <c r="F917" s="8">
        <v>0</v>
      </c>
      <c r="G917" s="4">
        <v>1</v>
      </c>
      <c r="H917" s="8">
        <v>16.670000000000002</v>
      </c>
      <c r="I917" s="4">
        <v>0</v>
      </c>
    </row>
    <row r="918" spans="1:9" x14ac:dyDescent="0.2">
      <c r="A918" s="2">
        <v>8</v>
      </c>
      <c r="B918" s="1" t="s">
        <v>142</v>
      </c>
      <c r="C918" s="4">
        <v>1</v>
      </c>
      <c r="D918" s="8">
        <v>1.85</v>
      </c>
      <c r="E918" s="4">
        <v>1</v>
      </c>
      <c r="F918" s="8">
        <v>2.27</v>
      </c>
      <c r="G918" s="4">
        <v>0</v>
      </c>
      <c r="H918" s="8">
        <v>0</v>
      </c>
      <c r="I918" s="4">
        <v>0</v>
      </c>
    </row>
    <row r="919" spans="1:9" x14ac:dyDescent="0.2">
      <c r="A919" s="2">
        <v>8</v>
      </c>
      <c r="B919" s="1" t="s">
        <v>137</v>
      </c>
      <c r="C919" s="4">
        <v>1</v>
      </c>
      <c r="D919" s="8">
        <v>1.85</v>
      </c>
      <c r="E919" s="4">
        <v>1</v>
      </c>
      <c r="F919" s="8">
        <v>2.27</v>
      </c>
      <c r="G919" s="4">
        <v>0</v>
      </c>
      <c r="H919" s="8">
        <v>0</v>
      </c>
      <c r="I919" s="4">
        <v>0</v>
      </c>
    </row>
    <row r="920" spans="1:9" x14ac:dyDescent="0.2">
      <c r="A920" s="2">
        <v>8</v>
      </c>
      <c r="B920" s="1" t="s">
        <v>219</v>
      </c>
      <c r="C920" s="4">
        <v>1</v>
      </c>
      <c r="D920" s="8">
        <v>1.85</v>
      </c>
      <c r="E920" s="4">
        <v>0</v>
      </c>
      <c r="F920" s="8">
        <v>0</v>
      </c>
      <c r="G920" s="4">
        <v>0</v>
      </c>
      <c r="H920" s="8">
        <v>0</v>
      </c>
      <c r="I920" s="4">
        <v>0</v>
      </c>
    </row>
    <row r="921" spans="1:9" x14ac:dyDescent="0.2">
      <c r="A921" s="2">
        <v>8</v>
      </c>
      <c r="B921" s="1" t="s">
        <v>220</v>
      </c>
      <c r="C921" s="4">
        <v>1</v>
      </c>
      <c r="D921" s="8">
        <v>1.85</v>
      </c>
      <c r="E921" s="4">
        <v>0</v>
      </c>
      <c r="F921" s="8">
        <v>0</v>
      </c>
      <c r="G921" s="4">
        <v>0</v>
      </c>
      <c r="H921" s="8">
        <v>0</v>
      </c>
      <c r="I921" s="4">
        <v>0</v>
      </c>
    </row>
    <row r="922" spans="1:9" x14ac:dyDescent="0.2">
      <c r="A922" s="2">
        <v>8</v>
      </c>
      <c r="B922" s="1" t="s">
        <v>180</v>
      </c>
      <c r="C922" s="4">
        <v>1</v>
      </c>
      <c r="D922" s="8">
        <v>1.85</v>
      </c>
      <c r="E922" s="4">
        <v>0</v>
      </c>
      <c r="F922" s="8">
        <v>0</v>
      </c>
      <c r="G922" s="4">
        <v>0</v>
      </c>
      <c r="H922" s="8">
        <v>0</v>
      </c>
      <c r="I922" s="4">
        <v>0</v>
      </c>
    </row>
    <row r="923" spans="1:9" x14ac:dyDescent="0.2">
      <c r="A923" s="2">
        <v>8</v>
      </c>
      <c r="B923" s="1" t="s">
        <v>217</v>
      </c>
      <c r="C923" s="4">
        <v>1</v>
      </c>
      <c r="D923" s="8">
        <v>1.85</v>
      </c>
      <c r="E923" s="4">
        <v>0</v>
      </c>
      <c r="F923" s="8">
        <v>0</v>
      </c>
      <c r="G923" s="4">
        <v>0</v>
      </c>
      <c r="H923" s="8">
        <v>0</v>
      </c>
      <c r="I923" s="4">
        <v>0</v>
      </c>
    </row>
    <row r="924" spans="1:9" x14ac:dyDescent="0.2">
      <c r="A924" s="2">
        <v>8</v>
      </c>
      <c r="B924" s="1" t="s">
        <v>221</v>
      </c>
      <c r="C924" s="4">
        <v>1</v>
      </c>
      <c r="D924" s="8">
        <v>1.85</v>
      </c>
      <c r="E924" s="4">
        <v>1</v>
      </c>
      <c r="F924" s="8">
        <v>2.27</v>
      </c>
      <c r="G924" s="4">
        <v>0</v>
      </c>
      <c r="H924" s="8">
        <v>0</v>
      </c>
      <c r="I924" s="4">
        <v>0</v>
      </c>
    </row>
    <row r="925" spans="1:9" x14ac:dyDescent="0.2">
      <c r="A925" s="1"/>
      <c r="C925" s="4"/>
      <c r="D925" s="8"/>
      <c r="E925" s="4"/>
      <c r="F925" s="8"/>
      <c r="G925" s="4"/>
      <c r="H925" s="8"/>
      <c r="I925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2AF6-3A0D-43CC-9E77-9CA5A0F7B1E5}">
  <sheetPr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263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1</v>
      </c>
      <c r="D5" s="8">
        <v>0.37</v>
      </c>
      <c r="E5" s="12">
        <v>0</v>
      </c>
      <c r="F5" s="8">
        <v>0</v>
      </c>
      <c r="G5" s="12">
        <v>1</v>
      </c>
      <c r="H5" s="8">
        <v>1.06</v>
      </c>
      <c r="I5" s="12">
        <v>0</v>
      </c>
    </row>
    <row r="6" spans="2:9" ht="15" customHeight="1" x14ac:dyDescent="0.2">
      <c r="B6" t="s">
        <v>40</v>
      </c>
      <c r="C6" s="12">
        <v>58</v>
      </c>
      <c r="D6" s="8">
        <v>21.56</v>
      </c>
      <c r="E6" s="12">
        <v>27</v>
      </c>
      <c r="F6" s="8">
        <v>15.98</v>
      </c>
      <c r="G6" s="12">
        <v>31</v>
      </c>
      <c r="H6" s="8">
        <v>32.979999999999997</v>
      </c>
      <c r="I6" s="12">
        <v>0</v>
      </c>
    </row>
    <row r="7" spans="2:9" ht="15" customHeight="1" x14ac:dyDescent="0.2">
      <c r="B7" t="s">
        <v>41</v>
      </c>
      <c r="C7" s="12">
        <v>21</v>
      </c>
      <c r="D7" s="8">
        <v>7.81</v>
      </c>
      <c r="E7" s="12">
        <v>6</v>
      </c>
      <c r="F7" s="8">
        <v>3.55</v>
      </c>
      <c r="G7" s="12">
        <v>14</v>
      </c>
      <c r="H7" s="8">
        <v>14.89</v>
      </c>
      <c r="I7" s="12">
        <v>1</v>
      </c>
    </row>
    <row r="8" spans="2:9" ht="15" customHeight="1" x14ac:dyDescent="0.2">
      <c r="B8" t="s">
        <v>42</v>
      </c>
      <c r="C8" s="12">
        <v>2</v>
      </c>
      <c r="D8" s="8">
        <v>0.74</v>
      </c>
      <c r="E8" s="12">
        <v>0</v>
      </c>
      <c r="F8" s="8">
        <v>0</v>
      </c>
      <c r="G8" s="12">
        <v>2</v>
      </c>
      <c r="H8" s="8">
        <v>2.13</v>
      </c>
      <c r="I8" s="12">
        <v>0</v>
      </c>
    </row>
    <row r="9" spans="2:9" ht="15" customHeight="1" x14ac:dyDescent="0.2">
      <c r="B9" t="s">
        <v>43</v>
      </c>
      <c r="C9" s="12">
        <v>2</v>
      </c>
      <c r="D9" s="8">
        <v>0.74</v>
      </c>
      <c r="E9" s="12">
        <v>1</v>
      </c>
      <c r="F9" s="8">
        <v>0.59</v>
      </c>
      <c r="G9" s="12">
        <v>1</v>
      </c>
      <c r="H9" s="8">
        <v>1.06</v>
      </c>
      <c r="I9" s="12">
        <v>0</v>
      </c>
    </row>
    <row r="10" spans="2:9" ht="15" customHeight="1" x14ac:dyDescent="0.2">
      <c r="B10" t="s">
        <v>44</v>
      </c>
      <c r="C10" s="12">
        <v>5</v>
      </c>
      <c r="D10" s="8">
        <v>1.86</v>
      </c>
      <c r="E10" s="12">
        <v>1</v>
      </c>
      <c r="F10" s="8">
        <v>0.59</v>
      </c>
      <c r="G10" s="12">
        <v>3</v>
      </c>
      <c r="H10" s="8">
        <v>3.19</v>
      </c>
      <c r="I10" s="12">
        <v>1</v>
      </c>
    </row>
    <row r="11" spans="2:9" ht="15" customHeight="1" x14ac:dyDescent="0.2">
      <c r="B11" t="s">
        <v>45</v>
      </c>
      <c r="C11" s="12">
        <v>71</v>
      </c>
      <c r="D11" s="8">
        <v>26.39</v>
      </c>
      <c r="E11" s="12">
        <v>49</v>
      </c>
      <c r="F11" s="8">
        <v>28.99</v>
      </c>
      <c r="G11" s="12">
        <v>21</v>
      </c>
      <c r="H11" s="8">
        <v>22.34</v>
      </c>
      <c r="I11" s="12">
        <v>1</v>
      </c>
    </row>
    <row r="12" spans="2:9" ht="15" customHeight="1" x14ac:dyDescent="0.2">
      <c r="B12" t="s">
        <v>46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47</v>
      </c>
      <c r="C13" s="12">
        <v>6</v>
      </c>
      <c r="D13" s="8">
        <v>2.23</v>
      </c>
      <c r="E13" s="12">
        <v>2</v>
      </c>
      <c r="F13" s="8">
        <v>1.18</v>
      </c>
      <c r="G13" s="12">
        <v>4</v>
      </c>
      <c r="H13" s="8">
        <v>4.26</v>
      </c>
      <c r="I13" s="12">
        <v>0</v>
      </c>
    </row>
    <row r="14" spans="2:9" ht="15" customHeight="1" x14ac:dyDescent="0.2">
      <c r="B14" t="s">
        <v>48</v>
      </c>
      <c r="C14" s="12">
        <v>10</v>
      </c>
      <c r="D14" s="8">
        <v>3.72</v>
      </c>
      <c r="E14" s="12">
        <v>6</v>
      </c>
      <c r="F14" s="8">
        <v>3.55</v>
      </c>
      <c r="G14" s="12">
        <v>3</v>
      </c>
      <c r="H14" s="8">
        <v>3.19</v>
      </c>
      <c r="I14" s="12">
        <v>0</v>
      </c>
    </row>
    <row r="15" spans="2:9" ht="15" customHeight="1" x14ac:dyDescent="0.2">
      <c r="B15" t="s">
        <v>49</v>
      </c>
      <c r="C15" s="12">
        <v>35</v>
      </c>
      <c r="D15" s="8">
        <v>13.01</v>
      </c>
      <c r="E15" s="12">
        <v>30</v>
      </c>
      <c r="F15" s="8">
        <v>17.75</v>
      </c>
      <c r="G15" s="12">
        <v>5</v>
      </c>
      <c r="H15" s="8">
        <v>5.32</v>
      </c>
      <c r="I15" s="12">
        <v>0</v>
      </c>
    </row>
    <row r="16" spans="2:9" ht="15" customHeight="1" x14ac:dyDescent="0.2">
      <c r="B16" t="s">
        <v>50</v>
      </c>
      <c r="C16" s="12">
        <v>41</v>
      </c>
      <c r="D16" s="8">
        <v>15.24</v>
      </c>
      <c r="E16" s="12">
        <v>35</v>
      </c>
      <c r="F16" s="8">
        <v>20.71</v>
      </c>
      <c r="G16" s="12">
        <v>6</v>
      </c>
      <c r="H16" s="8">
        <v>6.38</v>
      </c>
      <c r="I16" s="12">
        <v>0</v>
      </c>
    </row>
    <row r="17" spans="2:9" ht="15" customHeight="1" x14ac:dyDescent="0.2">
      <c r="B17" t="s">
        <v>51</v>
      </c>
      <c r="C17" s="12">
        <v>4</v>
      </c>
      <c r="D17" s="8">
        <v>1.49</v>
      </c>
      <c r="E17" s="12">
        <v>3</v>
      </c>
      <c r="F17" s="8">
        <v>1.78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52</v>
      </c>
      <c r="C18" s="12">
        <v>5</v>
      </c>
      <c r="D18" s="8">
        <v>1.86</v>
      </c>
      <c r="E18" s="12">
        <v>3</v>
      </c>
      <c r="F18" s="8">
        <v>1.78</v>
      </c>
      <c r="G18" s="12">
        <v>1</v>
      </c>
      <c r="H18" s="8">
        <v>1.06</v>
      </c>
      <c r="I18" s="12">
        <v>0</v>
      </c>
    </row>
    <row r="19" spans="2:9" ht="15" customHeight="1" x14ac:dyDescent="0.2">
      <c r="B19" t="s">
        <v>53</v>
      </c>
      <c r="C19" s="12">
        <v>8</v>
      </c>
      <c r="D19" s="8">
        <v>2.97</v>
      </c>
      <c r="E19" s="12">
        <v>6</v>
      </c>
      <c r="F19" s="8">
        <v>3.55</v>
      </c>
      <c r="G19" s="12">
        <v>2</v>
      </c>
      <c r="H19" s="8">
        <v>2.13</v>
      </c>
      <c r="I19" s="12">
        <v>0</v>
      </c>
    </row>
    <row r="20" spans="2:9" ht="15" customHeight="1" x14ac:dyDescent="0.2">
      <c r="B20" s="9" t="s">
        <v>225</v>
      </c>
      <c r="C20" s="12">
        <f>SUM(LTBL_15482[総数／事業所数])</f>
        <v>269</v>
      </c>
      <c r="E20" s="12">
        <f>SUBTOTAL(109,LTBL_15482[個人／事業所数])</f>
        <v>169</v>
      </c>
      <c r="G20" s="12">
        <f>SUBTOTAL(109,LTBL_15482[法人／事業所数])</f>
        <v>94</v>
      </c>
      <c r="I20" s="12">
        <f>SUBTOTAL(109,LTBL_15482[法人以外の団体／事業所数])</f>
        <v>3</v>
      </c>
    </row>
    <row r="21" spans="2:9" ht="15" customHeight="1" x14ac:dyDescent="0.2">
      <c r="E21" s="11">
        <f>LTBL_15482[[#Totals],[個人／事業所数]]/LTBL_15482[[#Totals],[総数／事業所数]]</f>
        <v>0.62825278810408924</v>
      </c>
      <c r="G21" s="11">
        <f>LTBL_15482[[#Totals],[法人／事業所数]]/LTBL_15482[[#Totals],[総数／事業所数]]</f>
        <v>0.34944237918215615</v>
      </c>
      <c r="I21" s="11">
        <f>LTBL_15482[[#Totals],[法人以外の団体／事業所数]]/LTBL_15482[[#Totals],[総数／事業所数]]</f>
        <v>1.1152416356877323E-2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35</v>
      </c>
      <c r="D24" s="8">
        <v>13.01</v>
      </c>
      <c r="E24" s="12">
        <v>33</v>
      </c>
      <c r="F24" s="8">
        <v>19.53</v>
      </c>
      <c r="G24" s="12">
        <v>2</v>
      </c>
      <c r="H24" s="8">
        <v>2.13</v>
      </c>
      <c r="I24" s="12">
        <v>0</v>
      </c>
    </row>
    <row r="25" spans="2:9" ht="15" customHeight="1" x14ac:dyDescent="0.2">
      <c r="B25" t="s">
        <v>62</v>
      </c>
      <c r="C25" s="12">
        <v>31</v>
      </c>
      <c r="D25" s="8">
        <v>11.52</v>
      </c>
      <c r="E25" s="12">
        <v>12</v>
      </c>
      <c r="F25" s="8">
        <v>7.1</v>
      </c>
      <c r="G25" s="12">
        <v>19</v>
      </c>
      <c r="H25" s="8">
        <v>20.21</v>
      </c>
      <c r="I25" s="12">
        <v>0</v>
      </c>
    </row>
    <row r="26" spans="2:9" ht="15" customHeight="1" x14ac:dyDescent="0.2">
      <c r="B26" t="s">
        <v>70</v>
      </c>
      <c r="C26" s="12">
        <v>27</v>
      </c>
      <c r="D26" s="8">
        <v>10.039999999999999</v>
      </c>
      <c r="E26" s="12">
        <v>22</v>
      </c>
      <c r="F26" s="8">
        <v>13.02</v>
      </c>
      <c r="G26" s="12">
        <v>4</v>
      </c>
      <c r="H26" s="8">
        <v>4.26</v>
      </c>
      <c r="I26" s="12">
        <v>1</v>
      </c>
    </row>
    <row r="27" spans="2:9" ht="15" customHeight="1" x14ac:dyDescent="0.2">
      <c r="B27" t="s">
        <v>77</v>
      </c>
      <c r="C27" s="12">
        <v>25</v>
      </c>
      <c r="D27" s="8">
        <v>9.2899999999999991</v>
      </c>
      <c r="E27" s="12">
        <v>24</v>
      </c>
      <c r="F27" s="8">
        <v>14.2</v>
      </c>
      <c r="G27" s="12">
        <v>1</v>
      </c>
      <c r="H27" s="8">
        <v>1.06</v>
      </c>
      <c r="I27" s="12">
        <v>0</v>
      </c>
    </row>
    <row r="28" spans="2:9" ht="15" customHeight="1" x14ac:dyDescent="0.2">
      <c r="B28" t="s">
        <v>72</v>
      </c>
      <c r="C28" s="12">
        <v>20</v>
      </c>
      <c r="D28" s="8">
        <v>7.43</v>
      </c>
      <c r="E28" s="12">
        <v>12</v>
      </c>
      <c r="F28" s="8">
        <v>7.1</v>
      </c>
      <c r="G28" s="12">
        <v>8</v>
      </c>
      <c r="H28" s="8">
        <v>8.51</v>
      </c>
      <c r="I28" s="12">
        <v>0</v>
      </c>
    </row>
    <row r="29" spans="2:9" ht="15" customHeight="1" x14ac:dyDescent="0.2">
      <c r="B29" t="s">
        <v>63</v>
      </c>
      <c r="C29" s="12">
        <v>16</v>
      </c>
      <c r="D29" s="8">
        <v>5.95</v>
      </c>
      <c r="E29" s="12">
        <v>11</v>
      </c>
      <c r="F29" s="8">
        <v>6.51</v>
      </c>
      <c r="G29" s="12">
        <v>5</v>
      </c>
      <c r="H29" s="8">
        <v>5.32</v>
      </c>
      <c r="I29" s="12">
        <v>0</v>
      </c>
    </row>
    <row r="30" spans="2:9" ht="15" customHeight="1" x14ac:dyDescent="0.2">
      <c r="B30" t="s">
        <v>64</v>
      </c>
      <c r="C30" s="12">
        <v>11</v>
      </c>
      <c r="D30" s="8">
        <v>4.09</v>
      </c>
      <c r="E30" s="12">
        <v>4</v>
      </c>
      <c r="F30" s="8">
        <v>2.37</v>
      </c>
      <c r="G30" s="12">
        <v>7</v>
      </c>
      <c r="H30" s="8">
        <v>7.45</v>
      </c>
      <c r="I30" s="12">
        <v>0</v>
      </c>
    </row>
    <row r="31" spans="2:9" ht="15" customHeight="1" x14ac:dyDescent="0.2">
      <c r="B31" t="s">
        <v>76</v>
      </c>
      <c r="C31" s="12">
        <v>8</v>
      </c>
      <c r="D31" s="8">
        <v>2.97</v>
      </c>
      <c r="E31" s="12">
        <v>5</v>
      </c>
      <c r="F31" s="8">
        <v>2.96</v>
      </c>
      <c r="G31" s="12">
        <v>3</v>
      </c>
      <c r="H31" s="8">
        <v>3.19</v>
      </c>
      <c r="I31" s="12">
        <v>0</v>
      </c>
    </row>
    <row r="32" spans="2:9" ht="15" customHeight="1" x14ac:dyDescent="0.2">
      <c r="B32" t="s">
        <v>71</v>
      </c>
      <c r="C32" s="12">
        <v>7</v>
      </c>
      <c r="D32" s="8">
        <v>2.6</v>
      </c>
      <c r="E32" s="12">
        <v>7</v>
      </c>
      <c r="F32" s="8">
        <v>4.1399999999999997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75</v>
      </c>
      <c r="C33" s="12">
        <v>7</v>
      </c>
      <c r="D33" s="8">
        <v>2.6</v>
      </c>
      <c r="E33" s="12">
        <v>3</v>
      </c>
      <c r="F33" s="8">
        <v>1.78</v>
      </c>
      <c r="G33" s="12">
        <v>3</v>
      </c>
      <c r="H33" s="8">
        <v>3.19</v>
      </c>
      <c r="I33" s="12">
        <v>0</v>
      </c>
    </row>
    <row r="34" spans="2:9" ht="15" customHeight="1" x14ac:dyDescent="0.2">
      <c r="B34" t="s">
        <v>89</v>
      </c>
      <c r="C34" s="12">
        <v>5</v>
      </c>
      <c r="D34" s="8">
        <v>1.86</v>
      </c>
      <c r="E34" s="12">
        <v>1</v>
      </c>
      <c r="F34" s="8">
        <v>0.59</v>
      </c>
      <c r="G34" s="12">
        <v>4</v>
      </c>
      <c r="H34" s="8">
        <v>4.26</v>
      </c>
      <c r="I34" s="12">
        <v>0</v>
      </c>
    </row>
    <row r="35" spans="2:9" ht="15" customHeight="1" x14ac:dyDescent="0.2">
      <c r="B35" t="s">
        <v>92</v>
      </c>
      <c r="C35" s="12">
        <v>5</v>
      </c>
      <c r="D35" s="8">
        <v>1.86</v>
      </c>
      <c r="E35" s="12">
        <v>2</v>
      </c>
      <c r="F35" s="8">
        <v>1.18</v>
      </c>
      <c r="G35" s="12">
        <v>3</v>
      </c>
      <c r="H35" s="8">
        <v>3.19</v>
      </c>
      <c r="I35" s="12">
        <v>0</v>
      </c>
    </row>
    <row r="36" spans="2:9" ht="15" customHeight="1" x14ac:dyDescent="0.2">
      <c r="B36" t="s">
        <v>85</v>
      </c>
      <c r="C36" s="12">
        <v>5</v>
      </c>
      <c r="D36" s="8">
        <v>1.86</v>
      </c>
      <c r="E36" s="12">
        <v>2</v>
      </c>
      <c r="F36" s="8">
        <v>1.18</v>
      </c>
      <c r="G36" s="12">
        <v>3</v>
      </c>
      <c r="H36" s="8">
        <v>3.19</v>
      </c>
      <c r="I36" s="12">
        <v>0</v>
      </c>
    </row>
    <row r="37" spans="2:9" ht="15" customHeight="1" x14ac:dyDescent="0.2">
      <c r="B37" t="s">
        <v>69</v>
      </c>
      <c r="C37" s="12">
        <v>4</v>
      </c>
      <c r="D37" s="8">
        <v>1.49</v>
      </c>
      <c r="E37" s="12">
        <v>1</v>
      </c>
      <c r="F37" s="8">
        <v>0.59</v>
      </c>
      <c r="G37" s="12">
        <v>3</v>
      </c>
      <c r="H37" s="8">
        <v>3.19</v>
      </c>
      <c r="I37" s="12">
        <v>0</v>
      </c>
    </row>
    <row r="38" spans="2:9" ht="15" customHeight="1" x14ac:dyDescent="0.2">
      <c r="B38" t="s">
        <v>88</v>
      </c>
      <c r="C38" s="12">
        <v>4</v>
      </c>
      <c r="D38" s="8">
        <v>1.49</v>
      </c>
      <c r="E38" s="12">
        <v>2</v>
      </c>
      <c r="F38" s="8">
        <v>1.18</v>
      </c>
      <c r="G38" s="12">
        <v>2</v>
      </c>
      <c r="H38" s="8">
        <v>2.13</v>
      </c>
      <c r="I38" s="12">
        <v>0</v>
      </c>
    </row>
    <row r="39" spans="2:9" ht="15" customHeight="1" x14ac:dyDescent="0.2">
      <c r="B39" t="s">
        <v>79</v>
      </c>
      <c r="C39" s="12">
        <v>4</v>
      </c>
      <c r="D39" s="8">
        <v>1.49</v>
      </c>
      <c r="E39" s="12">
        <v>3</v>
      </c>
      <c r="F39" s="8">
        <v>1.78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86</v>
      </c>
      <c r="C40" s="12">
        <v>4</v>
      </c>
      <c r="D40" s="8">
        <v>1.49</v>
      </c>
      <c r="E40" s="12">
        <v>4</v>
      </c>
      <c r="F40" s="8">
        <v>2.37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99</v>
      </c>
      <c r="C41" s="12">
        <v>3</v>
      </c>
      <c r="D41" s="8">
        <v>1.1200000000000001</v>
      </c>
      <c r="E41" s="12">
        <v>0</v>
      </c>
      <c r="F41" s="8">
        <v>0</v>
      </c>
      <c r="G41" s="12">
        <v>3</v>
      </c>
      <c r="H41" s="8">
        <v>3.19</v>
      </c>
      <c r="I41" s="12">
        <v>0</v>
      </c>
    </row>
    <row r="42" spans="2:9" ht="15" customHeight="1" x14ac:dyDescent="0.2">
      <c r="B42" t="s">
        <v>91</v>
      </c>
      <c r="C42" s="12">
        <v>3</v>
      </c>
      <c r="D42" s="8">
        <v>1.1200000000000001</v>
      </c>
      <c r="E42" s="12">
        <v>3</v>
      </c>
      <c r="F42" s="8">
        <v>1.78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73</v>
      </c>
      <c r="C43" s="12">
        <v>3</v>
      </c>
      <c r="D43" s="8">
        <v>1.1200000000000001</v>
      </c>
      <c r="E43" s="12">
        <v>2</v>
      </c>
      <c r="F43" s="8">
        <v>1.18</v>
      </c>
      <c r="G43" s="12">
        <v>1</v>
      </c>
      <c r="H43" s="8">
        <v>1.06</v>
      </c>
      <c r="I43" s="12">
        <v>0</v>
      </c>
    </row>
    <row r="44" spans="2:9" ht="15" customHeight="1" x14ac:dyDescent="0.2">
      <c r="B44" t="s">
        <v>74</v>
      </c>
      <c r="C44" s="12">
        <v>3</v>
      </c>
      <c r="D44" s="8">
        <v>1.1200000000000001</v>
      </c>
      <c r="E44" s="12">
        <v>3</v>
      </c>
      <c r="F44" s="8">
        <v>1.78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80</v>
      </c>
      <c r="C45" s="12">
        <v>3</v>
      </c>
      <c r="D45" s="8">
        <v>1.1200000000000001</v>
      </c>
      <c r="E45" s="12">
        <v>3</v>
      </c>
      <c r="F45" s="8">
        <v>1.78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227</v>
      </c>
      <c r="C48" s="10" t="s">
        <v>55</v>
      </c>
      <c r="D48" s="10" t="s">
        <v>56</v>
      </c>
      <c r="E48" s="10" t="s">
        <v>57</v>
      </c>
      <c r="F48" s="10" t="s">
        <v>58</v>
      </c>
      <c r="G48" s="10" t="s">
        <v>59</v>
      </c>
      <c r="H48" s="10" t="s">
        <v>60</v>
      </c>
      <c r="I48" s="10" t="s">
        <v>61</v>
      </c>
    </row>
    <row r="49" spans="2:9" ht="15" customHeight="1" x14ac:dyDescent="0.2">
      <c r="B49" t="s">
        <v>138</v>
      </c>
      <c r="C49" s="12">
        <v>17</v>
      </c>
      <c r="D49" s="8">
        <v>6.32</v>
      </c>
      <c r="E49" s="12">
        <v>17</v>
      </c>
      <c r="F49" s="8">
        <v>10.06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137</v>
      </c>
      <c r="C50" s="12">
        <v>15</v>
      </c>
      <c r="D50" s="8">
        <v>5.58</v>
      </c>
      <c r="E50" s="12">
        <v>15</v>
      </c>
      <c r="F50" s="8">
        <v>8.8800000000000008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121</v>
      </c>
      <c r="C51" s="12">
        <v>14</v>
      </c>
      <c r="D51" s="8">
        <v>5.2</v>
      </c>
      <c r="E51" s="12">
        <v>5</v>
      </c>
      <c r="F51" s="8">
        <v>2.96</v>
      </c>
      <c r="G51" s="12">
        <v>9</v>
      </c>
      <c r="H51" s="8">
        <v>9.57</v>
      </c>
      <c r="I51" s="12">
        <v>0</v>
      </c>
    </row>
    <row r="52" spans="2:9" ht="15" customHeight="1" x14ac:dyDescent="0.2">
      <c r="B52" t="s">
        <v>127</v>
      </c>
      <c r="C52" s="12">
        <v>11</v>
      </c>
      <c r="D52" s="8">
        <v>4.09</v>
      </c>
      <c r="E52" s="12">
        <v>9</v>
      </c>
      <c r="F52" s="8">
        <v>5.33</v>
      </c>
      <c r="G52" s="12">
        <v>1</v>
      </c>
      <c r="H52" s="8">
        <v>1.06</v>
      </c>
      <c r="I52" s="12">
        <v>1</v>
      </c>
    </row>
    <row r="53" spans="2:9" ht="15" customHeight="1" x14ac:dyDescent="0.2">
      <c r="B53" t="s">
        <v>125</v>
      </c>
      <c r="C53" s="12">
        <v>10</v>
      </c>
      <c r="D53" s="8">
        <v>3.72</v>
      </c>
      <c r="E53" s="12">
        <v>8</v>
      </c>
      <c r="F53" s="8">
        <v>4.7300000000000004</v>
      </c>
      <c r="G53" s="12">
        <v>2</v>
      </c>
      <c r="H53" s="8">
        <v>2.13</v>
      </c>
      <c r="I53" s="12">
        <v>0</v>
      </c>
    </row>
    <row r="54" spans="2:9" ht="15" customHeight="1" x14ac:dyDescent="0.2">
      <c r="B54" t="s">
        <v>122</v>
      </c>
      <c r="C54" s="12">
        <v>9</v>
      </c>
      <c r="D54" s="8">
        <v>3.35</v>
      </c>
      <c r="E54" s="12">
        <v>4</v>
      </c>
      <c r="F54" s="8">
        <v>2.37</v>
      </c>
      <c r="G54" s="12">
        <v>5</v>
      </c>
      <c r="H54" s="8">
        <v>5.32</v>
      </c>
      <c r="I54" s="12">
        <v>0</v>
      </c>
    </row>
    <row r="55" spans="2:9" ht="15" customHeight="1" x14ac:dyDescent="0.2">
      <c r="B55" t="s">
        <v>169</v>
      </c>
      <c r="C55" s="12">
        <v>7</v>
      </c>
      <c r="D55" s="8">
        <v>2.6</v>
      </c>
      <c r="E55" s="12">
        <v>7</v>
      </c>
      <c r="F55" s="8">
        <v>4.1399999999999997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133</v>
      </c>
      <c r="C56" s="12">
        <v>6</v>
      </c>
      <c r="D56" s="8">
        <v>2.23</v>
      </c>
      <c r="E56" s="12">
        <v>3</v>
      </c>
      <c r="F56" s="8">
        <v>1.78</v>
      </c>
      <c r="G56" s="12">
        <v>3</v>
      </c>
      <c r="H56" s="8">
        <v>3.19</v>
      </c>
      <c r="I56" s="12">
        <v>0</v>
      </c>
    </row>
    <row r="57" spans="2:9" ht="15" customHeight="1" x14ac:dyDescent="0.2">
      <c r="B57" t="s">
        <v>134</v>
      </c>
      <c r="C57" s="12">
        <v>6</v>
      </c>
      <c r="D57" s="8">
        <v>2.23</v>
      </c>
      <c r="E57" s="12">
        <v>6</v>
      </c>
      <c r="F57" s="8">
        <v>3.55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135</v>
      </c>
      <c r="C58" s="12">
        <v>6</v>
      </c>
      <c r="D58" s="8">
        <v>2.23</v>
      </c>
      <c r="E58" s="12">
        <v>6</v>
      </c>
      <c r="F58" s="8">
        <v>3.55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155</v>
      </c>
      <c r="C59" s="12">
        <v>5</v>
      </c>
      <c r="D59" s="8">
        <v>1.86</v>
      </c>
      <c r="E59" s="12">
        <v>4</v>
      </c>
      <c r="F59" s="8">
        <v>2.37</v>
      </c>
      <c r="G59" s="12">
        <v>1</v>
      </c>
      <c r="H59" s="8">
        <v>1.06</v>
      </c>
      <c r="I59" s="12">
        <v>0</v>
      </c>
    </row>
    <row r="60" spans="2:9" ht="15" customHeight="1" x14ac:dyDescent="0.2">
      <c r="B60" t="s">
        <v>132</v>
      </c>
      <c r="C60" s="12">
        <v>5</v>
      </c>
      <c r="D60" s="8">
        <v>1.86</v>
      </c>
      <c r="E60" s="12">
        <v>2</v>
      </c>
      <c r="F60" s="8">
        <v>1.18</v>
      </c>
      <c r="G60" s="12">
        <v>2</v>
      </c>
      <c r="H60" s="8">
        <v>2.13</v>
      </c>
      <c r="I60" s="12">
        <v>0</v>
      </c>
    </row>
    <row r="61" spans="2:9" ht="15" customHeight="1" x14ac:dyDescent="0.2">
      <c r="B61" t="s">
        <v>143</v>
      </c>
      <c r="C61" s="12">
        <v>4</v>
      </c>
      <c r="D61" s="8">
        <v>1.49</v>
      </c>
      <c r="E61" s="12">
        <v>2</v>
      </c>
      <c r="F61" s="8">
        <v>1.18</v>
      </c>
      <c r="G61" s="12">
        <v>2</v>
      </c>
      <c r="H61" s="8">
        <v>2.13</v>
      </c>
      <c r="I61" s="12">
        <v>0</v>
      </c>
    </row>
    <row r="62" spans="2:9" ht="15" customHeight="1" x14ac:dyDescent="0.2">
      <c r="B62" t="s">
        <v>168</v>
      </c>
      <c r="C62" s="12">
        <v>4</v>
      </c>
      <c r="D62" s="8">
        <v>1.49</v>
      </c>
      <c r="E62" s="12">
        <v>1</v>
      </c>
      <c r="F62" s="8">
        <v>0.59</v>
      </c>
      <c r="G62" s="12">
        <v>3</v>
      </c>
      <c r="H62" s="8">
        <v>3.19</v>
      </c>
      <c r="I62" s="12">
        <v>0</v>
      </c>
    </row>
    <row r="63" spans="2:9" ht="15" customHeight="1" x14ac:dyDescent="0.2">
      <c r="B63" t="s">
        <v>124</v>
      </c>
      <c r="C63" s="12">
        <v>4</v>
      </c>
      <c r="D63" s="8">
        <v>1.49</v>
      </c>
      <c r="E63" s="12">
        <v>3</v>
      </c>
      <c r="F63" s="8">
        <v>1.78</v>
      </c>
      <c r="G63" s="12">
        <v>1</v>
      </c>
      <c r="H63" s="8">
        <v>1.06</v>
      </c>
      <c r="I63" s="12">
        <v>0</v>
      </c>
    </row>
    <row r="64" spans="2:9" ht="15" customHeight="1" x14ac:dyDescent="0.2">
      <c r="B64" t="s">
        <v>129</v>
      </c>
      <c r="C64" s="12">
        <v>4</v>
      </c>
      <c r="D64" s="8">
        <v>1.49</v>
      </c>
      <c r="E64" s="12">
        <v>2</v>
      </c>
      <c r="F64" s="8">
        <v>1.18</v>
      </c>
      <c r="G64" s="12">
        <v>2</v>
      </c>
      <c r="H64" s="8">
        <v>2.13</v>
      </c>
      <c r="I64" s="12">
        <v>0</v>
      </c>
    </row>
    <row r="65" spans="2:9" ht="15" customHeight="1" x14ac:dyDescent="0.2">
      <c r="B65" t="s">
        <v>158</v>
      </c>
      <c r="C65" s="12">
        <v>4</v>
      </c>
      <c r="D65" s="8">
        <v>1.49</v>
      </c>
      <c r="E65" s="12">
        <v>4</v>
      </c>
      <c r="F65" s="8">
        <v>2.37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123</v>
      </c>
      <c r="C66" s="12">
        <v>3</v>
      </c>
      <c r="D66" s="8">
        <v>1.1200000000000001</v>
      </c>
      <c r="E66" s="12">
        <v>1</v>
      </c>
      <c r="F66" s="8">
        <v>0.59</v>
      </c>
      <c r="G66" s="12">
        <v>2</v>
      </c>
      <c r="H66" s="8">
        <v>2.13</v>
      </c>
      <c r="I66" s="12">
        <v>0</v>
      </c>
    </row>
    <row r="67" spans="2:9" ht="15" customHeight="1" x14ac:dyDescent="0.2">
      <c r="B67" t="s">
        <v>206</v>
      </c>
      <c r="C67" s="12">
        <v>3</v>
      </c>
      <c r="D67" s="8">
        <v>1.1200000000000001</v>
      </c>
      <c r="E67" s="12">
        <v>0</v>
      </c>
      <c r="F67" s="8">
        <v>0</v>
      </c>
      <c r="G67" s="12">
        <v>3</v>
      </c>
      <c r="H67" s="8">
        <v>3.19</v>
      </c>
      <c r="I67" s="12">
        <v>0</v>
      </c>
    </row>
    <row r="68" spans="2:9" ht="15" customHeight="1" x14ac:dyDescent="0.2">
      <c r="B68" t="s">
        <v>207</v>
      </c>
      <c r="C68" s="12">
        <v>3</v>
      </c>
      <c r="D68" s="8">
        <v>1.1200000000000001</v>
      </c>
      <c r="E68" s="12">
        <v>1</v>
      </c>
      <c r="F68" s="8">
        <v>0.59</v>
      </c>
      <c r="G68" s="12">
        <v>2</v>
      </c>
      <c r="H68" s="8">
        <v>2.13</v>
      </c>
      <c r="I68" s="12">
        <v>0</v>
      </c>
    </row>
    <row r="69" spans="2:9" ht="15" customHeight="1" x14ac:dyDescent="0.2">
      <c r="B69" t="s">
        <v>194</v>
      </c>
      <c r="C69" s="12">
        <v>3</v>
      </c>
      <c r="D69" s="8">
        <v>1.1200000000000001</v>
      </c>
      <c r="E69" s="12">
        <v>2</v>
      </c>
      <c r="F69" s="8">
        <v>1.18</v>
      </c>
      <c r="G69" s="12">
        <v>1</v>
      </c>
      <c r="H69" s="8">
        <v>1.06</v>
      </c>
      <c r="I69" s="12">
        <v>0</v>
      </c>
    </row>
    <row r="70" spans="2:9" ht="15" customHeight="1" x14ac:dyDescent="0.2">
      <c r="B70" t="s">
        <v>128</v>
      </c>
      <c r="C70" s="12">
        <v>3</v>
      </c>
      <c r="D70" s="8">
        <v>1.1200000000000001</v>
      </c>
      <c r="E70" s="12">
        <v>3</v>
      </c>
      <c r="F70" s="8">
        <v>1.78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149</v>
      </c>
      <c r="C71" s="12">
        <v>3</v>
      </c>
      <c r="D71" s="8">
        <v>1.1200000000000001</v>
      </c>
      <c r="E71" s="12">
        <v>3</v>
      </c>
      <c r="F71" s="8">
        <v>1.78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171</v>
      </c>
      <c r="C72" s="12">
        <v>3</v>
      </c>
      <c r="D72" s="8">
        <v>1.1200000000000001</v>
      </c>
      <c r="E72" s="12">
        <v>3</v>
      </c>
      <c r="F72" s="8">
        <v>1.78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177</v>
      </c>
      <c r="C73" s="12">
        <v>3</v>
      </c>
      <c r="D73" s="8">
        <v>1.1200000000000001</v>
      </c>
      <c r="E73" s="12">
        <v>0</v>
      </c>
      <c r="F73" s="8">
        <v>0</v>
      </c>
      <c r="G73" s="12">
        <v>3</v>
      </c>
      <c r="H73" s="8">
        <v>3.19</v>
      </c>
      <c r="I73" s="12">
        <v>0</v>
      </c>
    </row>
    <row r="74" spans="2:9" ht="15" customHeight="1" x14ac:dyDescent="0.2">
      <c r="B74" t="s">
        <v>199</v>
      </c>
      <c r="C74" s="12">
        <v>3</v>
      </c>
      <c r="D74" s="8">
        <v>1.1200000000000001</v>
      </c>
      <c r="E74" s="12">
        <v>3</v>
      </c>
      <c r="F74" s="8">
        <v>1.78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130</v>
      </c>
      <c r="C75" s="12">
        <v>3</v>
      </c>
      <c r="D75" s="8">
        <v>1.1200000000000001</v>
      </c>
      <c r="E75" s="12">
        <v>2</v>
      </c>
      <c r="F75" s="8">
        <v>1.18</v>
      </c>
      <c r="G75" s="12">
        <v>1</v>
      </c>
      <c r="H75" s="8">
        <v>1.06</v>
      </c>
      <c r="I75" s="12">
        <v>0</v>
      </c>
    </row>
    <row r="76" spans="2:9" ht="15" customHeight="1" x14ac:dyDescent="0.2">
      <c r="B76" t="s">
        <v>208</v>
      </c>
      <c r="C76" s="12">
        <v>3</v>
      </c>
      <c r="D76" s="8">
        <v>1.1200000000000001</v>
      </c>
      <c r="E76" s="12">
        <v>3</v>
      </c>
      <c r="F76" s="8">
        <v>1.78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200</v>
      </c>
      <c r="C77" s="12">
        <v>3</v>
      </c>
      <c r="D77" s="8">
        <v>1.1200000000000001</v>
      </c>
      <c r="E77" s="12">
        <v>3</v>
      </c>
      <c r="F77" s="8">
        <v>1.78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201</v>
      </c>
      <c r="C78" s="12">
        <v>3</v>
      </c>
      <c r="D78" s="8">
        <v>1.1200000000000001</v>
      </c>
      <c r="E78" s="12">
        <v>2</v>
      </c>
      <c r="F78" s="8">
        <v>1.18</v>
      </c>
      <c r="G78" s="12">
        <v>1</v>
      </c>
      <c r="H78" s="8">
        <v>1.06</v>
      </c>
      <c r="I78" s="12">
        <v>0</v>
      </c>
    </row>
    <row r="79" spans="2:9" ht="15" customHeight="1" x14ac:dyDescent="0.2">
      <c r="B79" t="s">
        <v>140</v>
      </c>
      <c r="C79" s="12">
        <v>3</v>
      </c>
      <c r="D79" s="8">
        <v>1.1200000000000001</v>
      </c>
      <c r="E79" s="12">
        <v>3</v>
      </c>
      <c r="F79" s="8">
        <v>1.78</v>
      </c>
      <c r="G79" s="12">
        <v>0</v>
      </c>
      <c r="H79" s="8">
        <v>0</v>
      </c>
      <c r="I79" s="12">
        <v>0</v>
      </c>
    </row>
    <row r="81" spans="2:2" ht="15" customHeight="1" x14ac:dyDescent="0.2">
      <c r="B81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C556F-9569-41A8-B7DB-9FAE224B9E05}">
  <sheetPr>
    <pageSetUpPr fitToPage="1"/>
  </sheetPr>
  <dimension ref="B2:I8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264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38</v>
      </c>
      <c r="D6" s="8">
        <v>33.630000000000003</v>
      </c>
      <c r="E6" s="12">
        <v>10</v>
      </c>
      <c r="F6" s="8">
        <v>20</v>
      </c>
      <c r="G6" s="12">
        <v>28</v>
      </c>
      <c r="H6" s="8">
        <v>45.9</v>
      </c>
      <c r="I6" s="12">
        <v>0</v>
      </c>
    </row>
    <row r="7" spans="2:9" ht="15" customHeight="1" x14ac:dyDescent="0.2">
      <c r="B7" t="s">
        <v>41</v>
      </c>
      <c r="C7" s="12">
        <v>11</v>
      </c>
      <c r="D7" s="8">
        <v>9.73</v>
      </c>
      <c r="E7" s="12">
        <v>3</v>
      </c>
      <c r="F7" s="8">
        <v>6</v>
      </c>
      <c r="G7" s="12">
        <v>8</v>
      </c>
      <c r="H7" s="8">
        <v>13.11</v>
      </c>
      <c r="I7" s="12">
        <v>0</v>
      </c>
    </row>
    <row r="8" spans="2:9" ht="15" customHeight="1" x14ac:dyDescent="0.2">
      <c r="B8" t="s">
        <v>42</v>
      </c>
      <c r="C8" s="12">
        <v>1</v>
      </c>
      <c r="D8" s="8">
        <v>0.88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43</v>
      </c>
      <c r="C9" s="12">
        <v>2</v>
      </c>
      <c r="D9" s="8">
        <v>1.77</v>
      </c>
      <c r="E9" s="12">
        <v>1</v>
      </c>
      <c r="F9" s="8">
        <v>2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44</v>
      </c>
      <c r="C10" s="12">
        <v>1</v>
      </c>
      <c r="D10" s="8">
        <v>0.88</v>
      </c>
      <c r="E10" s="12">
        <v>0</v>
      </c>
      <c r="F10" s="8">
        <v>0</v>
      </c>
      <c r="G10" s="12">
        <v>1</v>
      </c>
      <c r="H10" s="8">
        <v>1.64</v>
      </c>
      <c r="I10" s="12">
        <v>0</v>
      </c>
    </row>
    <row r="11" spans="2:9" ht="15" customHeight="1" x14ac:dyDescent="0.2">
      <c r="B11" t="s">
        <v>45</v>
      </c>
      <c r="C11" s="12">
        <v>21</v>
      </c>
      <c r="D11" s="8">
        <v>18.579999999999998</v>
      </c>
      <c r="E11" s="12">
        <v>11</v>
      </c>
      <c r="F11" s="8">
        <v>22</v>
      </c>
      <c r="G11" s="12">
        <v>10</v>
      </c>
      <c r="H11" s="8">
        <v>16.39</v>
      </c>
      <c r="I11" s="12">
        <v>0</v>
      </c>
    </row>
    <row r="12" spans="2:9" ht="15" customHeight="1" x14ac:dyDescent="0.2">
      <c r="B12" t="s">
        <v>46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47</v>
      </c>
      <c r="C13" s="12">
        <v>1</v>
      </c>
      <c r="D13" s="8">
        <v>0.88</v>
      </c>
      <c r="E13" s="12">
        <v>0</v>
      </c>
      <c r="F13" s="8">
        <v>0</v>
      </c>
      <c r="G13" s="12">
        <v>1</v>
      </c>
      <c r="H13" s="8">
        <v>1.64</v>
      </c>
      <c r="I13" s="12">
        <v>0</v>
      </c>
    </row>
    <row r="14" spans="2:9" ht="15" customHeight="1" x14ac:dyDescent="0.2">
      <c r="B14" t="s">
        <v>48</v>
      </c>
      <c r="C14" s="12">
        <v>6</v>
      </c>
      <c r="D14" s="8">
        <v>5.31</v>
      </c>
      <c r="E14" s="12">
        <v>2</v>
      </c>
      <c r="F14" s="8">
        <v>4</v>
      </c>
      <c r="G14" s="12">
        <v>4</v>
      </c>
      <c r="H14" s="8">
        <v>6.56</v>
      </c>
      <c r="I14" s="12">
        <v>0</v>
      </c>
    </row>
    <row r="15" spans="2:9" ht="15" customHeight="1" x14ac:dyDescent="0.2">
      <c r="B15" t="s">
        <v>49</v>
      </c>
      <c r="C15" s="12">
        <v>9</v>
      </c>
      <c r="D15" s="8">
        <v>7.96</v>
      </c>
      <c r="E15" s="12">
        <v>3</v>
      </c>
      <c r="F15" s="8">
        <v>6</v>
      </c>
      <c r="G15" s="12">
        <v>6</v>
      </c>
      <c r="H15" s="8">
        <v>9.84</v>
      </c>
      <c r="I15" s="12">
        <v>0</v>
      </c>
    </row>
    <row r="16" spans="2:9" ht="15" customHeight="1" x14ac:dyDescent="0.2">
      <c r="B16" t="s">
        <v>50</v>
      </c>
      <c r="C16" s="12">
        <v>10</v>
      </c>
      <c r="D16" s="8">
        <v>8.85</v>
      </c>
      <c r="E16" s="12">
        <v>10</v>
      </c>
      <c r="F16" s="8">
        <v>20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51</v>
      </c>
      <c r="C17" s="12">
        <v>5</v>
      </c>
      <c r="D17" s="8">
        <v>4.42</v>
      </c>
      <c r="E17" s="12">
        <v>5</v>
      </c>
      <c r="F17" s="8">
        <v>10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52</v>
      </c>
      <c r="C18" s="12">
        <v>3</v>
      </c>
      <c r="D18" s="8">
        <v>2.65</v>
      </c>
      <c r="E18" s="12">
        <v>2</v>
      </c>
      <c r="F18" s="8">
        <v>4</v>
      </c>
      <c r="G18" s="12">
        <v>1</v>
      </c>
      <c r="H18" s="8">
        <v>1.64</v>
      </c>
      <c r="I18" s="12">
        <v>0</v>
      </c>
    </row>
    <row r="19" spans="2:9" ht="15" customHeight="1" x14ac:dyDescent="0.2">
      <c r="B19" t="s">
        <v>53</v>
      </c>
      <c r="C19" s="12">
        <v>5</v>
      </c>
      <c r="D19" s="8">
        <v>4.42</v>
      </c>
      <c r="E19" s="12">
        <v>3</v>
      </c>
      <c r="F19" s="8">
        <v>6</v>
      </c>
      <c r="G19" s="12">
        <v>2</v>
      </c>
      <c r="H19" s="8">
        <v>3.28</v>
      </c>
      <c r="I19" s="12">
        <v>0</v>
      </c>
    </row>
    <row r="20" spans="2:9" ht="15" customHeight="1" x14ac:dyDescent="0.2">
      <c r="B20" s="9" t="s">
        <v>225</v>
      </c>
      <c r="C20" s="12">
        <f>SUM(LTBL_15504[総数／事業所数])</f>
        <v>113</v>
      </c>
      <c r="E20" s="12">
        <f>SUBTOTAL(109,LTBL_15504[個人／事業所数])</f>
        <v>50</v>
      </c>
      <c r="G20" s="12">
        <f>SUBTOTAL(109,LTBL_15504[法人／事業所数])</f>
        <v>61</v>
      </c>
      <c r="I20" s="12">
        <f>SUBTOTAL(109,LTBL_15504[法人以外の団体／事業所数])</f>
        <v>0</v>
      </c>
    </row>
    <row r="21" spans="2:9" ht="15" customHeight="1" x14ac:dyDescent="0.2">
      <c r="E21" s="11">
        <f>LTBL_15504[[#Totals],[個人／事業所数]]/LTBL_15504[[#Totals],[総数／事業所数]]</f>
        <v>0.44247787610619471</v>
      </c>
      <c r="G21" s="11">
        <f>LTBL_15504[[#Totals],[法人／事業所数]]/LTBL_15504[[#Totals],[総数／事業所数]]</f>
        <v>0.53982300884955747</v>
      </c>
      <c r="I21" s="11">
        <f>LTBL_15504[[#Totals],[法人以外の団体／事業所数]]/LTBL_15504[[#Totals],[総数／事業所数]]</f>
        <v>0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62</v>
      </c>
      <c r="C24" s="12">
        <v>18</v>
      </c>
      <c r="D24" s="8">
        <v>15.93</v>
      </c>
      <c r="E24" s="12">
        <v>6</v>
      </c>
      <c r="F24" s="8">
        <v>12</v>
      </c>
      <c r="G24" s="12">
        <v>12</v>
      </c>
      <c r="H24" s="8">
        <v>19.670000000000002</v>
      </c>
      <c r="I24" s="12">
        <v>0</v>
      </c>
    </row>
    <row r="25" spans="2:9" ht="15" customHeight="1" x14ac:dyDescent="0.2">
      <c r="B25" t="s">
        <v>64</v>
      </c>
      <c r="C25" s="12">
        <v>14</v>
      </c>
      <c r="D25" s="8">
        <v>12.39</v>
      </c>
      <c r="E25" s="12">
        <v>3</v>
      </c>
      <c r="F25" s="8">
        <v>6</v>
      </c>
      <c r="G25" s="12">
        <v>11</v>
      </c>
      <c r="H25" s="8">
        <v>18.03</v>
      </c>
      <c r="I25" s="12">
        <v>0</v>
      </c>
    </row>
    <row r="26" spans="2:9" ht="15" customHeight="1" x14ac:dyDescent="0.2">
      <c r="B26" t="s">
        <v>78</v>
      </c>
      <c r="C26" s="12">
        <v>9</v>
      </c>
      <c r="D26" s="8">
        <v>7.96</v>
      </c>
      <c r="E26" s="12">
        <v>9</v>
      </c>
      <c r="F26" s="8">
        <v>18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70</v>
      </c>
      <c r="C27" s="12">
        <v>7</v>
      </c>
      <c r="D27" s="8">
        <v>6.19</v>
      </c>
      <c r="E27" s="12">
        <v>6</v>
      </c>
      <c r="F27" s="8">
        <v>12</v>
      </c>
      <c r="G27" s="12">
        <v>1</v>
      </c>
      <c r="H27" s="8">
        <v>1.64</v>
      </c>
      <c r="I27" s="12">
        <v>0</v>
      </c>
    </row>
    <row r="28" spans="2:9" ht="15" customHeight="1" x14ac:dyDescent="0.2">
      <c r="B28" t="s">
        <v>63</v>
      </c>
      <c r="C28" s="12">
        <v>6</v>
      </c>
      <c r="D28" s="8">
        <v>5.31</v>
      </c>
      <c r="E28" s="12">
        <v>1</v>
      </c>
      <c r="F28" s="8">
        <v>2</v>
      </c>
      <c r="G28" s="12">
        <v>5</v>
      </c>
      <c r="H28" s="8">
        <v>8.1999999999999993</v>
      </c>
      <c r="I28" s="12">
        <v>0</v>
      </c>
    </row>
    <row r="29" spans="2:9" ht="15" customHeight="1" x14ac:dyDescent="0.2">
      <c r="B29" t="s">
        <v>72</v>
      </c>
      <c r="C29" s="12">
        <v>6</v>
      </c>
      <c r="D29" s="8">
        <v>5.31</v>
      </c>
      <c r="E29" s="12">
        <v>2</v>
      </c>
      <c r="F29" s="8">
        <v>4</v>
      </c>
      <c r="G29" s="12">
        <v>4</v>
      </c>
      <c r="H29" s="8">
        <v>6.56</v>
      </c>
      <c r="I29" s="12">
        <v>0</v>
      </c>
    </row>
    <row r="30" spans="2:9" ht="15" customHeight="1" x14ac:dyDescent="0.2">
      <c r="B30" t="s">
        <v>76</v>
      </c>
      <c r="C30" s="12">
        <v>6</v>
      </c>
      <c r="D30" s="8">
        <v>5.31</v>
      </c>
      <c r="E30" s="12">
        <v>1</v>
      </c>
      <c r="F30" s="8">
        <v>2</v>
      </c>
      <c r="G30" s="12">
        <v>5</v>
      </c>
      <c r="H30" s="8">
        <v>8.1999999999999993</v>
      </c>
      <c r="I30" s="12">
        <v>0</v>
      </c>
    </row>
    <row r="31" spans="2:9" ht="15" customHeight="1" x14ac:dyDescent="0.2">
      <c r="B31" t="s">
        <v>65</v>
      </c>
      <c r="C31" s="12">
        <v>5</v>
      </c>
      <c r="D31" s="8">
        <v>4.42</v>
      </c>
      <c r="E31" s="12">
        <v>2</v>
      </c>
      <c r="F31" s="8">
        <v>4</v>
      </c>
      <c r="G31" s="12">
        <v>3</v>
      </c>
      <c r="H31" s="8">
        <v>4.92</v>
      </c>
      <c r="I31" s="12">
        <v>0</v>
      </c>
    </row>
    <row r="32" spans="2:9" ht="15" customHeight="1" x14ac:dyDescent="0.2">
      <c r="B32" t="s">
        <v>79</v>
      </c>
      <c r="C32" s="12">
        <v>5</v>
      </c>
      <c r="D32" s="8">
        <v>4.42</v>
      </c>
      <c r="E32" s="12">
        <v>5</v>
      </c>
      <c r="F32" s="8">
        <v>10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71</v>
      </c>
      <c r="C33" s="12">
        <v>4</v>
      </c>
      <c r="D33" s="8">
        <v>3.54</v>
      </c>
      <c r="E33" s="12">
        <v>2</v>
      </c>
      <c r="F33" s="8">
        <v>4</v>
      </c>
      <c r="G33" s="12">
        <v>2</v>
      </c>
      <c r="H33" s="8">
        <v>3.28</v>
      </c>
      <c r="I33" s="12">
        <v>0</v>
      </c>
    </row>
    <row r="34" spans="2:9" ht="15" customHeight="1" x14ac:dyDescent="0.2">
      <c r="B34" t="s">
        <v>75</v>
      </c>
      <c r="C34" s="12">
        <v>3</v>
      </c>
      <c r="D34" s="8">
        <v>2.65</v>
      </c>
      <c r="E34" s="12">
        <v>0</v>
      </c>
      <c r="F34" s="8">
        <v>0</v>
      </c>
      <c r="G34" s="12">
        <v>3</v>
      </c>
      <c r="H34" s="8">
        <v>4.92</v>
      </c>
      <c r="I34" s="12">
        <v>0</v>
      </c>
    </row>
    <row r="35" spans="2:9" ht="15" customHeight="1" x14ac:dyDescent="0.2">
      <c r="B35" t="s">
        <v>77</v>
      </c>
      <c r="C35" s="12">
        <v>3</v>
      </c>
      <c r="D35" s="8">
        <v>2.65</v>
      </c>
      <c r="E35" s="12">
        <v>2</v>
      </c>
      <c r="F35" s="8">
        <v>4</v>
      </c>
      <c r="G35" s="12">
        <v>1</v>
      </c>
      <c r="H35" s="8">
        <v>1.64</v>
      </c>
      <c r="I35" s="12">
        <v>0</v>
      </c>
    </row>
    <row r="36" spans="2:9" ht="15" customHeight="1" x14ac:dyDescent="0.2">
      <c r="B36" t="s">
        <v>80</v>
      </c>
      <c r="C36" s="12">
        <v>3</v>
      </c>
      <c r="D36" s="8">
        <v>2.65</v>
      </c>
      <c r="E36" s="12">
        <v>2</v>
      </c>
      <c r="F36" s="8">
        <v>4</v>
      </c>
      <c r="G36" s="12">
        <v>1</v>
      </c>
      <c r="H36" s="8">
        <v>1.64</v>
      </c>
      <c r="I36" s="12">
        <v>0</v>
      </c>
    </row>
    <row r="37" spans="2:9" ht="15" customHeight="1" x14ac:dyDescent="0.2">
      <c r="B37" t="s">
        <v>84</v>
      </c>
      <c r="C37" s="12">
        <v>3</v>
      </c>
      <c r="D37" s="8">
        <v>2.65</v>
      </c>
      <c r="E37" s="12">
        <v>1</v>
      </c>
      <c r="F37" s="8">
        <v>2</v>
      </c>
      <c r="G37" s="12">
        <v>2</v>
      </c>
      <c r="H37" s="8">
        <v>3.28</v>
      </c>
      <c r="I37" s="12">
        <v>0</v>
      </c>
    </row>
    <row r="38" spans="2:9" ht="15" customHeight="1" x14ac:dyDescent="0.2">
      <c r="B38" t="s">
        <v>97</v>
      </c>
      <c r="C38" s="12">
        <v>2</v>
      </c>
      <c r="D38" s="8">
        <v>1.77</v>
      </c>
      <c r="E38" s="12">
        <v>0</v>
      </c>
      <c r="F38" s="8">
        <v>0</v>
      </c>
      <c r="G38" s="12">
        <v>2</v>
      </c>
      <c r="H38" s="8">
        <v>3.28</v>
      </c>
      <c r="I38" s="12">
        <v>0</v>
      </c>
    </row>
    <row r="39" spans="2:9" ht="15" customHeight="1" x14ac:dyDescent="0.2">
      <c r="B39" t="s">
        <v>68</v>
      </c>
      <c r="C39" s="12">
        <v>2</v>
      </c>
      <c r="D39" s="8">
        <v>1.77</v>
      </c>
      <c r="E39" s="12">
        <v>1</v>
      </c>
      <c r="F39" s="8">
        <v>2</v>
      </c>
      <c r="G39" s="12">
        <v>1</v>
      </c>
      <c r="H39" s="8">
        <v>1.64</v>
      </c>
      <c r="I39" s="12">
        <v>0</v>
      </c>
    </row>
    <row r="40" spans="2:9" ht="15" customHeight="1" x14ac:dyDescent="0.2">
      <c r="B40" t="s">
        <v>74</v>
      </c>
      <c r="C40" s="12">
        <v>2</v>
      </c>
      <c r="D40" s="8">
        <v>1.77</v>
      </c>
      <c r="E40" s="12">
        <v>2</v>
      </c>
      <c r="F40" s="8">
        <v>4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86</v>
      </c>
      <c r="C41" s="12">
        <v>2</v>
      </c>
      <c r="D41" s="8">
        <v>1.77</v>
      </c>
      <c r="E41" s="12">
        <v>2</v>
      </c>
      <c r="F41" s="8">
        <v>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89</v>
      </c>
      <c r="C42" s="12">
        <v>1</v>
      </c>
      <c r="D42" s="8">
        <v>0.88</v>
      </c>
      <c r="E42" s="12">
        <v>0</v>
      </c>
      <c r="F42" s="8">
        <v>0</v>
      </c>
      <c r="G42" s="12">
        <v>1</v>
      </c>
      <c r="H42" s="8">
        <v>1.64</v>
      </c>
      <c r="I42" s="12">
        <v>0</v>
      </c>
    </row>
    <row r="43" spans="2:9" ht="15" customHeight="1" x14ac:dyDescent="0.2">
      <c r="B43" t="s">
        <v>83</v>
      </c>
      <c r="C43" s="12">
        <v>1</v>
      </c>
      <c r="D43" s="8">
        <v>0.88</v>
      </c>
      <c r="E43" s="12">
        <v>0</v>
      </c>
      <c r="F43" s="8">
        <v>0</v>
      </c>
      <c r="G43" s="12">
        <v>1</v>
      </c>
      <c r="H43" s="8">
        <v>1.64</v>
      </c>
      <c r="I43" s="12">
        <v>0</v>
      </c>
    </row>
    <row r="44" spans="2:9" ht="15" customHeight="1" x14ac:dyDescent="0.2">
      <c r="B44" t="s">
        <v>107</v>
      </c>
      <c r="C44" s="12">
        <v>1</v>
      </c>
      <c r="D44" s="8">
        <v>0.88</v>
      </c>
      <c r="E44" s="12">
        <v>0</v>
      </c>
      <c r="F44" s="8">
        <v>0</v>
      </c>
      <c r="G44" s="12">
        <v>1</v>
      </c>
      <c r="H44" s="8">
        <v>1.64</v>
      </c>
      <c r="I44" s="12">
        <v>0</v>
      </c>
    </row>
    <row r="45" spans="2:9" ht="15" customHeight="1" x14ac:dyDescent="0.2">
      <c r="B45" t="s">
        <v>103</v>
      </c>
      <c r="C45" s="12">
        <v>1</v>
      </c>
      <c r="D45" s="8">
        <v>0.88</v>
      </c>
      <c r="E45" s="12">
        <v>1</v>
      </c>
      <c r="F45" s="8">
        <v>2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104</v>
      </c>
      <c r="C46" s="12">
        <v>1</v>
      </c>
      <c r="D46" s="8">
        <v>0.88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108</v>
      </c>
      <c r="C47" s="12">
        <v>1</v>
      </c>
      <c r="D47" s="8">
        <v>0.88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109</v>
      </c>
      <c r="C48" s="12">
        <v>1</v>
      </c>
      <c r="D48" s="8">
        <v>0.88</v>
      </c>
      <c r="E48" s="12">
        <v>1</v>
      </c>
      <c r="F48" s="8">
        <v>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110</v>
      </c>
      <c r="C49" s="12">
        <v>1</v>
      </c>
      <c r="D49" s="8">
        <v>0.88</v>
      </c>
      <c r="E49" s="12">
        <v>0</v>
      </c>
      <c r="F49" s="8">
        <v>0</v>
      </c>
      <c r="G49" s="12">
        <v>1</v>
      </c>
      <c r="H49" s="8">
        <v>1.64</v>
      </c>
      <c r="I49" s="12">
        <v>0</v>
      </c>
    </row>
    <row r="50" spans="2:9" ht="15" customHeight="1" x14ac:dyDescent="0.2">
      <c r="B50" t="s">
        <v>66</v>
      </c>
      <c r="C50" s="12">
        <v>1</v>
      </c>
      <c r="D50" s="8">
        <v>0.88</v>
      </c>
      <c r="E50" s="12">
        <v>0</v>
      </c>
      <c r="F50" s="8">
        <v>0</v>
      </c>
      <c r="G50" s="12">
        <v>1</v>
      </c>
      <c r="H50" s="8">
        <v>1.64</v>
      </c>
      <c r="I50" s="12">
        <v>0</v>
      </c>
    </row>
    <row r="51" spans="2:9" ht="15" customHeight="1" x14ac:dyDescent="0.2">
      <c r="B51" t="s">
        <v>91</v>
      </c>
      <c r="C51" s="12">
        <v>1</v>
      </c>
      <c r="D51" s="8">
        <v>0.88</v>
      </c>
      <c r="E51" s="12">
        <v>0</v>
      </c>
      <c r="F51" s="8">
        <v>0</v>
      </c>
      <c r="G51" s="12">
        <v>1</v>
      </c>
      <c r="H51" s="8">
        <v>1.64</v>
      </c>
      <c r="I51" s="12">
        <v>0</v>
      </c>
    </row>
    <row r="52" spans="2:9" ht="15" customHeight="1" x14ac:dyDescent="0.2">
      <c r="B52" t="s">
        <v>82</v>
      </c>
      <c r="C52" s="12">
        <v>1</v>
      </c>
      <c r="D52" s="8">
        <v>0.88</v>
      </c>
      <c r="E52" s="12">
        <v>0</v>
      </c>
      <c r="F52" s="8">
        <v>0</v>
      </c>
      <c r="G52" s="12">
        <v>1</v>
      </c>
      <c r="H52" s="8">
        <v>1.64</v>
      </c>
      <c r="I52" s="12">
        <v>0</v>
      </c>
    </row>
    <row r="53" spans="2:9" ht="15" customHeight="1" x14ac:dyDescent="0.2">
      <c r="B53" t="s">
        <v>111</v>
      </c>
      <c r="C53" s="12">
        <v>1</v>
      </c>
      <c r="D53" s="8">
        <v>0.88</v>
      </c>
      <c r="E53" s="12">
        <v>0</v>
      </c>
      <c r="F53" s="8">
        <v>0</v>
      </c>
      <c r="G53" s="12">
        <v>1</v>
      </c>
      <c r="H53" s="8">
        <v>1.64</v>
      </c>
      <c r="I53" s="12">
        <v>0</v>
      </c>
    </row>
    <row r="54" spans="2:9" ht="15" customHeight="1" x14ac:dyDescent="0.2">
      <c r="B54" t="s">
        <v>88</v>
      </c>
      <c r="C54" s="12">
        <v>1</v>
      </c>
      <c r="D54" s="8">
        <v>0.88</v>
      </c>
      <c r="E54" s="12">
        <v>1</v>
      </c>
      <c r="F54" s="8">
        <v>2</v>
      </c>
      <c r="G54" s="12">
        <v>0</v>
      </c>
      <c r="H54" s="8">
        <v>0</v>
      </c>
      <c r="I54" s="12">
        <v>0</v>
      </c>
    </row>
    <row r="57" spans="2:9" ht="33" customHeight="1" x14ac:dyDescent="0.2">
      <c r="B57" t="s">
        <v>227</v>
      </c>
      <c r="C57" s="10" t="s">
        <v>55</v>
      </c>
      <c r="D57" s="10" t="s">
        <v>56</v>
      </c>
      <c r="E57" s="10" t="s">
        <v>57</v>
      </c>
      <c r="F57" s="10" t="s">
        <v>58</v>
      </c>
      <c r="G57" s="10" t="s">
        <v>59</v>
      </c>
      <c r="H57" s="10" t="s">
        <v>60</v>
      </c>
      <c r="I57" s="10" t="s">
        <v>61</v>
      </c>
    </row>
    <row r="58" spans="2:9" ht="15" customHeight="1" x14ac:dyDescent="0.2">
      <c r="B58" t="s">
        <v>138</v>
      </c>
      <c r="C58" s="12">
        <v>7</v>
      </c>
      <c r="D58" s="8">
        <v>6.19</v>
      </c>
      <c r="E58" s="12">
        <v>7</v>
      </c>
      <c r="F58" s="8">
        <v>14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121</v>
      </c>
      <c r="C59" s="12">
        <v>6</v>
      </c>
      <c r="D59" s="8">
        <v>5.31</v>
      </c>
      <c r="E59" s="12">
        <v>1</v>
      </c>
      <c r="F59" s="8">
        <v>2</v>
      </c>
      <c r="G59" s="12">
        <v>5</v>
      </c>
      <c r="H59" s="8">
        <v>8.1999999999999993</v>
      </c>
      <c r="I59" s="12">
        <v>0</v>
      </c>
    </row>
    <row r="60" spans="2:9" ht="15" customHeight="1" x14ac:dyDescent="0.2">
      <c r="B60" t="s">
        <v>123</v>
      </c>
      <c r="C60" s="12">
        <v>6</v>
      </c>
      <c r="D60" s="8">
        <v>5.31</v>
      </c>
      <c r="E60" s="12">
        <v>2</v>
      </c>
      <c r="F60" s="8">
        <v>4</v>
      </c>
      <c r="G60" s="12">
        <v>4</v>
      </c>
      <c r="H60" s="8">
        <v>6.56</v>
      </c>
      <c r="I60" s="12">
        <v>0</v>
      </c>
    </row>
    <row r="61" spans="2:9" ht="15" customHeight="1" x14ac:dyDescent="0.2">
      <c r="B61" t="s">
        <v>133</v>
      </c>
      <c r="C61" s="12">
        <v>6</v>
      </c>
      <c r="D61" s="8">
        <v>5.31</v>
      </c>
      <c r="E61" s="12">
        <v>1</v>
      </c>
      <c r="F61" s="8">
        <v>2</v>
      </c>
      <c r="G61" s="12">
        <v>5</v>
      </c>
      <c r="H61" s="8">
        <v>8.1999999999999993</v>
      </c>
      <c r="I61" s="12">
        <v>0</v>
      </c>
    </row>
    <row r="62" spans="2:9" ht="15" customHeight="1" x14ac:dyDescent="0.2">
      <c r="B62" t="s">
        <v>122</v>
      </c>
      <c r="C62" s="12">
        <v>5</v>
      </c>
      <c r="D62" s="8">
        <v>4.42</v>
      </c>
      <c r="E62" s="12">
        <v>4</v>
      </c>
      <c r="F62" s="8">
        <v>8</v>
      </c>
      <c r="G62" s="12">
        <v>1</v>
      </c>
      <c r="H62" s="8">
        <v>1.64</v>
      </c>
      <c r="I62" s="12">
        <v>0</v>
      </c>
    </row>
    <row r="63" spans="2:9" ht="15" customHeight="1" x14ac:dyDescent="0.2">
      <c r="B63" t="s">
        <v>124</v>
      </c>
      <c r="C63" s="12">
        <v>4</v>
      </c>
      <c r="D63" s="8">
        <v>3.54</v>
      </c>
      <c r="E63" s="12">
        <v>1</v>
      </c>
      <c r="F63" s="8">
        <v>2</v>
      </c>
      <c r="G63" s="12">
        <v>3</v>
      </c>
      <c r="H63" s="8">
        <v>4.92</v>
      </c>
      <c r="I63" s="12">
        <v>0</v>
      </c>
    </row>
    <row r="64" spans="2:9" ht="15" customHeight="1" x14ac:dyDescent="0.2">
      <c r="B64" t="s">
        <v>166</v>
      </c>
      <c r="C64" s="12">
        <v>4</v>
      </c>
      <c r="D64" s="8">
        <v>3.54</v>
      </c>
      <c r="E64" s="12">
        <v>1</v>
      </c>
      <c r="F64" s="8">
        <v>2</v>
      </c>
      <c r="G64" s="12">
        <v>3</v>
      </c>
      <c r="H64" s="8">
        <v>4.92</v>
      </c>
      <c r="I64" s="12">
        <v>0</v>
      </c>
    </row>
    <row r="65" spans="2:9" ht="15" customHeight="1" x14ac:dyDescent="0.2">
      <c r="B65" t="s">
        <v>125</v>
      </c>
      <c r="C65" s="12">
        <v>4</v>
      </c>
      <c r="D65" s="8">
        <v>3.54</v>
      </c>
      <c r="E65" s="12">
        <v>4</v>
      </c>
      <c r="F65" s="8">
        <v>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128</v>
      </c>
      <c r="C66" s="12">
        <v>4</v>
      </c>
      <c r="D66" s="8">
        <v>3.54</v>
      </c>
      <c r="E66" s="12">
        <v>2</v>
      </c>
      <c r="F66" s="8">
        <v>4</v>
      </c>
      <c r="G66" s="12">
        <v>2</v>
      </c>
      <c r="H66" s="8">
        <v>3.28</v>
      </c>
      <c r="I66" s="12">
        <v>0</v>
      </c>
    </row>
    <row r="67" spans="2:9" ht="15" customHeight="1" x14ac:dyDescent="0.2">
      <c r="B67" t="s">
        <v>209</v>
      </c>
      <c r="C67" s="12">
        <v>3</v>
      </c>
      <c r="D67" s="8">
        <v>2.65</v>
      </c>
      <c r="E67" s="12">
        <v>0</v>
      </c>
      <c r="F67" s="8">
        <v>0</v>
      </c>
      <c r="G67" s="12">
        <v>3</v>
      </c>
      <c r="H67" s="8">
        <v>4.92</v>
      </c>
      <c r="I67" s="12">
        <v>0</v>
      </c>
    </row>
    <row r="68" spans="2:9" ht="15" customHeight="1" x14ac:dyDescent="0.2">
      <c r="B68" t="s">
        <v>146</v>
      </c>
      <c r="C68" s="12">
        <v>3</v>
      </c>
      <c r="D68" s="8">
        <v>2.65</v>
      </c>
      <c r="E68" s="12">
        <v>0</v>
      </c>
      <c r="F68" s="8">
        <v>0</v>
      </c>
      <c r="G68" s="12">
        <v>3</v>
      </c>
      <c r="H68" s="8">
        <v>4.92</v>
      </c>
      <c r="I68" s="12">
        <v>0</v>
      </c>
    </row>
    <row r="69" spans="2:9" ht="15" customHeight="1" x14ac:dyDescent="0.2">
      <c r="B69" t="s">
        <v>130</v>
      </c>
      <c r="C69" s="12">
        <v>3</v>
      </c>
      <c r="D69" s="8">
        <v>2.65</v>
      </c>
      <c r="E69" s="12">
        <v>1</v>
      </c>
      <c r="F69" s="8">
        <v>2</v>
      </c>
      <c r="G69" s="12">
        <v>2</v>
      </c>
      <c r="H69" s="8">
        <v>3.28</v>
      </c>
      <c r="I69" s="12">
        <v>0</v>
      </c>
    </row>
    <row r="70" spans="2:9" ht="15" customHeight="1" x14ac:dyDescent="0.2">
      <c r="B70" t="s">
        <v>159</v>
      </c>
      <c r="C70" s="12">
        <v>3</v>
      </c>
      <c r="D70" s="8">
        <v>2.65</v>
      </c>
      <c r="E70" s="12">
        <v>3</v>
      </c>
      <c r="F70" s="8">
        <v>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210</v>
      </c>
      <c r="C71" s="12">
        <v>2</v>
      </c>
      <c r="D71" s="8">
        <v>1.77</v>
      </c>
      <c r="E71" s="12">
        <v>0</v>
      </c>
      <c r="F71" s="8">
        <v>0</v>
      </c>
      <c r="G71" s="12">
        <v>2</v>
      </c>
      <c r="H71" s="8">
        <v>3.28</v>
      </c>
      <c r="I71" s="12">
        <v>0</v>
      </c>
    </row>
    <row r="72" spans="2:9" ht="15" customHeight="1" x14ac:dyDescent="0.2">
      <c r="B72" t="s">
        <v>211</v>
      </c>
      <c r="C72" s="12">
        <v>2</v>
      </c>
      <c r="D72" s="8">
        <v>1.77</v>
      </c>
      <c r="E72" s="12">
        <v>0</v>
      </c>
      <c r="F72" s="8">
        <v>0</v>
      </c>
      <c r="G72" s="12">
        <v>2</v>
      </c>
      <c r="H72" s="8">
        <v>3.28</v>
      </c>
      <c r="I72" s="12">
        <v>0</v>
      </c>
    </row>
    <row r="73" spans="2:9" ht="15" customHeight="1" x14ac:dyDescent="0.2">
      <c r="B73" t="s">
        <v>212</v>
      </c>
      <c r="C73" s="12">
        <v>2</v>
      </c>
      <c r="D73" s="8">
        <v>1.77</v>
      </c>
      <c r="E73" s="12">
        <v>0</v>
      </c>
      <c r="F73" s="8">
        <v>0</v>
      </c>
      <c r="G73" s="12">
        <v>2</v>
      </c>
      <c r="H73" s="8">
        <v>3.28</v>
      </c>
      <c r="I73" s="12">
        <v>0</v>
      </c>
    </row>
    <row r="74" spans="2:9" ht="15" customHeight="1" x14ac:dyDescent="0.2">
      <c r="B74" t="s">
        <v>213</v>
      </c>
      <c r="C74" s="12">
        <v>2</v>
      </c>
      <c r="D74" s="8">
        <v>1.77</v>
      </c>
      <c r="E74" s="12">
        <v>0</v>
      </c>
      <c r="F74" s="8">
        <v>0</v>
      </c>
      <c r="G74" s="12">
        <v>2</v>
      </c>
      <c r="H74" s="8">
        <v>3.28</v>
      </c>
      <c r="I74" s="12">
        <v>0</v>
      </c>
    </row>
    <row r="75" spans="2:9" ht="15" customHeight="1" x14ac:dyDescent="0.2">
      <c r="B75" t="s">
        <v>156</v>
      </c>
      <c r="C75" s="12">
        <v>2</v>
      </c>
      <c r="D75" s="8">
        <v>1.77</v>
      </c>
      <c r="E75" s="12">
        <v>1</v>
      </c>
      <c r="F75" s="8">
        <v>2</v>
      </c>
      <c r="G75" s="12">
        <v>1</v>
      </c>
      <c r="H75" s="8">
        <v>1.64</v>
      </c>
      <c r="I75" s="12">
        <v>0</v>
      </c>
    </row>
    <row r="76" spans="2:9" ht="15" customHeight="1" x14ac:dyDescent="0.2">
      <c r="B76" t="s">
        <v>127</v>
      </c>
      <c r="C76" s="12">
        <v>2</v>
      </c>
      <c r="D76" s="8">
        <v>1.77</v>
      </c>
      <c r="E76" s="12">
        <v>1</v>
      </c>
      <c r="F76" s="8">
        <v>2</v>
      </c>
      <c r="G76" s="12">
        <v>1</v>
      </c>
      <c r="H76" s="8">
        <v>1.64</v>
      </c>
      <c r="I76" s="12">
        <v>0</v>
      </c>
    </row>
    <row r="77" spans="2:9" ht="15" customHeight="1" x14ac:dyDescent="0.2">
      <c r="B77" t="s">
        <v>198</v>
      </c>
      <c r="C77" s="12">
        <v>2</v>
      </c>
      <c r="D77" s="8">
        <v>1.77</v>
      </c>
      <c r="E77" s="12">
        <v>1</v>
      </c>
      <c r="F77" s="8">
        <v>2</v>
      </c>
      <c r="G77" s="12">
        <v>1</v>
      </c>
      <c r="H77" s="8">
        <v>1.64</v>
      </c>
      <c r="I77" s="12">
        <v>0</v>
      </c>
    </row>
    <row r="78" spans="2:9" ht="15" customHeight="1" x14ac:dyDescent="0.2">
      <c r="B78" t="s">
        <v>137</v>
      </c>
      <c r="C78" s="12">
        <v>2</v>
      </c>
      <c r="D78" s="8">
        <v>1.77</v>
      </c>
      <c r="E78" s="12">
        <v>2</v>
      </c>
      <c r="F78" s="8">
        <v>4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139</v>
      </c>
      <c r="C79" s="12">
        <v>2</v>
      </c>
      <c r="D79" s="8">
        <v>1.77</v>
      </c>
      <c r="E79" s="12">
        <v>2</v>
      </c>
      <c r="F79" s="8">
        <v>4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140</v>
      </c>
      <c r="C80" s="12">
        <v>2</v>
      </c>
      <c r="D80" s="8">
        <v>1.77</v>
      </c>
      <c r="E80" s="12">
        <v>1</v>
      </c>
      <c r="F80" s="8">
        <v>2</v>
      </c>
      <c r="G80" s="12">
        <v>1</v>
      </c>
      <c r="H80" s="8">
        <v>1.64</v>
      </c>
      <c r="I80" s="12">
        <v>0</v>
      </c>
    </row>
    <row r="81" spans="2:9" ht="15" customHeight="1" x14ac:dyDescent="0.2">
      <c r="B81" t="s">
        <v>158</v>
      </c>
      <c r="C81" s="12">
        <v>2</v>
      </c>
      <c r="D81" s="8">
        <v>1.77</v>
      </c>
      <c r="E81" s="12">
        <v>2</v>
      </c>
      <c r="F81" s="8">
        <v>4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214</v>
      </c>
      <c r="C82" s="12">
        <v>2</v>
      </c>
      <c r="D82" s="8">
        <v>1.77</v>
      </c>
      <c r="E82" s="12">
        <v>1</v>
      </c>
      <c r="F82" s="8">
        <v>2</v>
      </c>
      <c r="G82" s="12">
        <v>1</v>
      </c>
      <c r="H82" s="8">
        <v>1.64</v>
      </c>
      <c r="I82" s="12">
        <v>0</v>
      </c>
    </row>
    <row r="84" spans="2:9" ht="15" customHeight="1" x14ac:dyDescent="0.2">
      <c r="B84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BC685-E2D6-4B26-AF4F-966B90482709}">
  <sheetPr>
    <pageSetUpPr fitToPage="1"/>
  </sheetPr>
  <dimension ref="B2:I9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265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40</v>
      </c>
      <c r="D6" s="8">
        <v>24.39</v>
      </c>
      <c r="E6" s="12">
        <v>23</v>
      </c>
      <c r="F6" s="8">
        <v>21.1</v>
      </c>
      <c r="G6" s="12">
        <v>17</v>
      </c>
      <c r="H6" s="8">
        <v>33.33</v>
      </c>
      <c r="I6" s="12">
        <v>0</v>
      </c>
    </row>
    <row r="7" spans="2:9" ht="15" customHeight="1" x14ac:dyDescent="0.2">
      <c r="B7" t="s">
        <v>41</v>
      </c>
      <c r="C7" s="12">
        <v>15</v>
      </c>
      <c r="D7" s="8">
        <v>9.15</v>
      </c>
      <c r="E7" s="12">
        <v>11</v>
      </c>
      <c r="F7" s="8">
        <v>10.09</v>
      </c>
      <c r="G7" s="12">
        <v>4</v>
      </c>
      <c r="H7" s="8">
        <v>7.84</v>
      </c>
      <c r="I7" s="12">
        <v>0</v>
      </c>
    </row>
    <row r="8" spans="2:9" ht="15" customHeight="1" x14ac:dyDescent="0.2">
      <c r="B8" t="s">
        <v>42</v>
      </c>
      <c r="C8" s="12">
        <v>1</v>
      </c>
      <c r="D8" s="8">
        <v>0.61</v>
      </c>
      <c r="E8" s="12">
        <v>0</v>
      </c>
      <c r="F8" s="8">
        <v>0</v>
      </c>
      <c r="G8" s="12">
        <v>1</v>
      </c>
      <c r="H8" s="8">
        <v>1.96</v>
      </c>
      <c r="I8" s="12">
        <v>0</v>
      </c>
    </row>
    <row r="9" spans="2:9" ht="15" customHeight="1" x14ac:dyDescent="0.2">
      <c r="B9" t="s">
        <v>43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44</v>
      </c>
      <c r="C10" s="12">
        <v>3</v>
      </c>
      <c r="D10" s="8">
        <v>1.83</v>
      </c>
      <c r="E10" s="12">
        <v>1</v>
      </c>
      <c r="F10" s="8">
        <v>0.92</v>
      </c>
      <c r="G10" s="12">
        <v>2</v>
      </c>
      <c r="H10" s="8">
        <v>3.92</v>
      </c>
      <c r="I10" s="12">
        <v>0</v>
      </c>
    </row>
    <row r="11" spans="2:9" ht="15" customHeight="1" x14ac:dyDescent="0.2">
      <c r="B11" t="s">
        <v>45</v>
      </c>
      <c r="C11" s="12">
        <v>40</v>
      </c>
      <c r="D11" s="8">
        <v>24.39</v>
      </c>
      <c r="E11" s="12">
        <v>30</v>
      </c>
      <c r="F11" s="8">
        <v>27.52</v>
      </c>
      <c r="G11" s="12">
        <v>10</v>
      </c>
      <c r="H11" s="8">
        <v>19.61</v>
      </c>
      <c r="I11" s="12">
        <v>0</v>
      </c>
    </row>
    <row r="12" spans="2:9" ht="15" customHeight="1" x14ac:dyDescent="0.2">
      <c r="B12" t="s">
        <v>46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47</v>
      </c>
      <c r="C13" s="12">
        <v>3</v>
      </c>
      <c r="D13" s="8">
        <v>1.83</v>
      </c>
      <c r="E13" s="12">
        <v>0</v>
      </c>
      <c r="F13" s="8">
        <v>0</v>
      </c>
      <c r="G13" s="12">
        <v>3</v>
      </c>
      <c r="H13" s="8">
        <v>5.88</v>
      </c>
      <c r="I13" s="12">
        <v>0</v>
      </c>
    </row>
    <row r="14" spans="2:9" ht="15" customHeight="1" x14ac:dyDescent="0.2">
      <c r="B14" t="s">
        <v>48</v>
      </c>
      <c r="C14" s="12">
        <v>5</v>
      </c>
      <c r="D14" s="8">
        <v>3.05</v>
      </c>
      <c r="E14" s="12">
        <v>3</v>
      </c>
      <c r="F14" s="8">
        <v>2.75</v>
      </c>
      <c r="G14" s="12">
        <v>1</v>
      </c>
      <c r="H14" s="8">
        <v>1.96</v>
      </c>
      <c r="I14" s="12">
        <v>0</v>
      </c>
    </row>
    <row r="15" spans="2:9" ht="15" customHeight="1" x14ac:dyDescent="0.2">
      <c r="B15" t="s">
        <v>49</v>
      </c>
      <c r="C15" s="12">
        <v>18</v>
      </c>
      <c r="D15" s="8">
        <v>10.98</v>
      </c>
      <c r="E15" s="12">
        <v>12</v>
      </c>
      <c r="F15" s="8">
        <v>11.01</v>
      </c>
      <c r="G15" s="12">
        <v>6</v>
      </c>
      <c r="H15" s="8">
        <v>11.76</v>
      </c>
      <c r="I15" s="12">
        <v>0</v>
      </c>
    </row>
    <row r="16" spans="2:9" ht="15" customHeight="1" x14ac:dyDescent="0.2">
      <c r="B16" t="s">
        <v>50</v>
      </c>
      <c r="C16" s="12">
        <v>24</v>
      </c>
      <c r="D16" s="8">
        <v>14.63</v>
      </c>
      <c r="E16" s="12">
        <v>23</v>
      </c>
      <c r="F16" s="8">
        <v>21.1</v>
      </c>
      <c r="G16" s="12">
        <v>1</v>
      </c>
      <c r="H16" s="8">
        <v>1.96</v>
      </c>
      <c r="I16" s="12">
        <v>0</v>
      </c>
    </row>
    <row r="17" spans="2:9" ht="15" customHeight="1" x14ac:dyDescent="0.2">
      <c r="B17" t="s">
        <v>51</v>
      </c>
      <c r="C17" s="12">
        <v>3</v>
      </c>
      <c r="D17" s="8">
        <v>1.83</v>
      </c>
      <c r="E17" s="12">
        <v>1</v>
      </c>
      <c r="F17" s="8">
        <v>0.92</v>
      </c>
      <c r="G17" s="12">
        <v>1</v>
      </c>
      <c r="H17" s="8">
        <v>1.96</v>
      </c>
      <c r="I17" s="12">
        <v>0</v>
      </c>
    </row>
    <row r="18" spans="2:9" ht="15" customHeight="1" x14ac:dyDescent="0.2">
      <c r="B18" t="s">
        <v>52</v>
      </c>
      <c r="C18" s="12">
        <v>8</v>
      </c>
      <c r="D18" s="8">
        <v>4.88</v>
      </c>
      <c r="E18" s="12">
        <v>3</v>
      </c>
      <c r="F18" s="8">
        <v>2.75</v>
      </c>
      <c r="G18" s="12">
        <v>3</v>
      </c>
      <c r="H18" s="8">
        <v>5.88</v>
      </c>
      <c r="I18" s="12">
        <v>0</v>
      </c>
    </row>
    <row r="19" spans="2:9" ht="15" customHeight="1" x14ac:dyDescent="0.2">
      <c r="B19" t="s">
        <v>53</v>
      </c>
      <c r="C19" s="12">
        <v>4</v>
      </c>
      <c r="D19" s="8">
        <v>2.44</v>
      </c>
      <c r="E19" s="12">
        <v>2</v>
      </c>
      <c r="F19" s="8">
        <v>1.83</v>
      </c>
      <c r="G19" s="12">
        <v>2</v>
      </c>
      <c r="H19" s="8">
        <v>3.92</v>
      </c>
      <c r="I19" s="12">
        <v>0</v>
      </c>
    </row>
    <row r="20" spans="2:9" ht="15" customHeight="1" x14ac:dyDescent="0.2">
      <c r="B20" s="9" t="s">
        <v>225</v>
      </c>
      <c r="C20" s="12">
        <f>SUM(LTBL_15581[総数／事業所数])</f>
        <v>164</v>
      </c>
      <c r="E20" s="12">
        <f>SUBTOTAL(109,LTBL_15581[個人／事業所数])</f>
        <v>109</v>
      </c>
      <c r="G20" s="12">
        <f>SUBTOTAL(109,LTBL_15581[法人／事業所数])</f>
        <v>51</v>
      </c>
      <c r="I20" s="12">
        <f>SUBTOTAL(109,LTBL_15581[法人以外の団体／事業所数])</f>
        <v>0</v>
      </c>
    </row>
    <row r="21" spans="2:9" ht="15" customHeight="1" x14ac:dyDescent="0.2">
      <c r="E21" s="11">
        <f>LTBL_15581[[#Totals],[個人／事業所数]]/LTBL_15581[[#Totals],[総数／事業所数]]</f>
        <v>0.66463414634146345</v>
      </c>
      <c r="G21" s="11">
        <f>LTBL_15581[[#Totals],[法人／事業所数]]/LTBL_15581[[#Totals],[総数／事業所数]]</f>
        <v>0.31097560975609756</v>
      </c>
      <c r="I21" s="11">
        <f>LTBL_15581[[#Totals],[法人以外の団体／事業所数]]/LTBL_15581[[#Totals],[総数／事業所数]]</f>
        <v>0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62</v>
      </c>
      <c r="C24" s="12">
        <v>25</v>
      </c>
      <c r="D24" s="8">
        <v>15.24</v>
      </c>
      <c r="E24" s="12">
        <v>16</v>
      </c>
      <c r="F24" s="8">
        <v>14.68</v>
      </c>
      <c r="G24" s="12">
        <v>9</v>
      </c>
      <c r="H24" s="8">
        <v>17.649999999999999</v>
      </c>
      <c r="I24" s="12">
        <v>0</v>
      </c>
    </row>
    <row r="25" spans="2:9" ht="15" customHeight="1" x14ac:dyDescent="0.2">
      <c r="B25" t="s">
        <v>78</v>
      </c>
      <c r="C25" s="12">
        <v>22</v>
      </c>
      <c r="D25" s="8">
        <v>13.41</v>
      </c>
      <c r="E25" s="12">
        <v>22</v>
      </c>
      <c r="F25" s="8">
        <v>20.18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70</v>
      </c>
      <c r="C26" s="12">
        <v>20</v>
      </c>
      <c r="D26" s="8">
        <v>12.2</v>
      </c>
      <c r="E26" s="12">
        <v>18</v>
      </c>
      <c r="F26" s="8">
        <v>16.510000000000002</v>
      </c>
      <c r="G26" s="12">
        <v>2</v>
      </c>
      <c r="H26" s="8">
        <v>3.92</v>
      </c>
      <c r="I26" s="12">
        <v>0</v>
      </c>
    </row>
    <row r="27" spans="2:9" ht="15" customHeight="1" x14ac:dyDescent="0.2">
      <c r="B27" t="s">
        <v>72</v>
      </c>
      <c r="C27" s="12">
        <v>13</v>
      </c>
      <c r="D27" s="8">
        <v>7.93</v>
      </c>
      <c r="E27" s="12">
        <v>8</v>
      </c>
      <c r="F27" s="8">
        <v>7.34</v>
      </c>
      <c r="G27" s="12">
        <v>5</v>
      </c>
      <c r="H27" s="8">
        <v>9.8000000000000007</v>
      </c>
      <c r="I27" s="12">
        <v>0</v>
      </c>
    </row>
    <row r="28" spans="2:9" ht="15" customHeight="1" x14ac:dyDescent="0.2">
      <c r="B28" t="s">
        <v>63</v>
      </c>
      <c r="C28" s="12">
        <v>9</v>
      </c>
      <c r="D28" s="8">
        <v>5.49</v>
      </c>
      <c r="E28" s="12">
        <v>4</v>
      </c>
      <c r="F28" s="8">
        <v>3.67</v>
      </c>
      <c r="G28" s="12">
        <v>5</v>
      </c>
      <c r="H28" s="8">
        <v>9.8000000000000007</v>
      </c>
      <c r="I28" s="12">
        <v>0</v>
      </c>
    </row>
    <row r="29" spans="2:9" ht="15" customHeight="1" x14ac:dyDescent="0.2">
      <c r="B29" t="s">
        <v>77</v>
      </c>
      <c r="C29" s="12">
        <v>9</v>
      </c>
      <c r="D29" s="8">
        <v>5.49</v>
      </c>
      <c r="E29" s="12">
        <v>8</v>
      </c>
      <c r="F29" s="8">
        <v>7.34</v>
      </c>
      <c r="G29" s="12">
        <v>1</v>
      </c>
      <c r="H29" s="8">
        <v>1.96</v>
      </c>
      <c r="I29" s="12">
        <v>0</v>
      </c>
    </row>
    <row r="30" spans="2:9" ht="15" customHeight="1" x14ac:dyDescent="0.2">
      <c r="B30" t="s">
        <v>76</v>
      </c>
      <c r="C30" s="12">
        <v>8</v>
      </c>
      <c r="D30" s="8">
        <v>4.88</v>
      </c>
      <c r="E30" s="12">
        <v>4</v>
      </c>
      <c r="F30" s="8">
        <v>3.67</v>
      </c>
      <c r="G30" s="12">
        <v>4</v>
      </c>
      <c r="H30" s="8">
        <v>7.84</v>
      </c>
      <c r="I30" s="12">
        <v>0</v>
      </c>
    </row>
    <row r="31" spans="2:9" ht="15" customHeight="1" x14ac:dyDescent="0.2">
      <c r="B31" t="s">
        <v>64</v>
      </c>
      <c r="C31" s="12">
        <v>6</v>
      </c>
      <c r="D31" s="8">
        <v>3.66</v>
      </c>
      <c r="E31" s="12">
        <v>3</v>
      </c>
      <c r="F31" s="8">
        <v>2.75</v>
      </c>
      <c r="G31" s="12">
        <v>3</v>
      </c>
      <c r="H31" s="8">
        <v>5.88</v>
      </c>
      <c r="I31" s="12">
        <v>0</v>
      </c>
    </row>
    <row r="32" spans="2:9" ht="15" customHeight="1" x14ac:dyDescent="0.2">
      <c r="B32" t="s">
        <v>90</v>
      </c>
      <c r="C32" s="12">
        <v>6</v>
      </c>
      <c r="D32" s="8">
        <v>3.66</v>
      </c>
      <c r="E32" s="12">
        <v>5</v>
      </c>
      <c r="F32" s="8">
        <v>4.59</v>
      </c>
      <c r="G32" s="12">
        <v>1</v>
      </c>
      <c r="H32" s="8">
        <v>1.96</v>
      </c>
      <c r="I32" s="12">
        <v>0</v>
      </c>
    </row>
    <row r="33" spans="2:9" ht="15" customHeight="1" x14ac:dyDescent="0.2">
      <c r="B33" t="s">
        <v>71</v>
      </c>
      <c r="C33" s="12">
        <v>5</v>
      </c>
      <c r="D33" s="8">
        <v>3.05</v>
      </c>
      <c r="E33" s="12">
        <v>3</v>
      </c>
      <c r="F33" s="8">
        <v>2.75</v>
      </c>
      <c r="G33" s="12">
        <v>2</v>
      </c>
      <c r="H33" s="8">
        <v>3.92</v>
      </c>
      <c r="I33" s="12">
        <v>0</v>
      </c>
    </row>
    <row r="34" spans="2:9" ht="15" customHeight="1" x14ac:dyDescent="0.2">
      <c r="B34" t="s">
        <v>81</v>
      </c>
      <c r="C34" s="12">
        <v>5</v>
      </c>
      <c r="D34" s="8">
        <v>3.05</v>
      </c>
      <c r="E34" s="12">
        <v>0</v>
      </c>
      <c r="F34" s="8">
        <v>0</v>
      </c>
      <c r="G34" s="12">
        <v>3</v>
      </c>
      <c r="H34" s="8">
        <v>5.88</v>
      </c>
      <c r="I34" s="12">
        <v>0</v>
      </c>
    </row>
    <row r="35" spans="2:9" ht="15" customHeight="1" x14ac:dyDescent="0.2">
      <c r="B35" t="s">
        <v>74</v>
      </c>
      <c r="C35" s="12">
        <v>3</v>
      </c>
      <c r="D35" s="8">
        <v>1.83</v>
      </c>
      <c r="E35" s="12">
        <v>2</v>
      </c>
      <c r="F35" s="8">
        <v>1.83</v>
      </c>
      <c r="G35" s="12">
        <v>1</v>
      </c>
      <c r="H35" s="8">
        <v>1.96</v>
      </c>
      <c r="I35" s="12">
        <v>0</v>
      </c>
    </row>
    <row r="36" spans="2:9" ht="15" customHeight="1" x14ac:dyDescent="0.2">
      <c r="B36" t="s">
        <v>79</v>
      </c>
      <c r="C36" s="12">
        <v>3</v>
      </c>
      <c r="D36" s="8">
        <v>1.83</v>
      </c>
      <c r="E36" s="12">
        <v>1</v>
      </c>
      <c r="F36" s="8">
        <v>0.92</v>
      </c>
      <c r="G36" s="12">
        <v>1</v>
      </c>
      <c r="H36" s="8">
        <v>1.96</v>
      </c>
      <c r="I36" s="12">
        <v>0</v>
      </c>
    </row>
    <row r="37" spans="2:9" ht="15" customHeight="1" x14ac:dyDescent="0.2">
      <c r="B37" t="s">
        <v>80</v>
      </c>
      <c r="C37" s="12">
        <v>3</v>
      </c>
      <c r="D37" s="8">
        <v>1.83</v>
      </c>
      <c r="E37" s="12">
        <v>3</v>
      </c>
      <c r="F37" s="8">
        <v>2.75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89</v>
      </c>
      <c r="C38" s="12">
        <v>2</v>
      </c>
      <c r="D38" s="8">
        <v>1.22</v>
      </c>
      <c r="E38" s="12">
        <v>2</v>
      </c>
      <c r="F38" s="8">
        <v>1.83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92</v>
      </c>
      <c r="C39" s="12">
        <v>2</v>
      </c>
      <c r="D39" s="8">
        <v>1.22</v>
      </c>
      <c r="E39" s="12">
        <v>0</v>
      </c>
      <c r="F39" s="8">
        <v>0</v>
      </c>
      <c r="G39" s="12">
        <v>2</v>
      </c>
      <c r="H39" s="8">
        <v>3.92</v>
      </c>
      <c r="I39" s="12">
        <v>0</v>
      </c>
    </row>
    <row r="40" spans="2:9" ht="15" customHeight="1" x14ac:dyDescent="0.2">
      <c r="B40" t="s">
        <v>73</v>
      </c>
      <c r="C40" s="12">
        <v>2</v>
      </c>
      <c r="D40" s="8">
        <v>1.22</v>
      </c>
      <c r="E40" s="12">
        <v>0</v>
      </c>
      <c r="F40" s="8">
        <v>0</v>
      </c>
      <c r="G40" s="12">
        <v>2</v>
      </c>
      <c r="H40" s="8">
        <v>3.92</v>
      </c>
      <c r="I40" s="12">
        <v>0</v>
      </c>
    </row>
    <row r="41" spans="2:9" ht="15" customHeight="1" x14ac:dyDescent="0.2">
      <c r="B41" t="s">
        <v>94</v>
      </c>
      <c r="C41" s="12">
        <v>2</v>
      </c>
      <c r="D41" s="8">
        <v>1.22</v>
      </c>
      <c r="E41" s="12">
        <v>1</v>
      </c>
      <c r="F41" s="8">
        <v>0.92</v>
      </c>
      <c r="G41" s="12">
        <v>1</v>
      </c>
      <c r="H41" s="8">
        <v>1.96</v>
      </c>
      <c r="I41" s="12">
        <v>0</v>
      </c>
    </row>
    <row r="42" spans="2:9" ht="15" customHeight="1" x14ac:dyDescent="0.2">
      <c r="B42" t="s">
        <v>86</v>
      </c>
      <c r="C42" s="12">
        <v>2</v>
      </c>
      <c r="D42" s="8">
        <v>1.22</v>
      </c>
      <c r="E42" s="12">
        <v>2</v>
      </c>
      <c r="F42" s="8">
        <v>1.83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93</v>
      </c>
      <c r="C43" s="12">
        <v>1</v>
      </c>
      <c r="D43" s="8">
        <v>0.61</v>
      </c>
      <c r="E43" s="12">
        <v>1</v>
      </c>
      <c r="F43" s="8">
        <v>0.92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100</v>
      </c>
      <c r="C44" s="12">
        <v>1</v>
      </c>
      <c r="D44" s="8">
        <v>0.61</v>
      </c>
      <c r="E44" s="12">
        <v>1</v>
      </c>
      <c r="F44" s="8">
        <v>0.92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65</v>
      </c>
      <c r="C45" s="12">
        <v>1</v>
      </c>
      <c r="D45" s="8">
        <v>0.61</v>
      </c>
      <c r="E45" s="12">
        <v>1</v>
      </c>
      <c r="F45" s="8">
        <v>0.92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97</v>
      </c>
      <c r="C46" s="12">
        <v>1</v>
      </c>
      <c r="D46" s="8">
        <v>0.61</v>
      </c>
      <c r="E46" s="12">
        <v>1</v>
      </c>
      <c r="F46" s="8">
        <v>0.92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107</v>
      </c>
      <c r="C47" s="12">
        <v>1</v>
      </c>
      <c r="D47" s="8">
        <v>0.61</v>
      </c>
      <c r="E47" s="12">
        <v>0</v>
      </c>
      <c r="F47" s="8">
        <v>0</v>
      </c>
      <c r="G47" s="12">
        <v>1</v>
      </c>
      <c r="H47" s="8">
        <v>1.96</v>
      </c>
      <c r="I47" s="12">
        <v>0</v>
      </c>
    </row>
    <row r="48" spans="2:9" ht="15" customHeight="1" x14ac:dyDescent="0.2">
      <c r="B48" t="s">
        <v>112</v>
      </c>
      <c r="C48" s="12">
        <v>1</v>
      </c>
      <c r="D48" s="8">
        <v>0.61</v>
      </c>
      <c r="E48" s="12">
        <v>0</v>
      </c>
      <c r="F48" s="8">
        <v>0</v>
      </c>
      <c r="G48" s="12">
        <v>1</v>
      </c>
      <c r="H48" s="8">
        <v>1.96</v>
      </c>
      <c r="I48" s="12">
        <v>0</v>
      </c>
    </row>
    <row r="49" spans="2:9" ht="15" customHeight="1" x14ac:dyDescent="0.2">
      <c r="B49" t="s">
        <v>113</v>
      </c>
      <c r="C49" s="12">
        <v>1</v>
      </c>
      <c r="D49" s="8">
        <v>0.61</v>
      </c>
      <c r="E49" s="12">
        <v>0</v>
      </c>
      <c r="F49" s="8">
        <v>0</v>
      </c>
      <c r="G49" s="12">
        <v>1</v>
      </c>
      <c r="H49" s="8">
        <v>1.96</v>
      </c>
      <c r="I49" s="12">
        <v>0</v>
      </c>
    </row>
    <row r="50" spans="2:9" ht="15" customHeight="1" x14ac:dyDescent="0.2">
      <c r="B50" t="s">
        <v>114</v>
      </c>
      <c r="C50" s="12">
        <v>1</v>
      </c>
      <c r="D50" s="8">
        <v>0.61</v>
      </c>
      <c r="E50" s="12">
        <v>1</v>
      </c>
      <c r="F50" s="8">
        <v>0.92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115</v>
      </c>
      <c r="C51" s="12">
        <v>1</v>
      </c>
      <c r="D51" s="8">
        <v>0.61</v>
      </c>
      <c r="E51" s="12">
        <v>0</v>
      </c>
      <c r="F51" s="8">
        <v>0</v>
      </c>
      <c r="G51" s="12">
        <v>1</v>
      </c>
      <c r="H51" s="8">
        <v>1.96</v>
      </c>
      <c r="I51" s="12">
        <v>0</v>
      </c>
    </row>
    <row r="52" spans="2:9" ht="15" customHeight="1" x14ac:dyDescent="0.2">
      <c r="B52" t="s">
        <v>66</v>
      </c>
      <c r="C52" s="12">
        <v>1</v>
      </c>
      <c r="D52" s="8">
        <v>0.61</v>
      </c>
      <c r="E52" s="12">
        <v>0</v>
      </c>
      <c r="F52" s="8">
        <v>0</v>
      </c>
      <c r="G52" s="12">
        <v>1</v>
      </c>
      <c r="H52" s="8">
        <v>1.96</v>
      </c>
      <c r="I52" s="12">
        <v>0</v>
      </c>
    </row>
    <row r="53" spans="2:9" ht="15" customHeight="1" x14ac:dyDescent="0.2">
      <c r="B53" t="s">
        <v>91</v>
      </c>
      <c r="C53" s="12">
        <v>1</v>
      </c>
      <c r="D53" s="8">
        <v>0.61</v>
      </c>
      <c r="E53" s="12">
        <v>1</v>
      </c>
      <c r="F53" s="8">
        <v>0.92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106</v>
      </c>
      <c r="C54" s="12">
        <v>1</v>
      </c>
      <c r="D54" s="8">
        <v>0.61</v>
      </c>
      <c r="E54" s="12">
        <v>0</v>
      </c>
      <c r="F54" s="8">
        <v>0</v>
      </c>
      <c r="G54" s="12">
        <v>1</v>
      </c>
      <c r="H54" s="8">
        <v>1.96</v>
      </c>
      <c r="I54" s="12">
        <v>0</v>
      </c>
    </row>
    <row r="55" spans="2:9" ht="15" customHeight="1" x14ac:dyDescent="0.2">
      <c r="B55" t="s">
        <v>116</v>
      </c>
      <c r="C55" s="12">
        <v>1</v>
      </c>
      <c r="D55" s="8">
        <v>0.61</v>
      </c>
      <c r="E55" s="12">
        <v>1</v>
      </c>
      <c r="F55" s="8">
        <v>0.92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75</v>
      </c>
      <c r="C56" s="12">
        <v>1</v>
      </c>
      <c r="D56" s="8">
        <v>0.61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87</v>
      </c>
      <c r="C57" s="12">
        <v>1</v>
      </c>
      <c r="D57" s="8">
        <v>0.61</v>
      </c>
      <c r="E57" s="12">
        <v>0</v>
      </c>
      <c r="F57" s="8">
        <v>0</v>
      </c>
      <c r="G57" s="12">
        <v>1</v>
      </c>
      <c r="H57" s="8">
        <v>1.96</v>
      </c>
      <c r="I57" s="12">
        <v>0</v>
      </c>
    </row>
    <row r="58" spans="2:9" ht="15" customHeight="1" x14ac:dyDescent="0.2">
      <c r="B58" t="s">
        <v>117</v>
      </c>
      <c r="C58" s="12">
        <v>1</v>
      </c>
      <c r="D58" s="8">
        <v>0.61</v>
      </c>
      <c r="E58" s="12">
        <v>0</v>
      </c>
      <c r="F58" s="8">
        <v>0</v>
      </c>
      <c r="G58" s="12">
        <v>1</v>
      </c>
      <c r="H58" s="8">
        <v>1.96</v>
      </c>
      <c r="I58" s="12">
        <v>0</v>
      </c>
    </row>
    <row r="59" spans="2:9" ht="15" customHeight="1" x14ac:dyDescent="0.2">
      <c r="B59" t="s">
        <v>118</v>
      </c>
      <c r="C59" s="12">
        <v>1</v>
      </c>
      <c r="D59" s="8">
        <v>0.61</v>
      </c>
      <c r="E59" s="12">
        <v>0</v>
      </c>
      <c r="F59" s="8">
        <v>0</v>
      </c>
      <c r="G59" s="12">
        <v>1</v>
      </c>
      <c r="H59" s="8">
        <v>1.96</v>
      </c>
      <c r="I59" s="12">
        <v>0</v>
      </c>
    </row>
    <row r="62" spans="2:9" ht="33" customHeight="1" x14ac:dyDescent="0.2">
      <c r="B62" t="s">
        <v>227</v>
      </c>
      <c r="C62" s="10" t="s">
        <v>55</v>
      </c>
      <c r="D62" s="10" t="s">
        <v>56</v>
      </c>
      <c r="E62" s="10" t="s">
        <v>57</v>
      </c>
      <c r="F62" s="10" t="s">
        <v>58</v>
      </c>
      <c r="G62" s="10" t="s">
        <v>59</v>
      </c>
      <c r="H62" s="10" t="s">
        <v>60</v>
      </c>
      <c r="I62" s="10" t="s">
        <v>61</v>
      </c>
    </row>
    <row r="63" spans="2:9" ht="15" customHeight="1" x14ac:dyDescent="0.2">
      <c r="B63" t="s">
        <v>122</v>
      </c>
      <c r="C63" s="12">
        <v>14</v>
      </c>
      <c r="D63" s="8">
        <v>8.5399999999999991</v>
      </c>
      <c r="E63" s="12">
        <v>12</v>
      </c>
      <c r="F63" s="8">
        <v>11.01</v>
      </c>
      <c r="G63" s="12">
        <v>2</v>
      </c>
      <c r="H63" s="8">
        <v>3.92</v>
      </c>
      <c r="I63" s="12">
        <v>0</v>
      </c>
    </row>
    <row r="64" spans="2:9" ht="15" customHeight="1" x14ac:dyDescent="0.2">
      <c r="B64" t="s">
        <v>138</v>
      </c>
      <c r="C64" s="12">
        <v>13</v>
      </c>
      <c r="D64" s="8">
        <v>7.93</v>
      </c>
      <c r="E64" s="12">
        <v>13</v>
      </c>
      <c r="F64" s="8">
        <v>11.93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125</v>
      </c>
      <c r="C65" s="12">
        <v>11</v>
      </c>
      <c r="D65" s="8">
        <v>6.71</v>
      </c>
      <c r="E65" s="12">
        <v>9</v>
      </c>
      <c r="F65" s="8">
        <v>8.26</v>
      </c>
      <c r="G65" s="12">
        <v>2</v>
      </c>
      <c r="H65" s="8">
        <v>3.92</v>
      </c>
      <c r="I65" s="12">
        <v>0</v>
      </c>
    </row>
    <row r="66" spans="2:9" ht="15" customHeight="1" x14ac:dyDescent="0.2">
      <c r="B66" t="s">
        <v>137</v>
      </c>
      <c r="C66" s="12">
        <v>9</v>
      </c>
      <c r="D66" s="8">
        <v>5.49</v>
      </c>
      <c r="E66" s="12">
        <v>9</v>
      </c>
      <c r="F66" s="8">
        <v>8.26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133</v>
      </c>
      <c r="C67" s="12">
        <v>7</v>
      </c>
      <c r="D67" s="8">
        <v>4.2699999999999996</v>
      </c>
      <c r="E67" s="12">
        <v>4</v>
      </c>
      <c r="F67" s="8">
        <v>3.67</v>
      </c>
      <c r="G67" s="12">
        <v>3</v>
      </c>
      <c r="H67" s="8">
        <v>5.88</v>
      </c>
      <c r="I67" s="12">
        <v>0</v>
      </c>
    </row>
    <row r="68" spans="2:9" ht="15" customHeight="1" x14ac:dyDescent="0.2">
      <c r="B68" t="s">
        <v>121</v>
      </c>
      <c r="C68" s="12">
        <v>6</v>
      </c>
      <c r="D68" s="8">
        <v>3.66</v>
      </c>
      <c r="E68" s="12">
        <v>1</v>
      </c>
      <c r="F68" s="8">
        <v>0.92</v>
      </c>
      <c r="G68" s="12">
        <v>5</v>
      </c>
      <c r="H68" s="8">
        <v>9.8000000000000007</v>
      </c>
      <c r="I68" s="12">
        <v>0</v>
      </c>
    </row>
    <row r="69" spans="2:9" ht="15" customHeight="1" x14ac:dyDescent="0.2">
      <c r="B69" t="s">
        <v>177</v>
      </c>
      <c r="C69" s="12">
        <v>6</v>
      </c>
      <c r="D69" s="8">
        <v>3.66</v>
      </c>
      <c r="E69" s="12">
        <v>1</v>
      </c>
      <c r="F69" s="8">
        <v>0.92</v>
      </c>
      <c r="G69" s="12">
        <v>5</v>
      </c>
      <c r="H69" s="8">
        <v>9.8000000000000007</v>
      </c>
      <c r="I69" s="12">
        <v>0</v>
      </c>
    </row>
    <row r="70" spans="2:9" ht="15" customHeight="1" x14ac:dyDescent="0.2">
      <c r="B70" t="s">
        <v>124</v>
      </c>
      <c r="C70" s="12">
        <v>5</v>
      </c>
      <c r="D70" s="8">
        <v>3.05</v>
      </c>
      <c r="E70" s="12">
        <v>2</v>
      </c>
      <c r="F70" s="8">
        <v>1.83</v>
      </c>
      <c r="G70" s="12">
        <v>3</v>
      </c>
      <c r="H70" s="8">
        <v>5.88</v>
      </c>
      <c r="I70" s="12">
        <v>0</v>
      </c>
    </row>
    <row r="71" spans="2:9" ht="15" customHeight="1" x14ac:dyDescent="0.2">
      <c r="B71" t="s">
        <v>173</v>
      </c>
      <c r="C71" s="12">
        <v>5</v>
      </c>
      <c r="D71" s="8">
        <v>3.05</v>
      </c>
      <c r="E71" s="12">
        <v>5</v>
      </c>
      <c r="F71" s="8">
        <v>4.59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127</v>
      </c>
      <c r="C72" s="12">
        <v>4</v>
      </c>
      <c r="D72" s="8">
        <v>2.44</v>
      </c>
      <c r="E72" s="12">
        <v>4</v>
      </c>
      <c r="F72" s="8">
        <v>3.67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128</v>
      </c>
      <c r="C73" s="12">
        <v>4</v>
      </c>
      <c r="D73" s="8">
        <v>2.44</v>
      </c>
      <c r="E73" s="12">
        <v>2</v>
      </c>
      <c r="F73" s="8">
        <v>1.83</v>
      </c>
      <c r="G73" s="12">
        <v>2</v>
      </c>
      <c r="H73" s="8">
        <v>3.92</v>
      </c>
      <c r="I73" s="12">
        <v>0</v>
      </c>
    </row>
    <row r="74" spans="2:9" ht="15" customHeight="1" x14ac:dyDescent="0.2">
      <c r="B74" t="s">
        <v>134</v>
      </c>
      <c r="C74" s="12">
        <v>4</v>
      </c>
      <c r="D74" s="8">
        <v>2.44</v>
      </c>
      <c r="E74" s="12">
        <v>4</v>
      </c>
      <c r="F74" s="8">
        <v>3.67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146</v>
      </c>
      <c r="C75" s="12">
        <v>3</v>
      </c>
      <c r="D75" s="8">
        <v>1.83</v>
      </c>
      <c r="E75" s="12">
        <v>1</v>
      </c>
      <c r="F75" s="8">
        <v>0.92</v>
      </c>
      <c r="G75" s="12">
        <v>2</v>
      </c>
      <c r="H75" s="8">
        <v>3.92</v>
      </c>
      <c r="I75" s="12">
        <v>0</v>
      </c>
    </row>
    <row r="76" spans="2:9" ht="15" customHeight="1" x14ac:dyDescent="0.2">
      <c r="B76" t="s">
        <v>126</v>
      </c>
      <c r="C76" s="12">
        <v>3</v>
      </c>
      <c r="D76" s="8">
        <v>1.83</v>
      </c>
      <c r="E76" s="12">
        <v>3</v>
      </c>
      <c r="F76" s="8">
        <v>2.75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198</v>
      </c>
      <c r="C77" s="12">
        <v>3</v>
      </c>
      <c r="D77" s="8">
        <v>1.83</v>
      </c>
      <c r="E77" s="12">
        <v>3</v>
      </c>
      <c r="F77" s="8">
        <v>2.75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143</v>
      </c>
      <c r="C78" s="12">
        <v>2</v>
      </c>
      <c r="D78" s="8">
        <v>1.22</v>
      </c>
      <c r="E78" s="12">
        <v>1</v>
      </c>
      <c r="F78" s="8">
        <v>0.92</v>
      </c>
      <c r="G78" s="12">
        <v>1</v>
      </c>
      <c r="H78" s="8">
        <v>1.96</v>
      </c>
      <c r="I78" s="12">
        <v>0</v>
      </c>
    </row>
    <row r="79" spans="2:9" ht="15" customHeight="1" x14ac:dyDescent="0.2">
      <c r="B79" t="s">
        <v>168</v>
      </c>
      <c r="C79" s="12">
        <v>2</v>
      </c>
      <c r="D79" s="8">
        <v>1.22</v>
      </c>
      <c r="E79" s="12">
        <v>2</v>
      </c>
      <c r="F79" s="8">
        <v>1.83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215</v>
      </c>
      <c r="C80" s="12">
        <v>2</v>
      </c>
      <c r="D80" s="8">
        <v>1.22</v>
      </c>
      <c r="E80" s="12">
        <v>2</v>
      </c>
      <c r="F80" s="8">
        <v>1.83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216</v>
      </c>
      <c r="C81" s="12">
        <v>2</v>
      </c>
      <c r="D81" s="8">
        <v>1.22</v>
      </c>
      <c r="E81" s="12">
        <v>0</v>
      </c>
      <c r="F81" s="8">
        <v>0</v>
      </c>
      <c r="G81" s="12">
        <v>2</v>
      </c>
      <c r="H81" s="8">
        <v>3.92</v>
      </c>
      <c r="I81" s="12">
        <v>0</v>
      </c>
    </row>
    <row r="82" spans="2:9" ht="15" customHeight="1" x14ac:dyDescent="0.2">
      <c r="B82" t="s">
        <v>130</v>
      </c>
      <c r="C82" s="12">
        <v>2</v>
      </c>
      <c r="D82" s="8">
        <v>1.22</v>
      </c>
      <c r="E82" s="12">
        <v>2</v>
      </c>
      <c r="F82" s="8">
        <v>1.83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141</v>
      </c>
      <c r="C83" s="12">
        <v>2</v>
      </c>
      <c r="D83" s="8">
        <v>1.22</v>
      </c>
      <c r="E83" s="12">
        <v>0</v>
      </c>
      <c r="F83" s="8">
        <v>0</v>
      </c>
      <c r="G83" s="12">
        <v>2</v>
      </c>
      <c r="H83" s="8">
        <v>3.92</v>
      </c>
      <c r="I83" s="12">
        <v>0</v>
      </c>
    </row>
    <row r="84" spans="2:9" ht="15" customHeight="1" x14ac:dyDescent="0.2">
      <c r="B84" t="s">
        <v>154</v>
      </c>
      <c r="C84" s="12">
        <v>2</v>
      </c>
      <c r="D84" s="8">
        <v>1.22</v>
      </c>
      <c r="E84" s="12">
        <v>1</v>
      </c>
      <c r="F84" s="8">
        <v>0.92</v>
      </c>
      <c r="G84" s="12">
        <v>1</v>
      </c>
      <c r="H84" s="8">
        <v>1.96</v>
      </c>
      <c r="I84" s="12">
        <v>0</v>
      </c>
    </row>
    <row r="85" spans="2:9" ht="15" customHeight="1" x14ac:dyDescent="0.2">
      <c r="B85" t="s">
        <v>180</v>
      </c>
      <c r="C85" s="12">
        <v>2</v>
      </c>
      <c r="D85" s="8">
        <v>1.22</v>
      </c>
      <c r="E85" s="12">
        <v>0</v>
      </c>
      <c r="F85" s="8">
        <v>0</v>
      </c>
      <c r="G85" s="12">
        <v>1</v>
      </c>
      <c r="H85" s="8">
        <v>1.96</v>
      </c>
      <c r="I85" s="12">
        <v>0</v>
      </c>
    </row>
    <row r="86" spans="2:9" ht="15" customHeight="1" x14ac:dyDescent="0.2">
      <c r="B86" t="s">
        <v>140</v>
      </c>
      <c r="C86" s="12">
        <v>2</v>
      </c>
      <c r="D86" s="8">
        <v>1.22</v>
      </c>
      <c r="E86" s="12">
        <v>2</v>
      </c>
      <c r="F86" s="8">
        <v>1.83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217</v>
      </c>
      <c r="C87" s="12">
        <v>2</v>
      </c>
      <c r="D87" s="8">
        <v>1.22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157</v>
      </c>
      <c r="C88" s="12">
        <v>2</v>
      </c>
      <c r="D88" s="8">
        <v>1.22</v>
      </c>
      <c r="E88" s="12">
        <v>0</v>
      </c>
      <c r="F88" s="8">
        <v>0</v>
      </c>
      <c r="G88" s="12">
        <v>2</v>
      </c>
      <c r="H88" s="8">
        <v>3.92</v>
      </c>
      <c r="I88" s="12">
        <v>0</v>
      </c>
    </row>
    <row r="89" spans="2:9" ht="15" customHeight="1" x14ac:dyDescent="0.2">
      <c r="B89" t="s">
        <v>158</v>
      </c>
      <c r="C89" s="12">
        <v>2</v>
      </c>
      <c r="D89" s="8">
        <v>1.22</v>
      </c>
      <c r="E89" s="12">
        <v>2</v>
      </c>
      <c r="F89" s="8">
        <v>1.83</v>
      </c>
      <c r="G89" s="12">
        <v>0</v>
      </c>
      <c r="H89" s="8">
        <v>0</v>
      </c>
      <c r="I89" s="12">
        <v>0</v>
      </c>
    </row>
    <row r="91" spans="2:9" ht="15" customHeight="1" x14ac:dyDescent="0.2">
      <c r="B91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D764D-981E-4E62-A3EC-18AC596FDEDD}">
  <sheetPr>
    <pageSetUpPr fitToPage="1"/>
  </sheetPr>
  <dimension ref="B2:I5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266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4</v>
      </c>
      <c r="D6" s="8">
        <v>7.41</v>
      </c>
      <c r="E6" s="12">
        <v>3</v>
      </c>
      <c r="F6" s="8">
        <v>6.82</v>
      </c>
      <c r="G6" s="12">
        <v>1</v>
      </c>
      <c r="H6" s="8">
        <v>16.670000000000002</v>
      </c>
      <c r="I6" s="12">
        <v>0</v>
      </c>
    </row>
    <row r="7" spans="2:9" ht="15" customHeight="1" x14ac:dyDescent="0.2">
      <c r="B7" t="s">
        <v>41</v>
      </c>
      <c r="C7" s="12">
        <v>0</v>
      </c>
      <c r="D7" s="8">
        <v>0</v>
      </c>
      <c r="E7" s="12">
        <v>0</v>
      </c>
      <c r="F7" s="8">
        <v>0</v>
      </c>
      <c r="G7" s="12">
        <v>0</v>
      </c>
      <c r="H7" s="8">
        <v>0</v>
      </c>
      <c r="I7" s="12">
        <v>0</v>
      </c>
    </row>
    <row r="8" spans="2:9" ht="15" customHeight="1" x14ac:dyDescent="0.2">
      <c r="B8" t="s">
        <v>42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44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45</v>
      </c>
      <c r="C11" s="12">
        <v>8</v>
      </c>
      <c r="D11" s="8">
        <v>14.81</v>
      </c>
      <c r="E11" s="12">
        <v>6</v>
      </c>
      <c r="F11" s="8">
        <v>13.64</v>
      </c>
      <c r="G11" s="12">
        <v>2</v>
      </c>
      <c r="H11" s="8">
        <v>33.33</v>
      </c>
      <c r="I11" s="12">
        <v>0</v>
      </c>
    </row>
    <row r="12" spans="2:9" ht="15" customHeight="1" x14ac:dyDescent="0.2">
      <c r="B12" t="s">
        <v>46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47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48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49</v>
      </c>
      <c r="C15" s="12">
        <v>35</v>
      </c>
      <c r="D15" s="8">
        <v>64.81</v>
      </c>
      <c r="E15" s="12">
        <v>32</v>
      </c>
      <c r="F15" s="8">
        <v>72.73</v>
      </c>
      <c r="G15" s="12">
        <v>3</v>
      </c>
      <c r="H15" s="8">
        <v>50</v>
      </c>
      <c r="I15" s="12">
        <v>0</v>
      </c>
    </row>
    <row r="16" spans="2:9" ht="15" customHeight="1" x14ac:dyDescent="0.2">
      <c r="B16" t="s">
        <v>50</v>
      </c>
      <c r="C16" s="12">
        <v>4</v>
      </c>
      <c r="D16" s="8">
        <v>7.41</v>
      </c>
      <c r="E16" s="12">
        <v>2</v>
      </c>
      <c r="F16" s="8">
        <v>4.55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51</v>
      </c>
      <c r="C17" s="12">
        <v>1</v>
      </c>
      <c r="D17" s="8">
        <v>1.85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52</v>
      </c>
      <c r="C18" s="12">
        <v>1</v>
      </c>
      <c r="D18" s="8">
        <v>1.85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53</v>
      </c>
      <c r="C19" s="12">
        <v>1</v>
      </c>
      <c r="D19" s="8">
        <v>1.85</v>
      </c>
      <c r="E19" s="12">
        <v>1</v>
      </c>
      <c r="F19" s="8">
        <v>2.27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225</v>
      </c>
      <c r="C20" s="12">
        <f>SUM(LTBL_15586[総数／事業所数])</f>
        <v>54</v>
      </c>
      <c r="E20" s="12">
        <f>SUBTOTAL(109,LTBL_15586[個人／事業所数])</f>
        <v>44</v>
      </c>
      <c r="G20" s="12">
        <f>SUBTOTAL(109,LTBL_15586[法人／事業所数])</f>
        <v>6</v>
      </c>
      <c r="I20" s="12">
        <f>SUBTOTAL(109,LTBL_15586[法人以外の団体／事業所数])</f>
        <v>0</v>
      </c>
    </row>
    <row r="21" spans="2:9" ht="15" customHeight="1" x14ac:dyDescent="0.2">
      <c r="E21" s="11">
        <f>LTBL_15586[[#Totals],[個人／事業所数]]/LTBL_15586[[#Totals],[総数／事業所数]]</f>
        <v>0.81481481481481477</v>
      </c>
      <c r="G21" s="11">
        <f>LTBL_15586[[#Totals],[法人／事業所数]]/LTBL_15586[[#Totals],[総数／事業所数]]</f>
        <v>0.1111111111111111</v>
      </c>
      <c r="I21" s="11">
        <f>LTBL_15586[[#Totals],[法人以外の団体／事業所数]]/LTBL_15586[[#Totals],[総数／事業所数]]</f>
        <v>0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76</v>
      </c>
      <c r="C24" s="12">
        <v>27</v>
      </c>
      <c r="D24" s="8">
        <v>50</v>
      </c>
      <c r="E24" s="12">
        <v>27</v>
      </c>
      <c r="F24" s="8">
        <v>61.36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77</v>
      </c>
      <c r="C25" s="12">
        <v>8</v>
      </c>
      <c r="D25" s="8">
        <v>14.81</v>
      </c>
      <c r="E25" s="12">
        <v>5</v>
      </c>
      <c r="F25" s="8">
        <v>11.36</v>
      </c>
      <c r="G25" s="12">
        <v>3</v>
      </c>
      <c r="H25" s="8">
        <v>50</v>
      </c>
      <c r="I25" s="12">
        <v>0</v>
      </c>
    </row>
    <row r="26" spans="2:9" ht="15" customHeight="1" x14ac:dyDescent="0.2">
      <c r="B26" t="s">
        <v>70</v>
      </c>
      <c r="C26" s="12">
        <v>7</v>
      </c>
      <c r="D26" s="8">
        <v>12.96</v>
      </c>
      <c r="E26" s="12">
        <v>5</v>
      </c>
      <c r="F26" s="8">
        <v>11.36</v>
      </c>
      <c r="G26" s="12">
        <v>2</v>
      </c>
      <c r="H26" s="8">
        <v>33.33</v>
      </c>
      <c r="I26" s="12">
        <v>0</v>
      </c>
    </row>
    <row r="27" spans="2:9" ht="15" customHeight="1" x14ac:dyDescent="0.2">
      <c r="B27" t="s">
        <v>63</v>
      </c>
      <c r="C27" s="12">
        <v>3</v>
      </c>
      <c r="D27" s="8">
        <v>5.56</v>
      </c>
      <c r="E27" s="12">
        <v>3</v>
      </c>
      <c r="F27" s="8">
        <v>6.82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78</v>
      </c>
      <c r="C28" s="12">
        <v>3</v>
      </c>
      <c r="D28" s="8">
        <v>5.56</v>
      </c>
      <c r="E28" s="12">
        <v>2</v>
      </c>
      <c r="F28" s="8">
        <v>4.55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62</v>
      </c>
      <c r="C29" s="12">
        <v>1</v>
      </c>
      <c r="D29" s="8">
        <v>1.85</v>
      </c>
      <c r="E29" s="12">
        <v>0</v>
      </c>
      <c r="F29" s="8">
        <v>0</v>
      </c>
      <c r="G29" s="12">
        <v>1</v>
      </c>
      <c r="H29" s="8">
        <v>16.670000000000002</v>
      </c>
      <c r="I29" s="12">
        <v>0</v>
      </c>
    </row>
    <row r="30" spans="2:9" ht="15" customHeight="1" x14ac:dyDescent="0.2">
      <c r="B30" t="s">
        <v>91</v>
      </c>
      <c r="C30" s="12">
        <v>1</v>
      </c>
      <c r="D30" s="8">
        <v>1.85</v>
      </c>
      <c r="E30" s="12">
        <v>1</v>
      </c>
      <c r="F30" s="8">
        <v>2.27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94</v>
      </c>
      <c r="C31" s="12">
        <v>1</v>
      </c>
      <c r="D31" s="8">
        <v>1.85</v>
      </c>
      <c r="E31" s="12">
        <v>0</v>
      </c>
      <c r="F31" s="8">
        <v>0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79</v>
      </c>
      <c r="C32" s="12">
        <v>1</v>
      </c>
      <c r="D32" s="8">
        <v>1.85</v>
      </c>
      <c r="E32" s="12">
        <v>0</v>
      </c>
      <c r="F32" s="8">
        <v>0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81</v>
      </c>
      <c r="C33" s="12">
        <v>1</v>
      </c>
      <c r="D33" s="8">
        <v>1.85</v>
      </c>
      <c r="E33" s="12">
        <v>0</v>
      </c>
      <c r="F33" s="8">
        <v>0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102</v>
      </c>
      <c r="C34" s="12">
        <v>1</v>
      </c>
      <c r="D34" s="8">
        <v>1.85</v>
      </c>
      <c r="E34" s="12">
        <v>1</v>
      </c>
      <c r="F34" s="8">
        <v>2.27</v>
      </c>
      <c r="G34" s="12">
        <v>0</v>
      </c>
      <c r="H34" s="8">
        <v>0</v>
      </c>
      <c r="I34" s="12">
        <v>0</v>
      </c>
    </row>
    <row r="37" spans="2:9" ht="33" customHeight="1" x14ac:dyDescent="0.2">
      <c r="B37" t="s">
        <v>227</v>
      </c>
      <c r="C37" s="10" t="s">
        <v>55</v>
      </c>
      <c r="D37" s="10" t="s">
        <v>56</v>
      </c>
      <c r="E37" s="10" t="s">
        <v>57</v>
      </c>
      <c r="F37" s="10" t="s">
        <v>58</v>
      </c>
      <c r="G37" s="10" t="s">
        <v>59</v>
      </c>
      <c r="H37" s="10" t="s">
        <v>60</v>
      </c>
      <c r="I37" s="10" t="s">
        <v>61</v>
      </c>
    </row>
    <row r="38" spans="2:9" ht="15" customHeight="1" x14ac:dyDescent="0.2">
      <c r="B38" t="s">
        <v>133</v>
      </c>
      <c r="C38" s="12">
        <v>27</v>
      </c>
      <c r="D38" s="8">
        <v>50</v>
      </c>
      <c r="E38" s="12">
        <v>27</v>
      </c>
      <c r="F38" s="8">
        <v>61.36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169</v>
      </c>
      <c r="C39" s="12">
        <v>5</v>
      </c>
      <c r="D39" s="8">
        <v>9.26</v>
      </c>
      <c r="E39" s="12">
        <v>4</v>
      </c>
      <c r="F39" s="8">
        <v>9.09</v>
      </c>
      <c r="G39" s="12">
        <v>1</v>
      </c>
      <c r="H39" s="8">
        <v>16.670000000000002</v>
      </c>
      <c r="I39" s="12">
        <v>0</v>
      </c>
    </row>
    <row r="40" spans="2:9" ht="15" customHeight="1" x14ac:dyDescent="0.2">
      <c r="B40" t="s">
        <v>127</v>
      </c>
      <c r="C40" s="12">
        <v>3</v>
      </c>
      <c r="D40" s="8">
        <v>5.56</v>
      </c>
      <c r="E40" s="12">
        <v>1</v>
      </c>
      <c r="F40" s="8">
        <v>2.27</v>
      </c>
      <c r="G40" s="12">
        <v>2</v>
      </c>
      <c r="H40" s="8">
        <v>33.33</v>
      </c>
      <c r="I40" s="12">
        <v>0</v>
      </c>
    </row>
    <row r="41" spans="2:9" ht="15" customHeight="1" x14ac:dyDescent="0.2">
      <c r="B41" t="s">
        <v>144</v>
      </c>
      <c r="C41" s="12">
        <v>2</v>
      </c>
      <c r="D41" s="8">
        <v>3.7</v>
      </c>
      <c r="E41" s="12">
        <v>2</v>
      </c>
      <c r="F41" s="8">
        <v>4.55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125</v>
      </c>
      <c r="C42" s="12">
        <v>2</v>
      </c>
      <c r="D42" s="8">
        <v>3.7</v>
      </c>
      <c r="E42" s="12">
        <v>2</v>
      </c>
      <c r="F42" s="8">
        <v>4.55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126</v>
      </c>
      <c r="C43" s="12">
        <v>2</v>
      </c>
      <c r="D43" s="8">
        <v>3.7</v>
      </c>
      <c r="E43" s="12">
        <v>2</v>
      </c>
      <c r="F43" s="8">
        <v>4.55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135</v>
      </c>
      <c r="C44" s="12">
        <v>2</v>
      </c>
      <c r="D44" s="8">
        <v>3.7</v>
      </c>
      <c r="E44" s="12">
        <v>1</v>
      </c>
      <c r="F44" s="8">
        <v>2.27</v>
      </c>
      <c r="G44" s="12">
        <v>1</v>
      </c>
      <c r="H44" s="8">
        <v>16.670000000000002</v>
      </c>
      <c r="I44" s="12">
        <v>0</v>
      </c>
    </row>
    <row r="45" spans="2:9" ht="15" customHeight="1" x14ac:dyDescent="0.2">
      <c r="B45" t="s">
        <v>121</v>
      </c>
      <c r="C45" s="12">
        <v>1</v>
      </c>
      <c r="D45" s="8">
        <v>1.85</v>
      </c>
      <c r="E45" s="12">
        <v>0</v>
      </c>
      <c r="F45" s="8">
        <v>0</v>
      </c>
      <c r="G45" s="12">
        <v>1</v>
      </c>
      <c r="H45" s="8">
        <v>16.670000000000002</v>
      </c>
      <c r="I45" s="12">
        <v>0</v>
      </c>
    </row>
    <row r="46" spans="2:9" ht="15" customHeight="1" x14ac:dyDescent="0.2">
      <c r="B46" t="s">
        <v>184</v>
      </c>
      <c r="C46" s="12">
        <v>1</v>
      </c>
      <c r="D46" s="8">
        <v>1.85</v>
      </c>
      <c r="E46" s="12">
        <v>1</v>
      </c>
      <c r="F46" s="8">
        <v>2.27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218</v>
      </c>
      <c r="C47" s="12">
        <v>1</v>
      </c>
      <c r="D47" s="8">
        <v>1.85</v>
      </c>
      <c r="E47" s="12">
        <v>1</v>
      </c>
      <c r="F47" s="8">
        <v>2.27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134</v>
      </c>
      <c r="C48" s="12">
        <v>1</v>
      </c>
      <c r="D48" s="8">
        <v>1.85</v>
      </c>
      <c r="E48" s="12">
        <v>0</v>
      </c>
      <c r="F48" s="8">
        <v>0</v>
      </c>
      <c r="G48" s="12">
        <v>1</v>
      </c>
      <c r="H48" s="8">
        <v>16.670000000000002</v>
      </c>
      <c r="I48" s="12">
        <v>0</v>
      </c>
    </row>
    <row r="49" spans="2:9" ht="15" customHeight="1" x14ac:dyDescent="0.2">
      <c r="B49" t="s">
        <v>142</v>
      </c>
      <c r="C49" s="12">
        <v>1</v>
      </c>
      <c r="D49" s="8">
        <v>1.85</v>
      </c>
      <c r="E49" s="12">
        <v>1</v>
      </c>
      <c r="F49" s="8">
        <v>2.27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137</v>
      </c>
      <c r="C50" s="12">
        <v>1</v>
      </c>
      <c r="D50" s="8">
        <v>1.85</v>
      </c>
      <c r="E50" s="12">
        <v>1</v>
      </c>
      <c r="F50" s="8">
        <v>2.27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219</v>
      </c>
      <c r="C51" s="12">
        <v>1</v>
      </c>
      <c r="D51" s="8">
        <v>1.85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220</v>
      </c>
      <c r="C52" s="12">
        <v>1</v>
      </c>
      <c r="D52" s="8">
        <v>1.85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180</v>
      </c>
      <c r="C53" s="12">
        <v>1</v>
      </c>
      <c r="D53" s="8">
        <v>1.85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217</v>
      </c>
      <c r="C54" s="12">
        <v>1</v>
      </c>
      <c r="D54" s="8">
        <v>1.85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221</v>
      </c>
      <c r="C55" s="12">
        <v>1</v>
      </c>
      <c r="D55" s="8">
        <v>1.85</v>
      </c>
      <c r="E55" s="12">
        <v>1</v>
      </c>
      <c r="F55" s="8">
        <v>2.27</v>
      </c>
      <c r="G55" s="12">
        <v>0</v>
      </c>
      <c r="H55" s="8">
        <v>0</v>
      </c>
      <c r="I55" s="12">
        <v>0</v>
      </c>
    </row>
    <row r="57" spans="2:9" ht="15" customHeight="1" x14ac:dyDescent="0.2">
      <c r="B57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5FB6E-9EC0-42C3-8E65-85C6C7AB4B4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223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30</v>
      </c>
      <c r="D5" s="8">
        <v>0.05</v>
      </c>
      <c r="E5" s="12">
        <v>3</v>
      </c>
      <c r="F5" s="8">
        <v>0.01</v>
      </c>
      <c r="G5" s="12">
        <v>27</v>
      </c>
      <c r="H5" s="8">
        <v>0.1</v>
      </c>
      <c r="I5" s="12">
        <v>0</v>
      </c>
    </row>
    <row r="6" spans="2:9" ht="15" customHeight="1" x14ac:dyDescent="0.2">
      <c r="B6" t="s">
        <v>40</v>
      </c>
      <c r="C6" s="12">
        <v>9635</v>
      </c>
      <c r="D6" s="8">
        <v>15.73</v>
      </c>
      <c r="E6" s="12">
        <v>4131</v>
      </c>
      <c r="F6" s="8">
        <v>12.22</v>
      </c>
      <c r="G6" s="12">
        <v>5501</v>
      </c>
      <c r="H6" s="8">
        <v>20.66</v>
      </c>
      <c r="I6" s="12">
        <v>3</v>
      </c>
    </row>
    <row r="7" spans="2:9" ht="15" customHeight="1" x14ac:dyDescent="0.2">
      <c r="B7" t="s">
        <v>41</v>
      </c>
      <c r="C7" s="12">
        <v>6519</v>
      </c>
      <c r="D7" s="8">
        <v>10.64</v>
      </c>
      <c r="E7" s="12">
        <v>3068</v>
      </c>
      <c r="F7" s="8">
        <v>9.07</v>
      </c>
      <c r="G7" s="12">
        <v>3433</v>
      </c>
      <c r="H7" s="8">
        <v>12.89</v>
      </c>
      <c r="I7" s="12">
        <v>13</v>
      </c>
    </row>
    <row r="8" spans="2:9" ht="15" customHeight="1" x14ac:dyDescent="0.2">
      <c r="B8" t="s">
        <v>42</v>
      </c>
      <c r="C8" s="12">
        <v>75</v>
      </c>
      <c r="D8" s="8">
        <v>0.12</v>
      </c>
      <c r="E8" s="12">
        <v>0</v>
      </c>
      <c r="F8" s="8">
        <v>0</v>
      </c>
      <c r="G8" s="12">
        <v>49</v>
      </c>
      <c r="H8" s="8">
        <v>0.18</v>
      </c>
      <c r="I8" s="12">
        <v>1</v>
      </c>
    </row>
    <row r="9" spans="2:9" ht="15" customHeight="1" x14ac:dyDescent="0.2">
      <c r="B9" t="s">
        <v>43</v>
      </c>
      <c r="C9" s="12">
        <v>414</v>
      </c>
      <c r="D9" s="8">
        <v>0.68</v>
      </c>
      <c r="E9" s="12">
        <v>43</v>
      </c>
      <c r="F9" s="8">
        <v>0.13</v>
      </c>
      <c r="G9" s="12">
        <v>368</v>
      </c>
      <c r="H9" s="8">
        <v>1.38</v>
      </c>
      <c r="I9" s="12">
        <v>2</v>
      </c>
    </row>
    <row r="10" spans="2:9" ht="15" customHeight="1" x14ac:dyDescent="0.2">
      <c r="B10" t="s">
        <v>44</v>
      </c>
      <c r="C10" s="12">
        <v>500</v>
      </c>
      <c r="D10" s="8">
        <v>0.82</v>
      </c>
      <c r="E10" s="12">
        <v>127</v>
      </c>
      <c r="F10" s="8">
        <v>0.38</v>
      </c>
      <c r="G10" s="12">
        <v>358</v>
      </c>
      <c r="H10" s="8">
        <v>1.34</v>
      </c>
      <c r="I10" s="12">
        <v>12</v>
      </c>
    </row>
    <row r="11" spans="2:9" ht="15" customHeight="1" x14ac:dyDescent="0.2">
      <c r="B11" t="s">
        <v>45</v>
      </c>
      <c r="C11" s="12">
        <v>14848</v>
      </c>
      <c r="D11" s="8">
        <v>24.23</v>
      </c>
      <c r="E11" s="12">
        <v>7103</v>
      </c>
      <c r="F11" s="8">
        <v>21.01</v>
      </c>
      <c r="G11" s="12">
        <v>7732</v>
      </c>
      <c r="H11" s="8">
        <v>29.03</v>
      </c>
      <c r="I11" s="12">
        <v>13</v>
      </c>
    </row>
    <row r="12" spans="2:9" ht="15" customHeight="1" x14ac:dyDescent="0.2">
      <c r="B12" t="s">
        <v>46</v>
      </c>
      <c r="C12" s="12">
        <v>374</v>
      </c>
      <c r="D12" s="8">
        <v>0.61</v>
      </c>
      <c r="E12" s="12">
        <v>59</v>
      </c>
      <c r="F12" s="8">
        <v>0.17</v>
      </c>
      <c r="G12" s="12">
        <v>314</v>
      </c>
      <c r="H12" s="8">
        <v>1.18</v>
      </c>
      <c r="I12" s="12">
        <v>0</v>
      </c>
    </row>
    <row r="13" spans="2:9" ht="15" customHeight="1" x14ac:dyDescent="0.2">
      <c r="B13" t="s">
        <v>47</v>
      </c>
      <c r="C13" s="12">
        <v>4073</v>
      </c>
      <c r="D13" s="8">
        <v>6.65</v>
      </c>
      <c r="E13" s="12">
        <v>1769</v>
      </c>
      <c r="F13" s="8">
        <v>5.23</v>
      </c>
      <c r="G13" s="12">
        <v>2291</v>
      </c>
      <c r="H13" s="8">
        <v>8.6</v>
      </c>
      <c r="I13" s="12">
        <v>5</v>
      </c>
    </row>
    <row r="14" spans="2:9" ht="15" customHeight="1" x14ac:dyDescent="0.2">
      <c r="B14" t="s">
        <v>48</v>
      </c>
      <c r="C14" s="12">
        <v>2634</v>
      </c>
      <c r="D14" s="8">
        <v>4.3</v>
      </c>
      <c r="E14" s="12">
        <v>1426</v>
      </c>
      <c r="F14" s="8">
        <v>4.22</v>
      </c>
      <c r="G14" s="12">
        <v>1157</v>
      </c>
      <c r="H14" s="8">
        <v>4.34</v>
      </c>
      <c r="I14" s="12">
        <v>5</v>
      </c>
    </row>
    <row r="15" spans="2:9" ht="15" customHeight="1" x14ac:dyDescent="0.2">
      <c r="B15" t="s">
        <v>49</v>
      </c>
      <c r="C15" s="12">
        <v>7082</v>
      </c>
      <c r="D15" s="8">
        <v>11.56</v>
      </c>
      <c r="E15" s="12">
        <v>5548</v>
      </c>
      <c r="F15" s="8">
        <v>16.41</v>
      </c>
      <c r="G15" s="12">
        <v>1487</v>
      </c>
      <c r="H15" s="8">
        <v>5.58</v>
      </c>
      <c r="I15" s="12">
        <v>8</v>
      </c>
    </row>
    <row r="16" spans="2:9" ht="15" customHeight="1" x14ac:dyDescent="0.2">
      <c r="B16" t="s">
        <v>50</v>
      </c>
      <c r="C16" s="12">
        <v>8180</v>
      </c>
      <c r="D16" s="8">
        <v>13.35</v>
      </c>
      <c r="E16" s="12">
        <v>6693</v>
      </c>
      <c r="F16" s="8">
        <v>19.79</v>
      </c>
      <c r="G16" s="12">
        <v>1443</v>
      </c>
      <c r="H16" s="8">
        <v>5.42</v>
      </c>
      <c r="I16" s="12">
        <v>13</v>
      </c>
    </row>
    <row r="17" spans="2:9" ht="15" customHeight="1" x14ac:dyDescent="0.2">
      <c r="B17" t="s">
        <v>51</v>
      </c>
      <c r="C17" s="12">
        <v>2221</v>
      </c>
      <c r="D17" s="8">
        <v>3.63</v>
      </c>
      <c r="E17" s="12">
        <v>1509</v>
      </c>
      <c r="F17" s="8">
        <v>4.46</v>
      </c>
      <c r="G17" s="12">
        <v>490</v>
      </c>
      <c r="H17" s="8">
        <v>1.84</v>
      </c>
      <c r="I17" s="12">
        <v>15</v>
      </c>
    </row>
    <row r="18" spans="2:9" ht="15" customHeight="1" x14ac:dyDescent="0.2">
      <c r="B18" t="s">
        <v>52</v>
      </c>
      <c r="C18" s="12">
        <v>2727</v>
      </c>
      <c r="D18" s="8">
        <v>4.45</v>
      </c>
      <c r="E18" s="12">
        <v>1583</v>
      </c>
      <c r="F18" s="8">
        <v>4.68</v>
      </c>
      <c r="G18" s="12">
        <v>924</v>
      </c>
      <c r="H18" s="8">
        <v>3.47</v>
      </c>
      <c r="I18" s="12">
        <v>34</v>
      </c>
    </row>
    <row r="19" spans="2:9" ht="15" customHeight="1" x14ac:dyDescent="0.2">
      <c r="B19" t="s">
        <v>53</v>
      </c>
      <c r="C19" s="12">
        <v>1955</v>
      </c>
      <c r="D19" s="8">
        <v>3.19</v>
      </c>
      <c r="E19" s="12">
        <v>750</v>
      </c>
      <c r="F19" s="8">
        <v>2.2200000000000002</v>
      </c>
      <c r="G19" s="12">
        <v>1056</v>
      </c>
      <c r="H19" s="8">
        <v>3.97</v>
      </c>
      <c r="I19" s="12">
        <v>75</v>
      </c>
    </row>
    <row r="20" spans="2:9" ht="15" customHeight="1" x14ac:dyDescent="0.2">
      <c r="B20" s="9" t="s">
        <v>225</v>
      </c>
      <c r="C20" s="12">
        <f>SUM(LTBL_15000[総数／事業所数])</f>
        <v>61267</v>
      </c>
      <c r="E20" s="12">
        <f>SUBTOTAL(109,LTBL_15000[個人／事業所数])</f>
        <v>33812</v>
      </c>
      <c r="G20" s="12">
        <f>SUBTOTAL(109,LTBL_15000[法人／事業所数])</f>
        <v>26630</v>
      </c>
      <c r="I20" s="12">
        <f>SUBTOTAL(109,LTBL_15000[法人以外の団体／事業所数])</f>
        <v>199</v>
      </c>
    </row>
    <row r="21" spans="2:9" ht="15" customHeight="1" x14ac:dyDescent="0.2">
      <c r="E21" s="11">
        <f>LTBL_15000[[#Totals],[個人／事業所数]]/LTBL_15000[[#Totals],[総数／事業所数]]</f>
        <v>0.55187947834886641</v>
      </c>
      <c r="G21" s="11">
        <f>LTBL_15000[[#Totals],[法人／事業所数]]/LTBL_15000[[#Totals],[総数／事業所数]]</f>
        <v>0.43465487130102665</v>
      </c>
      <c r="I21" s="11">
        <f>LTBL_15000[[#Totals],[法人以外の団体／事業所数]]/LTBL_15000[[#Totals],[総数／事業所数]]</f>
        <v>3.24807808445003E-3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7213</v>
      </c>
      <c r="D24" s="8">
        <v>11.77</v>
      </c>
      <c r="E24" s="12">
        <v>6302</v>
      </c>
      <c r="F24" s="8">
        <v>18.64</v>
      </c>
      <c r="G24" s="12">
        <v>907</v>
      </c>
      <c r="H24" s="8">
        <v>3.41</v>
      </c>
      <c r="I24" s="12">
        <v>2</v>
      </c>
    </row>
    <row r="25" spans="2:9" ht="15" customHeight="1" x14ac:dyDescent="0.2">
      <c r="B25" t="s">
        <v>77</v>
      </c>
      <c r="C25" s="12">
        <v>5696</v>
      </c>
      <c r="D25" s="8">
        <v>9.3000000000000007</v>
      </c>
      <c r="E25" s="12">
        <v>4823</v>
      </c>
      <c r="F25" s="8">
        <v>14.26</v>
      </c>
      <c r="G25" s="12">
        <v>869</v>
      </c>
      <c r="H25" s="8">
        <v>3.26</v>
      </c>
      <c r="I25" s="12">
        <v>4</v>
      </c>
    </row>
    <row r="26" spans="2:9" ht="15" customHeight="1" x14ac:dyDescent="0.2">
      <c r="B26" t="s">
        <v>72</v>
      </c>
      <c r="C26" s="12">
        <v>4126</v>
      </c>
      <c r="D26" s="8">
        <v>6.73</v>
      </c>
      <c r="E26" s="12">
        <v>2044</v>
      </c>
      <c r="F26" s="8">
        <v>6.05</v>
      </c>
      <c r="G26" s="12">
        <v>2079</v>
      </c>
      <c r="H26" s="8">
        <v>7.81</v>
      </c>
      <c r="I26" s="12">
        <v>3</v>
      </c>
    </row>
    <row r="27" spans="2:9" ht="15" customHeight="1" x14ac:dyDescent="0.2">
      <c r="B27" t="s">
        <v>62</v>
      </c>
      <c r="C27" s="12">
        <v>3981</v>
      </c>
      <c r="D27" s="8">
        <v>6.5</v>
      </c>
      <c r="E27" s="12">
        <v>1410</v>
      </c>
      <c r="F27" s="8">
        <v>4.17</v>
      </c>
      <c r="G27" s="12">
        <v>2570</v>
      </c>
      <c r="H27" s="8">
        <v>9.65</v>
      </c>
      <c r="I27" s="12">
        <v>1</v>
      </c>
    </row>
    <row r="28" spans="2:9" ht="15" customHeight="1" x14ac:dyDescent="0.2">
      <c r="B28" t="s">
        <v>63</v>
      </c>
      <c r="C28" s="12">
        <v>3624</v>
      </c>
      <c r="D28" s="8">
        <v>5.92</v>
      </c>
      <c r="E28" s="12">
        <v>2070</v>
      </c>
      <c r="F28" s="8">
        <v>6.12</v>
      </c>
      <c r="G28" s="12">
        <v>1552</v>
      </c>
      <c r="H28" s="8">
        <v>5.83</v>
      </c>
      <c r="I28" s="12">
        <v>2</v>
      </c>
    </row>
    <row r="29" spans="2:9" ht="15" customHeight="1" x14ac:dyDescent="0.2">
      <c r="B29" t="s">
        <v>70</v>
      </c>
      <c r="C29" s="12">
        <v>3480</v>
      </c>
      <c r="D29" s="8">
        <v>5.68</v>
      </c>
      <c r="E29" s="12">
        <v>2393</v>
      </c>
      <c r="F29" s="8">
        <v>7.08</v>
      </c>
      <c r="G29" s="12">
        <v>1079</v>
      </c>
      <c r="H29" s="8">
        <v>4.05</v>
      </c>
      <c r="I29" s="12">
        <v>8</v>
      </c>
    </row>
    <row r="30" spans="2:9" ht="15" customHeight="1" x14ac:dyDescent="0.2">
      <c r="B30" t="s">
        <v>73</v>
      </c>
      <c r="C30" s="12">
        <v>3196</v>
      </c>
      <c r="D30" s="8">
        <v>5.22</v>
      </c>
      <c r="E30" s="12">
        <v>1645</v>
      </c>
      <c r="F30" s="8">
        <v>4.87</v>
      </c>
      <c r="G30" s="12">
        <v>1538</v>
      </c>
      <c r="H30" s="8">
        <v>5.78</v>
      </c>
      <c r="I30" s="12">
        <v>5</v>
      </c>
    </row>
    <row r="31" spans="2:9" ht="15" customHeight="1" x14ac:dyDescent="0.2">
      <c r="B31" t="s">
        <v>79</v>
      </c>
      <c r="C31" s="12">
        <v>2221</v>
      </c>
      <c r="D31" s="8">
        <v>3.63</v>
      </c>
      <c r="E31" s="12">
        <v>1509</v>
      </c>
      <c r="F31" s="8">
        <v>4.46</v>
      </c>
      <c r="G31" s="12">
        <v>490</v>
      </c>
      <c r="H31" s="8">
        <v>1.84</v>
      </c>
      <c r="I31" s="12">
        <v>15</v>
      </c>
    </row>
    <row r="32" spans="2:9" ht="15" customHeight="1" x14ac:dyDescent="0.2">
      <c r="B32" t="s">
        <v>64</v>
      </c>
      <c r="C32" s="12">
        <v>2030</v>
      </c>
      <c r="D32" s="8">
        <v>3.31</v>
      </c>
      <c r="E32" s="12">
        <v>651</v>
      </c>
      <c r="F32" s="8">
        <v>1.93</v>
      </c>
      <c r="G32" s="12">
        <v>1379</v>
      </c>
      <c r="H32" s="8">
        <v>5.18</v>
      </c>
      <c r="I32" s="12">
        <v>0</v>
      </c>
    </row>
    <row r="33" spans="2:9" ht="15" customHeight="1" x14ac:dyDescent="0.2">
      <c r="B33" t="s">
        <v>71</v>
      </c>
      <c r="C33" s="12">
        <v>2002</v>
      </c>
      <c r="D33" s="8">
        <v>3.27</v>
      </c>
      <c r="E33" s="12">
        <v>1156</v>
      </c>
      <c r="F33" s="8">
        <v>3.42</v>
      </c>
      <c r="G33" s="12">
        <v>846</v>
      </c>
      <c r="H33" s="8">
        <v>3.18</v>
      </c>
      <c r="I33" s="12">
        <v>0</v>
      </c>
    </row>
    <row r="34" spans="2:9" ht="15" customHeight="1" x14ac:dyDescent="0.2">
      <c r="B34" t="s">
        <v>65</v>
      </c>
      <c r="C34" s="12">
        <v>1829</v>
      </c>
      <c r="D34" s="8">
        <v>2.99</v>
      </c>
      <c r="E34" s="12">
        <v>1082</v>
      </c>
      <c r="F34" s="8">
        <v>3.2</v>
      </c>
      <c r="G34" s="12">
        <v>747</v>
      </c>
      <c r="H34" s="8">
        <v>2.81</v>
      </c>
      <c r="I34" s="12">
        <v>0</v>
      </c>
    </row>
    <row r="35" spans="2:9" ht="15" customHeight="1" x14ac:dyDescent="0.2">
      <c r="B35" t="s">
        <v>80</v>
      </c>
      <c r="C35" s="12">
        <v>1769</v>
      </c>
      <c r="D35" s="8">
        <v>2.89</v>
      </c>
      <c r="E35" s="12">
        <v>1579</v>
      </c>
      <c r="F35" s="8">
        <v>4.67</v>
      </c>
      <c r="G35" s="12">
        <v>186</v>
      </c>
      <c r="H35" s="8">
        <v>0.7</v>
      </c>
      <c r="I35" s="12">
        <v>1</v>
      </c>
    </row>
    <row r="36" spans="2:9" ht="15" customHeight="1" x14ac:dyDescent="0.2">
      <c r="B36" t="s">
        <v>69</v>
      </c>
      <c r="C36" s="12">
        <v>1473</v>
      </c>
      <c r="D36" s="8">
        <v>2.4</v>
      </c>
      <c r="E36" s="12">
        <v>735</v>
      </c>
      <c r="F36" s="8">
        <v>2.17</v>
      </c>
      <c r="G36" s="12">
        <v>737</v>
      </c>
      <c r="H36" s="8">
        <v>2.77</v>
      </c>
      <c r="I36" s="12">
        <v>1</v>
      </c>
    </row>
    <row r="37" spans="2:9" ht="15" customHeight="1" x14ac:dyDescent="0.2">
      <c r="B37" t="s">
        <v>74</v>
      </c>
      <c r="C37" s="12">
        <v>1314</v>
      </c>
      <c r="D37" s="8">
        <v>2.14</v>
      </c>
      <c r="E37" s="12">
        <v>923</v>
      </c>
      <c r="F37" s="8">
        <v>2.73</v>
      </c>
      <c r="G37" s="12">
        <v>386</v>
      </c>
      <c r="H37" s="8">
        <v>1.45</v>
      </c>
      <c r="I37" s="12">
        <v>5</v>
      </c>
    </row>
    <row r="38" spans="2:9" ht="15" customHeight="1" x14ac:dyDescent="0.2">
      <c r="B38" t="s">
        <v>75</v>
      </c>
      <c r="C38" s="12">
        <v>1228</v>
      </c>
      <c r="D38" s="8">
        <v>2</v>
      </c>
      <c r="E38" s="12">
        <v>497</v>
      </c>
      <c r="F38" s="8">
        <v>1.47</v>
      </c>
      <c r="G38" s="12">
        <v>690</v>
      </c>
      <c r="H38" s="8">
        <v>2.59</v>
      </c>
      <c r="I38" s="12">
        <v>0</v>
      </c>
    </row>
    <row r="39" spans="2:9" ht="15" customHeight="1" x14ac:dyDescent="0.2">
      <c r="B39" t="s">
        <v>81</v>
      </c>
      <c r="C39" s="12">
        <v>958</v>
      </c>
      <c r="D39" s="8">
        <v>1.56</v>
      </c>
      <c r="E39" s="12">
        <v>4</v>
      </c>
      <c r="F39" s="8">
        <v>0.01</v>
      </c>
      <c r="G39" s="12">
        <v>738</v>
      </c>
      <c r="H39" s="8">
        <v>2.77</v>
      </c>
      <c r="I39" s="12">
        <v>33</v>
      </c>
    </row>
    <row r="40" spans="2:9" ht="15" customHeight="1" x14ac:dyDescent="0.2">
      <c r="B40" t="s">
        <v>76</v>
      </c>
      <c r="C40" s="12">
        <v>892</v>
      </c>
      <c r="D40" s="8">
        <v>1.46</v>
      </c>
      <c r="E40" s="12">
        <v>587</v>
      </c>
      <c r="F40" s="8">
        <v>1.74</v>
      </c>
      <c r="G40" s="12">
        <v>294</v>
      </c>
      <c r="H40" s="8">
        <v>1.1000000000000001</v>
      </c>
      <c r="I40" s="12">
        <v>4</v>
      </c>
    </row>
    <row r="41" spans="2:9" ht="15" customHeight="1" x14ac:dyDescent="0.2">
      <c r="B41" t="s">
        <v>67</v>
      </c>
      <c r="C41" s="12">
        <v>872</v>
      </c>
      <c r="D41" s="8">
        <v>1.42</v>
      </c>
      <c r="E41" s="12">
        <v>110</v>
      </c>
      <c r="F41" s="8">
        <v>0.33</v>
      </c>
      <c r="G41" s="12">
        <v>762</v>
      </c>
      <c r="H41" s="8">
        <v>2.86</v>
      </c>
      <c r="I41" s="12">
        <v>0</v>
      </c>
    </row>
    <row r="42" spans="2:9" ht="15" customHeight="1" x14ac:dyDescent="0.2">
      <c r="B42" t="s">
        <v>68</v>
      </c>
      <c r="C42" s="12">
        <v>863</v>
      </c>
      <c r="D42" s="8">
        <v>1.41</v>
      </c>
      <c r="E42" s="12">
        <v>203</v>
      </c>
      <c r="F42" s="8">
        <v>0.6</v>
      </c>
      <c r="G42" s="12">
        <v>659</v>
      </c>
      <c r="H42" s="8">
        <v>2.4700000000000002</v>
      </c>
      <c r="I42" s="12">
        <v>1</v>
      </c>
    </row>
    <row r="43" spans="2:9" ht="15" customHeight="1" x14ac:dyDescent="0.2">
      <c r="B43" t="s">
        <v>66</v>
      </c>
      <c r="C43" s="12">
        <v>801</v>
      </c>
      <c r="D43" s="8">
        <v>1.31</v>
      </c>
      <c r="E43" s="12">
        <v>154</v>
      </c>
      <c r="F43" s="8">
        <v>0.46</v>
      </c>
      <c r="G43" s="12">
        <v>647</v>
      </c>
      <c r="H43" s="8">
        <v>2.4300000000000002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3667</v>
      </c>
      <c r="D47" s="8">
        <v>5.99</v>
      </c>
      <c r="E47" s="12">
        <v>3291</v>
      </c>
      <c r="F47" s="8">
        <v>9.73</v>
      </c>
      <c r="G47" s="12">
        <v>376</v>
      </c>
      <c r="H47" s="8">
        <v>1.41</v>
      </c>
      <c r="I47" s="12">
        <v>0</v>
      </c>
    </row>
    <row r="48" spans="2:9" ht="15" customHeight="1" x14ac:dyDescent="0.2">
      <c r="B48" t="s">
        <v>137</v>
      </c>
      <c r="C48" s="12">
        <v>2510</v>
      </c>
      <c r="D48" s="8">
        <v>4.0999999999999996</v>
      </c>
      <c r="E48" s="12">
        <v>2435</v>
      </c>
      <c r="F48" s="8">
        <v>7.2</v>
      </c>
      <c r="G48" s="12">
        <v>75</v>
      </c>
      <c r="H48" s="8">
        <v>0.28000000000000003</v>
      </c>
      <c r="I48" s="12">
        <v>0</v>
      </c>
    </row>
    <row r="49" spans="2:9" ht="15" customHeight="1" x14ac:dyDescent="0.2">
      <c r="B49" t="s">
        <v>131</v>
      </c>
      <c r="C49" s="12">
        <v>1948</v>
      </c>
      <c r="D49" s="8">
        <v>3.18</v>
      </c>
      <c r="E49" s="12">
        <v>1202</v>
      </c>
      <c r="F49" s="8">
        <v>3.55</v>
      </c>
      <c r="G49" s="12">
        <v>741</v>
      </c>
      <c r="H49" s="8">
        <v>2.78</v>
      </c>
      <c r="I49" s="12">
        <v>0</v>
      </c>
    </row>
    <row r="50" spans="2:9" ht="15" customHeight="1" x14ac:dyDescent="0.2">
      <c r="B50" t="s">
        <v>134</v>
      </c>
      <c r="C50" s="12">
        <v>1539</v>
      </c>
      <c r="D50" s="8">
        <v>2.5099999999999998</v>
      </c>
      <c r="E50" s="12">
        <v>1219</v>
      </c>
      <c r="F50" s="8">
        <v>3.61</v>
      </c>
      <c r="G50" s="12">
        <v>319</v>
      </c>
      <c r="H50" s="8">
        <v>1.2</v>
      </c>
      <c r="I50" s="12">
        <v>1</v>
      </c>
    </row>
    <row r="51" spans="2:9" ht="15" customHeight="1" x14ac:dyDescent="0.2">
      <c r="B51" t="s">
        <v>122</v>
      </c>
      <c r="C51" s="12">
        <v>1513</v>
      </c>
      <c r="D51" s="8">
        <v>2.4700000000000002</v>
      </c>
      <c r="E51" s="12">
        <v>865</v>
      </c>
      <c r="F51" s="8">
        <v>2.56</v>
      </c>
      <c r="G51" s="12">
        <v>648</v>
      </c>
      <c r="H51" s="8">
        <v>2.4300000000000002</v>
      </c>
      <c r="I51" s="12">
        <v>0</v>
      </c>
    </row>
    <row r="52" spans="2:9" ht="15" customHeight="1" x14ac:dyDescent="0.2">
      <c r="B52" t="s">
        <v>139</v>
      </c>
      <c r="C52" s="12">
        <v>1281</v>
      </c>
      <c r="D52" s="8">
        <v>2.09</v>
      </c>
      <c r="E52" s="12">
        <v>1065</v>
      </c>
      <c r="F52" s="8">
        <v>3.15</v>
      </c>
      <c r="G52" s="12">
        <v>214</v>
      </c>
      <c r="H52" s="8">
        <v>0.8</v>
      </c>
      <c r="I52" s="12">
        <v>2</v>
      </c>
    </row>
    <row r="53" spans="2:9" ht="15" customHeight="1" x14ac:dyDescent="0.2">
      <c r="B53" t="s">
        <v>136</v>
      </c>
      <c r="C53" s="12">
        <v>1274</v>
      </c>
      <c r="D53" s="8">
        <v>2.08</v>
      </c>
      <c r="E53" s="12">
        <v>1192</v>
      </c>
      <c r="F53" s="8">
        <v>3.53</v>
      </c>
      <c r="G53" s="12">
        <v>82</v>
      </c>
      <c r="H53" s="8">
        <v>0.31</v>
      </c>
      <c r="I53" s="12">
        <v>0</v>
      </c>
    </row>
    <row r="54" spans="2:9" ht="15" customHeight="1" x14ac:dyDescent="0.2">
      <c r="B54" t="s">
        <v>135</v>
      </c>
      <c r="C54" s="12">
        <v>1243</v>
      </c>
      <c r="D54" s="8">
        <v>2.0299999999999998</v>
      </c>
      <c r="E54" s="12">
        <v>1082</v>
      </c>
      <c r="F54" s="8">
        <v>3.2</v>
      </c>
      <c r="G54" s="12">
        <v>161</v>
      </c>
      <c r="H54" s="8">
        <v>0.6</v>
      </c>
      <c r="I54" s="12">
        <v>0</v>
      </c>
    </row>
    <row r="55" spans="2:9" ht="15" customHeight="1" x14ac:dyDescent="0.2">
      <c r="B55" t="s">
        <v>140</v>
      </c>
      <c r="C55" s="12">
        <v>1196</v>
      </c>
      <c r="D55" s="8">
        <v>1.95</v>
      </c>
      <c r="E55" s="12">
        <v>1110</v>
      </c>
      <c r="F55" s="8">
        <v>3.28</v>
      </c>
      <c r="G55" s="12">
        <v>86</v>
      </c>
      <c r="H55" s="8">
        <v>0.32</v>
      </c>
      <c r="I55" s="12">
        <v>0</v>
      </c>
    </row>
    <row r="56" spans="2:9" ht="15" customHeight="1" x14ac:dyDescent="0.2">
      <c r="B56" t="s">
        <v>121</v>
      </c>
      <c r="C56" s="12">
        <v>1164</v>
      </c>
      <c r="D56" s="8">
        <v>1.9</v>
      </c>
      <c r="E56" s="12">
        <v>210</v>
      </c>
      <c r="F56" s="8">
        <v>0.62</v>
      </c>
      <c r="G56" s="12">
        <v>953</v>
      </c>
      <c r="H56" s="8">
        <v>3.58</v>
      </c>
      <c r="I56" s="12">
        <v>1</v>
      </c>
    </row>
    <row r="57" spans="2:9" ht="15" customHeight="1" x14ac:dyDescent="0.2">
      <c r="B57" t="s">
        <v>127</v>
      </c>
      <c r="C57" s="12">
        <v>1133</v>
      </c>
      <c r="D57" s="8">
        <v>1.85</v>
      </c>
      <c r="E57" s="12">
        <v>758</v>
      </c>
      <c r="F57" s="8">
        <v>2.2400000000000002</v>
      </c>
      <c r="G57" s="12">
        <v>371</v>
      </c>
      <c r="H57" s="8">
        <v>1.39</v>
      </c>
      <c r="I57" s="12">
        <v>4</v>
      </c>
    </row>
    <row r="58" spans="2:9" ht="15" customHeight="1" x14ac:dyDescent="0.2">
      <c r="B58" t="s">
        <v>128</v>
      </c>
      <c r="C58" s="12">
        <v>1058</v>
      </c>
      <c r="D58" s="8">
        <v>1.73</v>
      </c>
      <c r="E58" s="12">
        <v>513</v>
      </c>
      <c r="F58" s="8">
        <v>1.52</v>
      </c>
      <c r="G58" s="12">
        <v>545</v>
      </c>
      <c r="H58" s="8">
        <v>2.0499999999999998</v>
      </c>
      <c r="I58" s="12">
        <v>0</v>
      </c>
    </row>
    <row r="59" spans="2:9" ht="15" customHeight="1" x14ac:dyDescent="0.2">
      <c r="B59" t="s">
        <v>130</v>
      </c>
      <c r="C59" s="12">
        <v>1022</v>
      </c>
      <c r="D59" s="8">
        <v>1.67</v>
      </c>
      <c r="E59" s="12">
        <v>637</v>
      </c>
      <c r="F59" s="8">
        <v>1.88</v>
      </c>
      <c r="G59" s="12">
        <v>382</v>
      </c>
      <c r="H59" s="8">
        <v>1.43</v>
      </c>
      <c r="I59" s="12">
        <v>3</v>
      </c>
    </row>
    <row r="60" spans="2:9" ht="15" customHeight="1" x14ac:dyDescent="0.2">
      <c r="B60" t="s">
        <v>129</v>
      </c>
      <c r="C60" s="12">
        <v>928</v>
      </c>
      <c r="D60" s="8">
        <v>1.51</v>
      </c>
      <c r="E60" s="12">
        <v>273</v>
      </c>
      <c r="F60" s="8">
        <v>0.81</v>
      </c>
      <c r="G60" s="12">
        <v>655</v>
      </c>
      <c r="H60" s="8">
        <v>2.46</v>
      </c>
      <c r="I60" s="12">
        <v>0</v>
      </c>
    </row>
    <row r="61" spans="2:9" ht="15" customHeight="1" x14ac:dyDescent="0.2">
      <c r="B61" t="s">
        <v>125</v>
      </c>
      <c r="C61" s="12">
        <v>881</v>
      </c>
      <c r="D61" s="8">
        <v>1.44</v>
      </c>
      <c r="E61" s="12">
        <v>628</v>
      </c>
      <c r="F61" s="8">
        <v>1.86</v>
      </c>
      <c r="G61" s="12">
        <v>253</v>
      </c>
      <c r="H61" s="8">
        <v>0.95</v>
      </c>
      <c r="I61" s="12">
        <v>0</v>
      </c>
    </row>
    <row r="62" spans="2:9" ht="15" customHeight="1" x14ac:dyDescent="0.2">
      <c r="B62" t="s">
        <v>123</v>
      </c>
      <c r="C62" s="12">
        <v>840</v>
      </c>
      <c r="D62" s="8">
        <v>1.37</v>
      </c>
      <c r="E62" s="12">
        <v>325</v>
      </c>
      <c r="F62" s="8">
        <v>0.96</v>
      </c>
      <c r="G62" s="12">
        <v>515</v>
      </c>
      <c r="H62" s="8">
        <v>1.93</v>
      </c>
      <c r="I62" s="12">
        <v>0</v>
      </c>
    </row>
    <row r="63" spans="2:9" ht="15" customHeight="1" x14ac:dyDescent="0.2">
      <c r="B63" t="s">
        <v>126</v>
      </c>
      <c r="C63" s="12">
        <v>816</v>
      </c>
      <c r="D63" s="8">
        <v>1.33</v>
      </c>
      <c r="E63" s="12">
        <v>544</v>
      </c>
      <c r="F63" s="8">
        <v>1.61</v>
      </c>
      <c r="G63" s="12">
        <v>272</v>
      </c>
      <c r="H63" s="8">
        <v>1.02</v>
      </c>
      <c r="I63" s="12">
        <v>0</v>
      </c>
    </row>
    <row r="64" spans="2:9" ht="15" customHeight="1" x14ac:dyDescent="0.2">
      <c r="B64" t="s">
        <v>124</v>
      </c>
      <c r="C64" s="12">
        <v>804</v>
      </c>
      <c r="D64" s="8">
        <v>1.31</v>
      </c>
      <c r="E64" s="12">
        <v>277</v>
      </c>
      <c r="F64" s="8">
        <v>0.82</v>
      </c>
      <c r="G64" s="12">
        <v>527</v>
      </c>
      <c r="H64" s="8">
        <v>1.98</v>
      </c>
      <c r="I64" s="12">
        <v>0</v>
      </c>
    </row>
    <row r="65" spans="2:9" ht="15" customHeight="1" x14ac:dyDescent="0.2">
      <c r="B65" t="s">
        <v>132</v>
      </c>
      <c r="C65" s="12">
        <v>781</v>
      </c>
      <c r="D65" s="8">
        <v>1.27</v>
      </c>
      <c r="E65" s="12">
        <v>277</v>
      </c>
      <c r="F65" s="8">
        <v>0.82</v>
      </c>
      <c r="G65" s="12">
        <v>465</v>
      </c>
      <c r="H65" s="8">
        <v>1.75</v>
      </c>
      <c r="I65" s="12">
        <v>0</v>
      </c>
    </row>
    <row r="66" spans="2:9" ht="15" customHeight="1" x14ac:dyDescent="0.2">
      <c r="B66" t="s">
        <v>133</v>
      </c>
      <c r="C66" s="12">
        <v>736</v>
      </c>
      <c r="D66" s="8">
        <v>1.2</v>
      </c>
      <c r="E66" s="12">
        <v>539</v>
      </c>
      <c r="F66" s="8">
        <v>1.59</v>
      </c>
      <c r="G66" s="12">
        <v>196</v>
      </c>
      <c r="H66" s="8">
        <v>0.74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4270A-AC6A-4341-97C6-D18587C2785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229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3</v>
      </c>
      <c r="D5" s="8">
        <v>0.02</v>
      </c>
      <c r="E5" s="12">
        <v>0</v>
      </c>
      <c r="F5" s="8">
        <v>0</v>
      </c>
      <c r="G5" s="12">
        <v>3</v>
      </c>
      <c r="H5" s="8">
        <v>0.03</v>
      </c>
      <c r="I5" s="12">
        <v>0</v>
      </c>
    </row>
    <row r="6" spans="2:9" ht="15" customHeight="1" x14ac:dyDescent="0.2">
      <c r="B6" t="s">
        <v>40</v>
      </c>
      <c r="C6" s="12">
        <v>2645</v>
      </c>
      <c r="D6" s="8">
        <v>14.7</v>
      </c>
      <c r="E6" s="12">
        <v>885</v>
      </c>
      <c r="F6" s="8">
        <v>10.11</v>
      </c>
      <c r="G6" s="12">
        <v>1759</v>
      </c>
      <c r="H6" s="8">
        <v>19.27</v>
      </c>
      <c r="I6" s="12">
        <v>1</v>
      </c>
    </row>
    <row r="7" spans="2:9" ht="15" customHeight="1" x14ac:dyDescent="0.2">
      <c r="B7" t="s">
        <v>41</v>
      </c>
      <c r="C7" s="12">
        <v>1129</v>
      </c>
      <c r="D7" s="8">
        <v>6.27</v>
      </c>
      <c r="E7" s="12">
        <v>403</v>
      </c>
      <c r="F7" s="8">
        <v>4.5999999999999996</v>
      </c>
      <c r="G7" s="12">
        <v>726</v>
      </c>
      <c r="H7" s="8">
        <v>7.95</v>
      </c>
      <c r="I7" s="12">
        <v>0</v>
      </c>
    </row>
    <row r="8" spans="2:9" ht="15" customHeight="1" x14ac:dyDescent="0.2">
      <c r="B8" t="s">
        <v>42</v>
      </c>
      <c r="C8" s="12">
        <v>11</v>
      </c>
      <c r="D8" s="8">
        <v>0.06</v>
      </c>
      <c r="E8" s="12">
        <v>0</v>
      </c>
      <c r="F8" s="8">
        <v>0</v>
      </c>
      <c r="G8" s="12">
        <v>11</v>
      </c>
      <c r="H8" s="8">
        <v>0.12</v>
      </c>
      <c r="I8" s="12">
        <v>0</v>
      </c>
    </row>
    <row r="9" spans="2:9" ht="15" customHeight="1" x14ac:dyDescent="0.2">
      <c r="B9" t="s">
        <v>43</v>
      </c>
      <c r="C9" s="12">
        <v>184</v>
      </c>
      <c r="D9" s="8">
        <v>1.02</v>
      </c>
      <c r="E9" s="12">
        <v>11</v>
      </c>
      <c r="F9" s="8">
        <v>0.13</v>
      </c>
      <c r="G9" s="12">
        <v>172</v>
      </c>
      <c r="H9" s="8">
        <v>1.88</v>
      </c>
      <c r="I9" s="12">
        <v>1</v>
      </c>
    </row>
    <row r="10" spans="2:9" ht="15" customHeight="1" x14ac:dyDescent="0.2">
      <c r="B10" t="s">
        <v>44</v>
      </c>
      <c r="C10" s="12">
        <v>192</v>
      </c>
      <c r="D10" s="8">
        <v>1.07</v>
      </c>
      <c r="E10" s="12">
        <v>62</v>
      </c>
      <c r="F10" s="8">
        <v>0.71</v>
      </c>
      <c r="G10" s="12">
        <v>127</v>
      </c>
      <c r="H10" s="8">
        <v>1.39</v>
      </c>
      <c r="I10" s="12">
        <v>2</v>
      </c>
    </row>
    <row r="11" spans="2:9" ht="15" customHeight="1" x14ac:dyDescent="0.2">
      <c r="B11" t="s">
        <v>45</v>
      </c>
      <c r="C11" s="12">
        <v>4578</v>
      </c>
      <c r="D11" s="8">
        <v>25.44</v>
      </c>
      <c r="E11" s="12">
        <v>1822</v>
      </c>
      <c r="F11" s="8">
        <v>20.81</v>
      </c>
      <c r="G11" s="12">
        <v>2754</v>
      </c>
      <c r="H11" s="8">
        <v>30.16</v>
      </c>
      <c r="I11" s="12">
        <v>2</v>
      </c>
    </row>
    <row r="12" spans="2:9" ht="15" customHeight="1" x14ac:dyDescent="0.2">
      <c r="B12" t="s">
        <v>46</v>
      </c>
      <c r="C12" s="12">
        <v>130</v>
      </c>
      <c r="D12" s="8">
        <v>0.72</v>
      </c>
      <c r="E12" s="12">
        <v>15</v>
      </c>
      <c r="F12" s="8">
        <v>0.17</v>
      </c>
      <c r="G12" s="12">
        <v>115</v>
      </c>
      <c r="H12" s="8">
        <v>1.26</v>
      </c>
      <c r="I12" s="12">
        <v>0</v>
      </c>
    </row>
    <row r="13" spans="2:9" ht="15" customHeight="1" x14ac:dyDescent="0.2">
      <c r="B13" t="s">
        <v>47</v>
      </c>
      <c r="C13" s="12">
        <v>1526</v>
      </c>
      <c r="D13" s="8">
        <v>8.48</v>
      </c>
      <c r="E13" s="12">
        <v>381</v>
      </c>
      <c r="F13" s="8">
        <v>4.3499999999999996</v>
      </c>
      <c r="G13" s="12">
        <v>1140</v>
      </c>
      <c r="H13" s="8">
        <v>12.49</v>
      </c>
      <c r="I13" s="12">
        <v>3</v>
      </c>
    </row>
    <row r="14" spans="2:9" ht="15" customHeight="1" x14ac:dyDescent="0.2">
      <c r="B14" t="s">
        <v>48</v>
      </c>
      <c r="C14" s="12">
        <v>989</v>
      </c>
      <c r="D14" s="8">
        <v>5.5</v>
      </c>
      <c r="E14" s="12">
        <v>475</v>
      </c>
      <c r="F14" s="8">
        <v>5.43</v>
      </c>
      <c r="G14" s="12">
        <v>506</v>
      </c>
      <c r="H14" s="8">
        <v>5.54</v>
      </c>
      <c r="I14" s="12">
        <v>0</v>
      </c>
    </row>
    <row r="15" spans="2:9" ht="15" customHeight="1" x14ac:dyDescent="0.2">
      <c r="B15" t="s">
        <v>49</v>
      </c>
      <c r="C15" s="12">
        <v>1873</v>
      </c>
      <c r="D15" s="8">
        <v>10.41</v>
      </c>
      <c r="E15" s="12">
        <v>1428</v>
      </c>
      <c r="F15" s="8">
        <v>16.309999999999999</v>
      </c>
      <c r="G15" s="12">
        <v>435</v>
      </c>
      <c r="H15" s="8">
        <v>4.76</v>
      </c>
      <c r="I15" s="12">
        <v>0</v>
      </c>
    </row>
    <row r="16" spans="2:9" ht="15" customHeight="1" x14ac:dyDescent="0.2">
      <c r="B16" t="s">
        <v>50</v>
      </c>
      <c r="C16" s="12">
        <v>2519</v>
      </c>
      <c r="D16" s="8">
        <v>14</v>
      </c>
      <c r="E16" s="12">
        <v>2014</v>
      </c>
      <c r="F16" s="8">
        <v>23</v>
      </c>
      <c r="G16" s="12">
        <v>499</v>
      </c>
      <c r="H16" s="8">
        <v>5.47</v>
      </c>
      <c r="I16" s="12">
        <v>1</v>
      </c>
    </row>
    <row r="17" spans="2:9" ht="15" customHeight="1" x14ac:dyDescent="0.2">
      <c r="B17" t="s">
        <v>51</v>
      </c>
      <c r="C17" s="12">
        <v>738</v>
      </c>
      <c r="D17" s="8">
        <v>4.0999999999999996</v>
      </c>
      <c r="E17" s="12">
        <v>531</v>
      </c>
      <c r="F17" s="8">
        <v>6.07</v>
      </c>
      <c r="G17" s="12">
        <v>186</v>
      </c>
      <c r="H17" s="8">
        <v>2.04</v>
      </c>
      <c r="I17" s="12">
        <v>5</v>
      </c>
    </row>
    <row r="18" spans="2:9" ht="15" customHeight="1" x14ac:dyDescent="0.2">
      <c r="B18" t="s">
        <v>52</v>
      </c>
      <c r="C18" s="12">
        <v>909</v>
      </c>
      <c r="D18" s="8">
        <v>5.05</v>
      </c>
      <c r="E18" s="12">
        <v>550</v>
      </c>
      <c r="F18" s="8">
        <v>6.28</v>
      </c>
      <c r="G18" s="12">
        <v>333</v>
      </c>
      <c r="H18" s="8">
        <v>3.65</v>
      </c>
      <c r="I18" s="12">
        <v>24</v>
      </c>
    </row>
    <row r="19" spans="2:9" ht="15" customHeight="1" x14ac:dyDescent="0.2">
      <c r="B19" t="s">
        <v>53</v>
      </c>
      <c r="C19" s="12">
        <v>570</v>
      </c>
      <c r="D19" s="8">
        <v>3.17</v>
      </c>
      <c r="E19" s="12">
        <v>178</v>
      </c>
      <c r="F19" s="8">
        <v>2.0299999999999998</v>
      </c>
      <c r="G19" s="12">
        <v>364</v>
      </c>
      <c r="H19" s="8">
        <v>3.99</v>
      </c>
      <c r="I19" s="12">
        <v>22</v>
      </c>
    </row>
    <row r="20" spans="2:9" ht="15" customHeight="1" x14ac:dyDescent="0.2">
      <c r="B20" s="9" t="s">
        <v>225</v>
      </c>
      <c r="C20" s="12">
        <f>SUM(LTBL_15100[総数／事業所数])</f>
        <v>17996</v>
      </c>
      <c r="E20" s="12">
        <f>SUBTOTAL(109,LTBL_15100[個人／事業所数])</f>
        <v>8755</v>
      </c>
      <c r="G20" s="12">
        <f>SUBTOTAL(109,LTBL_15100[法人／事業所数])</f>
        <v>9130</v>
      </c>
      <c r="I20" s="12">
        <f>SUBTOTAL(109,LTBL_15100[法人以外の団体／事業所数])</f>
        <v>61</v>
      </c>
    </row>
    <row r="21" spans="2:9" ht="15" customHeight="1" x14ac:dyDescent="0.2">
      <c r="E21" s="11">
        <f>LTBL_15100[[#Totals],[個人／事業所数]]/LTBL_15100[[#Totals],[総数／事業所数]]</f>
        <v>0.48649699933318513</v>
      </c>
      <c r="G21" s="11">
        <f>LTBL_15100[[#Totals],[法人／事業所数]]/LTBL_15100[[#Totals],[総数／事業所数]]</f>
        <v>0.50733496332518335</v>
      </c>
      <c r="I21" s="11">
        <f>LTBL_15100[[#Totals],[法人以外の団体／事業所数]]/LTBL_15100[[#Totals],[総数／事業所数]]</f>
        <v>3.3896421426983774E-3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2222</v>
      </c>
      <c r="D24" s="8">
        <v>12.35</v>
      </c>
      <c r="E24" s="12">
        <v>1907</v>
      </c>
      <c r="F24" s="8">
        <v>21.78</v>
      </c>
      <c r="G24" s="12">
        <v>315</v>
      </c>
      <c r="H24" s="8">
        <v>3.45</v>
      </c>
      <c r="I24" s="12">
        <v>0</v>
      </c>
    </row>
    <row r="25" spans="2:9" ht="15" customHeight="1" x14ac:dyDescent="0.2">
      <c r="B25" t="s">
        <v>77</v>
      </c>
      <c r="C25" s="12">
        <v>1673</v>
      </c>
      <c r="D25" s="8">
        <v>9.3000000000000007</v>
      </c>
      <c r="E25" s="12">
        <v>1369</v>
      </c>
      <c r="F25" s="8">
        <v>15.64</v>
      </c>
      <c r="G25" s="12">
        <v>304</v>
      </c>
      <c r="H25" s="8">
        <v>3.33</v>
      </c>
      <c r="I25" s="12">
        <v>0</v>
      </c>
    </row>
    <row r="26" spans="2:9" ht="15" customHeight="1" x14ac:dyDescent="0.2">
      <c r="B26" t="s">
        <v>72</v>
      </c>
      <c r="C26" s="12">
        <v>1211</v>
      </c>
      <c r="D26" s="8">
        <v>6.73</v>
      </c>
      <c r="E26" s="12">
        <v>551</v>
      </c>
      <c r="F26" s="8">
        <v>6.29</v>
      </c>
      <c r="G26" s="12">
        <v>660</v>
      </c>
      <c r="H26" s="8">
        <v>7.23</v>
      </c>
      <c r="I26" s="12">
        <v>0</v>
      </c>
    </row>
    <row r="27" spans="2:9" ht="15" customHeight="1" x14ac:dyDescent="0.2">
      <c r="B27" t="s">
        <v>73</v>
      </c>
      <c r="C27" s="12">
        <v>1125</v>
      </c>
      <c r="D27" s="8">
        <v>6.25</v>
      </c>
      <c r="E27" s="12">
        <v>340</v>
      </c>
      <c r="F27" s="8">
        <v>3.88</v>
      </c>
      <c r="G27" s="12">
        <v>780</v>
      </c>
      <c r="H27" s="8">
        <v>8.5399999999999991</v>
      </c>
      <c r="I27" s="12">
        <v>3</v>
      </c>
    </row>
    <row r="28" spans="2:9" ht="15" customHeight="1" x14ac:dyDescent="0.2">
      <c r="B28" t="s">
        <v>62</v>
      </c>
      <c r="C28" s="12">
        <v>1038</v>
      </c>
      <c r="D28" s="8">
        <v>5.77</v>
      </c>
      <c r="E28" s="12">
        <v>272</v>
      </c>
      <c r="F28" s="8">
        <v>3.11</v>
      </c>
      <c r="G28" s="12">
        <v>766</v>
      </c>
      <c r="H28" s="8">
        <v>8.39</v>
      </c>
      <c r="I28" s="12">
        <v>0</v>
      </c>
    </row>
    <row r="29" spans="2:9" ht="15" customHeight="1" x14ac:dyDescent="0.2">
      <c r="B29" t="s">
        <v>63</v>
      </c>
      <c r="C29" s="12">
        <v>969</v>
      </c>
      <c r="D29" s="8">
        <v>5.38</v>
      </c>
      <c r="E29" s="12">
        <v>472</v>
      </c>
      <c r="F29" s="8">
        <v>5.39</v>
      </c>
      <c r="G29" s="12">
        <v>496</v>
      </c>
      <c r="H29" s="8">
        <v>5.43</v>
      </c>
      <c r="I29" s="12">
        <v>1</v>
      </c>
    </row>
    <row r="30" spans="2:9" ht="15" customHeight="1" x14ac:dyDescent="0.2">
      <c r="B30" t="s">
        <v>70</v>
      </c>
      <c r="C30" s="12">
        <v>867</v>
      </c>
      <c r="D30" s="8">
        <v>4.82</v>
      </c>
      <c r="E30" s="12">
        <v>572</v>
      </c>
      <c r="F30" s="8">
        <v>6.53</v>
      </c>
      <c r="G30" s="12">
        <v>294</v>
      </c>
      <c r="H30" s="8">
        <v>3.22</v>
      </c>
      <c r="I30" s="12">
        <v>1</v>
      </c>
    </row>
    <row r="31" spans="2:9" ht="15" customHeight="1" x14ac:dyDescent="0.2">
      <c r="B31" t="s">
        <v>79</v>
      </c>
      <c r="C31" s="12">
        <v>738</v>
      </c>
      <c r="D31" s="8">
        <v>4.0999999999999996</v>
      </c>
      <c r="E31" s="12">
        <v>531</v>
      </c>
      <c r="F31" s="8">
        <v>6.07</v>
      </c>
      <c r="G31" s="12">
        <v>186</v>
      </c>
      <c r="H31" s="8">
        <v>2.04</v>
      </c>
      <c r="I31" s="12">
        <v>5</v>
      </c>
    </row>
    <row r="32" spans="2:9" ht="15" customHeight="1" x14ac:dyDescent="0.2">
      <c r="B32" t="s">
        <v>64</v>
      </c>
      <c r="C32" s="12">
        <v>638</v>
      </c>
      <c r="D32" s="8">
        <v>3.55</v>
      </c>
      <c r="E32" s="12">
        <v>141</v>
      </c>
      <c r="F32" s="8">
        <v>1.61</v>
      </c>
      <c r="G32" s="12">
        <v>497</v>
      </c>
      <c r="H32" s="8">
        <v>5.44</v>
      </c>
      <c r="I32" s="12">
        <v>0</v>
      </c>
    </row>
    <row r="33" spans="2:9" ht="15" customHeight="1" x14ac:dyDescent="0.2">
      <c r="B33" t="s">
        <v>80</v>
      </c>
      <c r="C33" s="12">
        <v>627</v>
      </c>
      <c r="D33" s="8">
        <v>3.48</v>
      </c>
      <c r="E33" s="12">
        <v>550</v>
      </c>
      <c r="F33" s="8">
        <v>6.28</v>
      </c>
      <c r="G33" s="12">
        <v>76</v>
      </c>
      <c r="H33" s="8">
        <v>0.83</v>
      </c>
      <c r="I33" s="12">
        <v>1</v>
      </c>
    </row>
    <row r="34" spans="2:9" ht="15" customHeight="1" x14ac:dyDescent="0.2">
      <c r="B34" t="s">
        <v>71</v>
      </c>
      <c r="C34" s="12">
        <v>581</v>
      </c>
      <c r="D34" s="8">
        <v>3.23</v>
      </c>
      <c r="E34" s="12">
        <v>316</v>
      </c>
      <c r="F34" s="8">
        <v>3.61</v>
      </c>
      <c r="G34" s="12">
        <v>265</v>
      </c>
      <c r="H34" s="8">
        <v>2.9</v>
      </c>
      <c r="I34" s="12">
        <v>0</v>
      </c>
    </row>
    <row r="35" spans="2:9" ht="15" customHeight="1" x14ac:dyDescent="0.2">
      <c r="B35" t="s">
        <v>74</v>
      </c>
      <c r="C35" s="12">
        <v>516</v>
      </c>
      <c r="D35" s="8">
        <v>2.87</v>
      </c>
      <c r="E35" s="12">
        <v>320</v>
      </c>
      <c r="F35" s="8">
        <v>3.66</v>
      </c>
      <c r="G35" s="12">
        <v>196</v>
      </c>
      <c r="H35" s="8">
        <v>2.15</v>
      </c>
      <c r="I35" s="12">
        <v>0</v>
      </c>
    </row>
    <row r="36" spans="2:9" ht="15" customHeight="1" x14ac:dyDescent="0.2">
      <c r="B36" t="s">
        <v>69</v>
      </c>
      <c r="C36" s="12">
        <v>446</v>
      </c>
      <c r="D36" s="8">
        <v>2.48</v>
      </c>
      <c r="E36" s="12">
        <v>186</v>
      </c>
      <c r="F36" s="8">
        <v>2.12</v>
      </c>
      <c r="G36" s="12">
        <v>259</v>
      </c>
      <c r="H36" s="8">
        <v>2.84</v>
      </c>
      <c r="I36" s="12">
        <v>1</v>
      </c>
    </row>
    <row r="37" spans="2:9" ht="15" customHeight="1" x14ac:dyDescent="0.2">
      <c r="B37" t="s">
        <v>75</v>
      </c>
      <c r="C37" s="12">
        <v>431</v>
      </c>
      <c r="D37" s="8">
        <v>2.39</v>
      </c>
      <c r="E37" s="12">
        <v>152</v>
      </c>
      <c r="F37" s="8">
        <v>1.74</v>
      </c>
      <c r="G37" s="12">
        <v>272</v>
      </c>
      <c r="H37" s="8">
        <v>2.98</v>
      </c>
      <c r="I37" s="12">
        <v>0</v>
      </c>
    </row>
    <row r="38" spans="2:9" ht="15" customHeight="1" x14ac:dyDescent="0.2">
      <c r="B38" t="s">
        <v>67</v>
      </c>
      <c r="C38" s="12">
        <v>412</v>
      </c>
      <c r="D38" s="8">
        <v>2.29</v>
      </c>
      <c r="E38" s="12">
        <v>29</v>
      </c>
      <c r="F38" s="8">
        <v>0.33</v>
      </c>
      <c r="G38" s="12">
        <v>383</v>
      </c>
      <c r="H38" s="8">
        <v>4.1900000000000004</v>
      </c>
      <c r="I38" s="12">
        <v>0</v>
      </c>
    </row>
    <row r="39" spans="2:9" ht="15" customHeight="1" x14ac:dyDescent="0.2">
      <c r="B39" t="s">
        <v>66</v>
      </c>
      <c r="C39" s="12">
        <v>328</v>
      </c>
      <c r="D39" s="8">
        <v>1.82</v>
      </c>
      <c r="E39" s="12">
        <v>41</v>
      </c>
      <c r="F39" s="8">
        <v>0.47</v>
      </c>
      <c r="G39" s="12">
        <v>287</v>
      </c>
      <c r="H39" s="8">
        <v>3.14</v>
      </c>
      <c r="I39" s="12">
        <v>0</v>
      </c>
    </row>
    <row r="40" spans="2:9" ht="15" customHeight="1" x14ac:dyDescent="0.2">
      <c r="B40" t="s">
        <v>68</v>
      </c>
      <c r="C40" s="12">
        <v>309</v>
      </c>
      <c r="D40" s="8">
        <v>1.72</v>
      </c>
      <c r="E40" s="12">
        <v>51</v>
      </c>
      <c r="F40" s="8">
        <v>0.57999999999999996</v>
      </c>
      <c r="G40" s="12">
        <v>258</v>
      </c>
      <c r="H40" s="8">
        <v>2.83</v>
      </c>
      <c r="I40" s="12">
        <v>0</v>
      </c>
    </row>
    <row r="41" spans="2:9" ht="15" customHeight="1" x14ac:dyDescent="0.2">
      <c r="B41" t="s">
        <v>82</v>
      </c>
      <c r="C41" s="12">
        <v>284</v>
      </c>
      <c r="D41" s="8">
        <v>1.58</v>
      </c>
      <c r="E41" s="12">
        <v>26</v>
      </c>
      <c r="F41" s="8">
        <v>0.3</v>
      </c>
      <c r="G41" s="12">
        <v>258</v>
      </c>
      <c r="H41" s="8">
        <v>2.83</v>
      </c>
      <c r="I41" s="12">
        <v>0</v>
      </c>
    </row>
    <row r="42" spans="2:9" ht="15" customHeight="1" x14ac:dyDescent="0.2">
      <c r="B42" t="s">
        <v>81</v>
      </c>
      <c r="C42" s="12">
        <v>282</v>
      </c>
      <c r="D42" s="8">
        <v>1.57</v>
      </c>
      <c r="E42" s="12">
        <v>0</v>
      </c>
      <c r="F42" s="8">
        <v>0</v>
      </c>
      <c r="G42" s="12">
        <v>257</v>
      </c>
      <c r="H42" s="8">
        <v>2.81</v>
      </c>
      <c r="I42" s="12">
        <v>23</v>
      </c>
    </row>
    <row r="43" spans="2:9" ht="15" customHeight="1" x14ac:dyDescent="0.2">
      <c r="B43" t="s">
        <v>65</v>
      </c>
      <c r="C43" s="12">
        <v>219</v>
      </c>
      <c r="D43" s="8">
        <v>1.22</v>
      </c>
      <c r="E43" s="12">
        <v>107</v>
      </c>
      <c r="F43" s="8">
        <v>1.22</v>
      </c>
      <c r="G43" s="12">
        <v>112</v>
      </c>
      <c r="H43" s="8">
        <v>1.23</v>
      </c>
      <c r="I43" s="12">
        <v>0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1107</v>
      </c>
      <c r="D47" s="8">
        <v>6.15</v>
      </c>
      <c r="E47" s="12">
        <v>991</v>
      </c>
      <c r="F47" s="8">
        <v>11.32</v>
      </c>
      <c r="G47" s="12">
        <v>116</v>
      </c>
      <c r="H47" s="8">
        <v>1.27</v>
      </c>
      <c r="I47" s="12">
        <v>0</v>
      </c>
    </row>
    <row r="48" spans="2:9" ht="15" customHeight="1" x14ac:dyDescent="0.2">
      <c r="B48" t="s">
        <v>137</v>
      </c>
      <c r="C48" s="12">
        <v>747</v>
      </c>
      <c r="D48" s="8">
        <v>4.1500000000000004</v>
      </c>
      <c r="E48" s="12">
        <v>718</v>
      </c>
      <c r="F48" s="8">
        <v>8.1999999999999993</v>
      </c>
      <c r="G48" s="12">
        <v>29</v>
      </c>
      <c r="H48" s="8">
        <v>0.32</v>
      </c>
      <c r="I48" s="12">
        <v>0</v>
      </c>
    </row>
    <row r="49" spans="2:9" ht="15" customHeight="1" x14ac:dyDescent="0.2">
      <c r="B49" t="s">
        <v>131</v>
      </c>
      <c r="C49" s="12">
        <v>600</v>
      </c>
      <c r="D49" s="8">
        <v>3.33</v>
      </c>
      <c r="E49" s="12">
        <v>206</v>
      </c>
      <c r="F49" s="8">
        <v>2.35</v>
      </c>
      <c r="G49" s="12">
        <v>393</v>
      </c>
      <c r="H49" s="8">
        <v>4.3</v>
      </c>
      <c r="I49" s="12">
        <v>0</v>
      </c>
    </row>
    <row r="50" spans="2:9" ht="15" customHeight="1" x14ac:dyDescent="0.2">
      <c r="B50" t="s">
        <v>139</v>
      </c>
      <c r="C50" s="12">
        <v>487</v>
      </c>
      <c r="D50" s="8">
        <v>2.71</v>
      </c>
      <c r="E50" s="12">
        <v>394</v>
      </c>
      <c r="F50" s="8">
        <v>4.5</v>
      </c>
      <c r="G50" s="12">
        <v>92</v>
      </c>
      <c r="H50" s="8">
        <v>1.01</v>
      </c>
      <c r="I50" s="12">
        <v>1</v>
      </c>
    </row>
    <row r="51" spans="2:9" ht="15" customHeight="1" x14ac:dyDescent="0.2">
      <c r="B51" t="s">
        <v>134</v>
      </c>
      <c r="C51" s="12">
        <v>454</v>
      </c>
      <c r="D51" s="8">
        <v>2.52</v>
      </c>
      <c r="E51" s="12">
        <v>355</v>
      </c>
      <c r="F51" s="8">
        <v>4.05</v>
      </c>
      <c r="G51" s="12">
        <v>99</v>
      </c>
      <c r="H51" s="8">
        <v>1.08</v>
      </c>
      <c r="I51" s="12">
        <v>0</v>
      </c>
    </row>
    <row r="52" spans="2:9" ht="15" customHeight="1" x14ac:dyDescent="0.2">
      <c r="B52" t="s">
        <v>135</v>
      </c>
      <c r="C52" s="12">
        <v>419</v>
      </c>
      <c r="D52" s="8">
        <v>2.33</v>
      </c>
      <c r="E52" s="12">
        <v>350</v>
      </c>
      <c r="F52" s="8">
        <v>4</v>
      </c>
      <c r="G52" s="12">
        <v>69</v>
      </c>
      <c r="H52" s="8">
        <v>0.76</v>
      </c>
      <c r="I52" s="12">
        <v>0</v>
      </c>
    </row>
    <row r="53" spans="2:9" ht="15" customHeight="1" x14ac:dyDescent="0.2">
      <c r="B53" t="s">
        <v>140</v>
      </c>
      <c r="C53" s="12">
        <v>394</v>
      </c>
      <c r="D53" s="8">
        <v>2.19</v>
      </c>
      <c r="E53" s="12">
        <v>350</v>
      </c>
      <c r="F53" s="8">
        <v>4</v>
      </c>
      <c r="G53" s="12">
        <v>44</v>
      </c>
      <c r="H53" s="8">
        <v>0.48</v>
      </c>
      <c r="I53" s="12">
        <v>0</v>
      </c>
    </row>
    <row r="54" spans="2:9" ht="15" customHeight="1" x14ac:dyDescent="0.2">
      <c r="B54" t="s">
        <v>122</v>
      </c>
      <c r="C54" s="12">
        <v>357</v>
      </c>
      <c r="D54" s="8">
        <v>1.98</v>
      </c>
      <c r="E54" s="12">
        <v>160</v>
      </c>
      <c r="F54" s="8">
        <v>1.83</v>
      </c>
      <c r="G54" s="12">
        <v>197</v>
      </c>
      <c r="H54" s="8">
        <v>2.16</v>
      </c>
      <c r="I54" s="12">
        <v>0</v>
      </c>
    </row>
    <row r="55" spans="2:9" ht="15" customHeight="1" x14ac:dyDescent="0.2">
      <c r="B55" t="s">
        <v>136</v>
      </c>
      <c r="C55" s="12">
        <v>347</v>
      </c>
      <c r="D55" s="8">
        <v>1.93</v>
      </c>
      <c r="E55" s="12">
        <v>315</v>
      </c>
      <c r="F55" s="8">
        <v>3.6</v>
      </c>
      <c r="G55" s="12">
        <v>32</v>
      </c>
      <c r="H55" s="8">
        <v>0.35</v>
      </c>
      <c r="I55" s="12">
        <v>0</v>
      </c>
    </row>
    <row r="56" spans="2:9" ht="15" customHeight="1" x14ac:dyDescent="0.2">
      <c r="B56" t="s">
        <v>129</v>
      </c>
      <c r="C56" s="12">
        <v>338</v>
      </c>
      <c r="D56" s="8">
        <v>1.88</v>
      </c>
      <c r="E56" s="12">
        <v>80</v>
      </c>
      <c r="F56" s="8">
        <v>0.91</v>
      </c>
      <c r="G56" s="12">
        <v>258</v>
      </c>
      <c r="H56" s="8">
        <v>2.83</v>
      </c>
      <c r="I56" s="12">
        <v>0</v>
      </c>
    </row>
    <row r="57" spans="2:9" ht="15" customHeight="1" x14ac:dyDescent="0.2">
      <c r="B57" t="s">
        <v>130</v>
      </c>
      <c r="C57" s="12">
        <v>319</v>
      </c>
      <c r="D57" s="8">
        <v>1.77</v>
      </c>
      <c r="E57" s="12">
        <v>183</v>
      </c>
      <c r="F57" s="8">
        <v>2.09</v>
      </c>
      <c r="G57" s="12">
        <v>136</v>
      </c>
      <c r="H57" s="8">
        <v>1.49</v>
      </c>
      <c r="I57" s="12">
        <v>0</v>
      </c>
    </row>
    <row r="58" spans="2:9" ht="15" customHeight="1" x14ac:dyDescent="0.2">
      <c r="B58" t="s">
        <v>127</v>
      </c>
      <c r="C58" s="12">
        <v>303</v>
      </c>
      <c r="D58" s="8">
        <v>1.68</v>
      </c>
      <c r="E58" s="12">
        <v>194</v>
      </c>
      <c r="F58" s="8">
        <v>2.2200000000000002</v>
      </c>
      <c r="G58" s="12">
        <v>108</v>
      </c>
      <c r="H58" s="8">
        <v>1.18</v>
      </c>
      <c r="I58" s="12">
        <v>1</v>
      </c>
    </row>
    <row r="59" spans="2:9" ht="15" customHeight="1" x14ac:dyDescent="0.2">
      <c r="B59" t="s">
        <v>128</v>
      </c>
      <c r="C59" s="12">
        <v>296</v>
      </c>
      <c r="D59" s="8">
        <v>1.64</v>
      </c>
      <c r="E59" s="12">
        <v>144</v>
      </c>
      <c r="F59" s="8">
        <v>1.64</v>
      </c>
      <c r="G59" s="12">
        <v>152</v>
      </c>
      <c r="H59" s="8">
        <v>1.66</v>
      </c>
      <c r="I59" s="12">
        <v>0</v>
      </c>
    </row>
    <row r="60" spans="2:9" ht="15" customHeight="1" x14ac:dyDescent="0.2">
      <c r="B60" t="s">
        <v>132</v>
      </c>
      <c r="C60" s="12">
        <v>273</v>
      </c>
      <c r="D60" s="8">
        <v>1.52</v>
      </c>
      <c r="E60" s="12">
        <v>81</v>
      </c>
      <c r="F60" s="8">
        <v>0.93</v>
      </c>
      <c r="G60" s="12">
        <v>185</v>
      </c>
      <c r="H60" s="8">
        <v>2.0299999999999998</v>
      </c>
      <c r="I60" s="12">
        <v>0</v>
      </c>
    </row>
    <row r="61" spans="2:9" ht="15" customHeight="1" x14ac:dyDescent="0.2">
      <c r="B61" t="s">
        <v>121</v>
      </c>
      <c r="C61" s="12">
        <v>265</v>
      </c>
      <c r="D61" s="8">
        <v>1.47</v>
      </c>
      <c r="E61" s="12">
        <v>38</v>
      </c>
      <c r="F61" s="8">
        <v>0.43</v>
      </c>
      <c r="G61" s="12">
        <v>227</v>
      </c>
      <c r="H61" s="8">
        <v>2.4900000000000002</v>
      </c>
      <c r="I61" s="12">
        <v>0</v>
      </c>
    </row>
    <row r="62" spans="2:9" ht="15" customHeight="1" x14ac:dyDescent="0.2">
      <c r="B62" t="s">
        <v>124</v>
      </c>
      <c r="C62" s="12">
        <v>261</v>
      </c>
      <c r="D62" s="8">
        <v>1.45</v>
      </c>
      <c r="E62" s="12">
        <v>61</v>
      </c>
      <c r="F62" s="8">
        <v>0.7</v>
      </c>
      <c r="G62" s="12">
        <v>200</v>
      </c>
      <c r="H62" s="8">
        <v>2.19</v>
      </c>
      <c r="I62" s="12">
        <v>0</v>
      </c>
    </row>
    <row r="63" spans="2:9" ht="15" customHeight="1" x14ac:dyDescent="0.2">
      <c r="B63" t="s">
        <v>142</v>
      </c>
      <c r="C63" s="12">
        <v>252</v>
      </c>
      <c r="D63" s="8">
        <v>1.4</v>
      </c>
      <c r="E63" s="12">
        <v>138</v>
      </c>
      <c r="F63" s="8">
        <v>1.58</v>
      </c>
      <c r="G63" s="12">
        <v>114</v>
      </c>
      <c r="H63" s="8">
        <v>1.25</v>
      </c>
      <c r="I63" s="12">
        <v>0</v>
      </c>
    </row>
    <row r="64" spans="2:9" ht="15" customHeight="1" x14ac:dyDescent="0.2">
      <c r="B64" t="s">
        <v>141</v>
      </c>
      <c r="C64" s="12">
        <v>246</v>
      </c>
      <c r="D64" s="8">
        <v>1.37</v>
      </c>
      <c r="E64" s="12">
        <v>15</v>
      </c>
      <c r="F64" s="8">
        <v>0.17</v>
      </c>
      <c r="G64" s="12">
        <v>229</v>
      </c>
      <c r="H64" s="8">
        <v>2.5099999999999998</v>
      </c>
      <c r="I64" s="12">
        <v>2</v>
      </c>
    </row>
    <row r="65" spans="2:9" ht="15" customHeight="1" x14ac:dyDescent="0.2">
      <c r="B65" t="s">
        <v>123</v>
      </c>
      <c r="C65" s="12">
        <v>227</v>
      </c>
      <c r="D65" s="8">
        <v>1.26</v>
      </c>
      <c r="E65" s="12">
        <v>72</v>
      </c>
      <c r="F65" s="8">
        <v>0.82</v>
      </c>
      <c r="G65" s="12">
        <v>155</v>
      </c>
      <c r="H65" s="8">
        <v>1.7</v>
      </c>
      <c r="I65" s="12">
        <v>0</v>
      </c>
    </row>
    <row r="66" spans="2:9" ht="15" customHeight="1" x14ac:dyDescent="0.2">
      <c r="B66" t="s">
        <v>126</v>
      </c>
      <c r="C66" s="12">
        <v>218</v>
      </c>
      <c r="D66" s="8">
        <v>1.21</v>
      </c>
      <c r="E66" s="12">
        <v>144</v>
      </c>
      <c r="F66" s="8">
        <v>1.64</v>
      </c>
      <c r="G66" s="12">
        <v>74</v>
      </c>
      <c r="H66" s="8">
        <v>0.81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4CF60-9CB3-48BD-95AB-9CB3D1B9C8A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230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0.15</v>
      </c>
      <c r="I5" s="12">
        <v>0</v>
      </c>
    </row>
    <row r="6" spans="2:9" ht="15" customHeight="1" x14ac:dyDescent="0.2">
      <c r="B6" t="s">
        <v>40</v>
      </c>
      <c r="C6" s="12">
        <v>322</v>
      </c>
      <c r="D6" s="8">
        <v>21.13</v>
      </c>
      <c r="E6" s="12">
        <v>136</v>
      </c>
      <c r="F6" s="8">
        <v>16</v>
      </c>
      <c r="G6" s="12">
        <v>186</v>
      </c>
      <c r="H6" s="8">
        <v>27.97</v>
      </c>
      <c r="I6" s="12">
        <v>0</v>
      </c>
    </row>
    <row r="7" spans="2:9" ht="15" customHeight="1" x14ac:dyDescent="0.2">
      <c r="B7" t="s">
        <v>41</v>
      </c>
      <c r="C7" s="12">
        <v>148</v>
      </c>
      <c r="D7" s="8">
        <v>9.7100000000000009</v>
      </c>
      <c r="E7" s="12">
        <v>45</v>
      </c>
      <c r="F7" s="8">
        <v>5.29</v>
      </c>
      <c r="G7" s="12">
        <v>103</v>
      </c>
      <c r="H7" s="8">
        <v>15.49</v>
      </c>
      <c r="I7" s="12">
        <v>0</v>
      </c>
    </row>
    <row r="8" spans="2:9" ht="15" customHeight="1" x14ac:dyDescent="0.2">
      <c r="B8" t="s">
        <v>42</v>
      </c>
      <c r="C8" s="12">
        <v>2</v>
      </c>
      <c r="D8" s="8">
        <v>0.13</v>
      </c>
      <c r="E8" s="12">
        <v>0</v>
      </c>
      <c r="F8" s="8">
        <v>0</v>
      </c>
      <c r="G8" s="12">
        <v>2</v>
      </c>
      <c r="H8" s="8">
        <v>0.3</v>
      </c>
      <c r="I8" s="12">
        <v>0</v>
      </c>
    </row>
    <row r="9" spans="2:9" ht="15" customHeight="1" x14ac:dyDescent="0.2">
      <c r="B9" t="s">
        <v>43</v>
      </c>
      <c r="C9" s="12">
        <v>10</v>
      </c>
      <c r="D9" s="8">
        <v>0.66</v>
      </c>
      <c r="E9" s="12">
        <v>0</v>
      </c>
      <c r="F9" s="8">
        <v>0</v>
      </c>
      <c r="G9" s="12">
        <v>10</v>
      </c>
      <c r="H9" s="8">
        <v>1.5</v>
      </c>
      <c r="I9" s="12">
        <v>0</v>
      </c>
    </row>
    <row r="10" spans="2:9" ht="15" customHeight="1" x14ac:dyDescent="0.2">
      <c r="B10" t="s">
        <v>44</v>
      </c>
      <c r="C10" s="12">
        <v>24</v>
      </c>
      <c r="D10" s="8">
        <v>1.57</v>
      </c>
      <c r="E10" s="12">
        <v>9</v>
      </c>
      <c r="F10" s="8">
        <v>1.06</v>
      </c>
      <c r="G10" s="12">
        <v>15</v>
      </c>
      <c r="H10" s="8">
        <v>2.2599999999999998</v>
      </c>
      <c r="I10" s="12">
        <v>0</v>
      </c>
    </row>
    <row r="11" spans="2:9" ht="15" customHeight="1" x14ac:dyDescent="0.2">
      <c r="B11" t="s">
        <v>45</v>
      </c>
      <c r="C11" s="12">
        <v>368</v>
      </c>
      <c r="D11" s="8">
        <v>24.15</v>
      </c>
      <c r="E11" s="12">
        <v>190</v>
      </c>
      <c r="F11" s="8">
        <v>22.35</v>
      </c>
      <c r="G11" s="12">
        <v>178</v>
      </c>
      <c r="H11" s="8">
        <v>26.77</v>
      </c>
      <c r="I11" s="12">
        <v>0</v>
      </c>
    </row>
    <row r="12" spans="2:9" ht="15" customHeight="1" x14ac:dyDescent="0.2">
      <c r="B12" t="s">
        <v>46</v>
      </c>
      <c r="C12" s="12">
        <v>5</v>
      </c>
      <c r="D12" s="8">
        <v>0.33</v>
      </c>
      <c r="E12" s="12">
        <v>1</v>
      </c>
      <c r="F12" s="8">
        <v>0.12</v>
      </c>
      <c r="G12" s="12">
        <v>4</v>
      </c>
      <c r="H12" s="8">
        <v>0.6</v>
      </c>
      <c r="I12" s="12">
        <v>0</v>
      </c>
    </row>
    <row r="13" spans="2:9" ht="15" customHeight="1" x14ac:dyDescent="0.2">
      <c r="B13" t="s">
        <v>47</v>
      </c>
      <c r="C13" s="12">
        <v>78</v>
      </c>
      <c r="D13" s="8">
        <v>5.12</v>
      </c>
      <c r="E13" s="12">
        <v>35</v>
      </c>
      <c r="F13" s="8">
        <v>4.12</v>
      </c>
      <c r="G13" s="12">
        <v>43</v>
      </c>
      <c r="H13" s="8">
        <v>6.47</v>
      </c>
      <c r="I13" s="12">
        <v>0</v>
      </c>
    </row>
    <row r="14" spans="2:9" ht="15" customHeight="1" x14ac:dyDescent="0.2">
      <c r="B14" t="s">
        <v>48</v>
      </c>
      <c r="C14" s="12">
        <v>55</v>
      </c>
      <c r="D14" s="8">
        <v>3.61</v>
      </c>
      <c r="E14" s="12">
        <v>32</v>
      </c>
      <c r="F14" s="8">
        <v>3.76</v>
      </c>
      <c r="G14" s="12">
        <v>21</v>
      </c>
      <c r="H14" s="8">
        <v>3.16</v>
      </c>
      <c r="I14" s="12">
        <v>0</v>
      </c>
    </row>
    <row r="15" spans="2:9" ht="15" customHeight="1" x14ac:dyDescent="0.2">
      <c r="B15" t="s">
        <v>49</v>
      </c>
      <c r="C15" s="12">
        <v>116</v>
      </c>
      <c r="D15" s="8">
        <v>7.61</v>
      </c>
      <c r="E15" s="12">
        <v>92</v>
      </c>
      <c r="F15" s="8">
        <v>10.82</v>
      </c>
      <c r="G15" s="12">
        <v>23</v>
      </c>
      <c r="H15" s="8">
        <v>3.46</v>
      </c>
      <c r="I15" s="12">
        <v>0</v>
      </c>
    </row>
    <row r="16" spans="2:9" ht="15" customHeight="1" x14ac:dyDescent="0.2">
      <c r="B16" t="s">
        <v>50</v>
      </c>
      <c r="C16" s="12">
        <v>219</v>
      </c>
      <c r="D16" s="8">
        <v>14.37</v>
      </c>
      <c r="E16" s="12">
        <v>200</v>
      </c>
      <c r="F16" s="8">
        <v>23.53</v>
      </c>
      <c r="G16" s="12">
        <v>19</v>
      </c>
      <c r="H16" s="8">
        <v>2.86</v>
      </c>
      <c r="I16" s="12">
        <v>0</v>
      </c>
    </row>
    <row r="17" spans="2:9" ht="15" customHeight="1" x14ac:dyDescent="0.2">
      <c r="B17" t="s">
        <v>51</v>
      </c>
      <c r="C17" s="12">
        <v>54</v>
      </c>
      <c r="D17" s="8">
        <v>3.54</v>
      </c>
      <c r="E17" s="12">
        <v>51</v>
      </c>
      <c r="F17" s="8">
        <v>6</v>
      </c>
      <c r="G17" s="12">
        <v>3</v>
      </c>
      <c r="H17" s="8">
        <v>0.45</v>
      </c>
      <c r="I17" s="12">
        <v>0</v>
      </c>
    </row>
    <row r="18" spans="2:9" ht="15" customHeight="1" x14ac:dyDescent="0.2">
      <c r="B18" t="s">
        <v>52</v>
      </c>
      <c r="C18" s="12">
        <v>66</v>
      </c>
      <c r="D18" s="8">
        <v>4.33</v>
      </c>
      <c r="E18" s="12">
        <v>40</v>
      </c>
      <c r="F18" s="8">
        <v>4.71</v>
      </c>
      <c r="G18" s="12">
        <v>23</v>
      </c>
      <c r="H18" s="8">
        <v>3.46</v>
      </c>
      <c r="I18" s="12">
        <v>3</v>
      </c>
    </row>
    <row r="19" spans="2:9" ht="15" customHeight="1" x14ac:dyDescent="0.2">
      <c r="B19" t="s">
        <v>53</v>
      </c>
      <c r="C19" s="12">
        <v>56</v>
      </c>
      <c r="D19" s="8">
        <v>3.67</v>
      </c>
      <c r="E19" s="12">
        <v>19</v>
      </c>
      <c r="F19" s="8">
        <v>2.2400000000000002</v>
      </c>
      <c r="G19" s="12">
        <v>34</v>
      </c>
      <c r="H19" s="8">
        <v>5.1100000000000003</v>
      </c>
      <c r="I19" s="12">
        <v>2</v>
      </c>
    </row>
    <row r="20" spans="2:9" ht="15" customHeight="1" x14ac:dyDescent="0.2">
      <c r="B20" s="9" t="s">
        <v>225</v>
      </c>
      <c r="C20" s="12">
        <f>SUM(LTBL_15101[総数／事業所数])</f>
        <v>1524</v>
      </c>
      <c r="E20" s="12">
        <f>SUBTOTAL(109,LTBL_15101[個人／事業所数])</f>
        <v>850</v>
      </c>
      <c r="G20" s="12">
        <f>SUBTOTAL(109,LTBL_15101[法人／事業所数])</f>
        <v>665</v>
      </c>
      <c r="I20" s="12">
        <f>SUBTOTAL(109,LTBL_15101[法人以外の団体／事業所数])</f>
        <v>5</v>
      </c>
    </row>
    <row r="21" spans="2:9" ht="15" customHeight="1" x14ac:dyDescent="0.2">
      <c r="E21" s="11">
        <f>LTBL_15101[[#Totals],[個人／事業所数]]/LTBL_15101[[#Totals],[総数／事業所数]]</f>
        <v>0.55774278215223094</v>
      </c>
      <c r="G21" s="11">
        <f>LTBL_15101[[#Totals],[法人／事業所数]]/LTBL_15101[[#Totals],[総数／事業所数]]</f>
        <v>0.43635170603674539</v>
      </c>
      <c r="I21" s="11">
        <f>LTBL_15101[[#Totals],[法人以外の団体／事業所数]]/LTBL_15101[[#Totals],[総数／事業所数]]</f>
        <v>3.2808398950131233E-3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204</v>
      </c>
      <c r="D24" s="8">
        <v>13.39</v>
      </c>
      <c r="E24" s="12">
        <v>191</v>
      </c>
      <c r="F24" s="8">
        <v>22.47</v>
      </c>
      <c r="G24" s="12">
        <v>13</v>
      </c>
      <c r="H24" s="8">
        <v>1.95</v>
      </c>
      <c r="I24" s="12">
        <v>0</v>
      </c>
    </row>
    <row r="25" spans="2:9" ht="15" customHeight="1" x14ac:dyDescent="0.2">
      <c r="B25" t="s">
        <v>63</v>
      </c>
      <c r="C25" s="12">
        <v>156</v>
      </c>
      <c r="D25" s="8">
        <v>10.24</v>
      </c>
      <c r="E25" s="12">
        <v>89</v>
      </c>
      <c r="F25" s="8">
        <v>10.47</v>
      </c>
      <c r="G25" s="12">
        <v>67</v>
      </c>
      <c r="H25" s="8">
        <v>10.08</v>
      </c>
      <c r="I25" s="12">
        <v>0</v>
      </c>
    </row>
    <row r="26" spans="2:9" ht="15" customHeight="1" x14ac:dyDescent="0.2">
      <c r="B26" t="s">
        <v>62</v>
      </c>
      <c r="C26" s="12">
        <v>105</v>
      </c>
      <c r="D26" s="8">
        <v>6.89</v>
      </c>
      <c r="E26" s="12">
        <v>31</v>
      </c>
      <c r="F26" s="8">
        <v>3.65</v>
      </c>
      <c r="G26" s="12">
        <v>74</v>
      </c>
      <c r="H26" s="8">
        <v>11.13</v>
      </c>
      <c r="I26" s="12">
        <v>0</v>
      </c>
    </row>
    <row r="27" spans="2:9" ht="15" customHeight="1" x14ac:dyDescent="0.2">
      <c r="B27" t="s">
        <v>77</v>
      </c>
      <c r="C27" s="12">
        <v>101</v>
      </c>
      <c r="D27" s="8">
        <v>6.63</v>
      </c>
      <c r="E27" s="12">
        <v>88</v>
      </c>
      <c r="F27" s="8">
        <v>10.35</v>
      </c>
      <c r="G27" s="12">
        <v>13</v>
      </c>
      <c r="H27" s="8">
        <v>1.95</v>
      </c>
      <c r="I27" s="12">
        <v>0</v>
      </c>
    </row>
    <row r="28" spans="2:9" ht="15" customHeight="1" x14ac:dyDescent="0.2">
      <c r="B28" t="s">
        <v>72</v>
      </c>
      <c r="C28" s="12">
        <v>96</v>
      </c>
      <c r="D28" s="8">
        <v>6.3</v>
      </c>
      <c r="E28" s="12">
        <v>51</v>
      </c>
      <c r="F28" s="8">
        <v>6</v>
      </c>
      <c r="G28" s="12">
        <v>45</v>
      </c>
      <c r="H28" s="8">
        <v>6.77</v>
      </c>
      <c r="I28" s="12">
        <v>0</v>
      </c>
    </row>
    <row r="29" spans="2:9" ht="15" customHeight="1" x14ac:dyDescent="0.2">
      <c r="B29" t="s">
        <v>70</v>
      </c>
      <c r="C29" s="12">
        <v>90</v>
      </c>
      <c r="D29" s="8">
        <v>5.91</v>
      </c>
      <c r="E29" s="12">
        <v>70</v>
      </c>
      <c r="F29" s="8">
        <v>8.24</v>
      </c>
      <c r="G29" s="12">
        <v>20</v>
      </c>
      <c r="H29" s="8">
        <v>3.01</v>
      </c>
      <c r="I29" s="12">
        <v>0</v>
      </c>
    </row>
    <row r="30" spans="2:9" ht="15" customHeight="1" x14ac:dyDescent="0.2">
      <c r="B30" t="s">
        <v>71</v>
      </c>
      <c r="C30" s="12">
        <v>68</v>
      </c>
      <c r="D30" s="8">
        <v>4.46</v>
      </c>
      <c r="E30" s="12">
        <v>36</v>
      </c>
      <c r="F30" s="8">
        <v>4.24</v>
      </c>
      <c r="G30" s="12">
        <v>32</v>
      </c>
      <c r="H30" s="8">
        <v>4.8099999999999996</v>
      </c>
      <c r="I30" s="12">
        <v>0</v>
      </c>
    </row>
    <row r="31" spans="2:9" ht="15" customHeight="1" x14ac:dyDescent="0.2">
      <c r="B31" t="s">
        <v>64</v>
      </c>
      <c r="C31" s="12">
        <v>61</v>
      </c>
      <c r="D31" s="8">
        <v>4</v>
      </c>
      <c r="E31" s="12">
        <v>16</v>
      </c>
      <c r="F31" s="8">
        <v>1.88</v>
      </c>
      <c r="G31" s="12">
        <v>45</v>
      </c>
      <c r="H31" s="8">
        <v>6.77</v>
      </c>
      <c r="I31" s="12">
        <v>0</v>
      </c>
    </row>
    <row r="32" spans="2:9" ht="15" customHeight="1" x14ac:dyDescent="0.2">
      <c r="B32" t="s">
        <v>79</v>
      </c>
      <c r="C32" s="12">
        <v>54</v>
      </c>
      <c r="D32" s="8">
        <v>3.54</v>
      </c>
      <c r="E32" s="12">
        <v>51</v>
      </c>
      <c r="F32" s="8">
        <v>6</v>
      </c>
      <c r="G32" s="12">
        <v>3</v>
      </c>
      <c r="H32" s="8">
        <v>0.45</v>
      </c>
      <c r="I32" s="12">
        <v>0</v>
      </c>
    </row>
    <row r="33" spans="2:9" ht="15" customHeight="1" x14ac:dyDescent="0.2">
      <c r="B33" t="s">
        <v>73</v>
      </c>
      <c r="C33" s="12">
        <v>53</v>
      </c>
      <c r="D33" s="8">
        <v>3.48</v>
      </c>
      <c r="E33" s="12">
        <v>29</v>
      </c>
      <c r="F33" s="8">
        <v>3.41</v>
      </c>
      <c r="G33" s="12">
        <v>24</v>
      </c>
      <c r="H33" s="8">
        <v>3.61</v>
      </c>
      <c r="I33" s="12">
        <v>0</v>
      </c>
    </row>
    <row r="34" spans="2:9" ht="15" customHeight="1" x14ac:dyDescent="0.2">
      <c r="B34" t="s">
        <v>80</v>
      </c>
      <c r="C34" s="12">
        <v>40</v>
      </c>
      <c r="D34" s="8">
        <v>2.62</v>
      </c>
      <c r="E34" s="12">
        <v>40</v>
      </c>
      <c r="F34" s="8">
        <v>4.71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75</v>
      </c>
      <c r="C35" s="12">
        <v>32</v>
      </c>
      <c r="D35" s="8">
        <v>2.1</v>
      </c>
      <c r="E35" s="12">
        <v>16</v>
      </c>
      <c r="F35" s="8">
        <v>1.88</v>
      </c>
      <c r="G35" s="12">
        <v>14</v>
      </c>
      <c r="H35" s="8">
        <v>2.11</v>
      </c>
      <c r="I35" s="12">
        <v>0</v>
      </c>
    </row>
    <row r="36" spans="2:9" ht="15" customHeight="1" x14ac:dyDescent="0.2">
      <c r="B36" t="s">
        <v>81</v>
      </c>
      <c r="C36" s="12">
        <v>26</v>
      </c>
      <c r="D36" s="8">
        <v>1.71</v>
      </c>
      <c r="E36" s="12">
        <v>0</v>
      </c>
      <c r="F36" s="8">
        <v>0</v>
      </c>
      <c r="G36" s="12">
        <v>23</v>
      </c>
      <c r="H36" s="8">
        <v>3.46</v>
      </c>
      <c r="I36" s="12">
        <v>3</v>
      </c>
    </row>
    <row r="37" spans="2:9" ht="15" customHeight="1" x14ac:dyDescent="0.2">
      <c r="B37" t="s">
        <v>67</v>
      </c>
      <c r="C37" s="12">
        <v>24</v>
      </c>
      <c r="D37" s="8">
        <v>1.57</v>
      </c>
      <c r="E37" s="12">
        <v>6</v>
      </c>
      <c r="F37" s="8">
        <v>0.71</v>
      </c>
      <c r="G37" s="12">
        <v>18</v>
      </c>
      <c r="H37" s="8">
        <v>2.71</v>
      </c>
      <c r="I37" s="12">
        <v>0</v>
      </c>
    </row>
    <row r="38" spans="2:9" ht="15" customHeight="1" x14ac:dyDescent="0.2">
      <c r="B38" t="s">
        <v>65</v>
      </c>
      <c r="C38" s="12">
        <v>23</v>
      </c>
      <c r="D38" s="8">
        <v>1.51</v>
      </c>
      <c r="E38" s="12">
        <v>6</v>
      </c>
      <c r="F38" s="8">
        <v>0.71</v>
      </c>
      <c r="G38" s="12">
        <v>17</v>
      </c>
      <c r="H38" s="8">
        <v>2.56</v>
      </c>
      <c r="I38" s="12">
        <v>0</v>
      </c>
    </row>
    <row r="39" spans="2:9" ht="15" customHeight="1" x14ac:dyDescent="0.2">
      <c r="B39" t="s">
        <v>68</v>
      </c>
      <c r="C39" s="12">
        <v>22</v>
      </c>
      <c r="D39" s="8">
        <v>1.44</v>
      </c>
      <c r="E39" s="12">
        <v>3</v>
      </c>
      <c r="F39" s="8">
        <v>0.35</v>
      </c>
      <c r="G39" s="12">
        <v>19</v>
      </c>
      <c r="H39" s="8">
        <v>2.86</v>
      </c>
      <c r="I39" s="12">
        <v>0</v>
      </c>
    </row>
    <row r="40" spans="2:9" ht="15" customHeight="1" x14ac:dyDescent="0.2">
      <c r="B40" t="s">
        <v>66</v>
      </c>
      <c r="C40" s="12">
        <v>21</v>
      </c>
      <c r="D40" s="8">
        <v>1.38</v>
      </c>
      <c r="E40" s="12">
        <v>3</v>
      </c>
      <c r="F40" s="8">
        <v>0.35</v>
      </c>
      <c r="G40" s="12">
        <v>18</v>
      </c>
      <c r="H40" s="8">
        <v>2.71</v>
      </c>
      <c r="I40" s="12">
        <v>0</v>
      </c>
    </row>
    <row r="41" spans="2:9" ht="15" customHeight="1" x14ac:dyDescent="0.2">
      <c r="B41" t="s">
        <v>74</v>
      </c>
      <c r="C41" s="12">
        <v>20</v>
      </c>
      <c r="D41" s="8">
        <v>1.31</v>
      </c>
      <c r="E41" s="12">
        <v>16</v>
      </c>
      <c r="F41" s="8">
        <v>1.88</v>
      </c>
      <c r="G41" s="12">
        <v>4</v>
      </c>
      <c r="H41" s="8">
        <v>0.6</v>
      </c>
      <c r="I41" s="12">
        <v>0</v>
      </c>
    </row>
    <row r="42" spans="2:9" ht="15" customHeight="1" x14ac:dyDescent="0.2">
      <c r="B42" t="s">
        <v>83</v>
      </c>
      <c r="C42" s="12">
        <v>19</v>
      </c>
      <c r="D42" s="8">
        <v>1.25</v>
      </c>
      <c r="E42" s="12">
        <v>5</v>
      </c>
      <c r="F42" s="8">
        <v>0.59</v>
      </c>
      <c r="G42" s="12">
        <v>14</v>
      </c>
      <c r="H42" s="8">
        <v>2.11</v>
      </c>
      <c r="I42" s="12">
        <v>0</v>
      </c>
    </row>
    <row r="43" spans="2:9" ht="15" customHeight="1" x14ac:dyDescent="0.2">
      <c r="B43" t="s">
        <v>69</v>
      </c>
      <c r="C43" s="12">
        <v>19</v>
      </c>
      <c r="D43" s="8">
        <v>1.25</v>
      </c>
      <c r="E43" s="12">
        <v>15</v>
      </c>
      <c r="F43" s="8">
        <v>1.76</v>
      </c>
      <c r="G43" s="12">
        <v>4</v>
      </c>
      <c r="H43" s="8">
        <v>0.6</v>
      </c>
      <c r="I43" s="12">
        <v>0</v>
      </c>
    </row>
    <row r="44" spans="2:9" ht="15" customHeight="1" x14ac:dyDescent="0.2">
      <c r="B44" t="s">
        <v>84</v>
      </c>
      <c r="C44" s="12">
        <v>19</v>
      </c>
      <c r="D44" s="8">
        <v>1.25</v>
      </c>
      <c r="E44" s="12">
        <v>2</v>
      </c>
      <c r="F44" s="8">
        <v>0.24</v>
      </c>
      <c r="G44" s="12">
        <v>17</v>
      </c>
      <c r="H44" s="8">
        <v>2.56</v>
      </c>
      <c r="I44" s="12">
        <v>0</v>
      </c>
    </row>
    <row r="47" spans="2:9" ht="33" customHeight="1" x14ac:dyDescent="0.2">
      <c r="B47" t="s">
        <v>227</v>
      </c>
      <c r="C47" s="10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61</v>
      </c>
    </row>
    <row r="48" spans="2:9" ht="15" customHeight="1" x14ac:dyDescent="0.2">
      <c r="B48" t="s">
        <v>138</v>
      </c>
      <c r="C48" s="12">
        <v>101</v>
      </c>
      <c r="D48" s="8">
        <v>6.63</v>
      </c>
      <c r="E48" s="12">
        <v>98</v>
      </c>
      <c r="F48" s="8">
        <v>11.53</v>
      </c>
      <c r="G48" s="12">
        <v>3</v>
      </c>
      <c r="H48" s="8">
        <v>0.45</v>
      </c>
      <c r="I48" s="12">
        <v>0</v>
      </c>
    </row>
    <row r="49" spans="2:9" ht="15" customHeight="1" x14ac:dyDescent="0.2">
      <c r="B49" t="s">
        <v>137</v>
      </c>
      <c r="C49" s="12">
        <v>81</v>
      </c>
      <c r="D49" s="8">
        <v>5.31</v>
      </c>
      <c r="E49" s="12">
        <v>79</v>
      </c>
      <c r="F49" s="8">
        <v>9.2899999999999991</v>
      </c>
      <c r="G49" s="12">
        <v>2</v>
      </c>
      <c r="H49" s="8">
        <v>0.3</v>
      </c>
      <c r="I49" s="12">
        <v>0</v>
      </c>
    </row>
    <row r="50" spans="2:9" ht="15" customHeight="1" x14ac:dyDescent="0.2">
      <c r="B50" t="s">
        <v>128</v>
      </c>
      <c r="C50" s="12">
        <v>46</v>
      </c>
      <c r="D50" s="8">
        <v>3.02</v>
      </c>
      <c r="E50" s="12">
        <v>21</v>
      </c>
      <c r="F50" s="8">
        <v>2.4700000000000002</v>
      </c>
      <c r="G50" s="12">
        <v>25</v>
      </c>
      <c r="H50" s="8">
        <v>3.76</v>
      </c>
      <c r="I50" s="12">
        <v>0</v>
      </c>
    </row>
    <row r="51" spans="2:9" ht="15" customHeight="1" x14ac:dyDescent="0.2">
      <c r="B51" t="s">
        <v>131</v>
      </c>
      <c r="C51" s="12">
        <v>43</v>
      </c>
      <c r="D51" s="8">
        <v>2.82</v>
      </c>
      <c r="E51" s="12">
        <v>28</v>
      </c>
      <c r="F51" s="8">
        <v>3.29</v>
      </c>
      <c r="G51" s="12">
        <v>15</v>
      </c>
      <c r="H51" s="8">
        <v>2.2599999999999998</v>
      </c>
      <c r="I51" s="12">
        <v>0</v>
      </c>
    </row>
    <row r="52" spans="2:9" ht="15" customHeight="1" x14ac:dyDescent="0.2">
      <c r="B52" t="s">
        <v>122</v>
      </c>
      <c r="C52" s="12">
        <v>34</v>
      </c>
      <c r="D52" s="8">
        <v>2.23</v>
      </c>
      <c r="E52" s="12">
        <v>16</v>
      </c>
      <c r="F52" s="8">
        <v>1.88</v>
      </c>
      <c r="G52" s="12">
        <v>18</v>
      </c>
      <c r="H52" s="8">
        <v>2.71</v>
      </c>
      <c r="I52" s="12">
        <v>0</v>
      </c>
    </row>
    <row r="53" spans="2:9" ht="15" customHeight="1" x14ac:dyDescent="0.2">
      <c r="B53" t="s">
        <v>139</v>
      </c>
      <c r="C53" s="12">
        <v>32</v>
      </c>
      <c r="D53" s="8">
        <v>2.1</v>
      </c>
      <c r="E53" s="12">
        <v>30</v>
      </c>
      <c r="F53" s="8">
        <v>3.53</v>
      </c>
      <c r="G53" s="12">
        <v>2</v>
      </c>
      <c r="H53" s="8">
        <v>0.3</v>
      </c>
      <c r="I53" s="12">
        <v>0</v>
      </c>
    </row>
    <row r="54" spans="2:9" ht="15" customHeight="1" x14ac:dyDescent="0.2">
      <c r="B54" t="s">
        <v>124</v>
      </c>
      <c r="C54" s="12">
        <v>29</v>
      </c>
      <c r="D54" s="8">
        <v>1.9</v>
      </c>
      <c r="E54" s="12">
        <v>7</v>
      </c>
      <c r="F54" s="8">
        <v>0.82</v>
      </c>
      <c r="G54" s="12">
        <v>22</v>
      </c>
      <c r="H54" s="8">
        <v>3.31</v>
      </c>
      <c r="I54" s="12">
        <v>0</v>
      </c>
    </row>
    <row r="55" spans="2:9" ht="15" customHeight="1" x14ac:dyDescent="0.2">
      <c r="B55" t="s">
        <v>127</v>
      </c>
      <c r="C55" s="12">
        <v>29</v>
      </c>
      <c r="D55" s="8">
        <v>1.9</v>
      </c>
      <c r="E55" s="12">
        <v>20</v>
      </c>
      <c r="F55" s="8">
        <v>2.35</v>
      </c>
      <c r="G55" s="12">
        <v>9</v>
      </c>
      <c r="H55" s="8">
        <v>1.35</v>
      </c>
      <c r="I55" s="12">
        <v>0</v>
      </c>
    </row>
    <row r="56" spans="2:9" ht="15" customHeight="1" x14ac:dyDescent="0.2">
      <c r="B56" t="s">
        <v>121</v>
      </c>
      <c r="C56" s="12">
        <v>28</v>
      </c>
      <c r="D56" s="8">
        <v>1.84</v>
      </c>
      <c r="E56" s="12">
        <v>5</v>
      </c>
      <c r="F56" s="8">
        <v>0.59</v>
      </c>
      <c r="G56" s="12">
        <v>23</v>
      </c>
      <c r="H56" s="8">
        <v>3.46</v>
      </c>
      <c r="I56" s="12">
        <v>0</v>
      </c>
    </row>
    <row r="57" spans="2:9" ht="15" customHeight="1" x14ac:dyDescent="0.2">
      <c r="B57" t="s">
        <v>140</v>
      </c>
      <c r="C57" s="12">
        <v>27</v>
      </c>
      <c r="D57" s="8">
        <v>1.77</v>
      </c>
      <c r="E57" s="12">
        <v>27</v>
      </c>
      <c r="F57" s="8">
        <v>3.18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146</v>
      </c>
      <c r="C58" s="12">
        <v>25</v>
      </c>
      <c r="D58" s="8">
        <v>1.64</v>
      </c>
      <c r="E58" s="12">
        <v>8</v>
      </c>
      <c r="F58" s="8">
        <v>0.94</v>
      </c>
      <c r="G58" s="12">
        <v>17</v>
      </c>
      <c r="H58" s="8">
        <v>2.56</v>
      </c>
      <c r="I58" s="12">
        <v>0</v>
      </c>
    </row>
    <row r="59" spans="2:9" ht="15" customHeight="1" x14ac:dyDescent="0.2">
      <c r="B59" t="s">
        <v>126</v>
      </c>
      <c r="C59" s="12">
        <v>25</v>
      </c>
      <c r="D59" s="8">
        <v>1.64</v>
      </c>
      <c r="E59" s="12">
        <v>20</v>
      </c>
      <c r="F59" s="8">
        <v>2.35</v>
      </c>
      <c r="G59" s="12">
        <v>5</v>
      </c>
      <c r="H59" s="8">
        <v>0.75</v>
      </c>
      <c r="I59" s="12">
        <v>0</v>
      </c>
    </row>
    <row r="60" spans="2:9" ht="15" customHeight="1" x14ac:dyDescent="0.2">
      <c r="B60" t="s">
        <v>143</v>
      </c>
      <c r="C60" s="12">
        <v>24</v>
      </c>
      <c r="D60" s="8">
        <v>1.57</v>
      </c>
      <c r="E60" s="12">
        <v>7</v>
      </c>
      <c r="F60" s="8">
        <v>0.82</v>
      </c>
      <c r="G60" s="12">
        <v>17</v>
      </c>
      <c r="H60" s="8">
        <v>2.56</v>
      </c>
      <c r="I60" s="12">
        <v>0</v>
      </c>
    </row>
    <row r="61" spans="2:9" ht="15" customHeight="1" x14ac:dyDescent="0.2">
      <c r="B61" t="s">
        <v>144</v>
      </c>
      <c r="C61" s="12">
        <v>24</v>
      </c>
      <c r="D61" s="8">
        <v>1.57</v>
      </c>
      <c r="E61" s="12">
        <v>19</v>
      </c>
      <c r="F61" s="8">
        <v>2.2400000000000002</v>
      </c>
      <c r="G61" s="12">
        <v>5</v>
      </c>
      <c r="H61" s="8">
        <v>0.75</v>
      </c>
      <c r="I61" s="12">
        <v>0</v>
      </c>
    </row>
    <row r="62" spans="2:9" ht="15" customHeight="1" x14ac:dyDescent="0.2">
      <c r="B62" t="s">
        <v>136</v>
      </c>
      <c r="C62" s="12">
        <v>24</v>
      </c>
      <c r="D62" s="8">
        <v>1.57</v>
      </c>
      <c r="E62" s="12">
        <v>24</v>
      </c>
      <c r="F62" s="8">
        <v>2.82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147</v>
      </c>
      <c r="C63" s="12">
        <v>23</v>
      </c>
      <c r="D63" s="8">
        <v>1.51</v>
      </c>
      <c r="E63" s="12">
        <v>16</v>
      </c>
      <c r="F63" s="8">
        <v>1.88</v>
      </c>
      <c r="G63" s="12">
        <v>7</v>
      </c>
      <c r="H63" s="8">
        <v>1.05</v>
      </c>
      <c r="I63" s="12">
        <v>0</v>
      </c>
    </row>
    <row r="64" spans="2:9" ht="15" customHeight="1" x14ac:dyDescent="0.2">
      <c r="B64" t="s">
        <v>134</v>
      </c>
      <c r="C64" s="12">
        <v>23</v>
      </c>
      <c r="D64" s="8">
        <v>1.51</v>
      </c>
      <c r="E64" s="12">
        <v>18</v>
      </c>
      <c r="F64" s="8">
        <v>2.12</v>
      </c>
      <c r="G64" s="12">
        <v>5</v>
      </c>
      <c r="H64" s="8">
        <v>0.75</v>
      </c>
      <c r="I64" s="12">
        <v>0</v>
      </c>
    </row>
    <row r="65" spans="2:9" ht="15" customHeight="1" x14ac:dyDescent="0.2">
      <c r="B65" t="s">
        <v>145</v>
      </c>
      <c r="C65" s="12">
        <v>22</v>
      </c>
      <c r="D65" s="8">
        <v>1.44</v>
      </c>
      <c r="E65" s="12">
        <v>5</v>
      </c>
      <c r="F65" s="8">
        <v>0.59</v>
      </c>
      <c r="G65" s="12">
        <v>17</v>
      </c>
      <c r="H65" s="8">
        <v>2.56</v>
      </c>
      <c r="I65" s="12">
        <v>0</v>
      </c>
    </row>
    <row r="66" spans="2:9" ht="15" customHeight="1" x14ac:dyDescent="0.2">
      <c r="B66" t="s">
        <v>129</v>
      </c>
      <c r="C66" s="12">
        <v>22</v>
      </c>
      <c r="D66" s="8">
        <v>1.44</v>
      </c>
      <c r="E66" s="12">
        <v>6</v>
      </c>
      <c r="F66" s="8">
        <v>0.71</v>
      </c>
      <c r="G66" s="12">
        <v>16</v>
      </c>
      <c r="H66" s="8">
        <v>2.41</v>
      </c>
      <c r="I66" s="12">
        <v>0</v>
      </c>
    </row>
    <row r="67" spans="2:9" ht="15" customHeight="1" x14ac:dyDescent="0.2">
      <c r="B67" t="s">
        <v>135</v>
      </c>
      <c r="C67" s="12">
        <v>22</v>
      </c>
      <c r="D67" s="8">
        <v>1.44</v>
      </c>
      <c r="E67" s="12">
        <v>21</v>
      </c>
      <c r="F67" s="8">
        <v>2.4700000000000002</v>
      </c>
      <c r="G67" s="12">
        <v>1</v>
      </c>
      <c r="H67" s="8">
        <v>0.15</v>
      </c>
      <c r="I67" s="12">
        <v>0</v>
      </c>
    </row>
    <row r="69" spans="2:9" ht="15" customHeight="1" x14ac:dyDescent="0.2">
      <c r="B69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4EE91-6A3A-4DB4-BC2B-11086D050B82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231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40</v>
      </c>
      <c r="C6" s="12">
        <v>381</v>
      </c>
      <c r="D6" s="8">
        <v>15.46</v>
      </c>
      <c r="E6" s="12">
        <v>61</v>
      </c>
      <c r="F6" s="8">
        <v>5.79</v>
      </c>
      <c r="G6" s="12">
        <v>320</v>
      </c>
      <c r="H6" s="8">
        <v>22.89</v>
      </c>
      <c r="I6" s="12">
        <v>0</v>
      </c>
    </row>
    <row r="7" spans="2:9" ht="15" customHeight="1" x14ac:dyDescent="0.2">
      <c r="B7" t="s">
        <v>41</v>
      </c>
      <c r="C7" s="12">
        <v>197</v>
      </c>
      <c r="D7" s="8">
        <v>7.99</v>
      </c>
      <c r="E7" s="12">
        <v>39</v>
      </c>
      <c r="F7" s="8">
        <v>3.7</v>
      </c>
      <c r="G7" s="12">
        <v>158</v>
      </c>
      <c r="H7" s="8">
        <v>11.3</v>
      </c>
      <c r="I7" s="12">
        <v>0</v>
      </c>
    </row>
    <row r="8" spans="2:9" ht="15" customHeight="1" x14ac:dyDescent="0.2">
      <c r="B8" t="s">
        <v>42</v>
      </c>
      <c r="C8" s="12">
        <v>3</v>
      </c>
      <c r="D8" s="8">
        <v>0.12</v>
      </c>
      <c r="E8" s="12">
        <v>0</v>
      </c>
      <c r="F8" s="8">
        <v>0</v>
      </c>
      <c r="G8" s="12">
        <v>3</v>
      </c>
      <c r="H8" s="8">
        <v>0.21</v>
      </c>
      <c r="I8" s="12">
        <v>0</v>
      </c>
    </row>
    <row r="9" spans="2:9" ht="15" customHeight="1" x14ac:dyDescent="0.2">
      <c r="B9" t="s">
        <v>43</v>
      </c>
      <c r="C9" s="12">
        <v>13</v>
      </c>
      <c r="D9" s="8">
        <v>0.53</v>
      </c>
      <c r="E9" s="12">
        <v>1</v>
      </c>
      <c r="F9" s="8">
        <v>0.09</v>
      </c>
      <c r="G9" s="12">
        <v>12</v>
      </c>
      <c r="H9" s="8">
        <v>0.86</v>
      </c>
      <c r="I9" s="12">
        <v>0</v>
      </c>
    </row>
    <row r="10" spans="2:9" ht="15" customHeight="1" x14ac:dyDescent="0.2">
      <c r="B10" t="s">
        <v>44</v>
      </c>
      <c r="C10" s="12">
        <v>46</v>
      </c>
      <c r="D10" s="8">
        <v>1.87</v>
      </c>
      <c r="E10" s="12">
        <v>20</v>
      </c>
      <c r="F10" s="8">
        <v>1.9</v>
      </c>
      <c r="G10" s="12">
        <v>25</v>
      </c>
      <c r="H10" s="8">
        <v>1.79</v>
      </c>
      <c r="I10" s="12">
        <v>0</v>
      </c>
    </row>
    <row r="11" spans="2:9" ht="15" customHeight="1" x14ac:dyDescent="0.2">
      <c r="B11" t="s">
        <v>45</v>
      </c>
      <c r="C11" s="12">
        <v>606</v>
      </c>
      <c r="D11" s="8">
        <v>24.58</v>
      </c>
      <c r="E11" s="12">
        <v>188</v>
      </c>
      <c r="F11" s="8">
        <v>17.850000000000001</v>
      </c>
      <c r="G11" s="12">
        <v>418</v>
      </c>
      <c r="H11" s="8">
        <v>29.9</v>
      </c>
      <c r="I11" s="12">
        <v>0</v>
      </c>
    </row>
    <row r="12" spans="2:9" ht="15" customHeight="1" x14ac:dyDescent="0.2">
      <c r="B12" t="s">
        <v>46</v>
      </c>
      <c r="C12" s="12">
        <v>12</v>
      </c>
      <c r="D12" s="8">
        <v>0.49</v>
      </c>
      <c r="E12" s="12">
        <v>2</v>
      </c>
      <c r="F12" s="8">
        <v>0.19</v>
      </c>
      <c r="G12" s="12">
        <v>10</v>
      </c>
      <c r="H12" s="8">
        <v>0.72</v>
      </c>
      <c r="I12" s="12">
        <v>0</v>
      </c>
    </row>
    <row r="13" spans="2:9" ht="15" customHeight="1" x14ac:dyDescent="0.2">
      <c r="B13" t="s">
        <v>47</v>
      </c>
      <c r="C13" s="12">
        <v>209</v>
      </c>
      <c r="D13" s="8">
        <v>8.48</v>
      </c>
      <c r="E13" s="12">
        <v>44</v>
      </c>
      <c r="F13" s="8">
        <v>4.18</v>
      </c>
      <c r="G13" s="12">
        <v>164</v>
      </c>
      <c r="H13" s="8">
        <v>11.73</v>
      </c>
      <c r="I13" s="12">
        <v>1</v>
      </c>
    </row>
    <row r="14" spans="2:9" ht="15" customHeight="1" x14ac:dyDescent="0.2">
      <c r="B14" t="s">
        <v>48</v>
      </c>
      <c r="C14" s="12">
        <v>116</v>
      </c>
      <c r="D14" s="8">
        <v>4.71</v>
      </c>
      <c r="E14" s="12">
        <v>46</v>
      </c>
      <c r="F14" s="8">
        <v>4.37</v>
      </c>
      <c r="G14" s="12">
        <v>67</v>
      </c>
      <c r="H14" s="8">
        <v>4.79</v>
      </c>
      <c r="I14" s="12">
        <v>0</v>
      </c>
    </row>
    <row r="15" spans="2:9" ht="15" customHeight="1" x14ac:dyDescent="0.2">
      <c r="B15" t="s">
        <v>49</v>
      </c>
      <c r="C15" s="12">
        <v>178</v>
      </c>
      <c r="D15" s="8">
        <v>7.22</v>
      </c>
      <c r="E15" s="12">
        <v>147</v>
      </c>
      <c r="F15" s="8">
        <v>13.96</v>
      </c>
      <c r="G15" s="12">
        <v>31</v>
      </c>
      <c r="H15" s="8">
        <v>2.2200000000000002</v>
      </c>
      <c r="I15" s="12">
        <v>0</v>
      </c>
    </row>
    <row r="16" spans="2:9" ht="15" customHeight="1" x14ac:dyDescent="0.2">
      <c r="B16" t="s">
        <v>50</v>
      </c>
      <c r="C16" s="12">
        <v>393</v>
      </c>
      <c r="D16" s="8">
        <v>15.94</v>
      </c>
      <c r="E16" s="12">
        <v>320</v>
      </c>
      <c r="F16" s="8">
        <v>30.39</v>
      </c>
      <c r="G16" s="12">
        <v>72</v>
      </c>
      <c r="H16" s="8">
        <v>5.15</v>
      </c>
      <c r="I16" s="12">
        <v>0</v>
      </c>
    </row>
    <row r="17" spans="2:9" ht="15" customHeight="1" x14ac:dyDescent="0.2">
      <c r="B17" t="s">
        <v>51</v>
      </c>
      <c r="C17" s="12">
        <v>98</v>
      </c>
      <c r="D17" s="8">
        <v>3.98</v>
      </c>
      <c r="E17" s="12">
        <v>82</v>
      </c>
      <c r="F17" s="8">
        <v>7.79</v>
      </c>
      <c r="G17" s="12">
        <v>16</v>
      </c>
      <c r="H17" s="8">
        <v>1.1399999999999999</v>
      </c>
      <c r="I17" s="12">
        <v>0</v>
      </c>
    </row>
    <row r="18" spans="2:9" ht="15" customHeight="1" x14ac:dyDescent="0.2">
      <c r="B18" t="s">
        <v>52</v>
      </c>
      <c r="C18" s="12">
        <v>119</v>
      </c>
      <c r="D18" s="8">
        <v>4.83</v>
      </c>
      <c r="E18" s="12">
        <v>74</v>
      </c>
      <c r="F18" s="8">
        <v>7.03</v>
      </c>
      <c r="G18" s="12">
        <v>42</v>
      </c>
      <c r="H18" s="8">
        <v>3</v>
      </c>
      <c r="I18" s="12">
        <v>3</v>
      </c>
    </row>
    <row r="19" spans="2:9" ht="15" customHeight="1" x14ac:dyDescent="0.2">
      <c r="B19" t="s">
        <v>53</v>
      </c>
      <c r="C19" s="12">
        <v>94</v>
      </c>
      <c r="D19" s="8">
        <v>3.81</v>
      </c>
      <c r="E19" s="12">
        <v>29</v>
      </c>
      <c r="F19" s="8">
        <v>2.75</v>
      </c>
      <c r="G19" s="12">
        <v>60</v>
      </c>
      <c r="H19" s="8">
        <v>4.29</v>
      </c>
      <c r="I19" s="12">
        <v>5</v>
      </c>
    </row>
    <row r="20" spans="2:9" ht="15" customHeight="1" x14ac:dyDescent="0.2">
      <c r="B20" s="9" t="s">
        <v>225</v>
      </c>
      <c r="C20" s="12">
        <f>SUM(LTBL_15102[総数／事業所数])</f>
        <v>2465</v>
      </c>
      <c r="E20" s="12">
        <f>SUBTOTAL(109,LTBL_15102[個人／事業所数])</f>
        <v>1053</v>
      </c>
      <c r="G20" s="12">
        <f>SUBTOTAL(109,LTBL_15102[法人／事業所数])</f>
        <v>1398</v>
      </c>
      <c r="I20" s="12">
        <f>SUBTOTAL(109,LTBL_15102[法人以外の団体／事業所数])</f>
        <v>9</v>
      </c>
    </row>
    <row r="21" spans="2:9" ht="15" customHeight="1" x14ac:dyDescent="0.2">
      <c r="E21" s="11">
        <f>LTBL_15102[[#Totals],[個人／事業所数]]/LTBL_15102[[#Totals],[総数／事業所数]]</f>
        <v>0.42718052738336715</v>
      </c>
      <c r="G21" s="11">
        <f>LTBL_15102[[#Totals],[法人／事業所数]]/LTBL_15102[[#Totals],[総数／事業所数]]</f>
        <v>0.56713995943204865</v>
      </c>
      <c r="I21" s="11">
        <f>LTBL_15102[[#Totals],[法人以外の団体／事業所数]]/LTBL_15102[[#Totals],[総数／事業所数]]</f>
        <v>3.6511156186612576E-3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78</v>
      </c>
      <c r="C24" s="12">
        <v>351</v>
      </c>
      <c r="D24" s="8">
        <v>14.24</v>
      </c>
      <c r="E24" s="12">
        <v>305</v>
      </c>
      <c r="F24" s="8">
        <v>28.96</v>
      </c>
      <c r="G24" s="12">
        <v>46</v>
      </c>
      <c r="H24" s="8">
        <v>3.29</v>
      </c>
      <c r="I24" s="12">
        <v>0</v>
      </c>
    </row>
    <row r="25" spans="2:9" ht="15" customHeight="1" x14ac:dyDescent="0.2">
      <c r="B25" t="s">
        <v>63</v>
      </c>
      <c r="C25" s="12">
        <v>161</v>
      </c>
      <c r="D25" s="8">
        <v>6.53</v>
      </c>
      <c r="E25" s="12">
        <v>37</v>
      </c>
      <c r="F25" s="8">
        <v>3.51</v>
      </c>
      <c r="G25" s="12">
        <v>124</v>
      </c>
      <c r="H25" s="8">
        <v>8.8699999999999992</v>
      </c>
      <c r="I25" s="12">
        <v>0</v>
      </c>
    </row>
    <row r="26" spans="2:9" ht="15" customHeight="1" x14ac:dyDescent="0.2">
      <c r="B26" t="s">
        <v>77</v>
      </c>
      <c r="C26" s="12">
        <v>154</v>
      </c>
      <c r="D26" s="8">
        <v>6.25</v>
      </c>
      <c r="E26" s="12">
        <v>139</v>
      </c>
      <c r="F26" s="8">
        <v>13.2</v>
      </c>
      <c r="G26" s="12">
        <v>15</v>
      </c>
      <c r="H26" s="8">
        <v>1.07</v>
      </c>
      <c r="I26" s="12">
        <v>0</v>
      </c>
    </row>
    <row r="27" spans="2:9" ht="15" customHeight="1" x14ac:dyDescent="0.2">
      <c r="B27" t="s">
        <v>72</v>
      </c>
      <c r="C27" s="12">
        <v>149</v>
      </c>
      <c r="D27" s="8">
        <v>6.04</v>
      </c>
      <c r="E27" s="12">
        <v>48</v>
      </c>
      <c r="F27" s="8">
        <v>4.5599999999999996</v>
      </c>
      <c r="G27" s="12">
        <v>101</v>
      </c>
      <c r="H27" s="8">
        <v>7.22</v>
      </c>
      <c r="I27" s="12">
        <v>0</v>
      </c>
    </row>
    <row r="28" spans="2:9" ht="15" customHeight="1" x14ac:dyDescent="0.2">
      <c r="B28" t="s">
        <v>73</v>
      </c>
      <c r="C28" s="12">
        <v>142</v>
      </c>
      <c r="D28" s="8">
        <v>5.76</v>
      </c>
      <c r="E28" s="12">
        <v>37</v>
      </c>
      <c r="F28" s="8">
        <v>3.51</v>
      </c>
      <c r="G28" s="12">
        <v>104</v>
      </c>
      <c r="H28" s="8">
        <v>7.44</v>
      </c>
      <c r="I28" s="12">
        <v>1</v>
      </c>
    </row>
    <row r="29" spans="2:9" ht="15" customHeight="1" x14ac:dyDescent="0.2">
      <c r="B29" t="s">
        <v>62</v>
      </c>
      <c r="C29" s="12">
        <v>113</v>
      </c>
      <c r="D29" s="8">
        <v>4.58</v>
      </c>
      <c r="E29" s="12">
        <v>13</v>
      </c>
      <c r="F29" s="8">
        <v>1.23</v>
      </c>
      <c r="G29" s="12">
        <v>100</v>
      </c>
      <c r="H29" s="8">
        <v>7.15</v>
      </c>
      <c r="I29" s="12">
        <v>0</v>
      </c>
    </row>
    <row r="30" spans="2:9" ht="15" customHeight="1" x14ac:dyDescent="0.2">
      <c r="B30" t="s">
        <v>64</v>
      </c>
      <c r="C30" s="12">
        <v>107</v>
      </c>
      <c r="D30" s="8">
        <v>4.34</v>
      </c>
      <c r="E30" s="12">
        <v>11</v>
      </c>
      <c r="F30" s="8">
        <v>1.04</v>
      </c>
      <c r="G30" s="12">
        <v>96</v>
      </c>
      <c r="H30" s="8">
        <v>6.87</v>
      </c>
      <c r="I30" s="12">
        <v>0</v>
      </c>
    </row>
    <row r="31" spans="2:9" ht="15" customHeight="1" x14ac:dyDescent="0.2">
      <c r="B31" t="s">
        <v>79</v>
      </c>
      <c r="C31" s="12">
        <v>98</v>
      </c>
      <c r="D31" s="8">
        <v>3.98</v>
      </c>
      <c r="E31" s="12">
        <v>82</v>
      </c>
      <c r="F31" s="8">
        <v>7.79</v>
      </c>
      <c r="G31" s="12">
        <v>16</v>
      </c>
      <c r="H31" s="8">
        <v>1.1399999999999999</v>
      </c>
      <c r="I31" s="12">
        <v>0</v>
      </c>
    </row>
    <row r="32" spans="2:9" ht="15" customHeight="1" x14ac:dyDescent="0.2">
      <c r="B32" t="s">
        <v>71</v>
      </c>
      <c r="C32" s="12">
        <v>92</v>
      </c>
      <c r="D32" s="8">
        <v>3.73</v>
      </c>
      <c r="E32" s="12">
        <v>46</v>
      </c>
      <c r="F32" s="8">
        <v>4.37</v>
      </c>
      <c r="G32" s="12">
        <v>46</v>
      </c>
      <c r="H32" s="8">
        <v>3.29</v>
      </c>
      <c r="I32" s="12">
        <v>0</v>
      </c>
    </row>
    <row r="33" spans="2:9" ht="15" customHeight="1" x14ac:dyDescent="0.2">
      <c r="B33" t="s">
        <v>70</v>
      </c>
      <c r="C33" s="12">
        <v>90</v>
      </c>
      <c r="D33" s="8">
        <v>3.65</v>
      </c>
      <c r="E33" s="12">
        <v>54</v>
      </c>
      <c r="F33" s="8">
        <v>5.13</v>
      </c>
      <c r="G33" s="12">
        <v>36</v>
      </c>
      <c r="H33" s="8">
        <v>2.58</v>
      </c>
      <c r="I33" s="12">
        <v>0</v>
      </c>
    </row>
    <row r="34" spans="2:9" ht="15" customHeight="1" x14ac:dyDescent="0.2">
      <c r="B34" t="s">
        <v>80</v>
      </c>
      <c r="C34" s="12">
        <v>79</v>
      </c>
      <c r="D34" s="8">
        <v>3.2</v>
      </c>
      <c r="E34" s="12">
        <v>74</v>
      </c>
      <c r="F34" s="8">
        <v>7.03</v>
      </c>
      <c r="G34" s="12">
        <v>5</v>
      </c>
      <c r="H34" s="8">
        <v>0.36</v>
      </c>
      <c r="I34" s="12">
        <v>0</v>
      </c>
    </row>
    <row r="35" spans="2:9" ht="15" customHeight="1" x14ac:dyDescent="0.2">
      <c r="B35" t="s">
        <v>67</v>
      </c>
      <c r="C35" s="12">
        <v>72</v>
      </c>
      <c r="D35" s="8">
        <v>2.92</v>
      </c>
      <c r="E35" s="12">
        <v>4</v>
      </c>
      <c r="F35" s="8">
        <v>0.38</v>
      </c>
      <c r="G35" s="12">
        <v>68</v>
      </c>
      <c r="H35" s="8">
        <v>4.8600000000000003</v>
      </c>
      <c r="I35" s="12">
        <v>0</v>
      </c>
    </row>
    <row r="36" spans="2:9" ht="15" customHeight="1" x14ac:dyDescent="0.2">
      <c r="B36" t="s">
        <v>75</v>
      </c>
      <c r="C36" s="12">
        <v>65</v>
      </c>
      <c r="D36" s="8">
        <v>2.64</v>
      </c>
      <c r="E36" s="12">
        <v>22</v>
      </c>
      <c r="F36" s="8">
        <v>2.09</v>
      </c>
      <c r="G36" s="12">
        <v>40</v>
      </c>
      <c r="H36" s="8">
        <v>2.86</v>
      </c>
      <c r="I36" s="12">
        <v>0</v>
      </c>
    </row>
    <row r="37" spans="2:9" ht="15" customHeight="1" x14ac:dyDescent="0.2">
      <c r="B37" t="s">
        <v>66</v>
      </c>
      <c r="C37" s="12">
        <v>58</v>
      </c>
      <c r="D37" s="8">
        <v>2.35</v>
      </c>
      <c r="E37" s="12">
        <v>6</v>
      </c>
      <c r="F37" s="8">
        <v>0.56999999999999995</v>
      </c>
      <c r="G37" s="12">
        <v>52</v>
      </c>
      <c r="H37" s="8">
        <v>3.72</v>
      </c>
      <c r="I37" s="12">
        <v>0</v>
      </c>
    </row>
    <row r="38" spans="2:9" ht="15" customHeight="1" x14ac:dyDescent="0.2">
      <c r="B38" t="s">
        <v>82</v>
      </c>
      <c r="C38" s="12">
        <v>48</v>
      </c>
      <c r="D38" s="8">
        <v>1.95</v>
      </c>
      <c r="E38" s="12">
        <v>5</v>
      </c>
      <c r="F38" s="8">
        <v>0.47</v>
      </c>
      <c r="G38" s="12">
        <v>43</v>
      </c>
      <c r="H38" s="8">
        <v>3.08</v>
      </c>
      <c r="I38" s="12">
        <v>0</v>
      </c>
    </row>
    <row r="39" spans="2:9" ht="15" customHeight="1" x14ac:dyDescent="0.2">
      <c r="B39" t="s">
        <v>68</v>
      </c>
      <c r="C39" s="12">
        <v>46</v>
      </c>
      <c r="D39" s="8">
        <v>1.87</v>
      </c>
      <c r="E39" s="12">
        <v>4</v>
      </c>
      <c r="F39" s="8">
        <v>0.38</v>
      </c>
      <c r="G39" s="12">
        <v>42</v>
      </c>
      <c r="H39" s="8">
        <v>3</v>
      </c>
      <c r="I39" s="12">
        <v>0</v>
      </c>
    </row>
    <row r="40" spans="2:9" ht="15" customHeight="1" x14ac:dyDescent="0.2">
      <c r="B40" t="s">
        <v>74</v>
      </c>
      <c r="C40" s="12">
        <v>46</v>
      </c>
      <c r="D40" s="8">
        <v>1.87</v>
      </c>
      <c r="E40" s="12">
        <v>23</v>
      </c>
      <c r="F40" s="8">
        <v>2.1800000000000002</v>
      </c>
      <c r="G40" s="12">
        <v>23</v>
      </c>
      <c r="H40" s="8">
        <v>1.65</v>
      </c>
      <c r="I40" s="12">
        <v>0</v>
      </c>
    </row>
    <row r="41" spans="2:9" ht="15" customHeight="1" x14ac:dyDescent="0.2">
      <c r="B41" t="s">
        <v>81</v>
      </c>
      <c r="C41" s="12">
        <v>40</v>
      </c>
      <c r="D41" s="8">
        <v>1.62</v>
      </c>
      <c r="E41" s="12">
        <v>0</v>
      </c>
      <c r="F41" s="8">
        <v>0</v>
      </c>
      <c r="G41" s="12">
        <v>37</v>
      </c>
      <c r="H41" s="8">
        <v>2.65</v>
      </c>
      <c r="I41" s="12">
        <v>3</v>
      </c>
    </row>
    <row r="42" spans="2:9" ht="15" customHeight="1" x14ac:dyDescent="0.2">
      <c r="B42" t="s">
        <v>69</v>
      </c>
      <c r="C42" s="12">
        <v>37</v>
      </c>
      <c r="D42" s="8">
        <v>1.5</v>
      </c>
      <c r="E42" s="12">
        <v>17</v>
      </c>
      <c r="F42" s="8">
        <v>1.61</v>
      </c>
      <c r="G42" s="12">
        <v>20</v>
      </c>
      <c r="H42" s="8">
        <v>1.43</v>
      </c>
      <c r="I42" s="12">
        <v>0</v>
      </c>
    </row>
    <row r="43" spans="2:9" ht="15" customHeight="1" x14ac:dyDescent="0.2">
      <c r="B43" t="s">
        <v>65</v>
      </c>
      <c r="C43" s="12">
        <v>32</v>
      </c>
      <c r="D43" s="8">
        <v>1.3</v>
      </c>
      <c r="E43" s="12">
        <v>7</v>
      </c>
      <c r="F43" s="8">
        <v>0.66</v>
      </c>
      <c r="G43" s="12">
        <v>25</v>
      </c>
      <c r="H43" s="8">
        <v>1.79</v>
      </c>
      <c r="I43" s="12">
        <v>0</v>
      </c>
    </row>
    <row r="44" spans="2:9" ht="15" customHeight="1" x14ac:dyDescent="0.2">
      <c r="B44" t="s">
        <v>85</v>
      </c>
      <c r="C44" s="12">
        <v>32</v>
      </c>
      <c r="D44" s="8">
        <v>1.3</v>
      </c>
      <c r="E44" s="12">
        <v>6</v>
      </c>
      <c r="F44" s="8">
        <v>0.56999999999999995</v>
      </c>
      <c r="G44" s="12">
        <v>26</v>
      </c>
      <c r="H44" s="8">
        <v>1.86</v>
      </c>
      <c r="I44" s="12">
        <v>0</v>
      </c>
    </row>
    <row r="47" spans="2:9" ht="33" customHeight="1" x14ac:dyDescent="0.2">
      <c r="B47" t="s">
        <v>227</v>
      </c>
      <c r="C47" s="10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61</v>
      </c>
    </row>
    <row r="48" spans="2:9" ht="15" customHeight="1" x14ac:dyDescent="0.2">
      <c r="B48" t="s">
        <v>138</v>
      </c>
      <c r="C48" s="12">
        <v>170</v>
      </c>
      <c r="D48" s="8">
        <v>6.9</v>
      </c>
      <c r="E48" s="12">
        <v>158</v>
      </c>
      <c r="F48" s="8">
        <v>15</v>
      </c>
      <c r="G48" s="12">
        <v>12</v>
      </c>
      <c r="H48" s="8">
        <v>0.86</v>
      </c>
      <c r="I48" s="12">
        <v>0</v>
      </c>
    </row>
    <row r="49" spans="2:9" ht="15" customHeight="1" x14ac:dyDescent="0.2">
      <c r="B49" t="s">
        <v>137</v>
      </c>
      <c r="C49" s="12">
        <v>123</v>
      </c>
      <c r="D49" s="8">
        <v>4.99</v>
      </c>
      <c r="E49" s="12">
        <v>115</v>
      </c>
      <c r="F49" s="8">
        <v>10.92</v>
      </c>
      <c r="G49" s="12">
        <v>8</v>
      </c>
      <c r="H49" s="8">
        <v>0.56999999999999995</v>
      </c>
      <c r="I49" s="12">
        <v>0</v>
      </c>
    </row>
    <row r="50" spans="2:9" ht="15" customHeight="1" x14ac:dyDescent="0.2">
      <c r="B50" t="s">
        <v>131</v>
      </c>
      <c r="C50" s="12">
        <v>85</v>
      </c>
      <c r="D50" s="8">
        <v>3.45</v>
      </c>
      <c r="E50" s="12">
        <v>31</v>
      </c>
      <c r="F50" s="8">
        <v>2.94</v>
      </c>
      <c r="G50" s="12">
        <v>54</v>
      </c>
      <c r="H50" s="8">
        <v>3.86</v>
      </c>
      <c r="I50" s="12">
        <v>0</v>
      </c>
    </row>
    <row r="51" spans="2:9" ht="15" customHeight="1" x14ac:dyDescent="0.2">
      <c r="B51" t="s">
        <v>139</v>
      </c>
      <c r="C51" s="12">
        <v>69</v>
      </c>
      <c r="D51" s="8">
        <v>2.8</v>
      </c>
      <c r="E51" s="12">
        <v>58</v>
      </c>
      <c r="F51" s="8">
        <v>5.51</v>
      </c>
      <c r="G51" s="12">
        <v>11</v>
      </c>
      <c r="H51" s="8">
        <v>0.79</v>
      </c>
      <c r="I51" s="12">
        <v>0</v>
      </c>
    </row>
    <row r="52" spans="2:9" ht="15" customHeight="1" x14ac:dyDescent="0.2">
      <c r="B52" t="s">
        <v>140</v>
      </c>
      <c r="C52" s="12">
        <v>56</v>
      </c>
      <c r="D52" s="8">
        <v>2.27</v>
      </c>
      <c r="E52" s="12">
        <v>51</v>
      </c>
      <c r="F52" s="8">
        <v>4.84</v>
      </c>
      <c r="G52" s="12">
        <v>5</v>
      </c>
      <c r="H52" s="8">
        <v>0.36</v>
      </c>
      <c r="I52" s="12">
        <v>0</v>
      </c>
    </row>
    <row r="53" spans="2:9" ht="15" customHeight="1" x14ac:dyDescent="0.2">
      <c r="B53" t="s">
        <v>129</v>
      </c>
      <c r="C53" s="12">
        <v>49</v>
      </c>
      <c r="D53" s="8">
        <v>1.99</v>
      </c>
      <c r="E53" s="12">
        <v>10</v>
      </c>
      <c r="F53" s="8">
        <v>0.95</v>
      </c>
      <c r="G53" s="12">
        <v>39</v>
      </c>
      <c r="H53" s="8">
        <v>2.79</v>
      </c>
      <c r="I53" s="12">
        <v>0</v>
      </c>
    </row>
    <row r="54" spans="2:9" ht="15" customHeight="1" x14ac:dyDescent="0.2">
      <c r="B54" t="s">
        <v>128</v>
      </c>
      <c r="C54" s="12">
        <v>47</v>
      </c>
      <c r="D54" s="8">
        <v>1.91</v>
      </c>
      <c r="E54" s="12">
        <v>20</v>
      </c>
      <c r="F54" s="8">
        <v>1.9</v>
      </c>
      <c r="G54" s="12">
        <v>27</v>
      </c>
      <c r="H54" s="8">
        <v>1.93</v>
      </c>
      <c r="I54" s="12">
        <v>0</v>
      </c>
    </row>
    <row r="55" spans="2:9" ht="15" customHeight="1" x14ac:dyDescent="0.2">
      <c r="B55" t="s">
        <v>142</v>
      </c>
      <c r="C55" s="12">
        <v>47</v>
      </c>
      <c r="D55" s="8">
        <v>1.91</v>
      </c>
      <c r="E55" s="12">
        <v>26</v>
      </c>
      <c r="F55" s="8">
        <v>2.4700000000000002</v>
      </c>
      <c r="G55" s="12">
        <v>21</v>
      </c>
      <c r="H55" s="8">
        <v>1.5</v>
      </c>
      <c r="I55" s="12">
        <v>0</v>
      </c>
    </row>
    <row r="56" spans="2:9" ht="15" customHeight="1" x14ac:dyDescent="0.2">
      <c r="B56" t="s">
        <v>148</v>
      </c>
      <c r="C56" s="12">
        <v>43</v>
      </c>
      <c r="D56" s="8">
        <v>1.74</v>
      </c>
      <c r="E56" s="12">
        <v>2</v>
      </c>
      <c r="F56" s="8">
        <v>0.19</v>
      </c>
      <c r="G56" s="12">
        <v>41</v>
      </c>
      <c r="H56" s="8">
        <v>2.93</v>
      </c>
      <c r="I56" s="12">
        <v>0</v>
      </c>
    </row>
    <row r="57" spans="2:9" ht="15" customHeight="1" x14ac:dyDescent="0.2">
      <c r="B57" t="s">
        <v>130</v>
      </c>
      <c r="C57" s="12">
        <v>41</v>
      </c>
      <c r="D57" s="8">
        <v>1.66</v>
      </c>
      <c r="E57" s="12">
        <v>16</v>
      </c>
      <c r="F57" s="8">
        <v>1.52</v>
      </c>
      <c r="G57" s="12">
        <v>25</v>
      </c>
      <c r="H57" s="8">
        <v>1.79</v>
      </c>
      <c r="I57" s="12">
        <v>0</v>
      </c>
    </row>
    <row r="58" spans="2:9" ht="15" customHeight="1" x14ac:dyDescent="0.2">
      <c r="B58" t="s">
        <v>135</v>
      </c>
      <c r="C58" s="12">
        <v>41</v>
      </c>
      <c r="D58" s="8">
        <v>1.66</v>
      </c>
      <c r="E58" s="12">
        <v>38</v>
      </c>
      <c r="F58" s="8">
        <v>3.61</v>
      </c>
      <c r="G58" s="12">
        <v>3</v>
      </c>
      <c r="H58" s="8">
        <v>0.21</v>
      </c>
      <c r="I58" s="12">
        <v>0</v>
      </c>
    </row>
    <row r="59" spans="2:9" ht="15" customHeight="1" x14ac:dyDescent="0.2">
      <c r="B59" t="s">
        <v>132</v>
      </c>
      <c r="C59" s="12">
        <v>39</v>
      </c>
      <c r="D59" s="8">
        <v>1.58</v>
      </c>
      <c r="E59" s="12">
        <v>13</v>
      </c>
      <c r="F59" s="8">
        <v>1.23</v>
      </c>
      <c r="G59" s="12">
        <v>23</v>
      </c>
      <c r="H59" s="8">
        <v>1.65</v>
      </c>
      <c r="I59" s="12">
        <v>0</v>
      </c>
    </row>
    <row r="60" spans="2:9" ht="15" customHeight="1" x14ac:dyDescent="0.2">
      <c r="B60" t="s">
        <v>134</v>
      </c>
      <c r="C60" s="12">
        <v>39</v>
      </c>
      <c r="D60" s="8">
        <v>1.58</v>
      </c>
      <c r="E60" s="12">
        <v>35</v>
      </c>
      <c r="F60" s="8">
        <v>3.32</v>
      </c>
      <c r="G60" s="12">
        <v>4</v>
      </c>
      <c r="H60" s="8">
        <v>0.28999999999999998</v>
      </c>
      <c r="I60" s="12">
        <v>0</v>
      </c>
    </row>
    <row r="61" spans="2:9" ht="15" customHeight="1" x14ac:dyDescent="0.2">
      <c r="B61" t="s">
        <v>124</v>
      </c>
      <c r="C61" s="12">
        <v>38</v>
      </c>
      <c r="D61" s="8">
        <v>1.54</v>
      </c>
      <c r="E61" s="12">
        <v>4</v>
      </c>
      <c r="F61" s="8">
        <v>0.38</v>
      </c>
      <c r="G61" s="12">
        <v>34</v>
      </c>
      <c r="H61" s="8">
        <v>2.4300000000000002</v>
      </c>
      <c r="I61" s="12">
        <v>0</v>
      </c>
    </row>
    <row r="62" spans="2:9" ht="15" customHeight="1" x14ac:dyDescent="0.2">
      <c r="B62" t="s">
        <v>149</v>
      </c>
      <c r="C62" s="12">
        <v>36</v>
      </c>
      <c r="D62" s="8">
        <v>1.46</v>
      </c>
      <c r="E62" s="12">
        <v>18</v>
      </c>
      <c r="F62" s="8">
        <v>1.71</v>
      </c>
      <c r="G62" s="12">
        <v>18</v>
      </c>
      <c r="H62" s="8">
        <v>1.29</v>
      </c>
      <c r="I62" s="12">
        <v>0</v>
      </c>
    </row>
    <row r="63" spans="2:9" ht="15" customHeight="1" x14ac:dyDescent="0.2">
      <c r="B63" t="s">
        <v>123</v>
      </c>
      <c r="C63" s="12">
        <v>35</v>
      </c>
      <c r="D63" s="8">
        <v>1.42</v>
      </c>
      <c r="E63" s="12">
        <v>5</v>
      </c>
      <c r="F63" s="8">
        <v>0.47</v>
      </c>
      <c r="G63" s="12">
        <v>30</v>
      </c>
      <c r="H63" s="8">
        <v>2.15</v>
      </c>
      <c r="I63" s="12">
        <v>0</v>
      </c>
    </row>
    <row r="64" spans="2:9" ht="15" customHeight="1" x14ac:dyDescent="0.2">
      <c r="B64" t="s">
        <v>147</v>
      </c>
      <c r="C64" s="12">
        <v>34</v>
      </c>
      <c r="D64" s="8">
        <v>1.38</v>
      </c>
      <c r="E64" s="12">
        <v>4</v>
      </c>
      <c r="F64" s="8">
        <v>0.38</v>
      </c>
      <c r="G64" s="12">
        <v>30</v>
      </c>
      <c r="H64" s="8">
        <v>2.15</v>
      </c>
      <c r="I64" s="12">
        <v>0</v>
      </c>
    </row>
    <row r="65" spans="2:9" ht="15" customHeight="1" x14ac:dyDescent="0.2">
      <c r="B65" t="s">
        <v>146</v>
      </c>
      <c r="C65" s="12">
        <v>33</v>
      </c>
      <c r="D65" s="8">
        <v>1.34</v>
      </c>
      <c r="E65" s="12">
        <v>9</v>
      </c>
      <c r="F65" s="8">
        <v>0.85</v>
      </c>
      <c r="G65" s="12">
        <v>24</v>
      </c>
      <c r="H65" s="8">
        <v>1.72</v>
      </c>
      <c r="I65" s="12">
        <v>0</v>
      </c>
    </row>
    <row r="66" spans="2:9" ht="15" customHeight="1" x14ac:dyDescent="0.2">
      <c r="B66" t="s">
        <v>143</v>
      </c>
      <c r="C66" s="12">
        <v>32</v>
      </c>
      <c r="D66" s="8">
        <v>1.3</v>
      </c>
      <c r="E66" s="12">
        <v>5</v>
      </c>
      <c r="F66" s="8">
        <v>0.47</v>
      </c>
      <c r="G66" s="12">
        <v>27</v>
      </c>
      <c r="H66" s="8">
        <v>1.93</v>
      </c>
      <c r="I66" s="12">
        <v>0</v>
      </c>
    </row>
    <row r="67" spans="2:9" ht="15" customHeight="1" x14ac:dyDescent="0.2">
      <c r="B67" t="s">
        <v>127</v>
      </c>
      <c r="C67" s="12">
        <v>32</v>
      </c>
      <c r="D67" s="8">
        <v>1.3</v>
      </c>
      <c r="E67" s="12">
        <v>18</v>
      </c>
      <c r="F67" s="8">
        <v>1.71</v>
      </c>
      <c r="G67" s="12">
        <v>14</v>
      </c>
      <c r="H67" s="8">
        <v>1</v>
      </c>
      <c r="I67" s="12">
        <v>0</v>
      </c>
    </row>
    <row r="68" spans="2:9" ht="15" customHeight="1" x14ac:dyDescent="0.2">
      <c r="B68" t="s">
        <v>150</v>
      </c>
      <c r="C68" s="12">
        <v>32</v>
      </c>
      <c r="D68" s="8">
        <v>1.3</v>
      </c>
      <c r="E68" s="12">
        <v>4</v>
      </c>
      <c r="F68" s="8">
        <v>0.38</v>
      </c>
      <c r="G68" s="12">
        <v>28</v>
      </c>
      <c r="H68" s="8">
        <v>2</v>
      </c>
      <c r="I68" s="12">
        <v>0</v>
      </c>
    </row>
    <row r="70" spans="2:9" ht="15" customHeight="1" x14ac:dyDescent="0.2">
      <c r="B70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DD5A7-B5B5-4F7F-8BFC-8EB486189AA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232</v>
      </c>
    </row>
    <row r="4" spans="2:9" ht="33" customHeight="1" x14ac:dyDescent="0.2">
      <c r="B4" t="s">
        <v>224</v>
      </c>
      <c r="C4" s="10" t="s">
        <v>55</v>
      </c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0" t="s">
        <v>61</v>
      </c>
    </row>
    <row r="5" spans="2:9" ht="15" customHeight="1" x14ac:dyDescent="0.2">
      <c r="B5" t="s">
        <v>39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0.03</v>
      </c>
      <c r="I5" s="12">
        <v>0</v>
      </c>
    </row>
    <row r="6" spans="2:9" ht="15" customHeight="1" x14ac:dyDescent="0.2">
      <c r="B6" t="s">
        <v>40</v>
      </c>
      <c r="C6" s="12">
        <v>553</v>
      </c>
      <c r="D6" s="8">
        <v>9.0299999999999994</v>
      </c>
      <c r="E6" s="12">
        <v>67</v>
      </c>
      <c r="F6" s="8">
        <v>2.69</v>
      </c>
      <c r="G6" s="12">
        <v>486</v>
      </c>
      <c r="H6" s="8">
        <v>13.48</v>
      </c>
      <c r="I6" s="12">
        <v>0</v>
      </c>
    </row>
    <row r="7" spans="2:9" ht="15" customHeight="1" x14ac:dyDescent="0.2">
      <c r="B7" t="s">
        <v>41</v>
      </c>
      <c r="C7" s="12">
        <v>196</v>
      </c>
      <c r="D7" s="8">
        <v>3.2</v>
      </c>
      <c r="E7" s="12">
        <v>55</v>
      </c>
      <c r="F7" s="8">
        <v>2.21</v>
      </c>
      <c r="G7" s="12">
        <v>141</v>
      </c>
      <c r="H7" s="8">
        <v>3.91</v>
      </c>
      <c r="I7" s="12">
        <v>0</v>
      </c>
    </row>
    <row r="8" spans="2:9" ht="15" customHeight="1" x14ac:dyDescent="0.2">
      <c r="B8" t="s">
        <v>42</v>
      </c>
      <c r="C8" s="12">
        <v>2</v>
      </c>
      <c r="D8" s="8">
        <v>0.03</v>
      </c>
      <c r="E8" s="12">
        <v>0</v>
      </c>
      <c r="F8" s="8">
        <v>0</v>
      </c>
      <c r="G8" s="12">
        <v>2</v>
      </c>
      <c r="H8" s="8">
        <v>0.06</v>
      </c>
      <c r="I8" s="12">
        <v>0</v>
      </c>
    </row>
    <row r="9" spans="2:9" ht="15" customHeight="1" x14ac:dyDescent="0.2">
      <c r="B9" t="s">
        <v>43</v>
      </c>
      <c r="C9" s="12">
        <v>118</v>
      </c>
      <c r="D9" s="8">
        <v>1.93</v>
      </c>
      <c r="E9" s="12">
        <v>5</v>
      </c>
      <c r="F9" s="8">
        <v>0.2</v>
      </c>
      <c r="G9" s="12">
        <v>113</v>
      </c>
      <c r="H9" s="8">
        <v>3.13</v>
      </c>
      <c r="I9" s="12">
        <v>0</v>
      </c>
    </row>
    <row r="10" spans="2:9" ht="15" customHeight="1" x14ac:dyDescent="0.2">
      <c r="B10" t="s">
        <v>44</v>
      </c>
      <c r="C10" s="12">
        <v>51</v>
      </c>
      <c r="D10" s="8">
        <v>0.83</v>
      </c>
      <c r="E10" s="12">
        <v>9</v>
      </c>
      <c r="F10" s="8">
        <v>0.36</v>
      </c>
      <c r="G10" s="12">
        <v>40</v>
      </c>
      <c r="H10" s="8">
        <v>1.1100000000000001</v>
      </c>
      <c r="I10" s="12">
        <v>2</v>
      </c>
    </row>
    <row r="11" spans="2:9" ht="15" customHeight="1" x14ac:dyDescent="0.2">
      <c r="B11" t="s">
        <v>45</v>
      </c>
      <c r="C11" s="12">
        <v>1584</v>
      </c>
      <c r="D11" s="8">
        <v>25.87</v>
      </c>
      <c r="E11" s="12">
        <v>437</v>
      </c>
      <c r="F11" s="8">
        <v>17.559999999999999</v>
      </c>
      <c r="G11" s="12">
        <v>1146</v>
      </c>
      <c r="H11" s="8">
        <v>31.78</v>
      </c>
      <c r="I11" s="12">
        <v>1</v>
      </c>
    </row>
    <row r="12" spans="2:9" ht="15" customHeight="1" x14ac:dyDescent="0.2">
      <c r="B12" t="s">
        <v>46</v>
      </c>
      <c r="C12" s="12">
        <v>69</v>
      </c>
      <c r="D12" s="8">
        <v>1.1299999999999999</v>
      </c>
      <c r="E12" s="12">
        <v>6</v>
      </c>
      <c r="F12" s="8">
        <v>0.24</v>
      </c>
      <c r="G12" s="12">
        <v>63</v>
      </c>
      <c r="H12" s="8">
        <v>1.75</v>
      </c>
      <c r="I12" s="12">
        <v>0</v>
      </c>
    </row>
    <row r="13" spans="2:9" ht="15" customHeight="1" x14ac:dyDescent="0.2">
      <c r="B13" t="s">
        <v>47</v>
      </c>
      <c r="C13" s="12">
        <v>753</v>
      </c>
      <c r="D13" s="8">
        <v>12.3</v>
      </c>
      <c r="E13" s="12">
        <v>178</v>
      </c>
      <c r="F13" s="8">
        <v>7.15</v>
      </c>
      <c r="G13" s="12">
        <v>571</v>
      </c>
      <c r="H13" s="8">
        <v>15.83</v>
      </c>
      <c r="I13" s="12">
        <v>2</v>
      </c>
    </row>
    <row r="14" spans="2:9" ht="15" customHeight="1" x14ac:dyDescent="0.2">
      <c r="B14" t="s">
        <v>48</v>
      </c>
      <c r="C14" s="12">
        <v>478</v>
      </c>
      <c r="D14" s="8">
        <v>7.81</v>
      </c>
      <c r="E14" s="12">
        <v>200</v>
      </c>
      <c r="F14" s="8">
        <v>8.0399999999999991</v>
      </c>
      <c r="G14" s="12">
        <v>278</v>
      </c>
      <c r="H14" s="8">
        <v>7.71</v>
      </c>
      <c r="I14" s="12">
        <v>0</v>
      </c>
    </row>
    <row r="15" spans="2:9" ht="15" customHeight="1" x14ac:dyDescent="0.2">
      <c r="B15" t="s">
        <v>49</v>
      </c>
      <c r="C15" s="12">
        <v>918</v>
      </c>
      <c r="D15" s="8">
        <v>14.99</v>
      </c>
      <c r="E15" s="12">
        <v>679</v>
      </c>
      <c r="F15" s="8">
        <v>27.29</v>
      </c>
      <c r="G15" s="12">
        <v>239</v>
      </c>
      <c r="H15" s="8">
        <v>6.63</v>
      </c>
      <c r="I15" s="12">
        <v>0</v>
      </c>
    </row>
    <row r="16" spans="2:9" ht="15" customHeight="1" x14ac:dyDescent="0.2">
      <c r="B16" t="s">
        <v>50</v>
      </c>
      <c r="C16" s="12">
        <v>707</v>
      </c>
      <c r="D16" s="8">
        <v>11.55</v>
      </c>
      <c r="E16" s="12">
        <v>505</v>
      </c>
      <c r="F16" s="8">
        <v>20.3</v>
      </c>
      <c r="G16" s="12">
        <v>200</v>
      </c>
      <c r="H16" s="8">
        <v>5.55</v>
      </c>
      <c r="I16" s="12">
        <v>1</v>
      </c>
    </row>
    <row r="17" spans="2:9" ht="15" customHeight="1" x14ac:dyDescent="0.2">
      <c r="B17" t="s">
        <v>51</v>
      </c>
      <c r="C17" s="12">
        <v>218</v>
      </c>
      <c r="D17" s="8">
        <v>3.56</v>
      </c>
      <c r="E17" s="12">
        <v>122</v>
      </c>
      <c r="F17" s="8">
        <v>4.9000000000000004</v>
      </c>
      <c r="G17" s="12">
        <v>88</v>
      </c>
      <c r="H17" s="8">
        <v>2.44</v>
      </c>
      <c r="I17" s="12">
        <v>4</v>
      </c>
    </row>
    <row r="18" spans="2:9" ht="15" customHeight="1" x14ac:dyDescent="0.2">
      <c r="B18" t="s">
        <v>52</v>
      </c>
      <c r="C18" s="12">
        <v>295</v>
      </c>
      <c r="D18" s="8">
        <v>4.82</v>
      </c>
      <c r="E18" s="12">
        <v>193</v>
      </c>
      <c r="F18" s="8">
        <v>7.76</v>
      </c>
      <c r="G18" s="12">
        <v>96</v>
      </c>
      <c r="H18" s="8">
        <v>2.66</v>
      </c>
      <c r="I18" s="12">
        <v>6</v>
      </c>
    </row>
    <row r="19" spans="2:9" ht="15" customHeight="1" x14ac:dyDescent="0.2">
      <c r="B19" t="s">
        <v>53</v>
      </c>
      <c r="C19" s="12">
        <v>180</v>
      </c>
      <c r="D19" s="8">
        <v>2.94</v>
      </c>
      <c r="E19" s="12">
        <v>32</v>
      </c>
      <c r="F19" s="8">
        <v>1.29</v>
      </c>
      <c r="G19" s="12">
        <v>142</v>
      </c>
      <c r="H19" s="8">
        <v>3.94</v>
      </c>
      <c r="I19" s="12">
        <v>6</v>
      </c>
    </row>
    <row r="20" spans="2:9" ht="15" customHeight="1" x14ac:dyDescent="0.2">
      <c r="B20" s="9" t="s">
        <v>225</v>
      </c>
      <c r="C20" s="12">
        <f>SUM(LTBL_15103[総数／事業所数])</f>
        <v>6123</v>
      </c>
      <c r="E20" s="12">
        <f>SUBTOTAL(109,LTBL_15103[個人／事業所数])</f>
        <v>2488</v>
      </c>
      <c r="G20" s="12">
        <f>SUBTOTAL(109,LTBL_15103[法人／事業所数])</f>
        <v>3606</v>
      </c>
      <c r="I20" s="12">
        <f>SUBTOTAL(109,LTBL_15103[法人以外の団体／事業所数])</f>
        <v>22</v>
      </c>
    </row>
    <row r="21" spans="2:9" ht="15" customHeight="1" x14ac:dyDescent="0.2">
      <c r="E21" s="11">
        <f>LTBL_15103[[#Totals],[個人／事業所数]]/LTBL_15103[[#Totals],[総数／事業所数]]</f>
        <v>0.4063367630246611</v>
      </c>
      <c r="G21" s="11">
        <f>LTBL_15103[[#Totals],[法人／事業所数]]/LTBL_15103[[#Totals],[総数／事業所数]]</f>
        <v>0.58892699657030867</v>
      </c>
      <c r="I21" s="11">
        <f>LTBL_15103[[#Totals],[法人以外の団体／事業所数]]/LTBL_15103[[#Totals],[総数／事業所数]]</f>
        <v>3.593009962436714E-3</v>
      </c>
    </row>
    <row r="23" spans="2:9" ht="33" customHeight="1" x14ac:dyDescent="0.2">
      <c r="B23" t="s">
        <v>226</v>
      </c>
      <c r="C23" s="10" t="s">
        <v>55</v>
      </c>
      <c r="D23" s="10" t="s">
        <v>56</v>
      </c>
      <c r="E23" s="10" t="s">
        <v>57</v>
      </c>
      <c r="F23" s="10" t="s">
        <v>58</v>
      </c>
      <c r="G23" s="10" t="s">
        <v>59</v>
      </c>
      <c r="H23" s="10" t="s">
        <v>60</v>
      </c>
      <c r="I23" s="10" t="s">
        <v>61</v>
      </c>
    </row>
    <row r="24" spans="2:9" ht="15" customHeight="1" x14ac:dyDescent="0.2">
      <c r="B24" t="s">
        <v>77</v>
      </c>
      <c r="C24" s="12">
        <v>858</v>
      </c>
      <c r="D24" s="8">
        <v>14.01</v>
      </c>
      <c r="E24" s="12">
        <v>663</v>
      </c>
      <c r="F24" s="8">
        <v>26.65</v>
      </c>
      <c r="G24" s="12">
        <v>195</v>
      </c>
      <c r="H24" s="8">
        <v>5.41</v>
      </c>
      <c r="I24" s="12">
        <v>0</v>
      </c>
    </row>
    <row r="25" spans="2:9" ht="15" customHeight="1" x14ac:dyDescent="0.2">
      <c r="B25" t="s">
        <v>78</v>
      </c>
      <c r="C25" s="12">
        <v>600</v>
      </c>
      <c r="D25" s="8">
        <v>9.8000000000000007</v>
      </c>
      <c r="E25" s="12">
        <v>474</v>
      </c>
      <c r="F25" s="8">
        <v>19.05</v>
      </c>
      <c r="G25" s="12">
        <v>126</v>
      </c>
      <c r="H25" s="8">
        <v>3.49</v>
      </c>
      <c r="I25" s="12">
        <v>0</v>
      </c>
    </row>
    <row r="26" spans="2:9" ht="15" customHeight="1" x14ac:dyDescent="0.2">
      <c r="B26" t="s">
        <v>73</v>
      </c>
      <c r="C26" s="12">
        <v>582</v>
      </c>
      <c r="D26" s="8">
        <v>9.51</v>
      </c>
      <c r="E26" s="12">
        <v>167</v>
      </c>
      <c r="F26" s="8">
        <v>6.71</v>
      </c>
      <c r="G26" s="12">
        <v>411</v>
      </c>
      <c r="H26" s="8">
        <v>11.4</v>
      </c>
      <c r="I26" s="12">
        <v>2</v>
      </c>
    </row>
    <row r="27" spans="2:9" ht="15" customHeight="1" x14ac:dyDescent="0.2">
      <c r="B27" t="s">
        <v>72</v>
      </c>
      <c r="C27" s="12">
        <v>392</v>
      </c>
      <c r="D27" s="8">
        <v>6.4</v>
      </c>
      <c r="E27" s="12">
        <v>158</v>
      </c>
      <c r="F27" s="8">
        <v>6.35</v>
      </c>
      <c r="G27" s="12">
        <v>234</v>
      </c>
      <c r="H27" s="8">
        <v>6.49</v>
      </c>
      <c r="I27" s="12">
        <v>0</v>
      </c>
    </row>
    <row r="28" spans="2:9" ht="15" customHeight="1" x14ac:dyDescent="0.2">
      <c r="B28" t="s">
        <v>74</v>
      </c>
      <c r="C28" s="12">
        <v>280</v>
      </c>
      <c r="D28" s="8">
        <v>4.57</v>
      </c>
      <c r="E28" s="12">
        <v>160</v>
      </c>
      <c r="F28" s="8">
        <v>6.43</v>
      </c>
      <c r="G28" s="12">
        <v>120</v>
      </c>
      <c r="H28" s="8">
        <v>3.33</v>
      </c>
      <c r="I28" s="12">
        <v>0</v>
      </c>
    </row>
    <row r="29" spans="2:9" ht="15" customHeight="1" x14ac:dyDescent="0.2">
      <c r="B29" t="s">
        <v>70</v>
      </c>
      <c r="C29" s="12">
        <v>256</v>
      </c>
      <c r="D29" s="8">
        <v>4.18</v>
      </c>
      <c r="E29" s="12">
        <v>146</v>
      </c>
      <c r="F29" s="8">
        <v>5.87</v>
      </c>
      <c r="G29" s="12">
        <v>109</v>
      </c>
      <c r="H29" s="8">
        <v>3.02</v>
      </c>
      <c r="I29" s="12">
        <v>1</v>
      </c>
    </row>
    <row r="30" spans="2:9" ht="15" customHeight="1" x14ac:dyDescent="0.2">
      <c r="B30" t="s">
        <v>62</v>
      </c>
      <c r="C30" s="12">
        <v>239</v>
      </c>
      <c r="D30" s="8">
        <v>3.9</v>
      </c>
      <c r="E30" s="12">
        <v>17</v>
      </c>
      <c r="F30" s="8">
        <v>0.68</v>
      </c>
      <c r="G30" s="12">
        <v>222</v>
      </c>
      <c r="H30" s="8">
        <v>6.16</v>
      </c>
      <c r="I30" s="12">
        <v>0</v>
      </c>
    </row>
    <row r="31" spans="2:9" ht="15" customHeight="1" x14ac:dyDescent="0.2">
      <c r="B31" t="s">
        <v>80</v>
      </c>
      <c r="C31" s="12">
        <v>225</v>
      </c>
      <c r="D31" s="8">
        <v>3.67</v>
      </c>
      <c r="E31" s="12">
        <v>193</v>
      </c>
      <c r="F31" s="8">
        <v>7.76</v>
      </c>
      <c r="G31" s="12">
        <v>31</v>
      </c>
      <c r="H31" s="8">
        <v>0.86</v>
      </c>
      <c r="I31" s="12">
        <v>1</v>
      </c>
    </row>
    <row r="32" spans="2:9" ht="15" customHeight="1" x14ac:dyDescent="0.2">
      <c r="B32" t="s">
        <v>79</v>
      </c>
      <c r="C32" s="12">
        <v>218</v>
      </c>
      <c r="D32" s="8">
        <v>3.56</v>
      </c>
      <c r="E32" s="12">
        <v>122</v>
      </c>
      <c r="F32" s="8">
        <v>4.9000000000000004</v>
      </c>
      <c r="G32" s="12">
        <v>88</v>
      </c>
      <c r="H32" s="8">
        <v>2.44</v>
      </c>
      <c r="I32" s="12">
        <v>4</v>
      </c>
    </row>
    <row r="33" spans="2:9" ht="15" customHeight="1" x14ac:dyDescent="0.2">
      <c r="B33" t="s">
        <v>67</v>
      </c>
      <c r="C33" s="12">
        <v>207</v>
      </c>
      <c r="D33" s="8">
        <v>3.38</v>
      </c>
      <c r="E33" s="12">
        <v>4</v>
      </c>
      <c r="F33" s="8">
        <v>0.16</v>
      </c>
      <c r="G33" s="12">
        <v>203</v>
      </c>
      <c r="H33" s="8">
        <v>5.63</v>
      </c>
      <c r="I33" s="12">
        <v>0</v>
      </c>
    </row>
    <row r="34" spans="2:9" ht="15" customHeight="1" x14ac:dyDescent="0.2">
      <c r="B34" t="s">
        <v>69</v>
      </c>
      <c r="C34" s="12">
        <v>186</v>
      </c>
      <c r="D34" s="8">
        <v>3.04</v>
      </c>
      <c r="E34" s="12">
        <v>56</v>
      </c>
      <c r="F34" s="8">
        <v>2.25</v>
      </c>
      <c r="G34" s="12">
        <v>130</v>
      </c>
      <c r="H34" s="8">
        <v>3.61</v>
      </c>
      <c r="I34" s="12">
        <v>0</v>
      </c>
    </row>
    <row r="35" spans="2:9" ht="15" customHeight="1" x14ac:dyDescent="0.2">
      <c r="B35" t="s">
        <v>75</v>
      </c>
      <c r="C35" s="12">
        <v>175</v>
      </c>
      <c r="D35" s="8">
        <v>2.86</v>
      </c>
      <c r="E35" s="12">
        <v>40</v>
      </c>
      <c r="F35" s="8">
        <v>1.61</v>
      </c>
      <c r="G35" s="12">
        <v>135</v>
      </c>
      <c r="H35" s="8">
        <v>3.74</v>
      </c>
      <c r="I35" s="12">
        <v>0</v>
      </c>
    </row>
    <row r="36" spans="2:9" ht="15" customHeight="1" x14ac:dyDescent="0.2">
      <c r="B36" t="s">
        <v>64</v>
      </c>
      <c r="C36" s="12">
        <v>162</v>
      </c>
      <c r="D36" s="8">
        <v>2.65</v>
      </c>
      <c r="E36" s="12">
        <v>13</v>
      </c>
      <c r="F36" s="8">
        <v>0.52</v>
      </c>
      <c r="G36" s="12">
        <v>149</v>
      </c>
      <c r="H36" s="8">
        <v>4.13</v>
      </c>
      <c r="I36" s="12">
        <v>0</v>
      </c>
    </row>
    <row r="37" spans="2:9" ht="15" customHeight="1" x14ac:dyDescent="0.2">
      <c r="B37" t="s">
        <v>66</v>
      </c>
      <c r="C37" s="12">
        <v>153</v>
      </c>
      <c r="D37" s="8">
        <v>2.5</v>
      </c>
      <c r="E37" s="12">
        <v>5</v>
      </c>
      <c r="F37" s="8">
        <v>0.2</v>
      </c>
      <c r="G37" s="12">
        <v>148</v>
      </c>
      <c r="H37" s="8">
        <v>4.0999999999999996</v>
      </c>
      <c r="I37" s="12">
        <v>0</v>
      </c>
    </row>
    <row r="38" spans="2:9" ht="15" customHeight="1" x14ac:dyDescent="0.2">
      <c r="B38" t="s">
        <v>63</v>
      </c>
      <c r="C38" s="12">
        <v>152</v>
      </c>
      <c r="D38" s="8">
        <v>2.48</v>
      </c>
      <c r="E38" s="12">
        <v>37</v>
      </c>
      <c r="F38" s="8">
        <v>1.49</v>
      </c>
      <c r="G38" s="12">
        <v>115</v>
      </c>
      <c r="H38" s="8">
        <v>3.19</v>
      </c>
      <c r="I38" s="12">
        <v>0</v>
      </c>
    </row>
    <row r="39" spans="2:9" ht="15" customHeight="1" x14ac:dyDescent="0.2">
      <c r="B39" t="s">
        <v>68</v>
      </c>
      <c r="C39" s="12">
        <v>132</v>
      </c>
      <c r="D39" s="8">
        <v>2.16</v>
      </c>
      <c r="E39" s="12">
        <v>11</v>
      </c>
      <c r="F39" s="8">
        <v>0.44</v>
      </c>
      <c r="G39" s="12">
        <v>121</v>
      </c>
      <c r="H39" s="8">
        <v>3.36</v>
      </c>
      <c r="I39" s="12">
        <v>0</v>
      </c>
    </row>
    <row r="40" spans="2:9" ht="15" customHeight="1" x14ac:dyDescent="0.2">
      <c r="B40" t="s">
        <v>82</v>
      </c>
      <c r="C40" s="12">
        <v>127</v>
      </c>
      <c r="D40" s="8">
        <v>2.0699999999999998</v>
      </c>
      <c r="E40" s="12">
        <v>9</v>
      </c>
      <c r="F40" s="8">
        <v>0.36</v>
      </c>
      <c r="G40" s="12">
        <v>118</v>
      </c>
      <c r="H40" s="8">
        <v>3.27</v>
      </c>
      <c r="I40" s="12">
        <v>0</v>
      </c>
    </row>
    <row r="41" spans="2:9" ht="15" customHeight="1" x14ac:dyDescent="0.2">
      <c r="B41" t="s">
        <v>71</v>
      </c>
      <c r="C41" s="12">
        <v>95</v>
      </c>
      <c r="D41" s="8">
        <v>1.55</v>
      </c>
      <c r="E41" s="12">
        <v>40</v>
      </c>
      <c r="F41" s="8">
        <v>1.61</v>
      </c>
      <c r="G41" s="12">
        <v>55</v>
      </c>
      <c r="H41" s="8">
        <v>1.53</v>
      </c>
      <c r="I41" s="12">
        <v>0</v>
      </c>
    </row>
    <row r="42" spans="2:9" ht="15" customHeight="1" x14ac:dyDescent="0.2">
      <c r="B42" t="s">
        <v>85</v>
      </c>
      <c r="C42" s="12">
        <v>83</v>
      </c>
      <c r="D42" s="8">
        <v>1.36</v>
      </c>
      <c r="E42" s="12">
        <v>6</v>
      </c>
      <c r="F42" s="8">
        <v>0.24</v>
      </c>
      <c r="G42" s="12">
        <v>77</v>
      </c>
      <c r="H42" s="8">
        <v>2.14</v>
      </c>
      <c r="I42" s="12">
        <v>0</v>
      </c>
    </row>
    <row r="43" spans="2:9" ht="15" customHeight="1" x14ac:dyDescent="0.2">
      <c r="B43" t="s">
        <v>84</v>
      </c>
      <c r="C43" s="12">
        <v>82</v>
      </c>
      <c r="D43" s="8">
        <v>1.34</v>
      </c>
      <c r="E43" s="12">
        <v>6</v>
      </c>
      <c r="F43" s="8">
        <v>0.24</v>
      </c>
      <c r="G43" s="12">
        <v>75</v>
      </c>
      <c r="H43" s="8">
        <v>2.08</v>
      </c>
      <c r="I43" s="12">
        <v>1</v>
      </c>
    </row>
    <row r="46" spans="2:9" ht="33" customHeight="1" x14ac:dyDescent="0.2">
      <c r="B46" t="s">
        <v>227</v>
      </c>
      <c r="C46" s="10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61</v>
      </c>
    </row>
    <row r="47" spans="2:9" ht="15" customHeight="1" x14ac:dyDescent="0.2">
      <c r="B47" t="s">
        <v>138</v>
      </c>
      <c r="C47" s="12">
        <v>298</v>
      </c>
      <c r="D47" s="8">
        <v>4.87</v>
      </c>
      <c r="E47" s="12">
        <v>247</v>
      </c>
      <c r="F47" s="8">
        <v>9.93</v>
      </c>
      <c r="G47" s="12">
        <v>51</v>
      </c>
      <c r="H47" s="8">
        <v>1.41</v>
      </c>
      <c r="I47" s="12">
        <v>0</v>
      </c>
    </row>
    <row r="48" spans="2:9" ht="15" customHeight="1" x14ac:dyDescent="0.2">
      <c r="B48" t="s">
        <v>131</v>
      </c>
      <c r="C48" s="12">
        <v>263</v>
      </c>
      <c r="D48" s="8">
        <v>4.3</v>
      </c>
      <c r="E48" s="12">
        <v>70</v>
      </c>
      <c r="F48" s="8">
        <v>2.81</v>
      </c>
      <c r="G48" s="12">
        <v>192</v>
      </c>
      <c r="H48" s="8">
        <v>5.32</v>
      </c>
      <c r="I48" s="12">
        <v>0</v>
      </c>
    </row>
    <row r="49" spans="2:9" ht="15" customHeight="1" x14ac:dyDescent="0.2">
      <c r="B49" t="s">
        <v>134</v>
      </c>
      <c r="C49" s="12">
        <v>245</v>
      </c>
      <c r="D49" s="8">
        <v>4</v>
      </c>
      <c r="E49" s="12">
        <v>177</v>
      </c>
      <c r="F49" s="8">
        <v>7.11</v>
      </c>
      <c r="G49" s="12">
        <v>68</v>
      </c>
      <c r="H49" s="8">
        <v>1.89</v>
      </c>
      <c r="I49" s="12">
        <v>0</v>
      </c>
    </row>
    <row r="50" spans="2:9" ht="15" customHeight="1" x14ac:dyDescent="0.2">
      <c r="B50" t="s">
        <v>135</v>
      </c>
      <c r="C50" s="12">
        <v>215</v>
      </c>
      <c r="D50" s="8">
        <v>3.51</v>
      </c>
      <c r="E50" s="12">
        <v>163</v>
      </c>
      <c r="F50" s="8">
        <v>6.55</v>
      </c>
      <c r="G50" s="12">
        <v>52</v>
      </c>
      <c r="H50" s="8">
        <v>1.44</v>
      </c>
      <c r="I50" s="12">
        <v>0</v>
      </c>
    </row>
    <row r="51" spans="2:9" ht="15" customHeight="1" x14ac:dyDescent="0.2">
      <c r="B51" t="s">
        <v>136</v>
      </c>
      <c r="C51" s="12">
        <v>210</v>
      </c>
      <c r="D51" s="8">
        <v>3.43</v>
      </c>
      <c r="E51" s="12">
        <v>184</v>
      </c>
      <c r="F51" s="8">
        <v>7.4</v>
      </c>
      <c r="G51" s="12">
        <v>26</v>
      </c>
      <c r="H51" s="8">
        <v>0.72</v>
      </c>
      <c r="I51" s="12">
        <v>0</v>
      </c>
    </row>
    <row r="52" spans="2:9" ht="15" customHeight="1" x14ac:dyDescent="0.2">
      <c r="B52" t="s">
        <v>137</v>
      </c>
      <c r="C52" s="12">
        <v>156</v>
      </c>
      <c r="D52" s="8">
        <v>2.5499999999999998</v>
      </c>
      <c r="E52" s="12">
        <v>152</v>
      </c>
      <c r="F52" s="8">
        <v>6.11</v>
      </c>
      <c r="G52" s="12">
        <v>4</v>
      </c>
      <c r="H52" s="8">
        <v>0.11</v>
      </c>
      <c r="I52" s="12">
        <v>0</v>
      </c>
    </row>
    <row r="53" spans="2:9" ht="15" customHeight="1" x14ac:dyDescent="0.2">
      <c r="B53" t="s">
        <v>140</v>
      </c>
      <c r="C53" s="12">
        <v>143</v>
      </c>
      <c r="D53" s="8">
        <v>2.34</v>
      </c>
      <c r="E53" s="12">
        <v>123</v>
      </c>
      <c r="F53" s="8">
        <v>4.9400000000000004</v>
      </c>
      <c r="G53" s="12">
        <v>20</v>
      </c>
      <c r="H53" s="8">
        <v>0.55000000000000004</v>
      </c>
      <c r="I53" s="12">
        <v>0</v>
      </c>
    </row>
    <row r="54" spans="2:9" ht="15" customHeight="1" x14ac:dyDescent="0.2">
      <c r="B54" t="s">
        <v>141</v>
      </c>
      <c r="C54" s="12">
        <v>140</v>
      </c>
      <c r="D54" s="8">
        <v>2.29</v>
      </c>
      <c r="E54" s="12">
        <v>3</v>
      </c>
      <c r="F54" s="8">
        <v>0.12</v>
      </c>
      <c r="G54" s="12">
        <v>136</v>
      </c>
      <c r="H54" s="8">
        <v>3.77</v>
      </c>
      <c r="I54" s="12">
        <v>1</v>
      </c>
    </row>
    <row r="55" spans="2:9" ht="15" customHeight="1" x14ac:dyDescent="0.2">
      <c r="B55" t="s">
        <v>139</v>
      </c>
      <c r="C55" s="12">
        <v>138</v>
      </c>
      <c r="D55" s="8">
        <v>2.25</v>
      </c>
      <c r="E55" s="12">
        <v>100</v>
      </c>
      <c r="F55" s="8">
        <v>4.0199999999999996</v>
      </c>
      <c r="G55" s="12">
        <v>37</v>
      </c>
      <c r="H55" s="8">
        <v>1.03</v>
      </c>
      <c r="I55" s="12">
        <v>1</v>
      </c>
    </row>
    <row r="56" spans="2:9" ht="15" customHeight="1" x14ac:dyDescent="0.2">
      <c r="B56" t="s">
        <v>130</v>
      </c>
      <c r="C56" s="12">
        <v>128</v>
      </c>
      <c r="D56" s="8">
        <v>2.09</v>
      </c>
      <c r="E56" s="12">
        <v>68</v>
      </c>
      <c r="F56" s="8">
        <v>2.73</v>
      </c>
      <c r="G56" s="12">
        <v>60</v>
      </c>
      <c r="H56" s="8">
        <v>1.66</v>
      </c>
      <c r="I56" s="12">
        <v>0</v>
      </c>
    </row>
    <row r="57" spans="2:9" ht="15" customHeight="1" x14ac:dyDescent="0.2">
      <c r="B57" t="s">
        <v>129</v>
      </c>
      <c r="C57" s="12">
        <v>114</v>
      </c>
      <c r="D57" s="8">
        <v>1.86</v>
      </c>
      <c r="E57" s="12">
        <v>22</v>
      </c>
      <c r="F57" s="8">
        <v>0.88</v>
      </c>
      <c r="G57" s="12">
        <v>92</v>
      </c>
      <c r="H57" s="8">
        <v>2.5499999999999998</v>
      </c>
      <c r="I57" s="12">
        <v>0</v>
      </c>
    </row>
    <row r="58" spans="2:9" ht="15" customHeight="1" x14ac:dyDescent="0.2">
      <c r="B58" t="s">
        <v>153</v>
      </c>
      <c r="C58" s="12">
        <v>113</v>
      </c>
      <c r="D58" s="8">
        <v>1.85</v>
      </c>
      <c r="E58" s="12">
        <v>90</v>
      </c>
      <c r="F58" s="8">
        <v>3.62</v>
      </c>
      <c r="G58" s="12">
        <v>23</v>
      </c>
      <c r="H58" s="8">
        <v>0.64</v>
      </c>
      <c r="I58" s="12">
        <v>0</v>
      </c>
    </row>
    <row r="59" spans="2:9" ht="15" customHeight="1" x14ac:dyDescent="0.2">
      <c r="B59" t="s">
        <v>132</v>
      </c>
      <c r="C59" s="12">
        <v>111</v>
      </c>
      <c r="D59" s="8">
        <v>1.81</v>
      </c>
      <c r="E59" s="12">
        <v>17</v>
      </c>
      <c r="F59" s="8">
        <v>0.68</v>
      </c>
      <c r="G59" s="12">
        <v>94</v>
      </c>
      <c r="H59" s="8">
        <v>2.61</v>
      </c>
      <c r="I59" s="12">
        <v>0</v>
      </c>
    </row>
    <row r="60" spans="2:9" ht="15" customHeight="1" x14ac:dyDescent="0.2">
      <c r="B60" t="s">
        <v>150</v>
      </c>
      <c r="C60" s="12">
        <v>98</v>
      </c>
      <c r="D60" s="8">
        <v>1.6</v>
      </c>
      <c r="E60" s="12">
        <v>8</v>
      </c>
      <c r="F60" s="8">
        <v>0.32</v>
      </c>
      <c r="G60" s="12">
        <v>90</v>
      </c>
      <c r="H60" s="8">
        <v>2.5</v>
      </c>
      <c r="I60" s="12">
        <v>0</v>
      </c>
    </row>
    <row r="61" spans="2:9" ht="15" customHeight="1" x14ac:dyDescent="0.2">
      <c r="B61" t="s">
        <v>127</v>
      </c>
      <c r="C61" s="12">
        <v>93</v>
      </c>
      <c r="D61" s="8">
        <v>1.52</v>
      </c>
      <c r="E61" s="12">
        <v>53</v>
      </c>
      <c r="F61" s="8">
        <v>2.13</v>
      </c>
      <c r="G61" s="12">
        <v>39</v>
      </c>
      <c r="H61" s="8">
        <v>1.08</v>
      </c>
      <c r="I61" s="12">
        <v>1</v>
      </c>
    </row>
    <row r="62" spans="2:9" ht="15" customHeight="1" x14ac:dyDescent="0.2">
      <c r="B62" t="s">
        <v>152</v>
      </c>
      <c r="C62" s="12">
        <v>85</v>
      </c>
      <c r="D62" s="8">
        <v>1.39</v>
      </c>
      <c r="E62" s="12">
        <v>26</v>
      </c>
      <c r="F62" s="8">
        <v>1.05</v>
      </c>
      <c r="G62" s="12">
        <v>59</v>
      </c>
      <c r="H62" s="8">
        <v>1.64</v>
      </c>
      <c r="I62" s="12">
        <v>0</v>
      </c>
    </row>
    <row r="63" spans="2:9" ht="15" customHeight="1" x14ac:dyDescent="0.2">
      <c r="B63" t="s">
        <v>154</v>
      </c>
      <c r="C63" s="12">
        <v>82</v>
      </c>
      <c r="D63" s="8">
        <v>1.34</v>
      </c>
      <c r="E63" s="12">
        <v>70</v>
      </c>
      <c r="F63" s="8">
        <v>2.81</v>
      </c>
      <c r="G63" s="12">
        <v>12</v>
      </c>
      <c r="H63" s="8">
        <v>0.33</v>
      </c>
      <c r="I63" s="12">
        <v>0</v>
      </c>
    </row>
    <row r="64" spans="2:9" ht="15" customHeight="1" x14ac:dyDescent="0.2">
      <c r="B64" t="s">
        <v>148</v>
      </c>
      <c r="C64" s="12">
        <v>77</v>
      </c>
      <c r="D64" s="8">
        <v>1.26</v>
      </c>
      <c r="E64" s="12">
        <v>2</v>
      </c>
      <c r="F64" s="8">
        <v>0.08</v>
      </c>
      <c r="G64" s="12">
        <v>75</v>
      </c>
      <c r="H64" s="8">
        <v>2.08</v>
      </c>
      <c r="I64" s="12">
        <v>0</v>
      </c>
    </row>
    <row r="65" spans="2:9" ht="15" customHeight="1" x14ac:dyDescent="0.2">
      <c r="B65" t="s">
        <v>142</v>
      </c>
      <c r="C65" s="12">
        <v>77</v>
      </c>
      <c r="D65" s="8">
        <v>1.26</v>
      </c>
      <c r="E65" s="12">
        <v>40</v>
      </c>
      <c r="F65" s="8">
        <v>1.61</v>
      </c>
      <c r="G65" s="12">
        <v>37</v>
      </c>
      <c r="H65" s="8">
        <v>1.03</v>
      </c>
      <c r="I65" s="12">
        <v>0</v>
      </c>
    </row>
    <row r="66" spans="2:9" ht="15" customHeight="1" x14ac:dyDescent="0.2">
      <c r="B66" t="s">
        <v>151</v>
      </c>
      <c r="C66" s="12">
        <v>75</v>
      </c>
      <c r="D66" s="8">
        <v>1.22</v>
      </c>
      <c r="E66" s="12">
        <v>1</v>
      </c>
      <c r="F66" s="8">
        <v>0.04</v>
      </c>
      <c r="G66" s="12">
        <v>74</v>
      </c>
      <c r="H66" s="8">
        <v>2.0499999999999998</v>
      </c>
      <c r="I66" s="12">
        <v>0</v>
      </c>
    </row>
    <row r="68" spans="2:9" ht="15" customHeight="1" x14ac:dyDescent="0.2">
      <c r="B68" t="s">
        <v>228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43</vt:i4>
      </vt:variant>
      <vt:variant>
        <vt:lpstr>名前付き一覧</vt:lpstr>
      </vt:variant>
      <vt:variant>
        <vt:i4>3</vt:i4>
      </vt:variant>
    </vt:vector>
  </HeadingPairs>
  <TitlesOfParts>
    <vt:vector size="46" baseType="lpstr">
      <vt:lpstr>目次</vt:lpstr>
      <vt:lpstr>産業大分類</vt:lpstr>
      <vt:lpstr>産業中分類</vt:lpstr>
      <vt:lpstr>産業小分類</vt:lpstr>
      <vt:lpstr>新潟県</vt:lpstr>
      <vt:lpstr>新潟市</vt:lpstr>
      <vt:lpstr>新潟市北区</vt:lpstr>
      <vt:lpstr>新潟市東区</vt:lpstr>
      <vt:lpstr>新潟市中央区</vt:lpstr>
      <vt:lpstr>新潟市江南区</vt:lpstr>
      <vt:lpstr>新潟市秋葉区</vt:lpstr>
      <vt:lpstr>新潟市南区</vt:lpstr>
      <vt:lpstr>新潟市西区</vt:lpstr>
      <vt:lpstr>新潟市西蒲区</vt:lpstr>
      <vt:lpstr>長岡市</vt:lpstr>
      <vt:lpstr>三条市</vt:lpstr>
      <vt:lpstr>柏崎市</vt:lpstr>
      <vt:lpstr>新発田市</vt:lpstr>
      <vt:lpstr>小千谷市</vt:lpstr>
      <vt:lpstr>加茂市</vt:lpstr>
      <vt:lpstr>十日町市</vt:lpstr>
      <vt:lpstr>見附市</vt:lpstr>
      <vt:lpstr>村上市</vt:lpstr>
      <vt:lpstr>燕市</vt:lpstr>
      <vt:lpstr>糸魚川市</vt:lpstr>
      <vt:lpstr>妙高市</vt:lpstr>
      <vt:lpstr>五泉市</vt:lpstr>
      <vt:lpstr>上越市</vt:lpstr>
      <vt:lpstr>阿賀野市</vt:lpstr>
      <vt:lpstr>佐渡市</vt:lpstr>
      <vt:lpstr>魚沼市</vt:lpstr>
      <vt:lpstr>南魚沼市</vt:lpstr>
      <vt:lpstr>胎内市</vt:lpstr>
      <vt:lpstr>北蒲原郡聖籠町</vt:lpstr>
      <vt:lpstr>西蒲原郡弥彦村</vt:lpstr>
      <vt:lpstr>南蒲原郡田上町</vt:lpstr>
      <vt:lpstr>東蒲原郡阿賀町</vt:lpstr>
      <vt:lpstr>三島郡出雲崎町</vt:lpstr>
      <vt:lpstr>南魚沼郡湯沢町</vt:lpstr>
      <vt:lpstr>中魚沼郡津南町</vt:lpstr>
      <vt:lpstr>刈羽郡刈羽村</vt:lpstr>
      <vt:lpstr>岩船郡関川村</vt:lpstr>
      <vt:lpstr>岩船郡粟島浦村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2023-08-17T02:22:21Z</dcterms:created>
  <dcterms:modified xsi:type="dcterms:W3CDTF">2023-08-17T02:22:21Z</dcterms:modified>
</cp:coreProperties>
</file>