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46EDFEA3-DC5D-41C7-BC3F-D7BA2EC0A3C0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44" r:id="rId1"/>
    <sheet name="産業大分類" sheetId="5" r:id="rId2"/>
    <sheet name="産業中分類" sheetId="6" r:id="rId3"/>
    <sheet name="産業小分類" sheetId="7" r:id="rId4"/>
    <sheet name="群馬県" sheetId="8" r:id="rId5"/>
    <sheet name="前橋市" sheetId="9" r:id="rId6"/>
    <sheet name="高崎市" sheetId="10" r:id="rId7"/>
    <sheet name="桐生市" sheetId="11" r:id="rId8"/>
    <sheet name="伊勢崎市" sheetId="12" r:id="rId9"/>
    <sheet name="太田市" sheetId="13" r:id="rId10"/>
    <sheet name="沼田市" sheetId="14" r:id="rId11"/>
    <sheet name="館林市" sheetId="15" r:id="rId12"/>
    <sheet name="渋川市" sheetId="16" r:id="rId13"/>
    <sheet name="藤岡市" sheetId="17" r:id="rId14"/>
    <sheet name="富岡市" sheetId="18" r:id="rId15"/>
    <sheet name="安中市" sheetId="19" r:id="rId16"/>
    <sheet name="みどり市" sheetId="20" r:id="rId17"/>
    <sheet name="北群馬郡榛東村" sheetId="21" r:id="rId18"/>
    <sheet name="北群馬郡吉岡町" sheetId="22" r:id="rId19"/>
    <sheet name="多野郡上野村" sheetId="23" r:id="rId20"/>
    <sheet name="多野郡神流町" sheetId="24" r:id="rId21"/>
    <sheet name="甘楽郡下仁田町" sheetId="25" r:id="rId22"/>
    <sheet name="甘楽郡南牧村" sheetId="26" r:id="rId23"/>
    <sheet name="甘楽郡甘楽町" sheetId="27" r:id="rId24"/>
    <sheet name="吾妻郡中之条町" sheetId="28" r:id="rId25"/>
    <sheet name="吾妻郡長野原町" sheetId="29" r:id="rId26"/>
    <sheet name="吾妻郡嬬恋村" sheetId="30" r:id="rId27"/>
    <sheet name="吾妻郡草津町" sheetId="31" r:id="rId28"/>
    <sheet name="吾妻郡高山村" sheetId="32" r:id="rId29"/>
    <sheet name="吾妻郡東吾妻町" sheetId="33" r:id="rId30"/>
    <sheet name="利根郡片品村" sheetId="34" r:id="rId31"/>
    <sheet name="利根郡川場村" sheetId="35" r:id="rId32"/>
    <sheet name="利根郡昭和村" sheetId="36" r:id="rId33"/>
    <sheet name="利根郡みなかみ町" sheetId="37" r:id="rId34"/>
    <sheet name="佐波郡玉村町" sheetId="38" r:id="rId35"/>
    <sheet name="邑楽郡板倉町" sheetId="39" r:id="rId36"/>
    <sheet name="邑楽郡明和町" sheetId="40" r:id="rId37"/>
    <sheet name="邑楽郡千代田町" sheetId="41" r:id="rId38"/>
    <sheet name="邑楽郡大泉町" sheetId="42" r:id="rId39"/>
    <sheet name="邑楽郡邑楽町" sheetId="43" r:id="rId40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55" r:id="rId41"/>
    <pivotCache cacheId="2156" r:id="rId42"/>
    <pivotCache cacheId="2157" r:id="rId4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43" l="1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<sst xmlns="http://schemas.openxmlformats.org/spreadsheetml/2006/main" count="5534" uniqueCount="319">
  <si>
    <t>10000 群馬県</t>
  </si>
  <si>
    <t>10201 前橋市</t>
  </si>
  <si>
    <t>10202 高崎市</t>
  </si>
  <si>
    <t>10203 桐生市</t>
  </si>
  <si>
    <t>10204 伊勢崎市</t>
  </si>
  <si>
    <t>10205 太田市</t>
  </si>
  <si>
    <t>10206 沼田市</t>
  </si>
  <si>
    <t>10207 館林市</t>
  </si>
  <si>
    <t>10208 渋川市</t>
  </si>
  <si>
    <t>10209 藤岡市</t>
  </si>
  <si>
    <t>10210 富岡市</t>
  </si>
  <si>
    <t>10211 安中市</t>
  </si>
  <si>
    <t>10212 みどり市</t>
  </si>
  <si>
    <t>10344 北群馬郡榛東村</t>
  </si>
  <si>
    <t>10345 北群馬郡吉岡町</t>
  </si>
  <si>
    <t>10366 多野郡上野村</t>
  </si>
  <si>
    <t>10367 多野郡神流町</t>
  </si>
  <si>
    <t>10382 甘楽郡下仁田町</t>
  </si>
  <si>
    <t>10383 甘楽郡南牧村</t>
  </si>
  <si>
    <t>10384 甘楽郡甘楽町</t>
  </si>
  <si>
    <t>10421 吾妻郡中之条町</t>
  </si>
  <si>
    <t>10424 吾妻郡長野原町</t>
  </si>
  <si>
    <t>10425 吾妻郡嬬恋村</t>
  </si>
  <si>
    <t>10426 吾妻郡草津町</t>
  </si>
  <si>
    <t>10428 吾妻郡高山村</t>
  </si>
  <si>
    <t>10429 吾妻郡東吾妻町</t>
  </si>
  <si>
    <t>10443 利根郡片品村</t>
  </si>
  <si>
    <t>10444 利根郡川場村</t>
  </si>
  <si>
    <t>10448 利根郡昭和村</t>
  </si>
  <si>
    <t>10449 利根郡みなかみ町</t>
  </si>
  <si>
    <t>10464 佐波郡玉村町</t>
  </si>
  <si>
    <t>10521 邑楽郡板倉町</t>
  </si>
  <si>
    <t>10522 邑楽郡明和町</t>
  </si>
  <si>
    <t>10523 邑楽郡千代田町</t>
  </si>
  <si>
    <t>10524 邑楽郡大泉町</t>
  </si>
  <si>
    <t>10525 邑楽郡邑楽町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</si>
  <si>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</si>
  <si>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</si>
  <si>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</si>
  <si>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</si>
  <si>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</si>
  <si>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</si>
  <si>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</si>
  <si>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</si>
  <si>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</si>
  <si>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</si>
  <si>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</si>
  <si>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</si>
  <si>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</si>
  <si>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</si>
  <si>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</si>
  <si>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</si>
  <si>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</si>
  <si>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</si>
  <si>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</si>
  <si>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</si>
  <si>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</si>
  <si>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</si>
  <si>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</si>
  <si>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</si>
  <si>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</si>
  <si>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</si>
  <si>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11 繊維工業</t>
  </si>
  <si>
    <t>24 金属製品製造業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</si>
  <si>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</si>
  <si>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</si>
  <si>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</si>
  <si>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</si>
  <si>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</si>
  <si>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</si>
  <si>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</si>
  <si>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</si>
  <si>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</si>
  <si>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</si>
  <si>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</si>
  <si>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</si>
  <si>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</si>
  <si>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</si>
  <si>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</si>
  <si>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55 その他の卸売業</t>
  </si>
  <si>
    <t>61 無店舗小売業</t>
  </si>
  <si>
    <t>53 建築材料，鉱物・金属材料等卸売業</t>
  </si>
  <si>
    <t>26 生産用機械器具製造業</t>
  </si>
  <si>
    <t>31 輸送用機械器具製造業</t>
  </si>
  <si>
    <t>09 食料品製造業</t>
  </si>
  <si>
    <t>12 木材・木製品製造業（家具を除く）</t>
  </si>
  <si>
    <t>32 その他の製造業</t>
  </si>
  <si>
    <t>52 飲食料品卸売業</t>
  </si>
  <si>
    <t>75 宿泊業</t>
  </si>
  <si>
    <t>79 その他の生活関連サービス業</t>
  </si>
  <si>
    <t>18 プラスチック製品製造業（別掲を除く）</t>
  </si>
  <si>
    <t>28 電子部品・デバイス・電子回路製造業</t>
  </si>
  <si>
    <t>13 家具・装備品製造業</t>
  </si>
  <si>
    <t>10 飲料・たばこ・飼料製造業</t>
  </si>
  <si>
    <t>16 化学工業</t>
  </si>
  <si>
    <t>27 業務用機械器具製造業</t>
  </si>
  <si>
    <t>33 電気業</t>
  </si>
  <si>
    <t>71 学術・開発研究機関</t>
  </si>
  <si>
    <t>77 持ち帰り・配達飲食サービス業</t>
  </si>
  <si>
    <t>88 廃棄物処理業</t>
  </si>
  <si>
    <t>90 機械等修理業（別掲を除く）</t>
  </si>
  <si>
    <t>15 印刷・同関連業</t>
  </si>
  <si>
    <t>21 窯業・土石製品製造業</t>
  </si>
  <si>
    <t>36 水道業</t>
  </si>
  <si>
    <t>41 映像・音声・文字情報制作業</t>
  </si>
  <si>
    <t>44 道路貨物運送業</t>
  </si>
  <si>
    <t>80 娯楽業</t>
  </si>
  <si>
    <t>92 その他の事業サービス業</t>
  </si>
  <si>
    <t>05 鉱業，採石業，砂利採取業</t>
  </si>
  <si>
    <t>38 放送業</t>
  </si>
  <si>
    <t>43 道路旅客運送業</t>
  </si>
  <si>
    <t>25 はん用機械器具製造業</t>
  </si>
  <si>
    <t>29 電気機械器具製造業</t>
  </si>
  <si>
    <t>70 物品賃貸業</t>
  </si>
  <si>
    <t>42 鉄道業</t>
  </si>
  <si>
    <t>48 運輸に附帯するサービス業</t>
  </si>
  <si>
    <t>23 非鉄金属製造業</t>
  </si>
  <si>
    <t>67 保険業（保険媒介代理業，保険サービス業を含む）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</si>
  <si>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</si>
  <si>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</si>
  <si>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</si>
  <si>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</si>
  <si>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</si>
  <si>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</si>
  <si>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083 管工事業（さく井工事業を除く）</t>
  </si>
  <si>
    <t>586 菓子・パン小売業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</si>
  <si>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</si>
  <si>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</si>
  <si>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</si>
  <si>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</si>
  <si>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</si>
  <si>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</si>
  <si>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</si>
  <si>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</si>
  <si>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</si>
  <si>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</si>
  <si>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</si>
  <si>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</si>
  <si>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835 療術業</t>
  </si>
  <si>
    <t>891 自動車整備業</t>
  </si>
  <si>
    <t>682 不動産代理業・仲介業</t>
  </si>
  <si>
    <t>742 土木建築サービス業</t>
  </si>
  <si>
    <t>823 学習塾</t>
  </si>
  <si>
    <t>112 織物業</t>
  </si>
  <si>
    <t>116 外衣・シャツ製造業（和式を除く）</t>
  </si>
  <si>
    <t>118 和装製品・その他の衣服・繊維製身の回り品製造業</t>
  </si>
  <si>
    <t>119 その他の繊維製品製造業</t>
  </si>
  <si>
    <t>311 自動車・同附属品製造業</t>
  </si>
  <si>
    <t>761 食堂，レストラン（専門料理店を除く）</t>
  </si>
  <si>
    <t>244 建設用・建築用金属製品製造業（製缶板金業を含む）</t>
  </si>
  <si>
    <t>269 その他の生産用機械・同部分品製造業</t>
  </si>
  <si>
    <t>541 産業機械器具卸売業</t>
  </si>
  <si>
    <t>751 旅館，ホテル</t>
  </si>
  <si>
    <t>763 そば・うどん店</t>
  </si>
  <si>
    <t>573 婦人・子供服小売業</t>
  </si>
  <si>
    <t>781 洗濯業</t>
  </si>
  <si>
    <t>071 大工工事業</t>
  </si>
  <si>
    <t>079 その他の職別工事業</t>
  </si>
  <si>
    <t>611 通信販売・訪問販売小売業</t>
  </si>
  <si>
    <t>072 とび・土工・コンクリート工事業</t>
  </si>
  <si>
    <t>066 建築リフォーム工事業</t>
  </si>
  <si>
    <t>593 機械器具小売業（自動車，自転車を除く）</t>
  </si>
  <si>
    <t>605 燃料小売業</t>
  </si>
  <si>
    <t>073 鉄骨・鉄筋工事業</t>
  </si>
  <si>
    <t>246 金属被覆・彫刻業，熱処理業（ほうろう鉄器を除く）</t>
  </si>
  <si>
    <t>531 建築材料卸売業</t>
  </si>
  <si>
    <t>542 自動車卸売業</t>
  </si>
  <si>
    <t>559 他に分類されない卸売業</t>
  </si>
  <si>
    <t>077 塗装工事業</t>
  </si>
  <si>
    <t>855 障害者福祉事業</t>
  </si>
  <si>
    <t>094 調味料製造業</t>
  </si>
  <si>
    <t>097 パン・菓子製造業</t>
  </si>
  <si>
    <t>099 その他の食料品製造業</t>
  </si>
  <si>
    <t>106 飼料・有機質肥料製造業</t>
  </si>
  <si>
    <t>114 染色整理業</t>
  </si>
  <si>
    <t>121 製材業，木製品製造業</t>
  </si>
  <si>
    <t>123 木製容器製造業（竹，とうを含む）</t>
  </si>
  <si>
    <t>129 その他の木製品製造業（竹，とうを含む）</t>
  </si>
  <si>
    <t>131 家具製造業</t>
  </si>
  <si>
    <t>165 医薬品製造業</t>
  </si>
  <si>
    <t>274 医療用機械器具・医療用品製造業</t>
  </si>
  <si>
    <t>329 他に分類されない製造業</t>
  </si>
  <si>
    <t>331 電気業</t>
  </si>
  <si>
    <t>579 その他の織物・衣服・身の回り品小売業</t>
  </si>
  <si>
    <t>581 各種食料品小売業</t>
  </si>
  <si>
    <t>585 酒小売業</t>
  </si>
  <si>
    <t>602 じゅう器小売業</t>
  </si>
  <si>
    <t>711 自然科学研究所</t>
  </si>
  <si>
    <t>729 その他の専門サービス業</t>
  </si>
  <si>
    <t>767 喫茶店</t>
  </si>
  <si>
    <t>771 持ち帰り飲食サービス業</t>
  </si>
  <si>
    <t>772 配達飲食サービス業</t>
  </si>
  <si>
    <t>795 火葬・墓地管理業</t>
  </si>
  <si>
    <t>821 社会教育</t>
  </si>
  <si>
    <t>833 歯科診療所</t>
  </si>
  <si>
    <t>836 医療に附帯するサービス業</t>
  </si>
  <si>
    <t>853 児童福祉事業</t>
  </si>
  <si>
    <t>881 一般廃棄物処理業</t>
  </si>
  <si>
    <t>901 機械修理業（電気機械器具を除く）</t>
  </si>
  <si>
    <t>075 左官工事業</t>
  </si>
  <si>
    <t>929 他に分類されない事業サービス業</t>
  </si>
  <si>
    <t>096 精穀・製粉業</t>
  </si>
  <si>
    <t>183 工業用プラスチック製品製造業</t>
  </si>
  <si>
    <t>432 一般乗用旅客自動車運送業</t>
  </si>
  <si>
    <t>522 食料・飲料卸売業</t>
  </si>
  <si>
    <t>752 簡易宿所</t>
  </si>
  <si>
    <t>076 板金・金物工事業</t>
  </si>
  <si>
    <t>151 印刷業</t>
  </si>
  <si>
    <t>245 金属素形材製品製造業</t>
  </si>
  <si>
    <t>259 その他のはん用機械・同部分品製造業</t>
  </si>
  <si>
    <t>282 電子部品製造業</t>
  </si>
  <si>
    <t>693 駐車場業</t>
  </si>
  <si>
    <t>601 家具・建具・畳小売業</t>
  </si>
  <si>
    <t>694 不動産管理業</t>
  </si>
  <si>
    <t>722 公証人役場，司法書士事務所，土地家屋調査士事務所</t>
  </si>
  <si>
    <t>759 その他の宿泊業</t>
  </si>
  <si>
    <t>521 農畜産物・水産物卸売業</t>
  </si>
  <si>
    <t>681 建物売買業，土地売買業</t>
  </si>
  <si>
    <t>804 スポーツ施設提供業</t>
  </si>
  <si>
    <t>078 床・内装工事業</t>
  </si>
  <si>
    <t>122 造作材・合板・建築用組立材料製造業</t>
  </si>
  <si>
    <t>133 建具製造業</t>
  </si>
  <si>
    <t>536 再生資源卸売業</t>
  </si>
  <si>
    <t>583 食肉小売業</t>
  </si>
  <si>
    <t>789 その他の洗濯・理容・美容・浴場業</t>
  </si>
  <si>
    <t>854 老人福祉・介護事業</t>
  </si>
  <si>
    <t>489 その他の運輸に附帯するサービス業</t>
  </si>
  <si>
    <t>101 清涼飲料製造業</t>
  </si>
  <si>
    <t>292 産業用電気機械器具製造業</t>
  </si>
  <si>
    <t>328 畳等生活雑貨製品製造業</t>
  </si>
  <si>
    <t>612 自動販売機による小売業</t>
  </si>
  <si>
    <t>705 スポーツ・娯楽用品賃貸業</t>
  </si>
  <si>
    <t>785 その他の公衆浴場業</t>
  </si>
  <si>
    <t>604 農耕用品小売業</t>
  </si>
  <si>
    <t>074 石工・れんが・タイル・ブロック工事業</t>
  </si>
  <si>
    <t>182 プラスチックフィルム・シート・床材・合成皮革製造業</t>
  </si>
  <si>
    <t>185 プラスチック成形材料製造業（廃プラスチックを含む）</t>
  </si>
  <si>
    <t>674 保険媒介代理業</t>
  </si>
  <si>
    <t>724 公認会計士事務所，税理士事務所</t>
  </si>
  <si>
    <t>441 一般貨物自動車運送業</t>
  </si>
  <si>
    <t>産業小分類</t>
  </si>
  <si>
    <t>10000　群馬県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</si>
  <si>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</si>
  <si>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</si>
  <si>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</si>
  <si>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</si>
  <si>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</si>
  <si>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10201　前橋市</t>
  </si>
  <si>
    <t>10202　高崎市</t>
  </si>
  <si>
    <t>10203　桐生市</t>
  </si>
  <si>
    <t>10204　伊勢崎市</t>
  </si>
  <si>
    <t>10205　太田市</t>
  </si>
  <si>
    <t>10206　沼田市</t>
  </si>
  <si>
    <t>10207　館林市</t>
  </si>
  <si>
    <t>10208　渋川市</t>
  </si>
  <si>
    <t>10209　藤岡市</t>
  </si>
  <si>
    <t>10210　富岡市</t>
  </si>
  <si>
    <t>10211　安中市</t>
  </si>
  <si>
    <t>10212　みどり市</t>
  </si>
  <si>
    <t>10344　北群馬郡榛東村</t>
  </si>
  <si>
    <t>10345　北群馬郡吉岡町</t>
  </si>
  <si>
    <t>10366　多野郡上野村</t>
  </si>
  <si>
    <t>10367　多野郡神流町</t>
  </si>
  <si>
    <t>10382　甘楽郡下仁田町</t>
  </si>
  <si>
    <t>10383　甘楽郡南牧村</t>
  </si>
  <si>
    <t>10384　甘楽郡甘楽町</t>
  </si>
  <si>
    <t>10421　吾妻郡中之条町</t>
  </si>
  <si>
    <t>10424　吾妻郡長野原町</t>
  </si>
  <si>
    <t>10425　吾妻郡嬬恋村</t>
  </si>
  <si>
    <t>10426　吾妻郡草津町</t>
  </si>
  <si>
    <t>10428　吾妻郡高山村</t>
  </si>
  <si>
    <t>10429　吾妻郡東吾妻町</t>
  </si>
  <si>
    <t>10443　利根郡片品村</t>
  </si>
  <si>
    <t>10444　利根郡川場村</t>
  </si>
  <si>
    <t>10448　利根郡昭和村</t>
  </si>
  <si>
    <t>10449　利根郡みなかみ町</t>
  </si>
  <si>
    <t>10464　佐波郡玉村町</t>
  </si>
  <si>
    <t>10521　邑楽郡板倉町</t>
  </si>
  <si>
    <t>10522　邑楽郡明和町</t>
  </si>
  <si>
    <t>10523　邑楽郡千代田町</t>
  </si>
  <si>
    <t>10524　邑楽郡大泉町</t>
  </si>
  <si>
    <t>10525　邑楽郡邑楽町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</si>
  <si>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</si>
  <si>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</si>
  <si>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</si>
  <si>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</si>
  <si>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</si>
  <si>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</si>
  <si>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</si>
  <si>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</si>
  <si>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</si>
  <si>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</si>
  <si>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</si>
  <si>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</si>
  <si>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</si>
  <si>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北群馬郡榛東村</t>
  </si>
  <si>
    <t>北群馬郡吉岡町</t>
  </si>
  <si>
    <t>多野郡上野村</t>
  </si>
  <si>
    <t>多野郡神流町</t>
  </si>
  <si>
    <t>甘楽郡下仁田町</t>
  </si>
  <si>
    <t>甘楽郡南牧村</t>
  </si>
  <si>
    <t>甘楽郡甘楽町</t>
  </si>
  <si>
    <t>吾妻郡中之条町</t>
  </si>
  <si>
    <t>吾妻郡長野原町</t>
  </si>
  <si>
    <t>吾妻郡嬬恋村</t>
  </si>
  <si>
    <t>吾妻郡草津町</t>
  </si>
  <si>
    <t>吾妻郡高山村</t>
  </si>
  <si>
    <t>吾妻郡東吾妻町</t>
  </si>
  <si>
    <t>利根郡片品村</t>
  </si>
  <si>
    <t>利根郡川場村</t>
  </si>
  <si>
    <t>利根郡昭和村</t>
  </si>
  <si>
    <t>利根郡みなかみ町</t>
  </si>
  <si>
    <t>佐波郡玉村町</t>
  </si>
  <si>
    <t>邑楽郡板倉町</t>
  </si>
  <si>
    <t>邑楽郡明和町</t>
  </si>
  <si>
    <t>邑楽郡千代田町</t>
  </si>
  <si>
    <t>邑楽郡大泉町</t>
  </si>
  <si>
    <t>邑楽郡邑楽町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</si>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</sst>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55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pivotCacheDefinition" Target="pivotCache/pivotCacheDefinition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pivotCacheDefinition" Target="pivotCache/pivotCacheDefinition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720451389" createdVersion="5" refreshedVersion="8" minRefreshableVersion="3" recordCount="540" xr:uid="{A05B2B10-A3D8-4096-8927-1CC3B9D86F8A}">
  <cacheSource type="external" connectionId="1"/>
  <cacheFields count="11">
    <cacheField name="都道府県" numFmtId="0" sqlType="-9">
      <sharedItems count="1">
        <s v="10 群馬県"/>
      </sharedItems>
    </cacheField>
    <cacheField name="自治体名" numFmtId="0" sqlType="-9">
      <sharedItems/>
    </cacheField>
    <cacheField name="自治体" numFmtId="0" sqlType="-9">
      <sharedItems count="36">
        <s v="10000 群馬県"/>
        <s v="10201 前橋市"/>
        <s v="10202 高崎市"/>
        <s v="10203 桐生市"/>
        <s v="10204 伊勢崎市"/>
        <s v="10205 太田市"/>
        <s v="10206 沼田市"/>
        <s v="10207 館林市"/>
        <s v="10208 渋川市"/>
        <s v="10209 藤岡市"/>
        <s v="10210 富岡市"/>
        <s v="10211 安中市"/>
        <s v="10212 みどり市"/>
        <s v="10344 北群馬郡榛東村"/>
        <s v="10345 北群馬郡吉岡町"/>
        <s v="10366 多野郡上野村"/>
        <s v="10367 多野郡神流町"/>
        <s v="10382 甘楽郡下仁田町"/>
        <s v="10383 甘楽郡南牧村"/>
        <s v="10384 甘楽郡甘楽町"/>
        <s v="10421 吾妻郡中之条町"/>
        <s v="10424 吾妻郡長野原町"/>
        <s v="10425 吾妻郡嬬恋村"/>
        <s v="10426 吾妻郡草津町"/>
        <s v="10428 吾妻郡高山村"/>
        <s v="10429 吾妻郡東吾妻町"/>
        <s v="10443 利根郡片品村"/>
        <s v="10444 利根郡川場村"/>
        <s v="10448 利根郡昭和村"/>
        <s v="10449 利根郡みなかみ町"/>
        <s v="10464 佐波郡玉村町"/>
        <s v="10521 邑楽郡板倉町"/>
        <s v="10522 邑楽郡明和町"/>
        <s v="10523 邑楽郡千代田町"/>
        <s v="10524 邑楽郡大泉町"/>
        <s v="10525 邑楽郡邑楽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11113"/>
    </cacheField>
    <cacheField name="構成比" numFmtId="0" sqlType="3">
      <sharedItems containsSemiMixedTypes="0" containsString="0" containsNumber="1" minValue="0" maxValue="60.25"/>
    </cacheField>
    <cacheField name="総数（個人）" numFmtId="0" sqlType="4">
      <sharedItems containsSemiMixedTypes="0" containsString="0" containsNumber="1" containsInteger="1" minValue="0" maxValue="5098"/>
    </cacheField>
    <cacheField name="構成比（個人）" numFmtId="0" sqlType="3">
      <sharedItems containsSemiMixedTypes="0" containsString="0" containsNumber="1" minValue="0" maxValue="69.540000000000006"/>
    </cacheField>
    <cacheField name="総数（法人）" numFmtId="0" sqlType="4">
      <sharedItems containsSemiMixedTypes="0" containsString="0" containsNumber="1" containsInteger="1" minValue="0" maxValue="6003"/>
    </cacheField>
    <cacheField name="構成比（法人）" numFmtId="0" sqlType="3">
      <sharedItems containsSemiMixedTypes="0" containsString="0" containsNumber="1" minValue="0" maxValue="48"/>
    </cacheField>
    <cacheField name="総数（法人以外の団体）" numFmtId="0" sqlType="4">
      <sharedItems containsSemiMixedTypes="0" containsString="0" containsNumber="1" containsInteger="1" minValue="0" maxValue="26" count="10">
        <n v="0"/>
        <n v="2"/>
        <n v="3"/>
        <n v="1"/>
        <n v="4"/>
        <n v="12"/>
        <n v="5"/>
        <n v="7"/>
        <n v="26"/>
        <n v="1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7320717591" createdVersion="5" refreshedVersion="8" minRefreshableVersion="3" recordCount="801" xr:uid="{969B53C4-9BEA-4F13-841E-582FF72DB772}">
  <cacheSource type="external" connectionId="2"/>
  <cacheFields count="14">
    <cacheField name="都道府県" numFmtId="0" sqlType="-9">
      <sharedItems count="1">
        <s v="10 群馬県"/>
      </sharedItems>
    </cacheField>
    <cacheField name="自治体名" numFmtId="0" sqlType="-9">
      <sharedItems count="36">
        <s v="群馬県"/>
        <s v="前橋市"/>
        <s v="高崎市"/>
        <s v="桐生市"/>
        <s v="伊勢崎市"/>
        <s v="太田市"/>
        <s v="沼田市"/>
        <s v="館林市"/>
        <s v="渋川市"/>
        <s v="藤岡市"/>
        <s v="富岡市"/>
        <s v="安中市"/>
        <s v="みどり市"/>
        <s v="北群馬郡榛東村"/>
        <s v="北群馬郡吉岡町"/>
        <s v="多野郡上野村"/>
        <s v="多野郡神流町"/>
        <s v="甘楽郡下仁田町"/>
        <s v="甘楽郡南牧村"/>
        <s v="甘楽郡甘楽町"/>
        <s v="吾妻郡中之条町"/>
        <s v="吾妻郡長野原町"/>
        <s v="吾妻郡嬬恋村"/>
        <s v="吾妻郡草津町"/>
        <s v="吾妻郡高山村"/>
        <s v="吾妻郡東吾妻町"/>
        <s v="利根郡片品村"/>
        <s v="利根郡川場村"/>
        <s v="利根郡昭和村"/>
        <s v="利根郡みなかみ町"/>
        <s v="佐波郡玉村町"/>
        <s v="邑楽郡板倉町"/>
        <s v="邑楽郡明和町"/>
        <s v="邑楽郡千代田町"/>
        <s v="邑楽郡大泉町"/>
        <s v="邑楽郡邑楽町"/>
      </sharedItems>
    </cacheField>
    <cacheField name="自治体" numFmtId="0" sqlType="-9">
      <sharedItems count="36">
        <s v="10000 群馬県"/>
        <s v="10201 前橋市"/>
        <s v="10202 高崎市"/>
        <s v="10203 桐生市"/>
        <s v="10204 伊勢崎市"/>
        <s v="10205 太田市"/>
        <s v="10206 沼田市"/>
        <s v="10207 館林市"/>
        <s v="10208 渋川市"/>
        <s v="10209 藤岡市"/>
        <s v="10210 富岡市"/>
        <s v="10211 安中市"/>
        <s v="10212 みどり市"/>
        <s v="10344 北群馬郡榛東村"/>
        <s v="10345 北群馬郡吉岡町"/>
        <s v="10366 多野郡上野村"/>
        <s v="10367 多野郡神流町"/>
        <s v="10382 甘楽郡下仁田町"/>
        <s v="10383 甘楽郡南牧村"/>
        <s v="10384 甘楽郡甘楽町"/>
        <s v="10421 吾妻郡中之条町"/>
        <s v="10424 吾妻郡長野原町"/>
        <s v="10425 吾妻郡嬬恋村"/>
        <s v="10426 吾妻郡草津町"/>
        <s v="10428 吾妻郡高山村"/>
        <s v="10429 吾妻郡東吾妻町"/>
        <s v="10443 利根郡片品村"/>
        <s v="10444 利根郡川場村"/>
        <s v="10448 利根郡昭和村"/>
        <s v="10449 利根郡みなかみ町"/>
        <s v="10464 佐波郡玉村町"/>
        <s v="10521 邑楽郡板倉町"/>
        <s v="10522 邑楽郡明和町"/>
        <s v="10523 邑楽郡千代田町"/>
        <s v="10524 邑楽郡大泉町"/>
        <s v="10525 邑楽郡邑楽町"/>
      </sharedItems>
    </cacheField>
    <cacheField name="産業分類コード" numFmtId="0" sqlType="-8">
      <sharedItems count="59">
        <s v="78"/>
        <s v="76"/>
        <s v="69"/>
        <s v="06"/>
        <s v="60"/>
        <s v="07"/>
        <s v="58"/>
        <s v="08"/>
        <s v="59"/>
        <s v="82"/>
        <s v="83"/>
        <s v="72"/>
        <s v="89"/>
        <s v="24"/>
        <s v="57"/>
        <s v="74"/>
        <s v="11"/>
        <s v="68"/>
        <s v="85"/>
        <s v="54"/>
        <s v="55"/>
        <s v="61"/>
        <s v="53"/>
        <s v="26"/>
        <s v="31"/>
        <s v="75"/>
        <s v="09"/>
        <s v="12"/>
        <s v="32"/>
        <s v="52"/>
        <s v="79"/>
        <s v="18"/>
        <s v="28"/>
        <s v="13"/>
        <s v="77"/>
        <s v="10"/>
        <s v="16"/>
        <s v="27"/>
        <s v="33"/>
        <s v="71"/>
        <s v="88"/>
        <s v="90"/>
        <s v="92"/>
        <s v="21"/>
        <s v="15"/>
        <s v="36"/>
        <s v="41"/>
        <s v="44"/>
        <s v="80"/>
        <s v="43"/>
        <s v="05"/>
        <s v="38"/>
        <s v="25"/>
        <s v="29"/>
        <s v="70"/>
        <s v="48"/>
        <s v="42"/>
        <s v="23"/>
        <s v="67"/>
      </sharedItems>
    </cacheField>
    <cacheField name="産業分類" numFmtId="0" sqlType="-9">
      <sharedItems count="59">
        <s v="洗濯・理容・美容・浴場業"/>
        <s v="飲食店"/>
        <s v="不動産賃貸業・管理業"/>
        <s v="総合工事業"/>
        <s v="その他の小売業"/>
        <s v="職別工事業（設備工事業を除く）"/>
        <s v="飲食料品小売業"/>
        <s v="設備工事業"/>
        <s v="機械器具小売業"/>
        <s v="その他の教育，学習支援業"/>
        <s v="医療業"/>
        <s v="専門サービス業（他に分類されないもの）"/>
        <s v="自動車整備業"/>
        <s v="金属製品製造業"/>
        <s v="織物・衣服・身の回り品小売業"/>
        <s v="技術サービス業（他に分類されないもの）"/>
        <s v="繊維工業"/>
        <s v="不動産取引業"/>
        <s v="社会保険・社会福祉・介護事業"/>
        <s v="機械器具卸売業"/>
        <s v="その他の卸売業"/>
        <s v="無店舗小売業"/>
        <s v="建築材料，鉱物・金属材料等卸売業"/>
        <s v="生産用機械器具製造業"/>
        <s v="輸送用機械器具製造業"/>
        <s v="宿泊業"/>
        <s v="食料品製造業"/>
        <s v="木材・木製品製造業（家具を除く）"/>
        <s v="その他の製造業"/>
        <s v="飲食料品卸売業"/>
        <s v="その他の生活関連サービス業"/>
        <s v="プラスチック製品製造業（別掲を除く）"/>
        <s v="電子部品・デバイス・電子回路製造業"/>
        <s v="家具・装備品製造業"/>
        <s v="持ち帰り・配達飲食サービス業"/>
        <s v="飲料・たばこ・飼料製造業"/>
        <s v="化学工業"/>
        <s v="業務用機械器具製造業"/>
        <s v="電気業"/>
        <s v="学術・開発研究機関"/>
        <s v="廃棄物処理業"/>
        <s v="機械等修理業（別掲を除く）"/>
        <s v="その他の事業サービス業"/>
        <s v="窯業・土石製品製造業"/>
        <s v="印刷・同関連業"/>
        <s v="水道業"/>
        <s v="映像・音声・文字情報制作業"/>
        <s v="道路貨物運送業"/>
        <s v="娯楽業"/>
        <s v="道路旅客運送業"/>
        <s v="鉱業，採石業，砂利採取業"/>
        <s v="放送業"/>
        <s v="はん用機械器具製造業"/>
        <s v="電気機械器具製造業"/>
        <s v="物品賃貸業"/>
        <s v="運輸に附帯するサービス業"/>
        <s v="鉄道業"/>
        <s v="非鉄金属製造業"/>
        <s v="保険業（保険媒介代理業，保険サービス業を含む）"/>
      </sharedItems>
    </cacheField>
    <cacheField name="産業中分類" numFmtId="0" sqlType="-9">
      <sharedItems count="59">
        <s v="78 洗濯・理容・美容・浴場業"/>
        <s v="76 飲食店"/>
        <s v="69 不動産賃貸業・管理業"/>
        <s v="06 総合工事業"/>
        <s v="60 その他の小売業"/>
        <s v="07 職別工事業（設備工事業を除く）"/>
        <s v="58 飲食料品小売業"/>
        <s v="08 設備工事業"/>
        <s v="59 機械器具小売業"/>
        <s v="82 その他の教育，学習支援業"/>
        <s v="83 医療業"/>
        <s v="72 専門サービス業（他に分類されないもの）"/>
        <s v="89 自動車整備業"/>
        <s v="24 金属製品製造業"/>
        <s v="57 織物・衣服・身の回り品小売業"/>
        <s v="74 技術サービス業（他に分類されないもの）"/>
        <s v="11 繊維工業"/>
        <s v="68 不動産取引業"/>
        <s v="85 社会保険・社会福祉・介護事業"/>
        <s v="54 機械器具卸売業"/>
        <s v="55 その他の卸売業"/>
        <s v="61 無店舗小売業"/>
        <s v="53 建築材料，鉱物・金属材料等卸売業"/>
        <s v="26 生産用機械器具製造業"/>
        <s v="31 輸送用機械器具製造業"/>
        <s v="75 宿泊業"/>
        <s v="09 食料品製造業"/>
        <s v="12 木材・木製品製造業（家具を除く）"/>
        <s v="32 その他の製造業"/>
        <s v="52 飲食料品卸売業"/>
        <s v="79 その他の生活関連サービス業"/>
        <s v="18 プラスチック製品製造業（別掲を除く）"/>
        <s v="28 電子部品・デバイス・電子回路製造業"/>
        <s v="13 家具・装備品製造業"/>
        <s v="77 持ち帰り・配達飲食サービス業"/>
        <s v="10 飲料・たばこ・飼料製造業"/>
        <s v="16 化学工業"/>
        <s v="27 業務用機械器具製造業"/>
        <s v="33 電気業"/>
        <s v="71 学術・開発研究機関"/>
        <s v="88 廃棄物処理業"/>
        <s v="90 機械等修理業（別掲を除く）"/>
        <s v="92 その他の事業サービス業"/>
        <s v="21 窯業・土石製品製造業"/>
        <s v="15 印刷・同関連業"/>
        <s v="36 水道業"/>
        <s v="41 映像・音声・文字情報制作業"/>
        <s v="44 道路貨物運送業"/>
        <s v="80 娯楽業"/>
        <s v="43 道路旅客運送業"/>
        <s v="05 鉱業，採石業，砂利採取業"/>
        <s v="38 放送業"/>
        <s v="25 はん用機械器具製造業"/>
        <s v="29 電気機械器具製造業"/>
        <s v="70 物品賃貸業"/>
        <s v="48 運輸に附帯するサービス業"/>
        <s v="42 鉄道業"/>
        <s v="23 非鉄金属製造業"/>
        <s v="67 保険業（保険媒介代理業，保険サービス業を含む）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5330" count="196">
        <n v="5330"/>
        <n v="4579"/>
        <n v="3687"/>
        <n v="3644"/>
        <n v="3142"/>
        <n v="2610"/>
        <n v="2177"/>
        <n v="1825"/>
        <n v="1745"/>
        <n v="1703"/>
        <n v="1554"/>
        <n v="1293"/>
        <n v="1045"/>
        <n v="984"/>
        <n v="980"/>
        <n v="969"/>
        <n v="735"/>
        <n v="730"/>
        <n v="711"/>
        <n v="709"/>
        <n v="925"/>
        <n v="804"/>
        <n v="595"/>
        <n v="473"/>
        <n v="458"/>
        <n v="355"/>
        <n v="330"/>
        <n v="319"/>
        <n v="291"/>
        <n v="286"/>
        <n v="210"/>
        <n v="165"/>
        <n v="160"/>
        <n v="156"/>
        <n v="152"/>
        <n v="148"/>
        <n v="139"/>
        <n v="105"/>
        <n v="992"/>
        <n v="893"/>
        <n v="759"/>
        <n v="628"/>
        <n v="564"/>
        <n v="407"/>
        <n v="368"/>
        <n v="363"/>
        <n v="359"/>
        <n v="353"/>
        <n v="323"/>
        <n v="285"/>
        <n v="212"/>
        <n v="202"/>
        <n v="179"/>
        <n v="143"/>
        <n v="384"/>
        <n v="379"/>
        <n v="357"/>
        <n v="237"/>
        <n v="205"/>
        <n v="199"/>
        <n v="155"/>
        <n v="104"/>
        <n v="101"/>
        <n v="94"/>
        <n v="84"/>
        <n v="77"/>
        <n v="70"/>
        <n v="66"/>
        <n v="60"/>
        <n v="55"/>
        <n v="45"/>
        <n v="525"/>
        <n v="346"/>
        <n v="341"/>
        <n v="272"/>
        <n v="229"/>
        <n v="214"/>
        <n v="176"/>
        <n v="163"/>
        <n v="149"/>
        <n v="142"/>
        <n v="127"/>
        <n v="124"/>
        <n v="118"/>
        <n v="97"/>
        <n v="92"/>
        <n v="72"/>
        <n v="68"/>
        <n v="566"/>
        <n v="505"/>
        <n v="437"/>
        <n v="307"/>
        <n v="292"/>
        <n v="224"/>
        <n v="217"/>
        <n v="182"/>
        <n v="168"/>
        <n v="159"/>
        <n v="154"/>
        <n v="147"/>
        <n v="146"/>
        <n v="123"/>
        <n v="114"/>
        <n v="88"/>
        <n v="86"/>
        <n v="181"/>
        <n v="134"/>
        <n v="129"/>
        <n v="106"/>
        <n v="96"/>
        <n v="54"/>
        <n v="52"/>
        <n v="38"/>
        <n v="34"/>
        <n v="31"/>
        <n v="24"/>
        <n v="23"/>
        <n v="20"/>
        <n v="17"/>
        <n v="249"/>
        <n v="235"/>
        <n v="135"/>
        <n v="121"/>
        <n v="82"/>
        <n v="76"/>
        <n v="71"/>
        <n v="69"/>
        <n v="67"/>
        <n v="53"/>
        <n v="50"/>
        <n v="42"/>
        <n v="37"/>
        <n v="35"/>
        <n v="28"/>
        <n v="26"/>
        <n v="228"/>
        <n v="198"/>
        <n v="191"/>
        <n v="167"/>
        <n v="107"/>
        <n v="98"/>
        <n v="83"/>
        <n v="78"/>
        <n v="65"/>
        <n v="59"/>
        <n v="48"/>
        <n v="40"/>
        <n v="27"/>
        <n v="25"/>
        <n v="169"/>
        <n v="137"/>
        <n v="133"/>
        <n v="87"/>
        <n v="63"/>
        <n v="61"/>
        <n v="49"/>
        <n v="30"/>
        <n v="21"/>
        <n v="136"/>
        <n v="108"/>
        <n v="51"/>
        <n v="46"/>
        <n v="128"/>
        <n v="95"/>
        <n v="44"/>
        <n v="33"/>
        <n v="32"/>
        <n v="22"/>
        <n v="15"/>
        <n v="109"/>
        <n v="74"/>
        <n v="36"/>
        <n v="19"/>
        <n v="14"/>
        <n v="11"/>
        <n v="9"/>
        <n v="8"/>
        <n v="7"/>
        <n v="6"/>
        <n v="16"/>
        <n v="13"/>
        <n v="12"/>
        <n v="5"/>
        <n v="4"/>
        <n v="3"/>
        <n v="2"/>
        <n v="1"/>
        <n v="18"/>
        <n v="10"/>
        <n v="41"/>
        <n v="47"/>
        <n v="39"/>
        <n v="91"/>
        <n v="56"/>
        <n v="29"/>
        <n v="58"/>
      </sharedItems>
    </cacheField>
    <cacheField name="構成比" numFmtId="0" sqlType="3">
      <sharedItems containsSemiMixedTypes="0" containsString="0" containsNumber="1" minValue="0.42" maxValue="53.97" count="399">
        <n v="10.37"/>
        <n v="8.91"/>
        <n v="7.17"/>
        <n v="7.09"/>
        <n v="6.11"/>
        <n v="5.08"/>
        <n v="4.24"/>
        <n v="3.55"/>
        <n v="3.4"/>
        <n v="3.31"/>
        <n v="3.02"/>
        <n v="2.52"/>
        <n v="2.0299999999999998"/>
        <n v="1.91"/>
        <n v="1.89"/>
        <n v="1.43"/>
        <n v="1.42"/>
        <n v="1.38"/>
        <n v="10.74"/>
        <n v="9.33"/>
        <n v="8.5299999999999994"/>
        <n v="6.91"/>
        <n v="5.49"/>
        <n v="5.32"/>
        <n v="4.12"/>
        <n v="3.83"/>
        <n v="3.7"/>
        <n v="3.38"/>
        <n v="3.32"/>
        <n v="2.44"/>
        <n v="1.92"/>
        <n v="1.86"/>
        <n v="1.81"/>
        <n v="1.76"/>
        <n v="1.72"/>
        <n v="1.61"/>
        <n v="1.22"/>
        <n v="10.35"/>
        <n v="9.32"/>
        <n v="7.92"/>
        <n v="6.55"/>
        <n v="5.88"/>
        <n v="4.25"/>
        <n v="3.84"/>
        <n v="3.79"/>
        <n v="3.75"/>
        <n v="3.68"/>
        <n v="3.37"/>
        <n v="2.97"/>
        <n v="2.21"/>
        <n v="2.11"/>
        <n v="1.87"/>
        <n v="1.67"/>
        <n v="1.54"/>
        <n v="1.49"/>
        <n v="10.66"/>
        <n v="10.52"/>
        <n v="9.91"/>
        <n v="6.58"/>
        <n v="5.69"/>
        <n v="5.52"/>
        <n v="4.3"/>
        <n v="2.89"/>
        <n v="2.8"/>
        <n v="2.61"/>
        <n v="2.33"/>
        <n v="2.14"/>
        <n v="1.94"/>
        <n v="1.83"/>
        <n v="1.53"/>
        <n v="1.25"/>
        <n v="11.09"/>
        <n v="7.31"/>
        <n v="7.2"/>
        <n v="6.04"/>
        <n v="5.74"/>
        <n v="4.84"/>
        <n v="4.5199999999999996"/>
        <n v="3.72"/>
        <n v="3.44"/>
        <n v="3.15"/>
        <n v="3"/>
        <n v="2.68"/>
        <n v="2.62"/>
        <n v="2.4900000000000002"/>
        <n v="2.2200000000000002"/>
        <n v="2.0499999999999998"/>
        <n v="1.52"/>
        <n v="1.44"/>
        <n v="10.44"/>
        <n v="8.06"/>
        <n v="5.67"/>
        <n v="5.39"/>
        <n v="4.13"/>
        <n v="4"/>
        <n v="3.36"/>
        <n v="3.1"/>
        <n v="2.93"/>
        <n v="2.84"/>
        <n v="2.71"/>
        <n v="2.69"/>
        <n v="2.34"/>
        <n v="2.27"/>
        <n v="2.1"/>
        <n v="1.79"/>
        <n v="1.62"/>
        <n v="1.59"/>
        <n v="11.66"/>
        <n v="11.34"/>
        <n v="8.6300000000000008"/>
        <n v="8.31"/>
        <n v="6.83"/>
        <n v="6.19"/>
        <n v="3.48"/>
        <n v="3.35"/>
        <n v="2.9"/>
        <n v="2.4500000000000002"/>
        <n v="2.19"/>
        <n v="2"/>
        <n v="1.55"/>
        <n v="1.48"/>
        <n v="1.29"/>
        <n v="1.1000000000000001"/>
        <n v="12.31"/>
        <n v="11.62"/>
        <n v="7.07"/>
        <n v="6.67"/>
        <n v="5.98"/>
        <n v="4.05"/>
        <n v="3.76"/>
        <n v="3.51"/>
        <n v="3.41"/>
        <n v="2.4700000000000002"/>
        <n v="2.08"/>
        <n v="1.73"/>
        <n v="1.68"/>
        <n v="10.77"/>
        <n v="10.45"/>
        <n v="9.07"/>
        <n v="8.75"/>
        <n v="7.65"/>
        <n v="4.9000000000000004"/>
        <n v="4.49"/>
        <n v="3.8"/>
        <n v="3.57"/>
        <n v="2.98"/>
        <n v="2.7"/>
        <n v="2.29"/>
        <n v="2.2000000000000002"/>
        <n v="2.06"/>
        <n v="1.74"/>
        <n v="1.28"/>
        <n v="1.24"/>
        <n v="1.1499999999999999"/>
        <n v="8.2799999999999994"/>
        <n v="7.66"/>
        <n v="5.48"/>
        <n v="5.42"/>
        <n v="3.92"/>
        <n v="3.74"/>
        <n v="3.05"/>
        <n v="1.93"/>
        <n v="1.56"/>
        <n v="1.31"/>
        <n v="9.36"/>
        <n v="8.66"/>
        <n v="7.83"/>
        <n v="6.88"/>
        <n v="6.43"/>
        <n v="5.35"/>
        <n v="4.46"/>
        <n v="4.2699999999999996"/>
        <n v="3.25"/>
        <n v="3.06"/>
        <n v="2.42"/>
        <n v="2.36"/>
        <n v="2.17"/>
        <n v="1.78"/>
        <n v="1.46"/>
        <n v="12.22"/>
        <n v="10.02"/>
        <n v="7.44"/>
        <n v="5.25"/>
        <n v="5.09"/>
        <n v="4.78"/>
        <n v="4.07"/>
        <n v="3.45"/>
        <n v="2.58"/>
        <n v="2.5099999999999998"/>
        <n v="1.96"/>
        <n v="1.8"/>
        <n v="1.64"/>
        <n v="1.17"/>
        <n v="9.06"/>
        <n v="8.0399999999999991"/>
        <n v="7.43"/>
        <n v="7.36"/>
        <n v="6.47"/>
        <n v="5.65"/>
        <n v="5.04"/>
        <n v="4.43"/>
        <n v="4.29"/>
        <n v="3.07"/>
        <n v="2.72"/>
        <n v="2.38"/>
        <n v="2.3199999999999998"/>
        <n v="2.1800000000000002"/>
        <n v="1.57"/>
        <n v="1.5"/>
        <n v="1.1599999999999999"/>
        <n v="15.1"/>
        <n v="8.39"/>
        <n v="6.38"/>
        <n v="5.7"/>
        <n v="5.03"/>
        <n v="4.7"/>
        <n v="3.69"/>
        <n v="2.35"/>
        <n v="2.0099999999999998"/>
        <n v="11.08"/>
        <n v="8.59"/>
        <n v="7.48"/>
        <n v="4.16"/>
        <n v="3.88"/>
        <n v="3.6"/>
        <n v="1.66"/>
        <n v="1.39"/>
        <n v="1.1100000000000001"/>
        <n v="12.5"/>
        <n v="9.7200000000000006"/>
        <n v="6.94"/>
        <n v="5.56"/>
        <n v="4.17"/>
        <n v="2.78"/>
        <n v="19.7"/>
        <n v="17.420000000000002"/>
        <n v="12.12"/>
        <n v="9.09"/>
        <n v="6.06"/>
        <n v="5.3"/>
        <n v="0.76"/>
        <n v="9.76"/>
        <n v="9.41"/>
        <n v="8.7100000000000009"/>
        <n v="8.01"/>
        <n v="7.32"/>
        <n v="6.27"/>
        <n v="4.88"/>
        <n v="4.53"/>
        <n v="3.14"/>
        <n v="2.79"/>
        <n v="2.09"/>
        <n v="13.16"/>
        <n v="10.53"/>
        <n v="9.2100000000000009"/>
        <n v="5.26"/>
        <n v="3.95"/>
        <n v="2.63"/>
        <n v="1.32"/>
        <n v="9.11"/>
        <n v="8.44"/>
        <n v="5.78"/>
        <n v="5.1100000000000003"/>
        <n v="3.78"/>
        <n v="3.56"/>
        <n v="3.11"/>
        <n v="12.41"/>
        <n v="9.59"/>
        <n v="8.83"/>
        <n v="8.65"/>
        <n v="7.33"/>
        <n v="6.95"/>
        <n v="6.77"/>
        <n v="3.2"/>
        <n v="1.69"/>
        <n v="1.1299999999999999"/>
        <n v="0.94"/>
        <n v="16.84"/>
        <n v="10.88"/>
        <n v="9.1199999999999992"/>
        <n v="8.07"/>
        <n v="5.96"/>
        <n v="4.5599999999999996"/>
        <n v="3.86"/>
        <n v="1.75"/>
        <n v="1.4"/>
        <n v="1.05"/>
        <n v="0.7"/>
        <n v="16.98"/>
        <n v="13.75"/>
        <n v="10.51"/>
        <n v="7.01"/>
        <n v="5.93"/>
        <n v="5.12"/>
        <n v="4.8499999999999996"/>
        <n v="4.3099999999999996"/>
        <n v="3.23"/>
        <n v="2.4300000000000002"/>
        <n v="2.16"/>
        <n v="1.35"/>
        <n v="1.08"/>
        <n v="21.26"/>
        <n v="17.989999999999998"/>
        <n v="7.94"/>
        <n v="7.71"/>
        <n v="6.07"/>
        <n v="5.14"/>
        <n v="4.21"/>
        <n v="2.57"/>
        <n v="0.93"/>
        <n v="19.05"/>
        <n v="14.29"/>
        <n v="8.33"/>
        <n v="7.14"/>
        <n v="4.76"/>
        <n v="1.19"/>
        <n v="14.66"/>
        <n v="12.3"/>
        <n v="7.85"/>
        <n v="6.54"/>
        <n v="6.28"/>
        <n v="5.76"/>
        <n v="2.88"/>
        <n v="53.97"/>
        <n v="5.44"/>
        <n v="4.5999999999999996"/>
        <n v="1.26"/>
        <n v="0.84"/>
        <n v="0.42"/>
        <n v="13.64"/>
        <n v="7.58"/>
        <n v="4.55"/>
        <n v="3.03"/>
        <n v="17.95"/>
        <n v="11.11"/>
        <n v="10.26"/>
        <n v="9.4"/>
        <n v="7.69"/>
        <n v="5.13"/>
        <n v="3.42"/>
        <n v="2.56"/>
        <n v="1.71"/>
        <n v="0.85"/>
        <n v="11.71"/>
        <n v="8.1300000000000008"/>
        <n v="7.15"/>
        <n v="3.58"/>
        <n v="2.2799999999999998"/>
        <n v="1.95"/>
        <n v="1.3"/>
        <n v="1.1399999999999999"/>
        <n v="0.98"/>
        <n v="10.28"/>
        <n v="4.83"/>
        <n v="3.89"/>
        <n v="3.43"/>
        <n v="3.27"/>
        <n v="9.81"/>
        <n v="9.5500000000000007"/>
        <n v="8.49"/>
        <n v="6.9"/>
        <n v="6.63"/>
        <n v="5.31"/>
        <n v="3.98"/>
        <n v="3.18"/>
        <n v="2.39"/>
        <n v="2.12"/>
        <n v="1.33"/>
        <n v="1.06"/>
        <n v="11.06"/>
        <n v="8.2899999999999991"/>
        <n v="5.99"/>
        <n v="4.6100000000000003"/>
        <n v="2.76"/>
        <n v="2.2999999999999998"/>
        <n v="1.84"/>
        <n v="8.48"/>
        <n v="6.71"/>
        <n v="6.36"/>
        <n v="6.01"/>
        <n v="4.95"/>
        <n v="3.53"/>
        <n v="1.41"/>
        <n v="12.29"/>
        <n v="11.95"/>
        <n v="6.03"/>
        <n v="5.92"/>
        <n v="4.32"/>
        <n v="2.96"/>
        <n v="2.5"/>
        <n v="6.21"/>
        <n v="4.79"/>
        <n v="4.26"/>
        <n v="4.08"/>
        <n v="3.9"/>
        <n v="3.19"/>
        <n v="2.48"/>
        <n v="1.77"/>
        <n v="1.6"/>
      </sharedItems>
    </cacheField>
    <cacheField name="総数（個人）" numFmtId="0" sqlType="4">
      <sharedItems containsSemiMixedTypes="0" containsString="0" containsNumber="1" containsInteger="1" minValue="0" maxValue="4624" count="147">
        <n v="4624"/>
        <n v="3900"/>
        <n v="2031"/>
        <n v="1141"/>
        <n v="1565"/>
        <n v="1210"/>
        <n v="1464"/>
        <n v="541"/>
        <n v="933"/>
        <n v="1115"/>
        <n v="1402"/>
        <n v="828"/>
        <n v="783"/>
        <n v="357"/>
        <n v="447"/>
        <n v="439"/>
        <n v="419"/>
        <n v="114"/>
        <n v="13"/>
        <n v="78"/>
        <n v="781"/>
        <n v="671"/>
        <n v="386"/>
        <n v="117"/>
        <n v="214"/>
        <n v="152"/>
        <n v="244"/>
        <n v="210"/>
        <n v="70"/>
        <n v="282"/>
        <n v="186"/>
        <n v="130"/>
        <n v="67"/>
        <n v="121"/>
        <n v="65"/>
        <n v="1"/>
        <n v="15"/>
        <n v="26"/>
        <n v="45"/>
        <n v="844"/>
        <n v="730"/>
        <n v="308"/>
        <n v="116"/>
        <n v="264"/>
        <n v="134"/>
        <n v="227"/>
        <n v="208"/>
        <n v="211"/>
        <n v="68"/>
        <n v="281"/>
        <n v="143"/>
        <n v="81"/>
        <n v="90"/>
        <n v="21"/>
        <n v="11"/>
        <n v="23"/>
        <n v="19"/>
        <n v="0"/>
        <n v="217"/>
        <n v="334"/>
        <n v="324"/>
        <n v="133"/>
        <n v="82"/>
        <n v="156"/>
        <n v="89"/>
        <n v="100"/>
        <n v="60"/>
        <n v="43"/>
        <n v="53"/>
        <n v="46"/>
        <n v="41"/>
        <n v="24"/>
        <n v="25"/>
        <n v="16"/>
        <n v="36"/>
        <n v="448"/>
        <n v="207"/>
        <n v="296"/>
        <n v="80"/>
        <n v="93"/>
        <n v="103"/>
        <n v="47"/>
        <n v="48"/>
        <n v="86"/>
        <n v="91"/>
        <n v="104"/>
        <n v="35"/>
        <n v="29"/>
        <n v="6"/>
        <n v="9"/>
        <n v="486"/>
        <n v="297"/>
        <n v="85"/>
        <n v="122"/>
        <n v="95"/>
        <n v="54"/>
        <n v="105"/>
        <n v="57"/>
        <n v="101"/>
        <n v="30"/>
        <n v="87"/>
        <n v="14"/>
        <n v="10"/>
        <n v="18"/>
        <n v="163"/>
        <n v="159"/>
        <n v="63"/>
        <n v="49"/>
        <n v="76"/>
        <n v="52"/>
        <n v="32"/>
        <n v="44"/>
        <n v="20"/>
        <n v="4"/>
        <n v="7"/>
        <n v="226"/>
        <n v="66"/>
        <n v="31"/>
        <n v="22"/>
        <n v="33"/>
        <n v="206"/>
        <n v="169"/>
        <n v="175"/>
        <n v="75"/>
        <n v="61"/>
        <n v="27"/>
        <n v="37"/>
        <n v="2"/>
        <n v="12"/>
        <n v="154"/>
        <n v="79"/>
        <n v="38"/>
        <n v="5"/>
        <n v="118"/>
        <n v="62"/>
        <n v="69"/>
        <n v="138"/>
        <n v="59"/>
        <n v="40"/>
        <n v="8"/>
        <n v="124"/>
        <n v="42"/>
        <n v="3"/>
        <n v="28"/>
        <n v="17"/>
        <n v="109"/>
        <n v="58"/>
      </sharedItems>
    </cacheField>
    <cacheField name="構成比（個人）" numFmtId="0" sqlType="3">
      <sharedItems containsSemiMixedTypes="0" containsString="0" containsNumber="1" minValue="0" maxValue="62.64" count="414">
        <n v="17.239999999999998"/>
        <n v="14.54"/>
        <n v="7.57"/>
        <n v="4.25"/>
        <n v="5.83"/>
        <n v="4.51"/>
        <n v="5.46"/>
        <n v="2.02"/>
        <n v="3.48"/>
        <n v="4.16"/>
        <n v="5.23"/>
        <n v="3.09"/>
        <n v="2.92"/>
        <n v="1.33"/>
        <n v="1.67"/>
        <n v="1.64"/>
        <n v="1.56"/>
        <n v="0.43"/>
        <n v="0.05"/>
        <n v="0.28999999999999998"/>
        <n v="18.809999999999999"/>
        <n v="16.16"/>
        <n v="9.2899999999999991"/>
        <n v="2.82"/>
        <n v="5.15"/>
        <n v="3.66"/>
        <n v="5.88"/>
        <n v="5.0599999999999996"/>
        <n v="1.69"/>
        <n v="6.79"/>
        <n v="4.4800000000000004"/>
        <n v="3.13"/>
        <n v="1.61"/>
        <n v="2.91"/>
        <n v="1.57"/>
        <n v="0.31"/>
        <n v="0.02"/>
        <n v="0.36"/>
        <n v="0.63"/>
        <n v="1.08"/>
        <n v="19.39"/>
        <n v="16.77"/>
        <n v="7.08"/>
        <n v="2.66"/>
        <n v="6.06"/>
        <n v="3.08"/>
        <n v="5.21"/>
        <n v="4.78"/>
        <n v="4.8499999999999996"/>
        <n v="6.46"/>
        <n v="3.29"/>
        <n v="1.86"/>
        <n v="2.0699999999999998"/>
        <n v="0.48"/>
        <n v="0.25"/>
        <n v="0.53"/>
        <n v="2.62"/>
        <n v="0.44"/>
        <n v="1.03"/>
        <n v="0"/>
        <n v="9.93"/>
        <n v="15.28"/>
        <n v="14.82"/>
        <n v="6.08"/>
        <n v="5.54"/>
        <n v="3.75"/>
        <n v="7.14"/>
        <n v="4.07"/>
        <n v="4.57"/>
        <n v="2.74"/>
        <n v="1.97"/>
        <n v="2.42"/>
        <n v="2.1"/>
        <n v="1.88"/>
        <n v="1.1000000000000001"/>
        <n v="1.1399999999999999"/>
        <n v="0.73"/>
        <n v="1.65"/>
        <n v="18.98"/>
        <n v="8.77"/>
        <n v="12.54"/>
        <n v="5.51"/>
        <n v="3.39"/>
        <n v="3.94"/>
        <n v="4.3600000000000003"/>
        <n v="4.83"/>
        <n v="1.99"/>
        <n v="4.24"/>
        <n v="2.0299999999999998"/>
        <n v="3.64"/>
        <n v="3.85"/>
        <n v="4.4000000000000004"/>
        <n v="1.48"/>
        <n v="1.23"/>
        <n v="0.89"/>
        <n v="0.38"/>
        <n v="18.29"/>
        <n v="11.18"/>
        <n v="13.44"/>
        <n v="3.2"/>
        <n v="4.59"/>
        <n v="3.58"/>
        <n v="3.95"/>
        <n v="5.87"/>
        <n v="3.91"/>
        <n v="2.15"/>
        <n v="3.8"/>
        <n v="1.1299999999999999"/>
        <n v="3.27"/>
        <n v="3.24"/>
        <n v="1.54"/>
        <n v="1.35"/>
        <n v="0.68"/>
        <n v="17.32"/>
        <n v="16.899999999999999"/>
        <n v="6.7"/>
        <n v="8.08"/>
        <n v="5.53"/>
        <n v="3.4"/>
        <n v="3.72"/>
        <n v="3.19"/>
        <n v="4.68"/>
        <n v="2.13"/>
        <n v="2.5499999999999998"/>
        <n v="1.49"/>
        <n v="1.17"/>
        <n v="0.74"/>
        <n v="19.600000000000001"/>
        <n v="17.95"/>
        <n v="7.81"/>
        <n v="4.5999999999999996"/>
        <n v="2.17"/>
        <n v="5.72"/>
        <n v="3.56"/>
        <n v="2.69"/>
        <n v="1.91"/>
        <n v="2.86"/>
        <n v="0.61"/>
        <n v="0.09"/>
        <n v="1.3"/>
        <n v="16.21"/>
        <n v="13.3"/>
        <n v="13.77"/>
        <n v="5.9"/>
        <n v="4.8"/>
        <n v="5.27"/>
        <n v="2.12"/>
        <n v="3.46"/>
        <n v="3.23"/>
        <n v="1.18"/>
        <n v="2.2799999999999998"/>
        <n v="1.26"/>
        <n v="0.16"/>
        <n v="0.71"/>
        <n v="0.79"/>
        <n v="0.94"/>
        <n v="18.05"/>
        <n v="8.91"/>
        <n v="5.74"/>
        <n v="10.67"/>
        <n v="9.26"/>
        <n v="4.22"/>
        <n v="5.16"/>
        <n v="5.04"/>
        <n v="2.34"/>
        <n v="1.29"/>
        <n v="4.45"/>
        <n v="2.58"/>
        <n v="1.76"/>
        <n v="0.47"/>
        <n v="1.52"/>
        <n v="0.59"/>
        <n v="0.23"/>
        <n v="14.14"/>
        <n v="12.45"/>
        <n v="6.96"/>
        <n v="6.54"/>
        <n v="7.28"/>
        <n v="5.17"/>
        <n v="3.38"/>
        <n v="4.01"/>
        <n v="2.3199999999999998"/>
        <n v="3.9"/>
        <n v="2"/>
        <n v="1.37"/>
        <n v="1.58"/>
        <n v="0.95"/>
        <n v="1.1599999999999999"/>
        <n v="20.85"/>
        <n v="5.44"/>
        <n v="9.2100000000000009"/>
        <n v="6.04"/>
        <n v="3.78"/>
        <n v="1.96"/>
        <n v="3.32"/>
        <n v="6.19"/>
        <n v="2.87"/>
        <n v="1.66"/>
        <n v="3.47"/>
        <n v="2.72"/>
        <n v="1.21"/>
        <n v="0.6"/>
        <n v="0.76"/>
        <n v="8.09"/>
        <n v="6.33"/>
        <n v="5.63"/>
        <n v="6.92"/>
        <n v="5.39"/>
        <n v="4.92"/>
        <n v="2.11"/>
        <n v="2.7"/>
        <n v="1.06"/>
        <n v="2.23"/>
        <n v="1.41"/>
        <n v="0.35"/>
        <n v="7.04"/>
        <n v="9.15"/>
        <n v="12.68"/>
        <n v="10.56"/>
        <n v="7.75"/>
        <n v="4.93"/>
        <n v="4.2300000000000004"/>
        <n v="3.52"/>
        <n v="0.7"/>
        <n v="17.78"/>
        <n v="11.11"/>
        <n v="15.56"/>
        <n v="6.11"/>
        <n v="4.4400000000000004"/>
        <n v="6.67"/>
        <n v="1.1100000000000001"/>
        <n v="3.33"/>
        <n v="2.78"/>
        <n v="0.56000000000000005"/>
        <n v="12.5"/>
        <n v="8.33"/>
        <n v="4.17"/>
        <n v="2.08"/>
        <n v="23.58"/>
        <n v="16.04"/>
        <n v="12.26"/>
        <n v="6.6"/>
        <n v="4.72"/>
        <n v="1.89"/>
        <n v="2.83"/>
        <n v="15.88"/>
        <n v="14.71"/>
        <n v="4.71"/>
        <n v="7.06"/>
        <n v="9.41"/>
        <n v="2.94"/>
        <n v="3.53"/>
        <n v="5.29"/>
        <n v="4.12"/>
        <n v="2.35"/>
        <n v="14.06"/>
        <n v="10.94"/>
        <n v="9.3800000000000008"/>
        <n v="6.25"/>
        <n v="4.6900000000000004"/>
        <n v="11.07"/>
        <n v="11.74"/>
        <n v="6.38"/>
        <n v="7.38"/>
        <n v="3.36"/>
        <n v="2.0099999999999998"/>
        <n v="5.7"/>
        <n v="5.03"/>
        <n v="5.37"/>
        <n v="1.68"/>
        <n v="3.02"/>
        <n v="3.69"/>
        <n v="1.34"/>
        <n v="18.239999999999998"/>
        <n v="14.59"/>
        <n v="6.99"/>
        <n v="11.55"/>
        <n v="6.69"/>
        <n v="7.6"/>
        <n v="5.47"/>
        <n v="1.82"/>
        <n v="1.22"/>
        <n v="0.3"/>
        <n v="14.01"/>
        <n v="17.829999999999998"/>
        <n v="15.29"/>
        <n v="9.5500000000000007"/>
        <n v="7.01"/>
        <n v="3.82"/>
        <n v="3.18"/>
        <n v="5.0999999999999996"/>
        <n v="1.27"/>
        <n v="0.64"/>
        <n v="15.15"/>
        <n v="15.66"/>
        <n v="12.12"/>
        <n v="5.05"/>
        <n v="3.03"/>
        <n v="2.5299999999999998"/>
        <n v="0.51"/>
        <n v="1.01"/>
        <n v="21.21"/>
        <n v="25.54"/>
        <n v="5.19"/>
        <n v="8.23"/>
        <n v="1.73"/>
        <n v="0.87"/>
        <n v="2.16"/>
        <n v="13.56"/>
        <n v="18.64"/>
        <n v="6.78"/>
        <n v="8.4700000000000006"/>
        <n v="10.17"/>
        <n v="5.08"/>
        <n v="13.17"/>
        <n v="17.7"/>
        <n v="9.4700000000000006"/>
        <n v="7"/>
        <n v="5.35"/>
        <n v="8.64"/>
        <n v="2.88"/>
        <n v="4.53"/>
        <n v="0.41"/>
        <n v="2.4700000000000002"/>
        <n v="0.82"/>
        <n v="2.06"/>
        <n v="62.64"/>
        <n v="6.9"/>
        <n v="2.2999999999999998"/>
        <n v="4.0199999999999996"/>
        <n v="5.75"/>
        <n v="3.45"/>
        <n v="1.72"/>
        <n v="0.56999999999999995"/>
        <n v="1.1499999999999999"/>
        <n v="12.82"/>
        <n v="20.51"/>
        <n v="10.26"/>
        <n v="7.69"/>
        <n v="2.56"/>
        <n v="5.13"/>
        <n v="11.84"/>
        <n v="14.47"/>
        <n v="15.79"/>
        <n v="6.58"/>
        <n v="1.32"/>
        <n v="5.26"/>
        <n v="2.63"/>
        <n v="14.1"/>
        <n v="16.190000000000001"/>
        <n v="8.6199999999999992"/>
        <n v="11.49"/>
        <n v="6.01"/>
        <n v="2.61"/>
        <n v="1.83"/>
        <n v="1.31"/>
        <n v="2.09"/>
        <n v="0.78"/>
        <n v="0.26"/>
        <n v="0.52"/>
        <n v="15.08"/>
        <n v="17.850000000000001"/>
        <n v="4.62"/>
        <n v="9.23"/>
        <n v="1.85"/>
        <n v="6.77"/>
        <n v="4.3099999999999996"/>
        <n v="2.77"/>
        <n v="0.92"/>
        <n v="2.46"/>
        <n v="0.62"/>
        <n v="7.73"/>
        <n v="14.09"/>
        <n v="9.09"/>
        <n v="10.91"/>
        <n v="4.55"/>
        <n v="5.45"/>
        <n v="5.91"/>
        <n v="2.27"/>
        <n v="0.91"/>
        <n v="1.36"/>
        <n v="0.45"/>
        <n v="18.11"/>
        <n v="7.09"/>
        <n v="9.4499999999999993"/>
        <n v="8.66"/>
        <n v="2.36"/>
        <n v="6.3"/>
        <n v="3.15"/>
        <n v="7.63"/>
        <n v="11.86"/>
        <n v="5.93"/>
        <n v="9.32"/>
        <n v="12.71"/>
        <n v="2.54"/>
        <n v="0.85"/>
        <n v="18.66"/>
        <n v="17.57"/>
        <n v="5.42"/>
        <n v="5.64"/>
        <n v="4.7699999999999996"/>
        <n v="6.07"/>
        <n v="7.16"/>
        <n v="3.04"/>
        <n v="2.39"/>
        <n v="1.74"/>
        <n v="0.22"/>
        <n v="18.440000000000001"/>
        <n v="4.96"/>
        <n v="4.26"/>
        <n v="4.6100000000000003"/>
        <n v="1.77"/>
        <n v="1.42"/>
        <n v="2.84"/>
      </sharedItems>
    </cacheField>
    <cacheField name="総数（法人）" numFmtId="0" sqlType="4">
      <sharedItems containsSemiMixedTypes="0" containsString="0" containsNumber="1" containsInteger="1" minValue="0" maxValue="2502" count="135">
        <n v="704"/>
        <n v="678"/>
        <n v="1654"/>
        <n v="2502"/>
        <n v="1575"/>
        <n v="1399"/>
        <n v="705"/>
        <n v="1284"/>
        <n v="812"/>
        <n v="397"/>
        <n v="149"/>
        <n v="464"/>
        <n v="262"/>
        <n v="627"/>
        <n v="533"/>
        <n v="513"/>
        <n v="316"/>
        <n v="615"/>
        <n v="629"/>
        <n v="631"/>
        <n v="143"/>
        <n v="133"/>
        <n v="349"/>
        <n v="478"/>
        <n v="259"/>
        <n v="305"/>
        <n v="103"/>
        <n v="119"/>
        <n v="249"/>
        <n v="37"/>
        <n v="105"/>
        <n v="156"/>
        <n v="142"/>
        <n v="44"/>
        <n v="95"/>
        <n v="141"/>
        <n v="112"/>
        <n v="60"/>
        <n v="148"/>
        <n v="163"/>
        <n v="450"/>
        <n v="511"/>
        <n v="299"/>
        <n v="273"/>
        <n v="90"/>
        <n v="154"/>
        <n v="285"/>
        <n v="41"/>
        <n v="131"/>
        <n v="181"/>
        <n v="168"/>
        <n v="46"/>
        <n v="129"/>
        <n v="98"/>
        <n v="128"/>
        <n v="167"/>
        <n v="33"/>
        <n v="104"/>
        <n v="84"/>
        <n v="117"/>
        <n v="42"/>
        <n v="66"/>
        <n v="4"/>
        <n v="51"/>
        <n v="31"/>
        <n v="17"/>
        <n v="18"/>
        <n v="29"/>
        <n v="9"/>
        <n v="77"/>
        <n v="139"/>
        <n v="45"/>
        <n v="192"/>
        <n v="136"/>
        <n v="111"/>
        <n v="62"/>
        <n v="116"/>
        <n v="94"/>
        <n v="14"/>
        <n v="70"/>
        <n v="48"/>
        <n v="63"/>
        <n v="59"/>
        <n v="80"/>
        <n v="208"/>
        <n v="222"/>
        <n v="170"/>
        <n v="12"/>
        <n v="97"/>
        <n v="40"/>
        <n v="109"/>
        <n v="28"/>
        <n v="87"/>
        <n v="47"/>
        <n v="50"/>
        <n v="68"/>
        <n v="71"/>
        <n v="22"/>
        <n v="10"/>
        <n v="15"/>
        <n v="1"/>
        <n v="8"/>
        <n v="7"/>
        <n v="20"/>
        <n v="13"/>
        <n v="23"/>
        <n v="53"/>
        <n v="82"/>
        <n v="96"/>
        <n v="19"/>
        <n v="30"/>
        <n v="36"/>
        <n v="34"/>
        <n v="24"/>
        <n v="27"/>
        <n v="11"/>
        <n v="56"/>
        <n v="5"/>
        <n v="32"/>
        <n v="16"/>
        <n v="61"/>
        <n v="25"/>
        <n v="38"/>
        <n v="21"/>
        <n v="57"/>
        <n v="0"/>
        <n v="92"/>
        <n v="39"/>
        <n v="3"/>
        <n v="49"/>
        <n v="54"/>
        <n v="6"/>
        <n v="35"/>
        <n v="2"/>
        <n v="26"/>
      </sharedItems>
    </cacheField>
    <cacheField name="構成比（法人）" numFmtId="0" sqlType="3">
      <sharedItems containsSemiMixedTypes="0" containsString="0" containsNumber="1" minValue="0" maxValue="32.79" count="332">
        <n v="2.92"/>
        <n v="2.81"/>
        <n v="6.86"/>
        <n v="10.38"/>
        <n v="6.54"/>
        <n v="5.81"/>
        <n v="2.93"/>
        <n v="5.33"/>
        <n v="3.37"/>
        <n v="1.65"/>
        <n v="0.62"/>
        <n v="1.93"/>
        <n v="1.0900000000000001"/>
        <n v="2.6"/>
        <n v="2.21"/>
        <n v="2.13"/>
        <n v="1.31"/>
        <n v="2.5499999999999998"/>
        <n v="2.61"/>
        <n v="2.62"/>
        <n v="3.23"/>
        <n v="3"/>
        <n v="7.88"/>
        <n v="10.79"/>
        <n v="5.85"/>
        <n v="6.88"/>
        <n v="2.33"/>
        <n v="2.69"/>
        <n v="5.62"/>
        <n v="0.84"/>
        <n v="2.37"/>
        <n v="3.52"/>
        <n v="3.21"/>
        <n v="0.99"/>
        <n v="2.14"/>
        <n v="3.18"/>
        <n v="2.5299999999999998"/>
        <n v="1.35"/>
        <n v="2.89"/>
        <n v="8.7799999999999994"/>
        <n v="9.9700000000000006"/>
        <n v="5.83"/>
        <n v="1.76"/>
        <n v="5.56"/>
        <n v="0.8"/>
        <n v="2.77"/>
        <n v="2.56"/>
        <n v="2.3199999999999998"/>
        <n v="3.53"/>
        <n v="3.28"/>
        <n v="0.9"/>
        <n v="2.52"/>
        <n v="1.91"/>
        <n v="2.5"/>
        <n v="12"/>
        <n v="3.16"/>
        <n v="7.47"/>
        <n v="6.03"/>
        <n v="8.41"/>
        <n v="3.02"/>
        <n v="4.74"/>
        <n v="0.28999999999999998"/>
        <n v="2.95"/>
        <n v="3.66"/>
        <n v="2.23"/>
        <n v="1.22"/>
        <n v="1.29"/>
        <n v="2.08"/>
        <n v="0.65"/>
        <n v="3.29"/>
        <n v="5.93"/>
        <n v="1.92"/>
        <n v="6.66"/>
        <n v="8.19"/>
        <n v="5.8"/>
        <n v="2.65"/>
        <n v="4.95"/>
        <n v="1.41"/>
        <n v="4.01"/>
        <n v="1.75"/>
        <n v="0.6"/>
        <n v="2.99"/>
        <n v="2.0499999999999998"/>
        <n v="2.1800000000000002"/>
        <n v="7.61"/>
        <n v="8.1199999999999992"/>
        <n v="6.22"/>
        <n v="4.72"/>
        <n v="5.96"/>
        <n v="2.82"/>
        <n v="0.44"/>
        <n v="1.86"/>
        <n v="3.55"/>
        <n v="1.68"/>
        <n v="4.24"/>
        <n v="1.46"/>
        <n v="3.99"/>
        <n v="1.02"/>
        <n v="1.72"/>
        <n v="1.83"/>
        <n v="2.4900000000000002"/>
        <n v="3.05"/>
        <n v="2.88"/>
        <n v="12.03"/>
        <n v="13.56"/>
        <n v="4.92"/>
        <n v="7.46"/>
        <n v="3.73"/>
        <n v="5.59"/>
        <n v="1.69"/>
        <n v="2.54"/>
        <n v="0.17"/>
        <n v="1.36"/>
        <n v="1.19"/>
        <n v="2.0299999999999998"/>
        <n v="0.68"/>
        <n v="3.39"/>
        <n v="2.2000000000000002"/>
        <n v="2.71"/>
        <n v="3.3"/>
        <n v="6.24"/>
        <n v="9.66"/>
        <n v="11.31"/>
        <n v="2.2400000000000002"/>
        <n v="1.18"/>
        <n v="1.06"/>
        <n v="4"/>
        <n v="2.83"/>
        <n v="1.3"/>
        <n v="3.24"/>
        <n v="6.6"/>
        <n v="2.57"/>
        <n v="12.98"/>
        <n v="8.61"/>
        <n v="5.15"/>
        <n v="3.47"/>
        <n v="6.26"/>
        <n v="3.8"/>
        <n v="0.56000000000000005"/>
        <n v="1.45"/>
        <n v="3.58"/>
        <n v="1.79"/>
        <n v="2.68"/>
        <n v="4.03"/>
        <n v="2.0099999999999998"/>
        <n v="8.34"/>
        <n v="11.49"/>
        <n v="4.38"/>
        <n v="1.23"/>
        <n v="6.98"/>
        <n v="1.5"/>
        <n v="2.74"/>
        <n v="3.42"/>
        <n v="5.47"/>
        <n v="5.2"/>
        <n v="0.96"/>
        <n v="2.87"/>
        <n v="2.46"/>
        <n v="2.17"/>
        <n v="3.01"/>
        <n v="9.52"/>
        <n v="7.68"/>
        <n v="5.34"/>
        <n v="6.34"/>
        <n v="0.83"/>
        <n v="3.17"/>
        <n v="1.67"/>
        <n v="2.67"/>
        <n v="0"/>
        <n v="2.84"/>
        <n v="2"/>
        <n v="3.08"/>
        <n v="15.75"/>
        <n v="6.16"/>
        <n v="1.54"/>
        <n v="4.62"/>
        <n v="4.28"/>
        <n v="6.68"/>
        <n v="1.2"/>
        <n v="0.51"/>
        <n v="2.4"/>
        <n v="3.6"/>
        <n v="2.91"/>
        <n v="1.88"/>
        <n v="8.15"/>
        <n v="8.99"/>
        <n v="7.82"/>
        <n v="4.66"/>
        <n v="4.16"/>
        <n v="4.49"/>
        <n v="1"/>
        <n v="0.5"/>
        <n v="1.33"/>
        <n v="0.67"/>
        <n v="23.65"/>
        <n v="8.11"/>
        <n v="7.43"/>
        <n v="3.38"/>
        <n v="6.08"/>
        <n v="4.05"/>
        <n v="2.7"/>
        <n v="4.47"/>
        <n v="6.15"/>
        <n v="10.61"/>
        <n v="7.26"/>
        <n v="2.79"/>
        <n v="3.91"/>
        <n v="1.1200000000000001"/>
        <n v="3.35"/>
        <n v="18.75"/>
        <n v="6.25"/>
        <n v="12.5"/>
        <n v="4.3499999999999996"/>
        <n v="21.74"/>
        <n v="13.04"/>
        <n v="8.6999999999999993"/>
        <n v="0.91"/>
        <n v="1.82"/>
        <n v="15.45"/>
        <n v="10"/>
        <n v="4.55"/>
        <n v="11.82"/>
        <n v="7.27"/>
        <n v="3.64"/>
        <n v="9.09"/>
        <n v="18.18"/>
        <n v="6.04"/>
        <n v="12.75"/>
        <n v="8.7200000000000006"/>
        <n v="8.0500000000000007"/>
        <n v="1.34"/>
        <n v="3.36"/>
        <n v="3.03"/>
        <n v="1.52"/>
        <n v="12.12"/>
        <n v="4.04"/>
        <n v="8.59"/>
        <n v="8.08"/>
        <n v="5.05"/>
        <n v="1.01"/>
        <n v="2.02"/>
        <n v="21.31"/>
        <n v="1.64"/>
        <n v="6.56"/>
        <n v="9.84"/>
        <n v="9.02"/>
        <n v="0.82"/>
        <n v="20.71"/>
        <n v="12.43"/>
        <n v="4.7300000000000004"/>
        <n v="7.1"/>
        <n v="4.1399999999999997"/>
        <n v="0.59"/>
        <n v="21.54"/>
        <n v="9.23"/>
        <n v="11.28"/>
        <n v="7.18"/>
        <n v="3.59"/>
        <n v="5.13"/>
        <n v="1.03"/>
        <n v="32"/>
        <n v="8"/>
        <n v="17.52"/>
        <n v="5.1100000000000003"/>
        <n v="5.84"/>
        <n v="8.76"/>
        <n v="2.19"/>
        <n v="3.65"/>
        <n v="7.3"/>
        <n v="0.73"/>
        <n v="32.79"/>
        <n v="14.75"/>
        <n v="16.670000000000002"/>
        <n v="4.17"/>
        <n v="8.33"/>
        <n v="30"/>
        <n v="5"/>
        <n v="7.5"/>
        <n v="4.63"/>
        <n v="10.65"/>
        <n v="2.31"/>
        <n v="10.19"/>
        <n v="5.09"/>
        <n v="1.85"/>
        <n v="3.7"/>
        <n v="0.46"/>
        <n v="2.78"/>
        <n v="5.48"/>
        <n v="2.58"/>
        <n v="7.74"/>
        <n v="0.32"/>
        <n v="7.42"/>
        <n v="4.84"/>
        <n v="4.5199999999999996"/>
        <n v="1.94"/>
        <n v="2.9"/>
        <n v="13.33"/>
        <n v="3.33"/>
        <n v="6"/>
        <n v="6.67"/>
        <n v="4.67"/>
        <n v="1.1599999999999999"/>
        <n v="10.47"/>
        <n v="9.3000000000000007"/>
        <n v="8.14"/>
        <n v="3.49"/>
        <n v="4.6500000000000004"/>
        <n v="9.3800000000000008"/>
        <n v="3.13"/>
        <n v="8.75"/>
        <n v="3.75"/>
        <n v="1.25"/>
        <n v="0.63"/>
        <n v="5.3"/>
        <n v="5.78"/>
        <n v="6.75"/>
        <n v="6.27"/>
        <n v="4.82"/>
        <n v="2.41"/>
        <n v="6.51"/>
        <n v="4.0999999999999996"/>
        <n v="0.48"/>
        <n v="2.16"/>
        <n v="7.55"/>
        <n v="6.47"/>
        <n v="6.83"/>
        <n v="4.32"/>
        <n v="1.8"/>
        <n v="6.12"/>
        <n v="1.44"/>
        <n v="1.08"/>
        <n v="0.72"/>
      </sharedItems>
    </cacheField>
    <cacheField name="総数（法人以外の団体）" numFmtId="0" sqlType="4">
      <sharedItems containsSemiMixedTypes="0" containsString="0" containsNumber="1" containsInteger="1" minValue="0" maxValue="24" count="8">
        <n v="1"/>
        <n v="2"/>
        <n v="8"/>
        <n v="0"/>
        <n v="7"/>
        <n v="24"/>
        <n v="3"/>
        <n v="1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4745428241" createdVersion="5" refreshedVersion="8" minRefreshableVersion="3" recordCount="853" xr:uid="{EA9FFC5F-A52D-4C47-849A-C76469FFA239}">
  <cacheSource type="external" connectionId="3"/>
  <cacheFields count="14">
    <cacheField name="都道府県" numFmtId="0" sqlType="-9">
      <sharedItems count="1">
        <s v="10 群馬県"/>
      </sharedItems>
    </cacheField>
    <cacheField name="自治体名" numFmtId="0" sqlType="-9">
      <sharedItems count="36">
        <s v="群馬県"/>
        <s v="前橋市"/>
        <s v="高崎市"/>
        <s v="桐生市"/>
        <s v="伊勢崎市"/>
        <s v="太田市"/>
        <s v="沼田市"/>
        <s v="館林市"/>
        <s v="渋川市"/>
        <s v="藤岡市"/>
        <s v="富岡市"/>
        <s v="安中市"/>
        <s v="みどり市"/>
        <s v="北群馬郡榛東村"/>
        <s v="北群馬郡吉岡町"/>
        <s v="多野郡上野村"/>
        <s v="多野郡神流町"/>
        <s v="甘楽郡下仁田町"/>
        <s v="甘楽郡南牧村"/>
        <s v="甘楽郡甘楽町"/>
        <s v="吾妻郡中之条町"/>
        <s v="吾妻郡長野原町"/>
        <s v="吾妻郡嬬恋村"/>
        <s v="吾妻郡草津町"/>
        <s v="吾妻郡高山村"/>
        <s v="吾妻郡東吾妻町"/>
        <s v="利根郡片品村"/>
        <s v="利根郡川場村"/>
        <s v="利根郡昭和村"/>
        <s v="利根郡みなかみ町"/>
        <s v="佐波郡玉村町"/>
        <s v="邑楽郡板倉町"/>
        <s v="邑楽郡明和町"/>
        <s v="邑楽郡千代田町"/>
        <s v="邑楽郡大泉町"/>
        <s v="邑楽郡邑楽町"/>
      </sharedItems>
    </cacheField>
    <cacheField name="自治体" numFmtId="0" sqlType="-9">
      <sharedItems count="36">
        <s v="10000 群馬県"/>
        <s v="10201 前橋市"/>
        <s v="10202 高崎市"/>
        <s v="10203 桐生市"/>
        <s v="10204 伊勢崎市"/>
        <s v="10205 太田市"/>
        <s v="10206 沼田市"/>
        <s v="10207 館林市"/>
        <s v="10208 渋川市"/>
        <s v="10209 藤岡市"/>
        <s v="10210 富岡市"/>
        <s v="10211 安中市"/>
        <s v="10212 みどり市"/>
        <s v="10344 北群馬郡榛東村"/>
        <s v="10345 北群馬郡吉岡町"/>
        <s v="10366 多野郡上野村"/>
        <s v="10367 多野郡神流町"/>
        <s v="10382 甘楽郡下仁田町"/>
        <s v="10383 甘楽郡南牧村"/>
        <s v="10384 甘楽郡甘楽町"/>
        <s v="10421 吾妻郡中之条町"/>
        <s v="10424 吾妻郡長野原町"/>
        <s v="10425 吾妻郡嬬恋村"/>
        <s v="10426 吾妻郡草津町"/>
        <s v="10428 吾妻郡高山村"/>
        <s v="10429 吾妻郡東吾妻町"/>
        <s v="10443 利根郡片品村"/>
        <s v="10444 利根郡川場村"/>
        <s v="10448 利根郡昭和村"/>
        <s v="10449 利根郡みなかみ町"/>
        <s v="10464 佐波郡玉村町"/>
        <s v="10521 邑楽郡板倉町"/>
        <s v="10522 邑楽郡明和町"/>
        <s v="10523 邑楽郡千代田町"/>
        <s v="10524 邑楽郡大泉町"/>
        <s v="10525 邑楽郡邑楽町"/>
      </sharedItems>
    </cacheField>
    <cacheField name="産業分類コード" numFmtId="0" sqlType="-8">
      <sharedItems count="120">
        <s v="783"/>
        <s v="692"/>
        <s v="782"/>
        <s v="762"/>
        <s v="591"/>
        <s v="065"/>
        <s v="835"/>
        <s v="891"/>
        <s v="062"/>
        <s v="824"/>
        <s v="609"/>
        <s v="064"/>
        <s v="765"/>
        <s v="081"/>
        <s v="589"/>
        <s v="083"/>
        <s v="691"/>
        <s v="603"/>
        <s v="766"/>
        <s v="586"/>
        <s v="742"/>
        <s v="682"/>
        <s v="823"/>
        <s v="119"/>
        <s v="112"/>
        <s v="116"/>
        <s v="761"/>
        <s v="311"/>
        <s v="118"/>
        <s v="269"/>
        <s v="541"/>
        <s v="244"/>
        <s v="751"/>
        <s v="763"/>
        <s v="573"/>
        <s v="781"/>
        <s v="071"/>
        <s v="079"/>
        <s v="611"/>
        <s v="072"/>
        <s v="066"/>
        <s v="593"/>
        <s v="605"/>
        <s v="559"/>
        <s v="073"/>
        <s v="246"/>
        <s v="531"/>
        <s v="542"/>
        <s v="855"/>
        <s v="077"/>
        <s v="129"/>
        <s v="131"/>
        <s v="581"/>
        <s v="099"/>
        <s v="106"/>
        <s v="123"/>
        <s v="329"/>
        <s v="602"/>
        <s v="771"/>
        <s v="833"/>
        <s v="094"/>
        <s v="097"/>
        <s v="114"/>
        <s v="121"/>
        <s v="165"/>
        <s v="274"/>
        <s v="331"/>
        <s v="579"/>
        <s v="585"/>
        <s v="711"/>
        <s v="729"/>
        <s v="767"/>
        <s v="772"/>
        <s v="795"/>
        <s v="821"/>
        <s v="836"/>
        <s v="853"/>
        <s v="881"/>
        <s v="901"/>
        <s v="075"/>
        <s v="929"/>
        <s v="096"/>
        <s v="183"/>
        <s v="432"/>
        <s v="522"/>
        <s v="752"/>
        <s v="076"/>
        <s v="245"/>
        <s v="151"/>
        <s v="259"/>
        <s v="282"/>
        <s v="693"/>
        <s v="759"/>
        <s v="694"/>
        <s v="601"/>
        <s v="722"/>
        <s v="521"/>
        <s v="681"/>
        <s v="804"/>
        <s v="078"/>
        <s v="122"/>
        <s v="133"/>
        <s v="536"/>
        <s v="583"/>
        <s v="789"/>
        <s v="854"/>
        <s v="489"/>
        <s v="101"/>
        <s v="292"/>
        <s v="328"/>
        <s v="612"/>
        <s v="705"/>
        <s v="785"/>
        <s v="604"/>
        <s v="074"/>
        <s v="182"/>
        <s v="674"/>
        <s v="185"/>
        <s v="724"/>
        <s v="441"/>
      </sharedItems>
    </cacheField>
    <cacheField name="産業分類" numFmtId="0" sqlType="-9">
      <sharedItems count="120">
        <s v="美容業"/>
        <s v="貸家業，貸間業"/>
        <s v="理容業"/>
        <s v="専門料理店"/>
        <s v="自動車小売業"/>
        <s v="木造建築工事業"/>
        <s v="療術業"/>
        <s v="自動車整備業"/>
        <s v="土木工事業（舗装工事業を除く）"/>
        <s v="教養・技能教授業"/>
        <s v="他に分類されない小売業"/>
        <s v="建築工事業（木造建築工事業を除く）"/>
        <s v="酒場，ビヤホール"/>
        <s v="電気工事業"/>
        <s v="その他の飲食料品小売業"/>
        <s v="管工事業（さく井工事業を除く）"/>
        <s v="不動産賃貸業（貸家業，貸間業を除く）"/>
        <s v="医薬品・化粧品小売業"/>
        <s v="バー，キャバレー，ナイトクラブ"/>
        <s v="菓子・パン小売業"/>
        <s v="土木建築サービス業"/>
        <s v="不動産代理業・仲介業"/>
        <s v="学習塾"/>
        <s v="その他の繊維製品製造業"/>
        <s v="織物業"/>
        <s v="外衣・シャツ製造業（和式を除く）"/>
        <s v="食堂，レストラン（専門料理店を除く）"/>
        <s v="自動車・同附属品製造業"/>
        <s v="和装製品・その他の衣服・繊維製身の回り品製造業"/>
        <s v="その他の生産用機械・同部分品製造業"/>
        <s v="産業機械器具卸売業"/>
        <s v="建設用・建築用金属製品製造業（製缶板金業を含む）"/>
        <s v="旅館，ホテル"/>
        <s v="そば・うどん店"/>
        <s v="婦人・子供服小売業"/>
        <s v="洗濯業"/>
        <s v="大工工事業"/>
        <s v="その他の職別工事業"/>
        <s v="通信販売・訪問販売小売業"/>
        <s v="とび・土工・コンクリート工事業"/>
        <s v="建築リフォーム工事業"/>
        <s v="機械器具小売業（自動車，自転車を除く）"/>
        <s v="燃料小売業"/>
        <s v="他に分類されない卸売業"/>
        <s v="鉄骨・鉄筋工事業"/>
        <s v="金属被覆・彫刻業，熱処理業（ほうろう鉄器を除く）"/>
        <s v="建築材料卸売業"/>
        <s v="自動車卸売業"/>
        <s v="障害者福祉事業"/>
        <s v="塗装工事業"/>
        <s v="その他の木製品製造業（竹，とうを含む）"/>
        <s v="家具製造業"/>
        <s v="各種食料品小売業"/>
        <s v="その他の食料品製造業"/>
        <s v="飼料・有機質肥料製造業"/>
        <s v="木製容器製造業（竹，とうを含む）"/>
        <s v="他に分類されない製造業"/>
        <s v="じゅう器小売業"/>
        <s v="持ち帰り飲食サービス業"/>
        <s v="歯科診療所"/>
        <s v="調味料製造業"/>
        <s v="パン・菓子製造業"/>
        <s v="染色整理業"/>
        <s v="製材業，木製品製造業"/>
        <s v="医薬品製造業"/>
        <s v="医療用機械器具・医療用品製造業"/>
        <s v="電気業"/>
        <s v="その他の織物・衣服・身の回り品小売業"/>
        <s v="酒小売業"/>
        <s v="自然科学研究所"/>
        <s v="その他の専門サービス業"/>
        <s v="喫茶店"/>
        <s v="配達飲食サービス業"/>
        <s v="火葬・墓地管理業"/>
        <s v="社会教育"/>
        <s v="医療に附帯するサービス業"/>
        <s v="児童福祉事業"/>
        <s v="一般廃棄物処理業"/>
        <s v="機械修理業（電気機械器具を除く）"/>
        <s v="左官工事業"/>
        <s v="他に分類されない事業サービス業"/>
        <s v="精穀・製粉業"/>
        <s v="工業用プラスチック製品製造業"/>
        <s v="一般乗用旅客自動車運送業"/>
        <s v="食料・飲料卸売業"/>
        <s v="簡易宿所"/>
        <s v="板金・金物工事業"/>
        <s v="金属素形材製品製造業"/>
        <s v="印刷業"/>
        <s v="その他のはん用機械・同部分品製造業"/>
        <s v="電子部品製造業"/>
        <s v="駐車場業"/>
        <s v="その他の宿泊業"/>
        <s v="不動産管理業"/>
        <s v="家具・建具・畳小売業"/>
        <s v="公証人役場，司法書士事務所，土地家屋調査士事務所"/>
        <s v="農畜産物・水産物卸売業"/>
        <s v="建物売買業，土地売買業"/>
        <s v="スポーツ施設提供業"/>
        <s v="床・内装工事業"/>
        <s v="造作材・合板・建築用組立材料製造業"/>
        <s v="建具製造業"/>
        <s v="再生資源卸売業"/>
        <s v="食肉小売業"/>
        <s v="その他の洗濯・理容・美容・浴場業"/>
        <s v="老人福祉・介護事業"/>
        <s v="その他の運輸に附帯するサービス業"/>
        <s v="清涼飲料製造業"/>
        <s v="産業用電気機械器具製造業"/>
        <s v="畳等生活雑貨製品製造業"/>
        <s v="自動販売機による小売業"/>
        <s v="スポーツ・娯楽用品賃貸業"/>
        <s v="その他の公衆浴場業"/>
        <s v="農耕用品小売業"/>
        <s v="石工・れんが・タイル・ブロック工事業"/>
        <s v="プラスチックフィルム・シート・床材・合成皮革製造業"/>
        <s v="保険媒介代理業"/>
        <s v="プラスチック成形材料製造業（廃プラスチックを含む）"/>
        <s v="公認会計士事務所，税理士事務所"/>
        <s v="一般貨物自動車運送業"/>
      </sharedItems>
    </cacheField>
    <cacheField name="産業小分類" numFmtId="0" sqlType="-9">
      <sharedItems count="120">
        <s v="783 美容業"/>
        <s v="692 貸家業，貸間業"/>
        <s v="782 理容業"/>
        <s v="762 専門料理店"/>
        <s v="591 自動車小売業"/>
        <s v="065 木造建築工事業"/>
        <s v="835 療術業"/>
        <s v="891 自動車整備業"/>
        <s v="062 土木工事業（舗装工事業を除く）"/>
        <s v="824 教養・技能教授業"/>
        <s v="609 他に分類されない小売業"/>
        <s v="064 建築工事業（木造建築工事業を除く）"/>
        <s v="765 酒場，ビヤホール"/>
        <s v="081 電気工事業"/>
        <s v="589 その他の飲食料品小売業"/>
        <s v="083 管工事業（さく井工事業を除く）"/>
        <s v="691 不動産賃貸業（貸家業，貸間業を除く）"/>
        <s v="603 医薬品・化粧品小売業"/>
        <s v="766 バー，キャバレー，ナイトクラブ"/>
        <s v="586 菓子・パン小売業"/>
        <s v="742 土木建築サービス業"/>
        <s v="682 不動産代理業・仲介業"/>
        <s v="823 学習塾"/>
        <s v="119 その他の繊維製品製造業"/>
        <s v="112 織物業"/>
        <s v="116 外衣・シャツ製造業（和式を除く）"/>
        <s v="761 食堂，レストラン（専門料理店を除く）"/>
        <s v="311 自動車・同附属品製造業"/>
        <s v="118 和装製品・その他の衣服・繊維製身の回り品製造業"/>
        <s v="269 その他の生産用機械・同部分品製造業"/>
        <s v="541 産業機械器具卸売業"/>
        <s v="244 建設用・建築用金属製品製造業（製缶板金業を含む）"/>
        <s v="751 旅館，ホテル"/>
        <s v="763 そば・うどん店"/>
        <s v="573 婦人・子供服小売業"/>
        <s v="781 洗濯業"/>
        <s v="071 大工工事業"/>
        <s v="079 その他の職別工事業"/>
        <s v="611 通信販売・訪問販売小売業"/>
        <s v="072 とび・土工・コンクリート工事業"/>
        <s v="066 建築リフォーム工事業"/>
        <s v="593 機械器具小売業（自動車，自転車を除く）"/>
        <s v="605 燃料小売業"/>
        <s v="559 他に分類されない卸売業"/>
        <s v="073 鉄骨・鉄筋工事業"/>
        <s v="246 金属被覆・彫刻業，熱処理業（ほうろう鉄器を除く）"/>
        <s v="531 建築材料卸売業"/>
        <s v="542 自動車卸売業"/>
        <s v="855 障害者福祉事業"/>
        <s v="077 塗装工事業"/>
        <s v="129 その他の木製品製造業（竹，とうを含む）"/>
        <s v="131 家具製造業"/>
        <s v="581 各種食料品小売業"/>
        <s v="099 その他の食料品製造業"/>
        <s v="106 飼料・有機質肥料製造業"/>
        <s v="123 木製容器製造業（竹，とうを含む）"/>
        <s v="329 他に分類されない製造業"/>
        <s v="602 じゅう器小売業"/>
        <s v="771 持ち帰り飲食サービス業"/>
        <s v="833 歯科診療所"/>
        <s v="094 調味料製造業"/>
        <s v="097 パン・菓子製造業"/>
        <s v="114 染色整理業"/>
        <s v="121 製材業，木製品製造業"/>
        <s v="165 医薬品製造業"/>
        <s v="274 医療用機械器具・医療用品製造業"/>
        <s v="331 電気業"/>
        <s v="579 その他の織物・衣服・身の回り品小売業"/>
        <s v="585 酒小売業"/>
        <s v="711 自然科学研究所"/>
        <s v="729 その他の専門サービス業"/>
        <s v="767 喫茶店"/>
        <s v="772 配達飲食サービス業"/>
        <s v="795 火葬・墓地管理業"/>
        <s v="821 社会教育"/>
        <s v="836 医療に附帯するサービス業"/>
        <s v="853 児童福祉事業"/>
        <s v="881 一般廃棄物処理業"/>
        <s v="901 機械修理業（電気機械器具を除く）"/>
        <s v="075 左官工事業"/>
        <s v="929 他に分類されない事業サービス業"/>
        <s v="096 精穀・製粉業"/>
        <s v="183 工業用プラスチック製品製造業"/>
        <s v="432 一般乗用旅客自動車運送業"/>
        <s v="522 食料・飲料卸売業"/>
        <s v="752 簡易宿所"/>
        <s v="076 板金・金物工事業"/>
        <s v="245 金属素形材製品製造業"/>
        <s v="151 印刷業"/>
        <s v="259 その他のはん用機械・同部分品製造業"/>
        <s v="282 電子部品製造業"/>
        <s v="693 駐車場業"/>
        <s v="759 その他の宿泊業"/>
        <s v="694 不動産管理業"/>
        <s v="601 家具・建具・畳小売業"/>
        <s v="722 公証人役場，司法書士事務所，土地家屋調査士事務所"/>
        <s v="521 農畜産物・水産物卸売業"/>
        <s v="681 建物売買業，土地売買業"/>
        <s v="804 スポーツ施設提供業"/>
        <s v="078 床・内装工事業"/>
        <s v="122 造作材・合板・建築用組立材料製造業"/>
        <s v="133 建具製造業"/>
        <s v="536 再生資源卸売業"/>
        <s v="583 食肉小売業"/>
        <s v="789 その他の洗濯・理容・美容・浴場業"/>
        <s v="854 老人福祉・介護事業"/>
        <s v="489 その他の運輸に附帯するサービス業"/>
        <s v="101 清涼飲料製造業"/>
        <s v="292 産業用電気機械器具製造業"/>
        <s v="328 畳等生活雑貨製品製造業"/>
        <s v="612 自動販売機による小売業"/>
        <s v="705 スポーツ・娯楽用品賃貸業"/>
        <s v="785 その他の公衆浴場業"/>
        <s v="604 農耕用品小売業"/>
        <s v="074 石工・れんが・タイル・ブロック工事業"/>
        <s v="182 プラスチックフィルム・シート・床材・合成皮革製造業"/>
        <s v="674 保険媒介代理業"/>
        <s v="185 プラスチック成形材料製造業（廃プラスチックを含む）"/>
        <s v="724 公認会計士事務所，税理士事務所"/>
        <s v="441 一般貨物自動車運送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2822" count="156">
        <n v="2822"/>
        <n v="2369"/>
        <n v="1624"/>
        <n v="1328"/>
        <n v="1136"/>
        <n v="1123"/>
        <n v="1070"/>
        <n v="1043"/>
        <n v="1036"/>
        <n v="952"/>
        <n v="902"/>
        <n v="872"/>
        <n v="859"/>
        <n v="831"/>
        <n v="793"/>
        <n v="710"/>
        <n v="702"/>
        <n v="694"/>
        <n v="675"/>
        <n v="616"/>
        <n v="467"/>
        <n v="443"/>
        <n v="280"/>
        <n v="231"/>
        <n v="220"/>
        <n v="205"/>
        <n v="177"/>
        <n v="173"/>
        <n v="165"/>
        <n v="156"/>
        <n v="153"/>
        <n v="147"/>
        <n v="146"/>
        <n v="143"/>
        <n v="141"/>
        <n v="132"/>
        <n v="116"/>
        <n v="114"/>
        <n v="112"/>
        <n v="512"/>
        <n v="447"/>
        <n v="288"/>
        <n v="252"/>
        <n v="230"/>
        <n v="209"/>
        <n v="200"/>
        <n v="192"/>
        <n v="187"/>
        <n v="183"/>
        <n v="182"/>
        <n v="180"/>
        <n v="160"/>
        <n v="151"/>
        <n v="150"/>
        <n v="140"/>
        <n v="129"/>
        <n v="126"/>
        <n v="97"/>
        <n v="80"/>
        <n v="69"/>
        <n v="61"/>
        <n v="58"/>
        <n v="57"/>
        <n v="56"/>
        <n v="54"/>
        <n v="52"/>
        <n v="50"/>
        <n v="49"/>
        <n v="291"/>
        <n v="249"/>
        <n v="152"/>
        <n v="139"/>
        <n v="124"/>
        <n v="96"/>
        <n v="94"/>
        <n v="89"/>
        <n v="83"/>
        <n v="81"/>
        <n v="76"/>
        <n v="71"/>
        <n v="68"/>
        <n v="64"/>
        <n v="62"/>
        <n v="60"/>
        <n v="59"/>
        <n v="331"/>
        <n v="319"/>
        <n v="148"/>
        <n v="128"/>
        <n v="118"/>
        <n v="105"/>
        <n v="98"/>
        <n v="92"/>
        <n v="91"/>
        <n v="85"/>
        <n v="82"/>
        <n v="73"/>
        <n v="72"/>
        <n v="88"/>
        <n v="47"/>
        <n v="46"/>
        <n v="41"/>
        <n v="38"/>
        <n v="37"/>
        <n v="34"/>
        <n v="31"/>
        <n v="30"/>
        <n v="29"/>
        <n v="28"/>
        <n v="25"/>
        <n v="136"/>
        <n v="103"/>
        <n v="65"/>
        <n v="51"/>
        <n v="45"/>
        <n v="40"/>
        <n v="35"/>
        <n v="32"/>
        <n v="27"/>
        <n v="26"/>
        <n v="127"/>
        <n v="55"/>
        <n v="42"/>
        <n v="39"/>
        <n v="36"/>
        <n v="33"/>
        <n v="44"/>
        <n v="23"/>
        <n v="21"/>
        <n v="20"/>
        <n v="19"/>
        <n v="67"/>
        <n v="53"/>
        <n v="48"/>
        <n v="24"/>
        <n v="22"/>
        <n v="18"/>
        <n v="70"/>
        <n v="17"/>
        <n v="14"/>
        <n v="12"/>
        <n v="11"/>
        <n v="9"/>
        <n v="8"/>
        <n v="6"/>
        <n v="5"/>
        <n v="4"/>
        <n v="10"/>
        <n v="7"/>
        <n v="3"/>
        <n v="2"/>
        <n v="1"/>
        <n v="13"/>
        <n v="16"/>
        <n v="15"/>
        <n v="113"/>
      </sharedItems>
    </cacheField>
    <cacheField name="構成比" numFmtId="0" sqlType="3">
      <sharedItems containsSemiMixedTypes="0" containsString="0" containsNumber="1" minValue="0.84" maxValue="47.28" count="257">
        <n v="5.49"/>
        <n v="4.6100000000000003"/>
        <n v="3.16"/>
        <n v="2.58"/>
        <n v="2.21"/>
        <n v="2.19"/>
        <n v="2.08"/>
        <n v="2.0299999999999998"/>
        <n v="2.02"/>
        <n v="1.85"/>
        <n v="1.76"/>
        <n v="1.7"/>
        <n v="1.67"/>
        <n v="1.62"/>
        <n v="1.54"/>
        <n v="1.38"/>
        <n v="1.37"/>
        <n v="1.35"/>
        <n v="1.31"/>
        <n v="1.2"/>
        <n v="5.42"/>
        <n v="5.14"/>
        <n v="3.25"/>
        <n v="2.68"/>
        <n v="2.5499999999999998"/>
        <n v="2.38"/>
        <n v="2.0499999999999998"/>
        <n v="2.0099999999999998"/>
        <n v="1.92"/>
        <n v="1.81"/>
        <n v="1.78"/>
        <n v="1.71"/>
        <n v="1.69"/>
        <n v="1.66"/>
        <n v="1.64"/>
        <n v="1.53"/>
        <n v="1.32"/>
        <n v="1.3"/>
        <n v="5.34"/>
        <n v="4.66"/>
        <n v="3.01"/>
        <n v="2.63"/>
        <n v="2.4"/>
        <n v="2.1800000000000002"/>
        <n v="2.09"/>
        <n v="2"/>
        <n v="1.95"/>
        <n v="1.91"/>
        <n v="1.9"/>
        <n v="1.88"/>
        <n v="1.6"/>
        <n v="1.58"/>
        <n v="1.57"/>
        <n v="1.47"/>
        <n v="1.46"/>
        <n v="5"/>
        <n v="3.58"/>
        <n v="3.5"/>
        <n v="2.69"/>
        <n v="2.2200000000000002"/>
        <n v="1.61"/>
        <n v="1.55"/>
        <n v="1.5"/>
        <n v="1.44"/>
        <n v="1.39"/>
        <n v="1.36"/>
        <n v="6.15"/>
        <n v="5.26"/>
        <n v="3.21"/>
        <n v="2.94"/>
        <n v="2.62"/>
        <n v="1.99"/>
        <n v="1.75"/>
        <n v="1.27"/>
        <n v="1.25"/>
        <n v="6.11"/>
        <n v="5.89"/>
        <n v="2.73"/>
        <n v="2.71"/>
        <n v="2.36"/>
        <n v="2.1"/>
        <n v="1.94"/>
        <n v="1.77"/>
        <n v="1.68"/>
        <n v="1.51"/>
        <n v="1.48"/>
        <n v="1.33"/>
        <n v="5.67"/>
        <n v="3.93"/>
        <n v="3.03"/>
        <n v="2.96"/>
        <n v="2.64"/>
        <n v="2.4500000000000002"/>
        <n v="1.93"/>
        <n v="1.87"/>
        <n v="1.8"/>
        <n v="6.72"/>
        <n v="5.09"/>
        <n v="4"/>
        <n v="2.67"/>
        <n v="2.52"/>
        <n v="2.27"/>
        <n v="1.98"/>
        <n v="1.83"/>
        <n v="1.73"/>
        <n v="1.29"/>
        <n v="1.24"/>
        <n v="7.33"/>
        <n v="5.82"/>
        <n v="3.12"/>
        <n v="2.98"/>
        <n v="2.75"/>
        <n v="2.34"/>
        <n v="2.29"/>
        <n v="2.11"/>
        <n v="1.79"/>
        <n v="1.74"/>
        <n v="1.65"/>
        <n v="5.85"/>
        <n v="5.54"/>
        <n v="3.74"/>
        <n v="3.67"/>
        <n v="3.05"/>
        <n v="2.8"/>
        <n v="2.74"/>
        <n v="2.4300000000000002"/>
        <n v="2.2400000000000002"/>
        <n v="1.43"/>
        <n v="1.18"/>
        <n v="4.2699999999999996"/>
        <n v="4.08"/>
        <n v="3.38"/>
        <n v="3.06"/>
        <n v="2.99"/>
        <n v="2.48"/>
        <n v="2.23"/>
        <n v="1.59"/>
        <n v="1.34"/>
        <n v="6.26"/>
        <n v="4.07"/>
        <n v="3.68"/>
        <n v="3.29"/>
        <n v="2.35"/>
        <n v="2.04"/>
        <n v="1.96"/>
        <n v="1.72"/>
        <n v="1.49"/>
        <n v="1.41"/>
        <n v="4.7699999999999996"/>
        <n v="4.22"/>
        <n v="3.41"/>
        <n v="3.07"/>
        <n v="2.3199999999999998"/>
        <n v="2.25"/>
        <n v="1.84"/>
        <n v="1.23"/>
        <n v="5.7"/>
        <n v="4.7"/>
        <n v="4.03"/>
        <n v="3.69"/>
        <n v="3.02"/>
        <n v="6.65"/>
        <n v="2.77"/>
        <n v="5.56"/>
        <n v="4.17"/>
        <n v="2.78"/>
        <n v="9.85"/>
        <n v="8.33"/>
        <n v="6.82"/>
        <n v="6.06"/>
        <n v="4.55"/>
        <n v="3.79"/>
        <n v="1.52"/>
        <n v="4.88"/>
        <n v="3.83"/>
        <n v="3.48"/>
        <n v="3.14"/>
        <n v="2.44"/>
        <n v="3.95"/>
        <n v="5.78"/>
        <n v="3.78"/>
        <n v="3.56"/>
        <n v="3.11"/>
        <n v="1.56"/>
        <n v="6.2"/>
        <n v="5.08"/>
        <n v="4.1399999999999997"/>
        <n v="2.82"/>
        <n v="2.2599999999999998"/>
        <n v="7.02"/>
        <n v="4.91"/>
        <n v="4.5599999999999996"/>
        <n v="3.86"/>
        <n v="2.81"/>
        <n v="2.46"/>
        <n v="1.4"/>
        <n v="11.86"/>
        <n v="7.82"/>
        <n v="4.58"/>
        <n v="3.23"/>
        <n v="2.7"/>
        <n v="2.16"/>
        <n v="1.89"/>
        <n v="1.08"/>
        <n v="17.760000000000002"/>
        <n v="4.67"/>
        <n v="4.21"/>
        <n v="3.04"/>
        <n v="2.57"/>
        <n v="7.14"/>
        <n v="5.95"/>
        <n v="4.76"/>
        <n v="3.57"/>
        <n v="1.19"/>
        <n v="6.81"/>
        <n v="4.71"/>
        <n v="2.88"/>
        <n v="47.28"/>
        <n v="6.28"/>
        <n v="2.93"/>
        <n v="2.5099999999999998"/>
        <n v="1.26"/>
        <n v="0.84"/>
        <n v="10.61"/>
        <n v="7.69"/>
        <n v="5.98"/>
        <n v="3.42"/>
        <n v="2.56"/>
        <n v="9.43"/>
        <n v="2.76"/>
        <n v="2.6"/>
        <n v="1.63"/>
        <n v="8.7200000000000006"/>
        <n v="6.07"/>
        <n v="6.1"/>
        <n v="4.24"/>
        <n v="3.98"/>
        <n v="2.92"/>
        <n v="2.39"/>
        <n v="2.12"/>
        <n v="1.86"/>
        <n v="6.45"/>
        <n v="2.2999999999999998"/>
        <n v="5.3"/>
        <n v="3.89"/>
        <n v="3.53"/>
        <n v="2.83"/>
        <n v="2.4700000000000002"/>
        <n v="6.71"/>
        <n v="5.01"/>
        <n v="2.2799999999999998"/>
        <n v="1.82"/>
        <n v="5.32"/>
        <n v="3.19"/>
        <n v="2.84"/>
        <n v="2.66"/>
        <n v="1.42"/>
      </sharedItems>
    </cacheField>
    <cacheField name="総数（個人）" numFmtId="0" sqlType="4">
      <sharedItems containsSemiMixedTypes="0" containsString="0" containsNumber="1" containsInteger="1" minValue="0" maxValue="2590" count="127">
        <n v="2590"/>
        <n v="1610"/>
        <n v="1577"/>
        <n v="1088"/>
        <n v="591"/>
        <n v="595"/>
        <n v="990"/>
        <n v="783"/>
        <n v="202"/>
        <n v="749"/>
        <n v="561"/>
        <n v="191"/>
        <n v="770"/>
        <n v="278"/>
        <n v="487"/>
        <n v="242"/>
        <n v="151"/>
        <n v="232"/>
        <n v="640"/>
        <n v="429"/>
        <n v="420"/>
        <n v="293"/>
        <n v="269"/>
        <n v="183"/>
        <n v="165"/>
        <n v="188"/>
        <n v="26"/>
        <n v="68"/>
        <n v="154"/>
        <n v="121"/>
        <n v="21"/>
        <n v="84"/>
        <n v="50"/>
        <n v="29"/>
        <n v="37"/>
        <n v="39"/>
        <n v="126"/>
        <n v="12"/>
        <n v="31"/>
        <n v="76"/>
        <n v="462"/>
        <n v="254"/>
        <n v="280"/>
        <n v="195"/>
        <n v="204"/>
        <n v="161"/>
        <n v="20"/>
        <n v="160"/>
        <n v="104"/>
        <n v="90"/>
        <n v="17"/>
        <n v="168"/>
        <n v="114"/>
        <n v="59"/>
        <n v="48"/>
        <n v="53"/>
        <n v="33"/>
        <n v="170"/>
        <n v="85"/>
        <n v="123"/>
        <n v="95"/>
        <n v="60"/>
        <n v="47"/>
        <n v="44"/>
        <n v="56"/>
        <n v="40"/>
        <n v="23"/>
        <n v="9"/>
        <n v="25"/>
        <n v="24"/>
        <n v="264"/>
        <n v="173"/>
        <n v="146"/>
        <n v="66"/>
        <n v="91"/>
        <n v="46"/>
        <n v="81"/>
        <n v="22"/>
        <n v="67"/>
        <n v="74"/>
        <n v="11"/>
        <n v="16"/>
        <n v="42"/>
        <n v="248"/>
        <n v="291"/>
        <n v="141"/>
        <n v="78"/>
        <n v="109"/>
        <n v="86"/>
        <n v="32"/>
        <n v="18"/>
        <n v="70"/>
        <n v="41"/>
        <n v="10"/>
        <n v="15"/>
        <n v="83"/>
        <n v="30"/>
        <n v="5"/>
        <n v="19"/>
        <n v="27"/>
        <n v="7"/>
        <n v="122"/>
        <n v="73"/>
        <n v="63"/>
        <n v="43"/>
        <n v="4"/>
        <n v="13"/>
        <n v="133"/>
        <n v="36"/>
        <n v="51"/>
        <n v="14"/>
        <n v="35"/>
        <n v="28"/>
        <n v="57"/>
        <n v="6"/>
        <n v="8"/>
        <n v="61"/>
        <n v="52"/>
        <n v="38"/>
        <n v="34"/>
        <n v="65"/>
        <n v="49"/>
        <n v="0"/>
        <n v="3"/>
        <n v="2"/>
        <n v="1"/>
        <n v="97"/>
      </sharedItems>
    </cacheField>
    <cacheField name="構成比（個人）" numFmtId="0" sqlType="3">
      <sharedItems containsSemiMixedTypes="0" containsString="0" containsNumber="1" minValue="0" maxValue="55.75" count="319">
        <n v="9.66"/>
        <n v="6"/>
        <n v="5.88"/>
        <n v="4.0599999999999996"/>
        <n v="2.2000000000000002"/>
        <n v="2.2200000000000002"/>
        <n v="3.69"/>
        <n v="2.92"/>
        <n v="0.75"/>
        <n v="2.79"/>
        <n v="2.09"/>
        <n v="0.71"/>
        <n v="2.87"/>
        <n v="1.04"/>
        <n v="1.82"/>
        <n v="0.9"/>
        <n v="0.56000000000000005"/>
        <n v="0.86"/>
        <n v="2.39"/>
        <n v="1.6"/>
        <n v="10.11"/>
        <n v="7.06"/>
        <n v="6.48"/>
        <n v="4.41"/>
        <n v="3.97"/>
        <n v="4.53"/>
        <n v="0.63"/>
        <n v="1.64"/>
        <n v="3.71"/>
        <n v="2.91"/>
        <n v="0.51"/>
        <n v="2.02"/>
        <n v="1.2"/>
        <n v="0.7"/>
        <n v="0.89"/>
        <n v="0.94"/>
        <n v="3.03"/>
        <n v="0.28999999999999998"/>
        <n v="1.83"/>
        <n v="10.61"/>
        <n v="5.84"/>
        <n v="6.43"/>
        <n v="4.4800000000000004"/>
        <n v="4.6900000000000004"/>
        <n v="3.7"/>
        <n v="0.46"/>
        <n v="3.68"/>
        <n v="2.0699999999999998"/>
        <n v="0.39"/>
        <n v="3.86"/>
        <n v="2.62"/>
        <n v="1.36"/>
        <n v="1.75"/>
        <n v="1.1000000000000001"/>
        <n v="1.22"/>
        <n v="0.76"/>
        <n v="7.78"/>
        <n v="3.89"/>
        <n v="5.63"/>
        <n v="4.3499999999999996"/>
        <n v="2.74"/>
        <n v="2.15"/>
        <n v="1.69"/>
        <n v="2.7"/>
        <n v="0.78"/>
        <n v="2.29"/>
        <n v="2.0099999999999998"/>
        <n v="2.56"/>
        <n v="1.05"/>
        <n v="0.41"/>
        <n v="1.1399999999999999"/>
        <n v="11.18"/>
        <n v="7.33"/>
        <n v="6.18"/>
        <n v="2.8"/>
        <n v="3.85"/>
        <n v="2.88"/>
        <n v="1.95"/>
        <n v="3.43"/>
        <n v="0.93"/>
        <n v="2.84"/>
        <n v="3.13"/>
        <n v="1.06"/>
        <n v="0.47"/>
        <n v="0.85"/>
        <n v="0.68"/>
        <n v="1.78"/>
        <n v="1.65"/>
        <n v="1.57"/>
        <n v="9.33"/>
        <n v="10.95"/>
        <n v="5.31"/>
        <n v="4.74"/>
        <n v="2.94"/>
        <n v="4.0999999999999996"/>
        <n v="3.24"/>
        <n v="1.39"/>
        <n v="2.48"/>
        <n v="1.0900000000000001"/>
        <n v="0.79"/>
        <n v="2.63"/>
        <n v="1.54"/>
        <n v="0.38"/>
        <n v="1.77"/>
        <n v="8.82"/>
        <n v="6.38"/>
        <n v="2.76"/>
        <n v="4.3600000000000003"/>
        <n v="2.5499999999999998"/>
        <n v="3.19"/>
        <n v="0.53"/>
        <n v="3.51"/>
        <n v="1.28"/>
        <n v="2.44"/>
        <n v="0.74"/>
        <n v="2.13"/>
        <n v="10.58"/>
        <n v="6.07"/>
        <n v="6.33"/>
        <n v="5.46"/>
        <n v="4.16"/>
        <n v="2.34"/>
        <n v="3.73"/>
        <n v="0.35"/>
        <n v="2.78"/>
        <n v="0.87"/>
        <n v="1.99"/>
        <n v="1.1299999999999999"/>
        <n v="0.61"/>
        <n v="10.46"/>
        <n v="9.6"/>
        <n v="5.19"/>
        <n v="2.83"/>
        <n v="4.01"/>
        <n v="2.2799999999999998"/>
        <n v="3.3"/>
        <n v="2.0499999999999998"/>
        <n v="1.26"/>
        <n v="1.18"/>
        <n v="2.75"/>
        <n v="1.81"/>
        <n v="1.02"/>
        <n v="10.67"/>
        <n v="8.68"/>
        <n v="4.92"/>
        <n v="6.68"/>
        <n v="2.11"/>
        <n v="2.23"/>
        <n v="2.81"/>
        <n v="3.75"/>
        <n v="3.87"/>
        <n v="2.58"/>
        <n v="1.76"/>
        <n v="3.17"/>
        <n v="1.52"/>
        <n v="0.59"/>
        <n v="5.49"/>
        <n v="5.0599999999999996"/>
        <n v="3.59"/>
        <n v="2.3199999999999998"/>
        <n v="3.48"/>
        <n v="3.06"/>
        <n v="1.27"/>
        <n v="1.9"/>
        <n v="1.37"/>
        <n v="1.1599999999999999"/>
        <n v="0.95"/>
        <n v="7.85"/>
        <n v="0.91"/>
        <n v="3.93"/>
        <n v="2.42"/>
        <n v="2.72"/>
        <n v="1.66"/>
        <n v="0.6"/>
        <n v="2.57"/>
        <n v="1.21"/>
        <n v="7.62"/>
        <n v="5.51"/>
        <n v="5.74"/>
        <n v="3.28"/>
        <n v="2.93"/>
        <n v="3.4"/>
        <n v="1.29"/>
        <n v="1.17"/>
        <n v="0"/>
        <n v="0.82"/>
        <n v="1.41"/>
        <n v="7.75"/>
        <n v="4.2300000000000004"/>
        <n v="2.82"/>
        <n v="3.52"/>
        <n v="12.78"/>
        <n v="6.11"/>
        <n v="1.1100000000000001"/>
        <n v="4.4400000000000004"/>
        <n v="3.33"/>
        <n v="8.33"/>
        <n v="4.17"/>
        <n v="6.25"/>
        <n v="2.08"/>
        <n v="12.26"/>
        <n v="10.38"/>
        <n v="7.55"/>
        <n v="4.72"/>
        <n v="5.66"/>
        <n v="3.77"/>
        <n v="1.89"/>
        <n v="8.24"/>
        <n v="5.29"/>
        <n v="4.12"/>
        <n v="2.35"/>
        <n v="3.53"/>
        <n v="1.56"/>
        <n v="7.72"/>
        <n v="5.03"/>
        <n v="3.02"/>
        <n v="1.34"/>
        <n v="2.68"/>
        <n v="3.36"/>
        <n v="1.68"/>
        <n v="1.01"/>
        <n v="0.67"/>
        <n v="0.34"/>
        <n v="9.73"/>
        <n v="5.17"/>
        <n v="4.26"/>
        <n v="4.8600000000000003"/>
        <n v="3.95"/>
        <n v="3.04"/>
        <n v="4.5599999999999996"/>
        <n v="3.34"/>
        <n v="2.4300000000000002"/>
        <n v="0.3"/>
        <n v="8.92"/>
        <n v="8.2799999999999994"/>
        <n v="5.0999999999999996"/>
        <n v="7.01"/>
        <n v="1.91"/>
        <n v="4.46"/>
        <n v="3.82"/>
        <n v="0.64"/>
        <n v="14.14"/>
        <n v="11.11"/>
        <n v="6.06"/>
        <n v="4.55"/>
        <n v="2.5299999999999998"/>
        <n v="18.18"/>
        <n v="6.93"/>
        <n v="2.6"/>
        <n v="1.73"/>
        <n v="3.9"/>
        <n v="1.3"/>
        <n v="3.46"/>
        <n v="0.43"/>
        <n v="2.16"/>
        <n v="3.39"/>
        <n v="6.78"/>
        <n v="8.4700000000000006"/>
        <n v="8.64"/>
        <n v="6.58"/>
        <n v="4.9400000000000004"/>
        <n v="2.4700000000000002"/>
        <n v="2.06"/>
        <n v="1.23"/>
        <n v="55.75"/>
        <n v="6.9"/>
        <n v="3.45"/>
        <n v="1.1499999999999999"/>
        <n v="2.2999999999999998"/>
        <n v="0.56999999999999995"/>
        <n v="17.95"/>
        <n v="10.26"/>
        <n v="7.69"/>
        <n v="5.13"/>
        <n v="5.26"/>
        <n v="9.2100000000000009"/>
        <n v="1.32"/>
        <n v="11.49"/>
        <n v="5.48"/>
        <n v="4.7"/>
        <n v="3.92"/>
        <n v="3.66"/>
        <n v="1.31"/>
        <n v="14.15"/>
        <n v="10.77"/>
        <n v="6.15"/>
        <n v="5.23"/>
        <n v="1.85"/>
        <n v="2.46"/>
        <n v="0.31"/>
        <n v="0.92"/>
        <n v="0.62"/>
        <n v="9.5500000000000007"/>
        <n v="5.45"/>
        <n v="3.18"/>
        <n v="4.09"/>
        <n v="2.73"/>
        <n v="3.64"/>
        <n v="0.45"/>
        <n v="2.27"/>
        <n v="11.02"/>
        <n v="6.3"/>
        <n v="2.36"/>
        <n v="3.15"/>
        <n v="5.93"/>
        <n v="2.54"/>
        <n v="5.08"/>
        <n v="10.85"/>
        <n v="6.51"/>
        <n v="4.99"/>
        <n v="5.86"/>
        <n v="1.08"/>
        <n v="1.74"/>
        <n v="2.17"/>
        <n v="0.22"/>
        <n v="10.64"/>
        <n v="4.96"/>
        <n v="3.55"/>
        <n v="1.42"/>
      </sharedItems>
    </cacheField>
    <cacheField name="総数（法人）" numFmtId="0" sqlType="4">
      <sharedItems containsSemiMixedTypes="0" containsString="0" containsNumber="1" containsInteger="1" minValue="0" maxValue="834" count="96">
        <n v="232"/>
        <n v="758"/>
        <n v="47"/>
        <n v="240"/>
        <n v="545"/>
        <n v="528"/>
        <n v="79"/>
        <n v="260"/>
        <n v="834"/>
        <n v="198"/>
        <n v="340"/>
        <n v="680"/>
        <n v="89"/>
        <n v="553"/>
        <n v="304"/>
        <n v="468"/>
        <n v="550"/>
        <n v="462"/>
        <n v="35"/>
        <n v="184"/>
        <n v="150"/>
        <n v="11"/>
        <n v="48"/>
        <n v="54"/>
        <n v="17"/>
        <n v="151"/>
        <n v="105"/>
        <n v="19"/>
        <n v="44"/>
        <n v="135"/>
        <n v="69"/>
        <n v="97"/>
        <n v="117"/>
        <n v="106"/>
        <n v="101"/>
        <n v="6"/>
        <n v="104"/>
        <n v="83"/>
        <n v="36"/>
        <n v="50"/>
        <n v="193"/>
        <n v="8"/>
        <n v="57"/>
        <n v="25"/>
        <n v="46"/>
        <n v="179"/>
        <n v="32"/>
        <n v="93"/>
        <n v="164"/>
        <n v="12"/>
        <n v="129"/>
        <n v="133"/>
        <n v="92"/>
        <n v="74"/>
        <n v="90"/>
        <n v="87"/>
        <n v="99"/>
        <n v="10"/>
        <n v="3"/>
        <n v="37"/>
        <n v="21"/>
        <n v="22"/>
        <n v="24"/>
        <n v="2"/>
        <n v="41"/>
        <n v="7"/>
        <n v="13"/>
        <n v="0"/>
        <n v="29"/>
        <n v="27"/>
        <n v="76"/>
        <n v="73"/>
        <n v="33"/>
        <n v="28"/>
        <n v="61"/>
        <n v="14"/>
        <n v="51"/>
        <n v="60"/>
        <n v="20"/>
        <n v="49"/>
        <n v="38"/>
        <n v="9"/>
        <n v="80"/>
        <n v="59"/>
        <n v="62"/>
        <n v="67"/>
        <n v="5"/>
        <n v="1"/>
        <n v="15"/>
        <n v="18"/>
        <n v="4"/>
        <n v="16"/>
        <n v="23"/>
        <n v="31"/>
        <n v="26"/>
        <n v="34"/>
      </sharedItems>
    </cacheField>
    <cacheField name="構成比（法人）" numFmtId="0" sqlType="3">
      <sharedItems containsSemiMixedTypes="0" containsString="0" containsNumber="1" minValue="0" maxValue="26.23" count="251">
        <n v="0.96"/>
        <n v="3.15"/>
        <n v="0.2"/>
        <n v="1"/>
        <n v="2.2599999999999998"/>
        <n v="2.19"/>
        <n v="0.33"/>
        <n v="1.08"/>
        <n v="3.46"/>
        <n v="0.82"/>
        <n v="1.41"/>
        <n v="2.82"/>
        <n v="0.37"/>
        <n v="2.2999999999999998"/>
        <n v="1.26"/>
        <n v="1.94"/>
        <n v="2.2799999999999998"/>
        <n v="1.92"/>
        <n v="0.15"/>
        <n v="0.76"/>
        <n v="1.06"/>
        <n v="3.39"/>
        <n v="0.25"/>
        <n v="1.22"/>
        <n v="0.38"/>
        <n v="3.41"/>
        <n v="2.37"/>
        <n v="0.43"/>
        <n v="0.99"/>
        <n v="3.05"/>
        <n v="1.56"/>
        <n v="2.64"/>
        <n v="2.39"/>
        <n v="0.14000000000000001"/>
        <n v="2.35"/>
        <n v="1.87"/>
        <n v="0.81"/>
        <n v="0.98"/>
        <n v="3.77"/>
        <n v="0.16"/>
        <n v="1.1100000000000001"/>
        <n v="0.49"/>
        <n v="0.9"/>
        <n v="3.49"/>
        <n v="0.62"/>
        <n v="1.62"/>
        <n v="1.81"/>
        <n v="3.2"/>
        <n v="0.23"/>
        <n v="2.52"/>
        <n v="2.6"/>
        <n v="1.8"/>
        <n v="1.44"/>
        <n v="1.76"/>
        <n v="1.7"/>
        <n v="1.93"/>
        <n v="0.72"/>
        <n v="3.16"/>
        <n v="0.22"/>
        <n v="1.36"/>
        <n v="2.66"/>
        <n v="1.51"/>
        <n v="1.58"/>
        <n v="1.72"/>
        <n v="2.95"/>
        <n v="0.5"/>
        <n v="0.93"/>
        <n v="0"/>
        <n v="2.08"/>
        <n v="1.1499999999999999"/>
        <n v="3.24"/>
        <n v="0.26"/>
        <n v="3.12"/>
        <n v="1.2"/>
        <n v="2.0499999999999998"/>
        <n v="0.34"/>
        <n v="0.6"/>
        <n v="2.1800000000000002"/>
        <n v="2.56"/>
        <n v="0.85"/>
        <n v="2.09"/>
        <n v="0.94"/>
        <n v="3.03"/>
        <n v="1.02"/>
        <n v="0.77"/>
        <n v="1.83"/>
        <n v="2.67"/>
        <n v="2.93"/>
        <n v="2.16"/>
        <n v="0.91"/>
        <n v="2.27"/>
        <n v="2.4500000000000002"/>
        <n v="2.23"/>
        <n v="1.17"/>
        <n v="1.32"/>
        <n v="0.17"/>
        <n v="3.56"/>
        <n v="2.88"/>
        <n v="5.42"/>
        <n v="2.54"/>
        <n v="3.22"/>
        <n v="1.19"/>
        <n v="1.53"/>
        <n v="1.65"/>
        <n v="3.89"/>
        <n v="0.24"/>
        <n v="0.71"/>
        <n v="2.83"/>
        <n v="0.35"/>
        <n v="4.24"/>
        <n v="2.4700000000000002"/>
        <n v="3.18"/>
        <n v="1.77"/>
        <n v="2.12"/>
        <n v="3.02"/>
        <n v="0.56000000000000005"/>
        <n v="6.04"/>
        <n v="2.68"/>
        <n v="0.45"/>
        <n v="2.46"/>
        <n v="1.45"/>
        <n v="1.79"/>
        <n v="2.8"/>
        <n v="0.11"/>
        <n v="1.34"/>
        <n v="2.57"/>
        <n v="2.13"/>
        <n v="0.41"/>
        <n v="0.27"/>
        <n v="2.74"/>
        <n v="1.23"/>
        <n v="3.01"/>
        <n v="2.33"/>
        <n v="1.0900000000000001"/>
        <n v="1.64"/>
        <n v="1.78"/>
        <n v="2"/>
        <n v="2.5"/>
        <n v="1.5"/>
        <n v="0.67"/>
        <n v="0.83"/>
        <n v="2.17"/>
        <n v="3.84"/>
        <n v="2.34"/>
        <n v="1.84"/>
        <n v="1.03"/>
        <n v="7.02"/>
        <n v="2.91"/>
        <n v="3.08"/>
        <n v="1.71"/>
        <n v="0.68"/>
        <n v="0.86"/>
        <n v="1.54"/>
        <n v="1.88"/>
        <n v="1.66"/>
        <n v="3.66"/>
        <n v="1.1599999999999999"/>
        <n v="9.4600000000000009"/>
        <n v="2.0299999999999998"/>
        <n v="3.38"/>
        <n v="6.08"/>
        <n v="1.35"/>
        <n v="2.7"/>
        <n v="4.05"/>
        <n v="4.47"/>
        <n v="2.79"/>
        <n v="3.35"/>
        <n v="1.1200000000000001"/>
        <n v="3.91"/>
        <n v="1.68"/>
        <n v="12.5"/>
        <n v="6.25"/>
        <n v="4.3499999999999996"/>
        <n v="8.6999999999999993"/>
        <n v="5.45"/>
        <n v="8.18"/>
        <n v="1.82"/>
        <n v="3.64"/>
        <n v="2.73"/>
        <n v="9.09"/>
        <n v="2.0099999999999998"/>
        <n v="3.36"/>
        <n v="5.37"/>
        <n v="0.51"/>
        <n v="5.05"/>
        <n v="4.04"/>
        <n v="1.01"/>
        <n v="1.52"/>
        <n v="2.5299999999999998"/>
        <n v="2.02"/>
        <n v="4.92"/>
        <n v="7.38"/>
        <n v="4.0999999999999996"/>
        <n v="3.28"/>
        <n v="9.4700000000000006"/>
        <n v="4.1399999999999997"/>
        <n v="0.59"/>
        <n v="5.92"/>
        <n v="2.96"/>
        <n v="1.18"/>
        <n v="3.55"/>
        <n v="17.440000000000001"/>
        <n v="3.59"/>
        <n v="16"/>
        <n v="8"/>
        <n v="4"/>
        <n v="12"/>
        <n v="0.73"/>
        <n v="3.65"/>
        <n v="1.46"/>
        <n v="6.57"/>
        <n v="2.92"/>
        <n v="4.38"/>
        <n v="26.23"/>
        <n v="4.17"/>
        <n v="8.33"/>
        <n v="10"/>
        <n v="7.5"/>
        <n v="5"/>
        <n v="6.48"/>
        <n v="1.85"/>
        <n v="0.46"/>
        <n v="5.09"/>
        <n v="3.7"/>
        <n v="1.39"/>
        <n v="2.78"/>
        <n v="2.31"/>
        <n v="3.23"/>
        <n v="1.29"/>
        <n v="0.32"/>
        <n v="2.9"/>
        <n v="0.97"/>
        <n v="4.1900000000000004"/>
        <n v="2.58"/>
        <n v="1.33"/>
        <n v="6"/>
        <n v="3.33"/>
        <n v="6.98"/>
        <n v="4.6500000000000004"/>
        <n v="3.13"/>
        <n v="5.63"/>
        <n v="3.75"/>
        <n v="0.63"/>
        <n v="1.25"/>
        <n v="3.37"/>
        <n v="0.48"/>
        <n v="2.89"/>
        <n v="3.61"/>
        <n v="1.69"/>
        <n v="2.41"/>
        <n v="4.32"/>
      </sharedItems>
    </cacheField>
    <cacheField name="総数（法人以外の団体）" numFmtId="0" sqlType="4">
      <sharedItems containsSemiMixedTypes="0" containsString="0" containsNumber="1" containsInteger="1" minValue="0" maxValue="5" count="5">
        <n v="0"/>
        <n v="1"/>
        <n v="5"/>
        <n v="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0">
  <r>
    <x v="0"/>
    <s v="群馬県"/>
    <x v="0"/>
    <x v="0"/>
    <n v="14"/>
    <n v="0.03"/>
    <n v="1"/>
    <n v="0"/>
    <n v="13"/>
    <n v="0.05"/>
    <x v="0"/>
  </r>
  <r>
    <x v="0"/>
    <s v="群馬県"/>
    <x v="0"/>
    <x v="1"/>
    <n v="8079"/>
    <n v="15.72"/>
    <n v="2892"/>
    <n v="10.78"/>
    <n v="5185"/>
    <n v="21.52"/>
    <x v="1"/>
  </r>
  <r>
    <x v="0"/>
    <s v="群馬県"/>
    <x v="0"/>
    <x v="2"/>
    <n v="6215"/>
    <n v="12.09"/>
    <n v="2365"/>
    <n v="8.82"/>
    <n v="3844"/>
    <n v="15.95"/>
    <x v="2"/>
  </r>
  <r>
    <x v="0"/>
    <s v="群馬県"/>
    <x v="0"/>
    <x v="3"/>
    <n v="232"/>
    <n v="0.45"/>
    <n v="11"/>
    <n v="0.04"/>
    <n v="202"/>
    <n v="0.84"/>
    <x v="1"/>
  </r>
  <r>
    <x v="0"/>
    <s v="群馬県"/>
    <x v="0"/>
    <x v="4"/>
    <n v="319"/>
    <n v="0.62"/>
    <n v="21"/>
    <n v="0.08"/>
    <n v="296"/>
    <n v="1.23"/>
    <x v="3"/>
  </r>
  <r>
    <x v="0"/>
    <s v="群馬県"/>
    <x v="0"/>
    <x v="5"/>
    <n v="433"/>
    <n v="0.84"/>
    <n v="73"/>
    <n v="0.27"/>
    <n v="354"/>
    <n v="1.47"/>
    <x v="4"/>
  </r>
  <r>
    <x v="0"/>
    <s v="群馬県"/>
    <x v="0"/>
    <x v="6"/>
    <n v="11113"/>
    <n v="21.62"/>
    <n v="5098"/>
    <n v="19.010000000000002"/>
    <n v="6003"/>
    <n v="24.91"/>
    <x v="5"/>
  </r>
  <r>
    <x v="0"/>
    <s v="群馬県"/>
    <x v="0"/>
    <x v="7"/>
    <n v="365"/>
    <n v="0.71"/>
    <n v="57"/>
    <n v="0.21"/>
    <n v="308"/>
    <n v="1.28"/>
    <x v="0"/>
  </r>
  <r>
    <x v="0"/>
    <s v="群馬県"/>
    <x v="0"/>
    <x v="8"/>
    <n v="4590"/>
    <n v="8.93"/>
    <n v="2172"/>
    <n v="8.1"/>
    <n v="2414"/>
    <n v="10.02"/>
    <x v="2"/>
  </r>
  <r>
    <x v="0"/>
    <s v="群馬県"/>
    <x v="0"/>
    <x v="9"/>
    <n v="2360"/>
    <n v="4.59"/>
    <n v="1274"/>
    <n v="4.75"/>
    <n v="1059"/>
    <n v="4.4000000000000004"/>
    <x v="2"/>
  </r>
  <r>
    <x v="0"/>
    <s v="群馬県"/>
    <x v="0"/>
    <x v="10"/>
    <n v="5435"/>
    <n v="10.58"/>
    <n v="4353"/>
    <n v="16.23"/>
    <n v="1063"/>
    <n v="4.41"/>
    <x v="3"/>
  </r>
  <r>
    <x v="0"/>
    <s v="群馬県"/>
    <x v="0"/>
    <x v="11"/>
    <n v="6201"/>
    <n v="12.07"/>
    <n v="4969"/>
    <n v="18.53"/>
    <n v="1175"/>
    <n v="4.88"/>
    <x v="6"/>
  </r>
  <r>
    <x v="0"/>
    <s v="群馬県"/>
    <x v="0"/>
    <x v="12"/>
    <n v="1703"/>
    <n v="3.31"/>
    <n v="1115"/>
    <n v="4.16"/>
    <n v="397"/>
    <n v="1.65"/>
    <x v="7"/>
  </r>
  <r>
    <x v="0"/>
    <s v="群馬県"/>
    <x v="0"/>
    <x v="13"/>
    <n v="2265"/>
    <n v="4.41"/>
    <n v="1415"/>
    <n v="5.28"/>
    <n v="778"/>
    <n v="3.23"/>
    <x v="8"/>
  </r>
  <r>
    <x v="0"/>
    <s v="群馬県"/>
    <x v="0"/>
    <x v="14"/>
    <n v="2067"/>
    <n v="4.0199999999999996"/>
    <n v="1005"/>
    <n v="3.75"/>
    <n v="1004"/>
    <n v="4.17"/>
    <x v="9"/>
  </r>
  <r>
    <x v="0"/>
    <s v="前橋市"/>
    <x v="1"/>
    <x v="0"/>
    <n v="1"/>
    <n v="0.01"/>
    <n v="0"/>
    <n v="0"/>
    <n v="1"/>
    <n v="0.02"/>
    <x v="0"/>
  </r>
  <r>
    <x v="0"/>
    <s v="前橋市"/>
    <x v="1"/>
    <x v="1"/>
    <n v="1372"/>
    <n v="15.92"/>
    <n v="339"/>
    <n v="8.16"/>
    <n v="1032"/>
    <n v="23.3"/>
    <x v="3"/>
  </r>
  <r>
    <x v="0"/>
    <s v="前橋市"/>
    <x v="1"/>
    <x v="2"/>
    <n v="589"/>
    <n v="6.84"/>
    <n v="173"/>
    <n v="4.17"/>
    <n v="416"/>
    <n v="9.39"/>
    <x v="0"/>
  </r>
  <r>
    <x v="0"/>
    <s v="前橋市"/>
    <x v="1"/>
    <x v="3"/>
    <n v="32"/>
    <n v="0.37"/>
    <n v="2"/>
    <n v="0.05"/>
    <n v="30"/>
    <n v="0.68"/>
    <x v="0"/>
  </r>
  <r>
    <x v="0"/>
    <s v="前橋市"/>
    <x v="1"/>
    <x v="4"/>
    <n v="86"/>
    <n v="1"/>
    <n v="6"/>
    <n v="0.14000000000000001"/>
    <n v="80"/>
    <n v="1.81"/>
    <x v="0"/>
  </r>
  <r>
    <x v="0"/>
    <s v="前橋市"/>
    <x v="1"/>
    <x v="5"/>
    <n v="59"/>
    <n v="0.68"/>
    <n v="12"/>
    <n v="0.28999999999999998"/>
    <n v="47"/>
    <n v="1.06"/>
    <x v="0"/>
  </r>
  <r>
    <x v="0"/>
    <s v="前橋市"/>
    <x v="1"/>
    <x v="6"/>
    <n v="1832"/>
    <n v="21.26"/>
    <n v="730"/>
    <n v="17.579999999999998"/>
    <n v="1100"/>
    <n v="24.83"/>
    <x v="1"/>
  </r>
  <r>
    <x v="0"/>
    <s v="前橋市"/>
    <x v="1"/>
    <x v="7"/>
    <n v="81"/>
    <n v="0.94"/>
    <n v="13"/>
    <n v="0.31"/>
    <n v="68"/>
    <n v="1.53"/>
    <x v="0"/>
  </r>
  <r>
    <x v="0"/>
    <s v="前橋市"/>
    <x v="1"/>
    <x v="8"/>
    <n v="923"/>
    <n v="10.71"/>
    <n v="403"/>
    <n v="9.6999999999999993"/>
    <n v="520"/>
    <n v="11.74"/>
    <x v="0"/>
  </r>
  <r>
    <x v="0"/>
    <s v="前橋市"/>
    <x v="1"/>
    <x v="9"/>
    <n v="528"/>
    <n v="6.13"/>
    <n v="253"/>
    <n v="6.09"/>
    <n v="274"/>
    <n v="6.19"/>
    <x v="0"/>
  </r>
  <r>
    <x v="0"/>
    <s v="前橋市"/>
    <x v="1"/>
    <x v="10"/>
    <n v="875"/>
    <n v="10.16"/>
    <n v="695"/>
    <n v="16.73"/>
    <n v="178"/>
    <n v="4.0199999999999996"/>
    <x v="0"/>
  </r>
  <r>
    <x v="0"/>
    <s v="前橋市"/>
    <x v="1"/>
    <x v="11"/>
    <n v="1077"/>
    <n v="12.5"/>
    <n v="843"/>
    <n v="20.3"/>
    <n v="229"/>
    <n v="5.17"/>
    <x v="3"/>
  </r>
  <r>
    <x v="0"/>
    <s v="前橋市"/>
    <x v="1"/>
    <x v="12"/>
    <n v="355"/>
    <n v="4.12"/>
    <n v="244"/>
    <n v="5.88"/>
    <n v="103"/>
    <n v="2.33"/>
    <x v="1"/>
  </r>
  <r>
    <x v="0"/>
    <s v="前橋市"/>
    <x v="1"/>
    <x v="13"/>
    <n v="471"/>
    <n v="5.47"/>
    <n v="283"/>
    <n v="6.81"/>
    <n v="178"/>
    <n v="4.0199999999999996"/>
    <x v="2"/>
  </r>
  <r>
    <x v="0"/>
    <s v="前橋市"/>
    <x v="1"/>
    <x v="14"/>
    <n v="335"/>
    <n v="3.89"/>
    <n v="157"/>
    <n v="3.78"/>
    <n v="174"/>
    <n v="3.93"/>
    <x v="1"/>
  </r>
  <r>
    <x v="0"/>
    <s v="高崎市"/>
    <x v="2"/>
    <x v="0"/>
    <n v="2"/>
    <n v="0.02"/>
    <n v="0"/>
    <n v="0"/>
    <n v="2"/>
    <n v="0.04"/>
    <x v="0"/>
  </r>
  <r>
    <x v="0"/>
    <s v="高崎市"/>
    <x v="2"/>
    <x v="1"/>
    <n v="1388"/>
    <n v="14.48"/>
    <n v="318"/>
    <n v="7.31"/>
    <n v="1069"/>
    <n v="20.86"/>
    <x v="3"/>
  </r>
  <r>
    <x v="0"/>
    <s v="高崎市"/>
    <x v="2"/>
    <x v="2"/>
    <n v="801"/>
    <n v="8.36"/>
    <n v="259"/>
    <n v="5.95"/>
    <n v="541"/>
    <n v="10.56"/>
    <x v="0"/>
  </r>
  <r>
    <x v="0"/>
    <s v="高崎市"/>
    <x v="2"/>
    <x v="3"/>
    <n v="46"/>
    <n v="0.48"/>
    <n v="2"/>
    <n v="0.05"/>
    <n v="43"/>
    <n v="0.84"/>
    <x v="0"/>
  </r>
  <r>
    <x v="0"/>
    <s v="高崎市"/>
    <x v="2"/>
    <x v="4"/>
    <n v="89"/>
    <n v="0.93"/>
    <n v="6"/>
    <n v="0.14000000000000001"/>
    <n v="83"/>
    <n v="1.62"/>
    <x v="0"/>
  </r>
  <r>
    <x v="0"/>
    <s v="高崎市"/>
    <x v="2"/>
    <x v="5"/>
    <n v="44"/>
    <n v="0.46"/>
    <n v="10"/>
    <n v="0.23"/>
    <n v="34"/>
    <n v="0.66"/>
    <x v="0"/>
  </r>
  <r>
    <x v="0"/>
    <s v="高崎市"/>
    <x v="2"/>
    <x v="6"/>
    <n v="2175"/>
    <n v="22.69"/>
    <n v="809"/>
    <n v="18.579999999999998"/>
    <n v="1365"/>
    <n v="26.63"/>
    <x v="3"/>
  </r>
  <r>
    <x v="0"/>
    <s v="高崎市"/>
    <x v="2"/>
    <x v="7"/>
    <n v="92"/>
    <n v="0.96"/>
    <n v="10"/>
    <n v="0.23"/>
    <n v="82"/>
    <n v="1.6"/>
    <x v="0"/>
  </r>
  <r>
    <x v="0"/>
    <s v="高崎市"/>
    <x v="2"/>
    <x v="8"/>
    <n v="990"/>
    <n v="10.33"/>
    <n v="331"/>
    <n v="7.6"/>
    <n v="658"/>
    <n v="12.84"/>
    <x v="3"/>
  </r>
  <r>
    <x v="0"/>
    <s v="高崎市"/>
    <x v="2"/>
    <x v="9"/>
    <n v="600"/>
    <n v="6.26"/>
    <n v="299"/>
    <n v="6.87"/>
    <n v="296"/>
    <n v="5.78"/>
    <x v="1"/>
  </r>
  <r>
    <x v="0"/>
    <s v="高崎市"/>
    <x v="2"/>
    <x v="10"/>
    <n v="965"/>
    <n v="10.07"/>
    <n v="748"/>
    <n v="17.18"/>
    <n v="215"/>
    <n v="4.2"/>
    <x v="0"/>
  </r>
  <r>
    <x v="0"/>
    <s v="高崎市"/>
    <x v="2"/>
    <x v="11"/>
    <n v="1177"/>
    <n v="12.28"/>
    <n v="907"/>
    <n v="20.84"/>
    <n v="255"/>
    <n v="4.9800000000000004"/>
    <x v="3"/>
  </r>
  <r>
    <x v="0"/>
    <s v="高崎市"/>
    <x v="2"/>
    <x v="12"/>
    <n v="368"/>
    <n v="3.84"/>
    <n v="227"/>
    <n v="5.21"/>
    <n v="90"/>
    <n v="1.76"/>
    <x v="1"/>
  </r>
  <r>
    <x v="0"/>
    <s v="高崎市"/>
    <x v="2"/>
    <x v="13"/>
    <n v="466"/>
    <n v="4.8600000000000003"/>
    <n v="281"/>
    <n v="6.46"/>
    <n v="169"/>
    <n v="3.3"/>
    <x v="9"/>
  </r>
  <r>
    <x v="0"/>
    <s v="高崎市"/>
    <x v="2"/>
    <x v="14"/>
    <n v="381"/>
    <n v="3.98"/>
    <n v="146"/>
    <n v="3.35"/>
    <n v="223"/>
    <n v="4.3499999999999996"/>
    <x v="2"/>
  </r>
  <r>
    <x v="0"/>
    <s v="桐生市"/>
    <x v="3"/>
    <x v="0"/>
    <n v="0"/>
    <n v="0"/>
    <n v="0"/>
    <n v="0"/>
    <n v="0"/>
    <n v="0"/>
    <x v="0"/>
  </r>
  <r>
    <x v="0"/>
    <s v="桐生市"/>
    <x v="3"/>
    <x v="1"/>
    <n v="448"/>
    <n v="12.44"/>
    <n v="214"/>
    <n v="9.7899999999999991"/>
    <n v="234"/>
    <n v="16.809999999999999"/>
    <x v="0"/>
  </r>
  <r>
    <x v="0"/>
    <s v="桐生市"/>
    <x v="3"/>
    <x v="2"/>
    <n v="806"/>
    <n v="22.38"/>
    <n v="399"/>
    <n v="18.25"/>
    <n v="407"/>
    <n v="29.24"/>
    <x v="0"/>
  </r>
  <r>
    <x v="0"/>
    <s v="桐生市"/>
    <x v="3"/>
    <x v="3"/>
    <n v="10"/>
    <n v="0.28000000000000003"/>
    <n v="0"/>
    <n v="0"/>
    <n v="7"/>
    <n v="0.5"/>
    <x v="0"/>
  </r>
  <r>
    <x v="0"/>
    <s v="桐生市"/>
    <x v="3"/>
    <x v="4"/>
    <n v="16"/>
    <n v="0.44"/>
    <n v="0"/>
    <n v="0"/>
    <n v="16"/>
    <n v="1.1499999999999999"/>
    <x v="0"/>
  </r>
  <r>
    <x v="0"/>
    <s v="桐生市"/>
    <x v="3"/>
    <x v="5"/>
    <n v="20"/>
    <n v="0.56000000000000005"/>
    <n v="4"/>
    <n v="0.18"/>
    <n v="16"/>
    <n v="1.1499999999999999"/>
    <x v="0"/>
  </r>
  <r>
    <x v="0"/>
    <s v="桐生市"/>
    <x v="3"/>
    <x v="6"/>
    <n v="791"/>
    <n v="21.96"/>
    <n v="459"/>
    <n v="21"/>
    <n v="331"/>
    <n v="23.78"/>
    <x v="3"/>
  </r>
  <r>
    <x v="0"/>
    <s v="桐生市"/>
    <x v="3"/>
    <x v="7"/>
    <n v="19"/>
    <n v="0.53"/>
    <n v="4"/>
    <n v="0.18"/>
    <n v="15"/>
    <n v="1.08"/>
    <x v="0"/>
  </r>
  <r>
    <x v="0"/>
    <s v="桐生市"/>
    <x v="3"/>
    <x v="8"/>
    <n v="240"/>
    <n v="6.66"/>
    <n v="129"/>
    <n v="5.9"/>
    <n v="111"/>
    <n v="7.97"/>
    <x v="0"/>
  </r>
  <r>
    <x v="0"/>
    <s v="桐生市"/>
    <x v="3"/>
    <x v="9"/>
    <n v="140"/>
    <n v="3.89"/>
    <n v="88"/>
    <n v="4.03"/>
    <n v="51"/>
    <n v="3.66"/>
    <x v="0"/>
  </r>
  <r>
    <x v="0"/>
    <s v="桐生市"/>
    <x v="3"/>
    <x v="10"/>
    <n v="409"/>
    <n v="11.35"/>
    <n v="350"/>
    <n v="16.010000000000002"/>
    <n v="56"/>
    <n v="4.0199999999999996"/>
    <x v="3"/>
  </r>
  <r>
    <x v="0"/>
    <s v="桐生市"/>
    <x v="3"/>
    <x v="11"/>
    <n v="405"/>
    <n v="11.24"/>
    <n v="349"/>
    <n v="15.97"/>
    <n v="56"/>
    <n v="4.0199999999999996"/>
    <x v="0"/>
  </r>
  <r>
    <x v="0"/>
    <s v="桐生市"/>
    <x v="3"/>
    <x v="12"/>
    <n v="70"/>
    <n v="1.94"/>
    <n v="41"/>
    <n v="1.88"/>
    <n v="17"/>
    <n v="1.22"/>
    <x v="0"/>
  </r>
  <r>
    <x v="0"/>
    <s v="桐生市"/>
    <x v="3"/>
    <x v="13"/>
    <n v="140"/>
    <n v="3.89"/>
    <n v="100"/>
    <n v="4.57"/>
    <n v="38"/>
    <n v="2.73"/>
    <x v="3"/>
  </r>
  <r>
    <x v="0"/>
    <s v="桐生市"/>
    <x v="3"/>
    <x v="14"/>
    <n v="88"/>
    <n v="2.44"/>
    <n v="49"/>
    <n v="2.2400000000000002"/>
    <n v="37"/>
    <n v="2.66"/>
    <x v="0"/>
  </r>
  <r>
    <x v="0"/>
    <s v="伊勢崎市"/>
    <x v="4"/>
    <x v="0"/>
    <n v="0"/>
    <n v="0"/>
    <n v="0"/>
    <n v="0"/>
    <n v="0"/>
    <n v="0"/>
    <x v="0"/>
  </r>
  <r>
    <x v="0"/>
    <s v="伊勢崎市"/>
    <x v="4"/>
    <x v="1"/>
    <n v="664"/>
    <n v="14.02"/>
    <n v="220"/>
    <n v="9.32"/>
    <n v="444"/>
    <n v="18.95"/>
    <x v="0"/>
  </r>
  <r>
    <x v="0"/>
    <s v="伊勢崎市"/>
    <x v="4"/>
    <x v="2"/>
    <n v="676"/>
    <n v="14.28"/>
    <n v="226"/>
    <n v="9.57"/>
    <n v="450"/>
    <n v="19.21"/>
    <x v="0"/>
  </r>
  <r>
    <x v="0"/>
    <s v="伊勢崎市"/>
    <x v="4"/>
    <x v="3"/>
    <n v="31"/>
    <n v="0.65"/>
    <n v="0"/>
    <n v="0"/>
    <n v="31"/>
    <n v="1.32"/>
    <x v="0"/>
  </r>
  <r>
    <x v="0"/>
    <s v="伊勢崎市"/>
    <x v="4"/>
    <x v="4"/>
    <n v="20"/>
    <n v="0.42"/>
    <n v="0"/>
    <n v="0"/>
    <n v="20"/>
    <n v="0.85"/>
    <x v="0"/>
  </r>
  <r>
    <x v="0"/>
    <s v="伊勢崎市"/>
    <x v="4"/>
    <x v="5"/>
    <n v="52"/>
    <n v="1.1000000000000001"/>
    <n v="1"/>
    <n v="0.04"/>
    <n v="49"/>
    <n v="2.09"/>
    <x v="3"/>
  </r>
  <r>
    <x v="0"/>
    <s v="伊勢崎市"/>
    <x v="4"/>
    <x v="6"/>
    <n v="1056"/>
    <n v="22.3"/>
    <n v="447"/>
    <n v="18.93"/>
    <n v="609"/>
    <n v="25.99"/>
    <x v="0"/>
  </r>
  <r>
    <x v="0"/>
    <s v="伊勢崎市"/>
    <x v="4"/>
    <x v="7"/>
    <n v="37"/>
    <n v="0.78"/>
    <n v="4"/>
    <n v="0.17"/>
    <n v="33"/>
    <n v="1.41"/>
    <x v="0"/>
  </r>
  <r>
    <x v="0"/>
    <s v="伊勢崎市"/>
    <x v="4"/>
    <x v="8"/>
    <n v="433"/>
    <n v="9.14"/>
    <n v="220"/>
    <n v="9.32"/>
    <n v="213"/>
    <n v="9.09"/>
    <x v="0"/>
  </r>
  <r>
    <x v="0"/>
    <s v="伊勢崎市"/>
    <x v="4"/>
    <x v="9"/>
    <n v="231"/>
    <n v="4.88"/>
    <n v="133"/>
    <n v="5.63"/>
    <n v="96"/>
    <n v="4.0999999999999996"/>
    <x v="3"/>
  </r>
  <r>
    <x v="0"/>
    <s v="伊勢崎市"/>
    <x v="4"/>
    <x v="10"/>
    <n v="371"/>
    <n v="7.84"/>
    <n v="307"/>
    <n v="13"/>
    <n v="64"/>
    <n v="2.73"/>
    <x v="0"/>
  </r>
  <r>
    <x v="0"/>
    <s v="伊勢崎市"/>
    <x v="4"/>
    <x v="11"/>
    <n v="597"/>
    <n v="12.61"/>
    <n v="478"/>
    <n v="20.25"/>
    <n v="114"/>
    <n v="4.87"/>
    <x v="1"/>
  </r>
  <r>
    <x v="0"/>
    <s v="伊勢崎市"/>
    <x v="4"/>
    <x v="12"/>
    <n v="149"/>
    <n v="3.15"/>
    <n v="100"/>
    <n v="4.24"/>
    <n v="33"/>
    <n v="1.41"/>
    <x v="0"/>
  </r>
  <r>
    <x v="0"/>
    <s v="伊勢崎市"/>
    <x v="4"/>
    <x v="13"/>
    <n v="190"/>
    <n v="4.01"/>
    <n v="110"/>
    <n v="4.66"/>
    <n v="76"/>
    <n v="3.24"/>
    <x v="1"/>
  </r>
  <r>
    <x v="0"/>
    <s v="伊勢崎市"/>
    <x v="4"/>
    <x v="14"/>
    <n v="228"/>
    <n v="4.82"/>
    <n v="115"/>
    <n v="4.87"/>
    <n v="111"/>
    <n v="4.74"/>
    <x v="3"/>
  </r>
  <r>
    <x v="0"/>
    <s v="太田市"/>
    <x v="5"/>
    <x v="0"/>
    <n v="0"/>
    <n v="0"/>
    <n v="0"/>
    <n v="0"/>
    <n v="0"/>
    <n v="0"/>
    <x v="0"/>
  </r>
  <r>
    <x v="0"/>
    <s v="太田市"/>
    <x v="5"/>
    <x v="1"/>
    <n v="748"/>
    <n v="13.8"/>
    <n v="234"/>
    <n v="8.81"/>
    <n v="514"/>
    <n v="18.79"/>
    <x v="0"/>
  </r>
  <r>
    <x v="0"/>
    <s v="太田市"/>
    <x v="5"/>
    <x v="2"/>
    <n v="845"/>
    <n v="15.59"/>
    <n v="278"/>
    <n v="10.46"/>
    <n v="567"/>
    <n v="20.73"/>
    <x v="0"/>
  </r>
  <r>
    <x v="0"/>
    <s v="太田市"/>
    <x v="5"/>
    <x v="3"/>
    <n v="32"/>
    <n v="0.59"/>
    <n v="2"/>
    <n v="0.08"/>
    <n v="30"/>
    <n v="1.1000000000000001"/>
    <x v="0"/>
  </r>
  <r>
    <x v="0"/>
    <s v="太田市"/>
    <x v="5"/>
    <x v="4"/>
    <n v="29"/>
    <n v="0.54"/>
    <n v="1"/>
    <n v="0.04"/>
    <n v="28"/>
    <n v="1.02"/>
    <x v="0"/>
  </r>
  <r>
    <x v="0"/>
    <s v="太田市"/>
    <x v="5"/>
    <x v="5"/>
    <n v="77"/>
    <n v="1.42"/>
    <n v="12"/>
    <n v="0.45"/>
    <n v="65"/>
    <n v="2.38"/>
    <x v="0"/>
  </r>
  <r>
    <x v="0"/>
    <s v="太田市"/>
    <x v="5"/>
    <x v="6"/>
    <n v="1075"/>
    <n v="19.84"/>
    <n v="427"/>
    <n v="16.07"/>
    <n v="648"/>
    <n v="23.69"/>
    <x v="0"/>
  </r>
  <r>
    <x v="0"/>
    <s v="太田市"/>
    <x v="5"/>
    <x v="7"/>
    <n v="27"/>
    <n v="0.5"/>
    <n v="8"/>
    <n v="0.3"/>
    <n v="19"/>
    <n v="0.69"/>
    <x v="0"/>
  </r>
  <r>
    <x v="0"/>
    <s v="太田市"/>
    <x v="5"/>
    <x v="8"/>
    <n v="605"/>
    <n v="11.16"/>
    <n v="315"/>
    <n v="11.86"/>
    <n v="290"/>
    <n v="10.6"/>
    <x v="0"/>
  </r>
  <r>
    <x v="0"/>
    <s v="太田市"/>
    <x v="5"/>
    <x v="9"/>
    <n v="225"/>
    <n v="4.1500000000000004"/>
    <n v="130"/>
    <n v="4.8899999999999997"/>
    <n v="95"/>
    <n v="3.47"/>
    <x v="0"/>
  </r>
  <r>
    <x v="0"/>
    <s v="太田市"/>
    <x v="5"/>
    <x v="10"/>
    <n v="482"/>
    <n v="8.89"/>
    <n v="372"/>
    <n v="14"/>
    <n v="108"/>
    <n v="3.95"/>
    <x v="0"/>
  </r>
  <r>
    <x v="0"/>
    <s v="太田市"/>
    <x v="5"/>
    <x v="11"/>
    <n v="638"/>
    <n v="11.77"/>
    <n v="512"/>
    <n v="19.27"/>
    <n v="120"/>
    <n v="4.3899999999999997"/>
    <x v="0"/>
  </r>
  <r>
    <x v="0"/>
    <s v="太田市"/>
    <x v="5"/>
    <x v="12"/>
    <n v="159"/>
    <n v="2.93"/>
    <n v="104"/>
    <n v="3.91"/>
    <n v="51"/>
    <n v="1.86"/>
    <x v="3"/>
  </r>
  <r>
    <x v="0"/>
    <s v="太田市"/>
    <x v="5"/>
    <x v="13"/>
    <n v="240"/>
    <n v="4.43"/>
    <n v="157"/>
    <n v="5.91"/>
    <n v="73"/>
    <n v="2.67"/>
    <x v="3"/>
  </r>
  <r>
    <x v="0"/>
    <s v="太田市"/>
    <x v="5"/>
    <x v="14"/>
    <n v="237"/>
    <n v="4.37"/>
    <n v="105"/>
    <n v="3.95"/>
    <n v="127"/>
    <n v="4.6399999999999997"/>
    <x v="3"/>
  </r>
  <r>
    <x v="0"/>
    <s v="沼田市"/>
    <x v="6"/>
    <x v="0"/>
    <n v="1"/>
    <n v="0.06"/>
    <n v="0"/>
    <n v="0"/>
    <n v="1"/>
    <n v="0.17"/>
    <x v="0"/>
  </r>
  <r>
    <x v="0"/>
    <s v="沼田市"/>
    <x v="6"/>
    <x v="1"/>
    <n v="279"/>
    <n v="17.98"/>
    <n v="133"/>
    <n v="14.13"/>
    <n v="146"/>
    <n v="24.75"/>
    <x v="0"/>
  </r>
  <r>
    <x v="0"/>
    <s v="沼田市"/>
    <x v="6"/>
    <x v="2"/>
    <n v="120"/>
    <n v="7.73"/>
    <n v="51"/>
    <n v="5.42"/>
    <n v="69"/>
    <n v="11.69"/>
    <x v="0"/>
  </r>
  <r>
    <x v="0"/>
    <s v="沼田市"/>
    <x v="6"/>
    <x v="3"/>
    <n v="8"/>
    <n v="0.52"/>
    <n v="0"/>
    <n v="0"/>
    <n v="6"/>
    <n v="1.02"/>
    <x v="3"/>
  </r>
  <r>
    <x v="0"/>
    <s v="沼田市"/>
    <x v="6"/>
    <x v="4"/>
    <n v="9"/>
    <n v="0.57999999999999996"/>
    <n v="2"/>
    <n v="0.21"/>
    <n v="7"/>
    <n v="1.19"/>
    <x v="0"/>
  </r>
  <r>
    <x v="0"/>
    <s v="沼田市"/>
    <x v="6"/>
    <x v="5"/>
    <n v="10"/>
    <n v="0.64"/>
    <n v="4"/>
    <n v="0.43"/>
    <n v="5"/>
    <n v="0.85"/>
    <x v="3"/>
  </r>
  <r>
    <x v="0"/>
    <s v="沼田市"/>
    <x v="6"/>
    <x v="6"/>
    <n v="382"/>
    <n v="24.61"/>
    <n v="209"/>
    <n v="22.21"/>
    <n v="172"/>
    <n v="29.15"/>
    <x v="3"/>
  </r>
  <r>
    <x v="0"/>
    <s v="沼田市"/>
    <x v="6"/>
    <x v="7"/>
    <n v="11"/>
    <n v="0.71"/>
    <n v="3"/>
    <n v="0.32"/>
    <n v="8"/>
    <n v="1.36"/>
    <x v="0"/>
  </r>
  <r>
    <x v="0"/>
    <s v="沼田市"/>
    <x v="6"/>
    <x v="8"/>
    <n v="72"/>
    <n v="4.6399999999999997"/>
    <n v="22"/>
    <n v="2.34"/>
    <n v="50"/>
    <n v="8.4700000000000006"/>
    <x v="0"/>
  </r>
  <r>
    <x v="0"/>
    <s v="沼田市"/>
    <x v="6"/>
    <x v="9"/>
    <n v="50"/>
    <n v="3.22"/>
    <n v="33"/>
    <n v="3.51"/>
    <n v="14"/>
    <n v="2.37"/>
    <x v="0"/>
  </r>
  <r>
    <x v="0"/>
    <s v="沼田市"/>
    <x v="6"/>
    <x v="10"/>
    <n v="218"/>
    <n v="14.05"/>
    <n v="189"/>
    <n v="20.09"/>
    <n v="28"/>
    <n v="4.75"/>
    <x v="0"/>
  </r>
  <r>
    <x v="0"/>
    <s v="沼田市"/>
    <x v="6"/>
    <x v="11"/>
    <n v="208"/>
    <n v="13.4"/>
    <n v="176"/>
    <n v="18.7"/>
    <n v="29"/>
    <n v="4.92"/>
    <x v="0"/>
  </r>
  <r>
    <x v="0"/>
    <s v="沼田市"/>
    <x v="6"/>
    <x v="12"/>
    <n v="52"/>
    <n v="3.35"/>
    <n v="35"/>
    <n v="3.72"/>
    <n v="10"/>
    <n v="1.69"/>
    <x v="0"/>
  </r>
  <r>
    <x v="0"/>
    <s v="沼田市"/>
    <x v="6"/>
    <x v="13"/>
    <n v="65"/>
    <n v="4.1900000000000004"/>
    <n v="44"/>
    <n v="4.68"/>
    <n v="21"/>
    <n v="3.56"/>
    <x v="0"/>
  </r>
  <r>
    <x v="0"/>
    <s v="沼田市"/>
    <x v="6"/>
    <x v="14"/>
    <n v="67"/>
    <n v="4.32"/>
    <n v="40"/>
    <n v="4.25"/>
    <n v="24"/>
    <n v="4.07"/>
    <x v="0"/>
  </r>
  <r>
    <x v="0"/>
    <s v="館林市"/>
    <x v="7"/>
    <x v="0"/>
    <n v="0"/>
    <n v="0"/>
    <n v="0"/>
    <n v="0"/>
    <n v="0"/>
    <n v="0"/>
    <x v="0"/>
  </r>
  <r>
    <x v="0"/>
    <s v="館林市"/>
    <x v="7"/>
    <x v="1"/>
    <n v="241"/>
    <n v="11.91"/>
    <n v="75"/>
    <n v="6.5"/>
    <n v="166"/>
    <n v="19.55"/>
    <x v="0"/>
  </r>
  <r>
    <x v="0"/>
    <s v="館林市"/>
    <x v="7"/>
    <x v="2"/>
    <n v="259"/>
    <n v="12.8"/>
    <n v="123"/>
    <n v="10.67"/>
    <n v="136"/>
    <n v="16.02"/>
    <x v="0"/>
  </r>
  <r>
    <x v="0"/>
    <s v="館林市"/>
    <x v="7"/>
    <x v="3"/>
    <n v="9"/>
    <n v="0.44"/>
    <n v="1"/>
    <n v="0.09"/>
    <n v="8"/>
    <n v="0.94"/>
    <x v="0"/>
  </r>
  <r>
    <x v="0"/>
    <s v="館林市"/>
    <x v="7"/>
    <x v="4"/>
    <n v="8"/>
    <n v="0.4"/>
    <n v="0"/>
    <n v="0"/>
    <n v="8"/>
    <n v="0.94"/>
    <x v="0"/>
  </r>
  <r>
    <x v="0"/>
    <s v="館林市"/>
    <x v="7"/>
    <x v="5"/>
    <n v="19"/>
    <n v="0.94"/>
    <n v="0"/>
    <n v="0"/>
    <n v="19"/>
    <n v="2.2400000000000002"/>
    <x v="0"/>
  </r>
  <r>
    <x v="0"/>
    <s v="館林市"/>
    <x v="7"/>
    <x v="6"/>
    <n v="460"/>
    <n v="22.74"/>
    <n v="206"/>
    <n v="17.87"/>
    <n v="253"/>
    <n v="29.8"/>
    <x v="3"/>
  </r>
  <r>
    <x v="0"/>
    <s v="館林市"/>
    <x v="7"/>
    <x v="7"/>
    <n v="13"/>
    <n v="0.64"/>
    <n v="3"/>
    <n v="0.26"/>
    <n v="10"/>
    <n v="1.18"/>
    <x v="0"/>
  </r>
  <r>
    <x v="0"/>
    <s v="館林市"/>
    <x v="7"/>
    <x v="8"/>
    <n v="171"/>
    <n v="8.4499999999999993"/>
    <n v="98"/>
    <n v="8.5"/>
    <n v="73"/>
    <n v="8.6"/>
    <x v="0"/>
  </r>
  <r>
    <x v="0"/>
    <s v="館林市"/>
    <x v="7"/>
    <x v="9"/>
    <n v="70"/>
    <n v="3.46"/>
    <n v="52"/>
    <n v="4.51"/>
    <n v="18"/>
    <n v="2.12"/>
    <x v="0"/>
  </r>
  <r>
    <x v="0"/>
    <s v="館林市"/>
    <x v="7"/>
    <x v="10"/>
    <n v="268"/>
    <n v="13.25"/>
    <n v="233"/>
    <n v="20.21"/>
    <n v="35"/>
    <n v="4.12"/>
    <x v="0"/>
  </r>
  <r>
    <x v="0"/>
    <s v="館林市"/>
    <x v="7"/>
    <x v="11"/>
    <n v="268"/>
    <n v="13.25"/>
    <n v="222"/>
    <n v="19.25"/>
    <n v="45"/>
    <n v="5.3"/>
    <x v="0"/>
  </r>
  <r>
    <x v="0"/>
    <s v="館林市"/>
    <x v="7"/>
    <x v="12"/>
    <n v="69"/>
    <n v="3.41"/>
    <n v="48"/>
    <n v="4.16"/>
    <n v="9"/>
    <n v="1.06"/>
    <x v="0"/>
  </r>
  <r>
    <x v="0"/>
    <s v="館林市"/>
    <x v="7"/>
    <x v="13"/>
    <n v="100"/>
    <n v="4.9400000000000004"/>
    <n v="66"/>
    <n v="5.72"/>
    <n v="29"/>
    <n v="3.42"/>
    <x v="1"/>
  </r>
  <r>
    <x v="0"/>
    <s v="館林市"/>
    <x v="7"/>
    <x v="14"/>
    <n v="68"/>
    <n v="3.36"/>
    <n v="26"/>
    <n v="2.25"/>
    <n v="40"/>
    <n v="4.71"/>
    <x v="0"/>
  </r>
  <r>
    <x v="0"/>
    <s v="渋川市"/>
    <x v="8"/>
    <x v="0"/>
    <n v="3"/>
    <n v="0.14000000000000001"/>
    <n v="0"/>
    <n v="0"/>
    <n v="3"/>
    <n v="0.34"/>
    <x v="0"/>
  </r>
  <r>
    <x v="0"/>
    <s v="渋川市"/>
    <x v="8"/>
    <x v="1"/>
    <n v="441"/>
    <n v="20.21"/>
    <n v="192"/>
    <n v="15.11"/>
    <n v="249"/>
    <n v="27.85"/>
    <x v="0"/>
  </r>
  <r>
    <x v="0"/>
    <s v="渋川市"/>
    <x v="8"/>
    <x v="2"/>
    <n v="152"/>
    <n v="6.97"/>
    <n v="65"/>
    <n v="5.1100000000000003"/>
    <n v="86"/>
    <n v="9.6199999999999992"/>
    <x v="3"/>
  </r>
  <r>
    <x v="0"/>
    <s v="渋川市"/>
    <x v="8"/>
    <x v="3"/>
    <n v="13"/>
    <n v="0.6"/>
    <n v="1"/>
    <n v="0.08"/>
    <n v="12"/>
    <n v="1.34"/>
    <x v="0"/>
  </r>
  <r>
    <x v="0"/>
    <s v="渋川市"/>
    <x v="8"/>
    <x v="4"/>
    <n v="13"/>
    <n v="0.6"/>
    <n v="0"/>
    <n v="0"/>
    <n v="13"/>
    <n v="1.45"/>
    <x v="0"/>
  </r>
  <r>
    <x v="0"/>
    <s v="渋川市"/>
    <x v="8"/>
    <x v="5"/>
    <n v="14"/>
    <n v="0.64"/>
    <n v="7"/>
    <n v="0.55000000000000004"/>
    <n v="7"/>
    <n v="0.78"/>
    <x v="0"/>
  </r>
  <r>
    <x v="0"/>
    <s v="渋川市"/>
    <x v="8"/>
    <x v="6"/>
    <n v="423"/>
    <n v="19.39"/>
    <n v="225"/>
    <n v="17.7"/>
    <n v="198"/>
    <n v="22.15"/>
    <x v="0"/>
  </r>
  <r>
    <x v="0"/>
    <s v="渋川市"/>
    <x v="8"/>
    <x v="7"/>
    <n v="14"/>
    <n v="0.64"/>
    <n v="2"/>
    <n v="0.16"/>
    <n v="12"/>
    <n v="1.34"/>
    <x v="0"/>
  </r>
  <r>
    <x v="0"/>
    <s v="渋川市"/>
    <x v="8"/>
    <x v="8"/>
    <n v="265"/>
    <n v="12.14"/>
    <n v="179"/>
    <n v="14.08"/>
    <n v="86"/>
    <n v="9.6199999999999992"/>
    <x v="0"/>
  </r>
  <r>
    <x v="0"/>
    <s v="渋川市"/>
    <x v="8"/>
    <x v="9"/>
    <n v="97"/>
    <n v="4.45"/>
    <n v="45"/>
    <n v="3.54"/>
    <n v="49"/>
    <n v="5.48"/>
    <x v="0"/>
  </r>
  <r>
    <x v="0"/>
    <s v="渋川市"/>
    <x v="8"/>
    <x v="10"/>
    <n v="214"/>
    <n v="9.81"/>
    <n v="181"/>
    <n v="14.24"/>
    <n v="32"/>
    <n v="3.58"/>
    <x v="0"/>
  </r>
  <r>
    <x v="0"/>
    <s v="渋川市"/>
    <x v="8"/>
    <x v="11"/>
    <n v="284"/>
    <n v="13.02"/>
    <n v="229"/>
    <n v="18.02"/>
    <n v="55"/>
    <n v="6.15"/>
    <x v="0"/>
  </r>
  <r>
    <x v="0"/>
    <s v="渋川市"/>
    <x v="8"/>
    <x v="12"/>
    <n v="65"/>
    <n v="2.98"/>
    <n v="41"/>
    <n v="3.23"/>
    <n v="15"/>
    <n v="1.68"/>
    <x v="0"/>
  </r>
  <r>
    <x v="0"/>
    <s v="渋川市"/>
    <x v="8"/>
    <x v="13"/>
    <n v="97"/>
    <n v="4.45"/>
    <n v="56"/>
    <n v="4.41"/>
    <n v="41"/>
    <n v="4.59"/>
    <x v="0"/>
  </r>
  <r>
    <x v="0"/>
    <s v="渋川市"/>
    <x v="8"/>
    <x v="14"/>
    <n v="87"/>
    <n v="3.99"/>
    <n v="48"/>
    <n v="3.78"/>
    <n v="36"/>
    <n v="4.03"/>
    <x v="0"/>
  </r>
  <r>
    <x v="0"/>
    <s v="藤岡市"/>
    <x v="9"/>
    <x v="0"/>
    <n v="0"/>
    <n v="0"/>
    <n v="0"/>
    <n v="0"/>
    <n v="0"/>
    <n v="0"/>
    <x v="0"/>
  </r>
  <r>
    <x v="0"/>
    <s v="藤岡市"/>
    <x v="9"/>
    <x v="1"/>
    <n v="280"/>
    <n v="17.43"/>
    <n v="105"/>
    <n v="12.31"/>
    <n v="175"/>
    <n v="23.94"/>
    <x v="0"/>
  </r>
  <r>
    <x v="0"/>
    <s v="藤岡市"/>
    <x v="9"/>
    <x v="2"/>
    <n v="210"/>
    <n v="13.08"/>
    <n v="61"/>
    <n v="7.15"/>
    <n v="149"/>
    <n v="20.38"/>
    <x v="0"/>
  </r>
  <r>
    <x v="0"/>
    <s v="藤岡市"/>
    <x v="9"/>
    <x v="3"/>
    <n v="5"/>
    <n v="0.31"/>
    <n v="0"/>
    <n v="0"/>
    <n v="3"/>
    <n v="0.41"/>
    <x v="0"/>
  </r>
  <r>
    <x v="0"/>
    <s v="藤岡市"/>
    <x v="9"/>
    <x v="4"/>
    <n v="8"/>
    <n v="0.5"/>
    <n v="1"/>
    <n v="0.12"/>
    <n v="7"/>
    <n v="0.96"/>
    <x v="0"/>
  </r>
  <r>
    <x v="0"/>
    <s v="藤岡市"/>
    <x v="9"/>
    <x v="5"/>
    <n v="17"/>
    <n v="1.06"/>
    <n v="3"/>
    <n v="0.35"/>
    <n v="14"/>
    <n v="1.92"/>
    <x v="0"/>
  </r>
  <r>
    <x v="0"/>
    <s v="藤岡市"/>
    <x v="9"/>
    <x v="6"/>
    <n v="373"/>
    <n v="23.23"/>
    <n v="193"/>
    <n v="22.63"/>
    <n v="180"/>
    <n v="24.62"/>
    <x v="0"/>
  </r>
  <r>
    <x v="0"/>
    <s v="藤岡市"/>
    <x v="9"/>
    <x v="7"/>
    <n v="14"/>
    <n v="0.87"/>
    <n v="1"/>
    <n v="0.12"/>
    <n v="13"/>
    <n v="1.78"/>
    <x v="0"/>
  </r>
  <r>
    <x v="0"/>
    <s v="藤岡市"/>
    <x v="9"/>
    <x v="8"/>
    <n v="152"/>
    <n v="9.4600000000000009"/>
    <n v="98"/>
    <n v="11.49"/>
    <n v="54"/>
    <n v="7.39"/>
    <x v="0"/>
  </r>
  <r>
    <x v="0"/>
    <s v="藤岡市"/>
    <x v="9"/>
    <x v="9"/>
    <n v="55"/>
    <n v="3.42"/>
    <n v="29"/>
    <n v="3.4"/>
    <n v="25"/>
    <n v="3.42"/>
    <x v="0"/>
  </r>
  <r>
    <x v="0"/>
    <s v="藤岡市"/>
    <x v="9"/>
    <x v="10"/>
    <n v="105"/>
    <n v="6.54"/>
    <n v="83"/>
    <n v="9.73"/>
    <n v="22"/>
    <n v="3.01"/>
    <x v="0"/>
  </r>
  <r>
    <x v="0"/>
    <s v="藤岡市"/>
    <x v="9"/>
    <x v="11"/>
    <n v="191"/>
    <n v="11.89"/>
    <n v="160"/>
    <n v="18.760000000000002"/>
    <n v="29"/>
    <n v="3.97"/>
    <x v="0"/>
  </r>
  <r>
    <x v="0"/>
    <s v="藤岡市"/>
    <x v="9"/>
    <x v="12"/>
    <n v="65"/>
    <n v="4.05"/>
    <n v="44"/>
    <n v="5.16"/>
    <n v="11"/>
    <n v="1.5"/>
    <x v="0"/>
  </r>
  <r>
    <x v="0"/>
    <s v="藤岡市"/>
    <x v="9"/>
    <x v="13"/>
    <n v="69"/>
    <n v="4.3"/>
    <n v="40"/>
    <n v="4.6900000000000004"/>
    <n v="28"/>
    <n v="3.83"/>
    <x v="0"/>
  </r>
  <r>
    <x v="0"/>
    <s v="藤岡市"/>
    <x v="9"/>
    <x v="14"/>
    <n v="62"/>
    <n v="3.86"/>
    <n v="35"/>
    <n v="4.0999999999999996"/>
    <n v="21"/>
    <n v="2.87"/>
    <x v="3"/>
  </r>
  <r>
    <x v="0"/>
    <s v="富岡市"/>
    <x v="10"/>
    <x v="0"/>
    <n v="1"/>
    <n v="0.06"/>
    <n v="0"/>
    <n v="0"/>
    <n v="1"/>
    <n v="0.17"/>
    <x v="0"/>
  </r>
  <r>
    <x v="0"/>
    <s v="富岡市"/>
    <x v="10"/>
    <x v="1"/>
    <n v="277"/>
    <n v="17.64"/>
    <n v="150"/>
    <n v="15.82"/>
    <n v="127"/>
    <n v="21.2"/>
    <x v="0"/>
  </r>
  <r>
    <x v="0"/>
    <s v="富岡市"/>
    <x v="10"/>
    <x v="2"/>
    <n v="268"/>
    <n v="17.07"/>
    <n v="124"/>
    <n v="13.08"/>
    <n v="144"/>
    <n v="24.04"/>
    <x v="0"/>
  </r>
  <r>
    <x v="0"/>
    <s v="富岡市"/>
    <x v="10"/>
    <x v="3"/>
    <n v="1"/>
    <n v="0.06"/>
    <n v="0"/>
    <n v="0"/>
    <n v="1"/>
    <n v="0.17"/>
    <x v="0"/>
  </r>
  <r>
    <x v="0"/>
    <s v="富岡市"/>
    <x v="10"/>
    <x v="4"/>
    <n v="5"/>
    <n v="0.32"/>
    <n v="0"/>
    <n v="0"/>
    <n v="5"/>
    <n v="0.83"/>
    <x v="0"/>
  </r>
  <r>
    <x v="0"/>
    <s v="富岡市"/>
    <x v="10"/>
    <x v="5"/>
    <n v="15"/>
    <n v="0.96"/>
    <n v="2"/>
    <n v="0.21"/>
    <n v="13"/>
    <n v="2.17"/>
    <x v="0"/>
  </r>
  <r>
    <x v="0"/>
    <s v="富岡市"/>
    <x v="10"/>
    <x v="6"/>
    <n v="310"/>
    <n v="19.75"/>
    <n v="176"/>
    <n v="18.57"/>
    <n v="134"/>
    <n v="22.37"/>
    <x v="0"/>
  </r>
  <r>
    <x v="0"/>
    <s v="富岡市"/>
    <x v="10"/>
    <x v="7"/>
    <n v="11"/>
    <n v="0.7"/>
    <n v="2"/>
    <n v="0.21"/>
    <n v="9"/>
    <n v="1.5"/>
    <x v="0"/>
  </r>
  <r>
    <x v="0"/>
    <s v="富岡市"/>
    <x v="10"/>
    <x v="8"/>
    <n v="119"/>
    <n v="7.58"/>
    <n v="71"/>
    <n v="7.49"/>
    <n v="48"/>
    <n v="8.01"/>
    <x v="0"/>
  </r>
  <r>
    <x v="0"/>
    <s v="富岡市"/>
    <x v="10"/>
    <x v="9"/>
    <n v="42"/>
    <n v="2.68"/>
    <n v="25"/>
    <n v="2.64"/>
    <n v="17"/>
    <n v="2.84"/>
    <x v="0"/>
  </r>
  <r>
    <x v="0"/>
    <s v="富岡市"/>
    <x v="10"/>
    <x v="10"/>
    <n v="160"/>
    <n v="10.19"/>
    <n v="139"/>
    <n v="14.66"/>
    <n v="21"/>
    <n v="3.51"/>
    <x v="0"/>
  </r>
  <r>
    <x v="0"/>
    <s v="富岡市"/>
    <x v="10"/>
    <x v="11"/>
    <n v="159"/>
    <n v="10.130000000000001"/>
    <n v="123"/>
    <n v="12.97"/>
    <n v="34"/>
    <n v="5.68"/>
    <x v="3"/>
  </r>
  <r>
    <x v="0"/>
    <s v="富岡市"/>
    <x v="10"/>
    <x v="12"/>
    <n v="70"/>
    <n v="4.46"/>
    <n v="49"/>
    <n v="5.17"/>
    <n v="5"/>
    <n v="0.83"/>
    <x v="1"/>
  </r>
  <r>
    <x v="0"/>
    <s v="富岡市"/>
    <x v="10"/>
    <x v="13"/>
    <n v="59"/>
    <n v="3.76"/>
    <n v="37"/>
    <n v="3.9"/>
    <n v="20"/>
    <n v="3.34"/>
    <x v="3"/>
  </r>
  <r>
    <x v="0"/>
    <s v="富岡市"/>
    <x v="10"/>
    <x v="14"/>
    <n v="73"/>
    <n v="4.6500000000000004"/>
    <n v="50"/>
    <n v="5.27"/>
    <n v="20"/>
    <n v="3.34"/>
    <x v="3"/>
  </r>
  <r>
    <x v="0"/>
    <s v="安中市"/>
    <x v="11"/>
    <x v="0"/>
    <n v="1"/>
    <n v="0.08"/>
    <n v="0"/>
    <n v="0"/>
    <n v="1"/>
    <n v="0.17"/>
    <x v="0"/>
  </r>
  <r>
    <x v="0"/>
    <s v="安中市"/>
    <x v="11"/>
    <x v="1"/>
    <n v="241"/>
    <n v="18.87"/>
    <n v="74"/>
    <n v="11.18"/>
    <n v="167"/>
    <n v="28.6"/>
    <x v="0"/>
  </r>
  <r>
    <x v="0"/>
    <s v="安中市"/>
    <x v="11"/>
    <x v="2"/>
    <n v="162"/>
    <n v="12.69"/>
    <n v="62"/>
    <n v="9.3699999999999992"/>
    <n v="100"/>
    <n v="17.12"/>
    <x v="0"/>
  </r>
  <r>
    <x v="0"/>
    <s v="安中市"/>
    <x v="11"/>
    <x v="3"/>
    <n v="3"/>
    <n v="0.23"/>
    <n v="0"/>
    <n v="0"/>
    <n v="3"/>
    <n v="0.51"/>
    <x v="0"/>
  </r>
  <r>
    <x v="0"/>
    <s v="安中市"/>
    <x v="11"/>
    <x v="4"/>
    <n v="4"/>
    <n v="0.31"/>
    <n v="1"/>
    <n v="0.15"/>
    <n v="3"/>
    <n v="0.51"/>
    <x v="0"/>
  </r>
  <r>
    <x v="0"/>
    <s v="安中市"/>
    <x v="11"/>
    <x v="5"/>
    <n v="11"/>
    <n v="0.86"/>
    <n v="1"/>
    <n v="0.15"/>
    <n v="10"/>
    <n v="1.71"/>
    <x v="0"/>
  </r>
  <r>
    <x v="0"/>
    <s v="安中市"/>
    <x v="11"/>
    <x v="6"/>
    <n v="311"/>
    <n v="24.35"/>
    <n v="168"/>
    <n v="25.38"/>
    <n v="143"/>
    <n v="24.49"/>
    <x v="0"/>
  </r>
  <r>
    <x v="0"/>
    <s v="安中市"/>
    <x v="11"/>
    <x v="7"/>
    <n v="5"/>
    <n v="0.39"/>
    <n v="0"/>
    <n v="0"/>
    <n v="5"/>
    <n v="0.86"/>
    <x v="0"/>
  </r>
  <r>
    <x v="0"/>
    <s v="安中市"/>
    <x v="11"/>
    <x v="8"/>
    <n v="51"/>
    <n v="3.99"/>
    <n v="22"/>
    <n v="3.32"/>
    <n v="29"/>
    <n v="4.97"/>
    <x v="0"/>
  </r>
  <r>
    <x v="0"/>
    <s v="安中市"/>
    <x v="11"/>
    <x v="9"/>
    <n v="58"/>
    <n v="4.54"/>
    <n v="33"/>
    <n v="4.9800000000000004"/>
    <n v="23"/>
    <n v="3.94"/>
    <x v="0"/>
  </r>
  <r>
    <x v="0"/>
    <s v="安中市"/>
    <x v="11"/>
    <x v="10"/>
    <n v="86"/>
    <n v="6.73"/>
    <n v="66"/>
    <n v="9.9700000000000006"/>
    <n v="19"/>
    <n v="3.25"/>
    <x v="0"/>
  </r>
  <r>
    <x v="0"/>
    <s v="安中市"/>
    <x v="11"/>
    <x v="11"/>
    <n v="181"/>
    <n v="14.17"/>
    <n v="147"/>
    <n v="22.21"/>
    <n v="31"/>
    <n v="5.31"/>
    <x v="0"/>
  </r>
  <r>
    <x v="0"/>
    <s v="安中市"/>
    <x v="11"/>
    <x v="12"/>
    <n v="44"/>
    <n v="3.45"/>
    <n v="22"/>
    <n v="3.32"/>
    <n v="7"/>
    <n v="1.2"/>
    <x v="0"/>
  </r>
  <r>
    <x v="0"/>
    <s v="安中市"/>
    <x v="11"/>
    <x v="13"/>
    <n v="69"/>
    <n v="5.4"/>
    <n v="41"/>
    <n v="6.19"/>
    <n v="20"/>
    <n v="3.42"/>
    <x v="1"/>
  </r>
  <r>
    <x v="0"/>
    <s v="安中市"/>
    <x v="11"/>
    <x v="14"/>
    <n v="50"/>
    <n v="3.92"/>
    <n v="25"/>
    <n v="3.78"/>
    <n v="23"/>
    <n v="3.94"/>
    <x v="0"/>
  </r>
  <r>
    <x v="0"/>
    <s v="みどり市"/>
    <x v="12"/>
    <x v="0"/>
    <n v="0"/>
    <n v="0"/>
    <n v="0"/>
    <n v="0"/>
    <n v="0"/>
    <n v="0"/>
    <x v="0"/>
  </r>
  <r>
    <x v="0"/>
    <s v="みどり市"/>
    <x v="12"/>
    <x v="1"/>
    <n v="227"/>
    <n v="15.46"/>
    <n v="118"/>
    <n v="13.83"/>
    <n v="109"/>
    <n v="18.14"/>
    <x v="0"/>
  </r>
  <r>
    <x v="0"/>
    <s v="みどり市"/>
    <x v="12"/>
    <x v="2"/>
    <n v="305"/>
    <n v="20.78"/>
    <n v="163"/>
    <n v="19.11"/>
    <n v="142"/>
    <n v="23.63"/>
    <x v="0"/>
  </r>
  <r>
    <x v="0"/>
    <s v="みどり市"/>
    <x v="12"/>
    <x v="3"/>
    <n v="12"/>
    <n v="0.82"/>
    <n v="3"/>
    <n v="0.35"/>
    <n v="7"/>
    <n v="1.1599999999999999"/>
    <x v="0"/>
  </r>
  <r>
    <x v="0"/>
    <s v="みどり市"/>
    <x v="12"/>
    <x v="4"/>
    <n v="7"/>
    <n v="0.48"/>
    <n v="0"/>
    <n v="0"/>
    <n v="7"/>
    <n v="1.1599999999999999"/>
    <x v="0"/>
  </r>
  <r>
    <x v="0"/>
    <s v="みどり市"/>
    <x v="12"/>
    <x v="5"/>
    <n v="8"/>
    <n v="0.54"/>
    <n v="2"/>
    <n v="0.23"/>
    <n v="5"/>
    <n v="0.83"/>
    <x v="0"/>
  </r>
  <r>
    <x v="0"/>
    <s v="みどり市"/>
    <x v="12"/>
    <x v="6"/>
    <n v="341"/>
    <n v="23.23"/>
    <n v="174"/>
    <n v="20.399999999999999"/>
    <n v="166"/>
    <n v="27.62"/>
    <x v="3"/>
  </r>
  <r>
    <x v="0"/>
    <s v="みどり市"/>
    <x v="12"/>
    <x v="7"/>
    <n v="4"/>
    <n v="0.27"/>
    <n v="1"/>
    <n v="0.12"/>
    <n v="3"/>
    <n v="0.5"/>
    <x v="0"/>
  </r>
  <r>
    <x v="0"/>
    <s v="みどり市"/>
    <x v="12"/>
    <x v="8"/>
    <n v="111"/>
    <n v="7.56"/>
    <n v="51"/>
    <n v="5.98"/>
    <n v="60"/>
    <n v="9.98"/>
    <x v="0"/>
  </r>
  <r>
    <x v="0"/>
    <s v="みどり市"/>
    <x v="12"/>
    <x v="9"/>
    <n v="41"/>
    <n v="2.79"/>
    <n v="28"/>
    <n v="3.28"/>
    <n v="11"/>
    <n v="1.83"/>
    <x v="0"/>
  </r>
  <r>
    <x v="0"/>
    <s v="みどり市"/>
    <x v="12"/>
    <x v="10"/>
    <n v="124"/>
    <n v="8.4499999999999993"/>
    <n v="99"/>
    <n v="11.61"/>
    <n v="24"/>
    <n v="3.99"/>
    <x v="0"/>
  </r>
  <r>
    <x v="0"/>
    <s v="みどり市"/>
    <x v="12"/>
    <x v="11"/>
    <n v="154"/>
    <n v="10.49"/>
    <n v="129"/>
    <n v="15.12"/>
    <n v="23"/>
    <n v="3.83"/>
    <x v="0"/>
  </r>
  <r>
    <x v="0"/>
    <s v="みどり市"/>
    <x v="12"/>
    <x v="12"/>
    <n v="34"/>
    <n v="2.3199999999999998"/>
    <n v="19"/>
    <n v="2.23"/>
    <n v="11"/>
    <n v="1.83"/>
    <x v="0"/>
  </r>
  <r>
    <x v="0"/>
    <s v="みどり市"/>
    <x v="12"/>
    <x v="13"/>
    <n v="41"/>
    <n v="2.79"/>
    <n v="29"/>
    <n v="3.4"/>
    <n v="12"/>
    <n v="2"/>
    <x v="0"/>
  </r>
  <r>
    <x v="0"/>
    <s v="みどり市"/>
    <x v="12"/>
    <x v="14"/>
    <n v="59"/>
    <n v="4.0199999999999996"/>
    <n v="37"/>
    <n v="4.34"/>
    <n v="21"/>
    <n v="3.49"/>
    <x v="0"/>
  </r>
  <r>
    <x v="0"/>
    <s v="北群馬郡榛東村"/>
    <x v="13"/>
    <x v="0"/>
    <n v="0"/>
    <n v="0"/>
    <n v="0"/>
    <n v="0"/>
    <n v="0"/>
    <n v="0"/>
    <x v="0"/>
  </r>
  <r>
    <x v="0"/>
    <s v="北群馬郡榛東村"/>
    <x v="13"/>
    <x v="1"/>
    <n v="85"/>
    <n v="28.52"/>
    <n v="27"/>
    <n v="19.010000000000002"/>
    <n v="58"/>
    <n v="39.19"/>
    <x v="0"/>
  </r>
  <r>
    <x v="0"/>
    <s v="北群馬郡榛東村"/>
    <x v="13"/>
    <x v="2"/>
    <n v="46"/>
    <n v="15.44"/>
    <n v="11"/>
    <n v="7.75"/>
    <n v="35"/>
    <n v="23.65"/>
    <x v="0"/>
  </r>
  <r>
    <x v="0"/>
    <s v="北群馬郡榛東村"/>
    <x v="13"/>
    <x v="3"/>
    <n v="4"/>
    <n v="1.34"/>
    <n v="0"/>
    <n v="0"/>
    <n v="2"/>
    <n v="1.35"/>
    <x v="0"/>
  </r>
  <r>
    <x v="0"/>
    <s v="北群馬郡榛東村"/>
    <x v="13"/>
    <x v="4"/>
    <n v="1"/>
    <n v="0.34"/>
    <n v="0"/>
    <n v="0"/>
    <n v="1"/>
    <n v="0.68"/>
    <x v="0"/>
  </r>
  <r>
    <x v="0"/>
    <s v="北群馬郡榛東村"/>
    <x v="13"/>
    <x v="5"/>
    <n v="4"/>
    <n v="1.34"/>
    <n v="2"/>
    <n v="1.41"/>
    <n v="2"/>
    <n v="1.35"/>
    <x v="0"/>
  </r>
  <r>
    <x v="0"/>
    <s v="北群馬郡榛東村"/>
    <x v="13"/>
    <x v="6"/>
    <n v="51"/>
    <n v="17.11"/>
    <n v="21"/>
    <n v="14.79"/>
    <n v="29"/>
    <n v="19.59"/>
    <x v="3"/>
  </r>
  <r>
    <x v="0"/>
    <s v="北群馬郡榛東村"/>
    <x v="13"/>
    <x v="7"/>
    <n v="2"/>
    <n v="0.67"/>
    <n v="0"/>
    <n v="0"/>
    <n v="2"/>
    <n v="1.35"/>
    <x v="0"/>
  </r>
  <r>
    <x v="0"/>
    <s v="北群馬郡榛東村"/>
    <x v="13"/>
    <x v="8"/>
    <n v="16"/>
    <n v="5.37"/>
    <n v="11"/>
    <n v="7.75"/>
    <n v="5"/>
    <n v="3.38"/>
    <x v="0"/>
  </r>
  <r>
    <x v="0"/>
    <s v="北群馬郡榛東村"/>
    <x v="13"/>
    <x v="9"/>
    <n v="12"/>
    <n v="4.03"/>
    <n v="8"/>
    <n v="5.63"/>
    <n v="4"/>
    <n v="2.7"/>
    <x v="0"/>
  </r>
  <r>
    <x v="0"/>
    <s v="北群馬郡榛東村"/>
    <x v="13"/>
    <x v="10"/>
    <n v="21"/>
    <n v="7.05"/>
    <n v="18"/>
    <n v="12.68"/>
    <n v="2"/>
    <n v="1.35"/>
    <x v="0"/>
  </r>
  <r>
    <x v="0"/>
    <s v="北群馬郡榛東村"/>
    <x v="13"/>
    <x v="11"/>
    <n v="22"/>
    <n v="7.38"/>
    <n v="20"/>
    <n v="14.08"/>
    <n v="1"/>
    <n v="0.68"/>
    <x v="0"/>
  </r>
  <r>
    <x v="0"/>
    <s v="北群馬郡榛東村"/>
    <x v="13"/>
    <x v="12"/>
    <n v="7"/>
    <n v="2.35"/>
    <n v="5"/>
    <n v="3.52"/>
    <n v="1"/>
    <n v="0.68"/>
    <x v="0"/>
  </r>
  <r>
    <x v="0"/>
    <s v="北群馬郡榛東村"/>
    <x v="13"/>
    <x v="13"/>
    <n v="13"/>
    <n v="4.3600000000000003"/>
    <n v="7"/>
    <n v="4.93"/>
    <n v="4"/>
    <n v="2.7"/>
    <x v="0"/>
  </r>
  <r>
    <x v="0"/>
    <s v="北群馬郡榛東村"/>
    <x v="13"/>
    <x v="14"/>
    <n v="14"/>
    <n v="4.7"/>
    <n v="12"/>
    <n v="8.4499999999999993"/>
    <n v="2"/>
    <n v="1.35"/>
    <x v="0"/>
  </r>
  <r>
    <x v="0"/>
    <s v="北群馬郡吉岡町"/>
    <x v="14"/>
    <x v="0"/>
    <n v="1"/>
    <n v="0.28000000000000003"/>
    <n v="0"/>
    <n v="0"/>
    <n v="1"/>
    <n v="0.56000000000000005"/>
    <x v="0"/>
  </r>
  <r>
    <x v="0"/>
    <s v="北群馬郡吉岡町"/>
    <x v="14"/>
    <x v="1"/>
    <n v="76"/>
    <n v="21.05"/>
    <n v="33"/>
    <n v="18.329999999999998"/>
    <n v="43"/>
    <n v="24.02"/>
    <x v="0"/>
  </r>
  <r>
    <x v="0"/>
    <s v="北群馬郡吉岡町"/>
    <x v="14"/>
    <x v="2"/>
    <n v="41"/>
    <n v="11.36"/>
    <n v="5"/>
    <n v="2.78"/>
    <n v="36"/>
    <n v="20.11"/>
    <x v="0"/>
  </r>
  <r>
    <x v="0"/>
    <s v="北群馬郡吉岡町"/>
    <x v="14"/>
    <x v="3"/>
    <n v="1"/>
    <n v="0.28000000000000003"/>
    <n v="0"/>
    <n v="0"/>
    <n v="1"/>
    <n v="0.56000000000000005"/>
    <x v="0"/>
  </r>
  <r>
    <x v="0"/>
    <s v="北群馬郡吉岡町"/>
    <x v="14"/>
    <x v="4"/>
    <n v="1"/>
    <n v="0.28000000000000003"/>
    <n v="0"/>
    <n v="0"/>
    <n v="1"/>
    <n v="0.56000000000000005"/>
    <x v="0"/>
  </r>
  <r>
    <x v="0"/>
    <s v="北群馬郡吉岡町"/>
    <x v="14"/>
    <x v="5"/>
    <n v="3"/>
    <n v="0.83"/>
    <n v="1"/>
    <n v="0.56000000000000005"/>
    <n v="2"/>
    <n v="1.1200000000000001"/>
    <x v="0"/>
  </r>
  <r>
    <x v="0"/>
    <s v="北群馬郡吉岡町"/>
    <x v="14"/>
    <x v="6"/>
    <n v="73"/>
    <n v="20.22"/>
    <n v="33"/>
    <n v="18.329999999999998"/>
    <n v="40"/>
    <n v="22.35"/>
    <x v="0"/>
  </r>
  <r>
    <x v="0"/>
    <s v="北群馬郡吉岡町"/>
    <x v="14"/>
    <x v="7"/>
    <n v="3"/>
    <n v="0.83"/>
    <n v="2"/>
    <n v="1.1100000000000001"/>
    <n v="1"/>
    <n v="0.56000000000000005"/>
    <x v="0"/>
  </r>
  <r>
    <x v="0"/>
    <s v="北群馬郡吉岡町"/>
    <x v="14"/>
    <x v="8"/>
    <n v="12"/>
    <n v="3.32"/>
    <n v="2"/>
    <n v="1.1100000000000001"/>
    <n v="10"/>
    <n v="5.59"/>
    <x v="0"/>
  </r>
  <r>
    <x v="0"/>
    <s v="北群馬郡吉岡町"/>
    <x v="14"/>
    <x v="9"/>
    <n v="8"/>
    <n v="2.2200000000000002"/>
    <n v="4"/>
    <n v="2.2200000000000002"/>
    <n v="4"/>
    <n v="2.23"/>
    <x v="0"/>
  </r>
  <r>
    <x v="0"/>
    <s v="北群馬郡吉岡町"/>
    <x v="14"/>
    <x v="10"/>
    <n v="36"/>
    <n v="9.9700000000000006"/>
    <n v="29"/>
    <n v="16.11"/>
    <n v="6"/>
    <n v="3.35"/>
    <x v="0"/>
  </r>
  <r>
    <x v="0"/>
    <s v="北群馬郡吉岡町"/>
    <x v="14"/>
    <x v="11"/>
    <n v="46"/>
    <n v="12.74"/>
    <n v="35"/>
    <n v="19.440000000000001"/>
    <n v="11"/>
    <n v="6.15"/>
    <x v="0"/>
  </r>
  <r>
    <x v="0"/>
    <s v="北群馬郡吉岡町"/>
    <x v="14"/>
    <x v="12"/>
    <n v="16"/>
    <n v="4.43"/>
    <n v="12"/>
    <n v="6.67"/>
    <n v="4"/>
    <n v="2.23"/>
    <x v="0"/>
  </r>
  <r>
    <x v="0"/>
    <s v="北群馬郡吉岡町"/>
    <x v="14"/>
    <x v="13"/>
    <n v="25"/>
    <n v="6.93"/>
    <n v="12"/>
    <n v="6.67"/>
    <n v="12"/>
    <n v="6.7"/>
    <x v="0"/>
  </r>
  <r>
    <x v="0"/>
    <s v="北群馬郡吉岡町"/>
    <x v="14"/>
    <x v="14"/>
    <n v="19"/>
    <n v="5.26"/>
    <n v="12"/>
    <n v="6.67"/>
    <n v="7"/>
    <n v="3.91"/>
    <x v="0"/>
  </r>
  <r>
    <x v="0"/>
    <s v="多野郡上野村"/>
    <x v="15"/>
    <x v="0"/>
    <n v="0"/>
    <n v="0"/>
    <n v="0"/>
    <n v="0"/>
    <n v="0"/>
    <n v="0"/>
    <x v="0"/>
  </r>
  <r>
    <x v="0"/>
    <s v="多野郡上野村"/>
    <x v="15"/>
    <x v="1"/>
    <n v="5"/>
    <n v="6.94"/>
    <n v="5"/>
    <n v="10.42"/>
    <n v="0"/>
    <n v="0"/>
    <x v="0"/>
  </r>
  <r>
    <x v="0"/>
    <s v="多野郡上野村"/>
    <x v="15"/>
    <x v="2"/>
    <n v="22"/>
    <n v="30.56"/>
    <n v="14"/>
    <n v="29.17"/>
    <n v="5"/>
    <n v="31.25"/>
    <x v="3"/>
  </r>
  <r>
    <x v="0"/>
    <s v="多野郡上野村"/>
    <x v="15"/>
    <x v="3"/>
    <n v="1"/>
    <n v="1.39"/>
    <n v="0"/>
    <n v="0"/>
    <n v="0"/>
    <n v="0"/>
    <x v="3"/>
  </r>
  <r>
    <x v="0"/>
    <s v="多野郡上野村"/>
    <x v="15"/>
    <x v="4"/>
    <n v="0"/>
    <n v="0"/>
    <n v="0"/>
    <n v="0"/>
    <n v="0"/>
    <n v="0"/>
    <x v="0"/>
  </r>
  <r>
    <x v="0"/>
    <s v="多野郡上野村"/>
    <x v="15"/>
    <x v="5"/>
    <n v="0"/>
    <n v="0"/>
    <n v="0"/>
    <n v="0"/>
    <n v="0"/>
    <n v="0"/>
    <x v="0"/>
  </r>
  <r>
    <x v="0"/>
    <s v="多野郡上野村"/>
    <x v="15"/>
    <x v="6"/>
    <n v="20"/>
    <n v="27.78"/>
    <n v="14"/>
    <n v="29.17"/>
    <n v="6"/>
    <n v="37.5"/>
    <x v="0"/>
  </r>
  <r>
    <x v="0"/>
    <s v="多野郡上野村"/>
    <x v="15"/>
    <x v="7"/>
    <n v="0"/>
    <n v="0"/>
    <n v="0"/>
    <n v="0"/>
    <n v="0"/>
    <n v="0"/>
    <x v="0"/>
  </r>
  <r>
    <x v="0"/>
    <s v="多野郡上野村"/>
    <x v="15"/>
    <x v="8"/>
    <n v="0"/>
    <n v="0"/>
    <n v="0"/>
    <n v="0"/>
    <n v="0"/>
    <n v="0"/>
    <x v="0"/>
  </r>
  <r>
    <x v="0"/>
    <s v="多野郡上野村"/>
    <x v="15"/>
    <x v="9"/>
    <n v="2"/>
    <n v="2.78"/>
    <n v="1"/>
    <n v="2.08"/>
    <n v="1"/>
    <n v="6.25"/>
    <x v="0"/>
  </r>
  <r>
    <x v="0"/>
    <s v="多野郡上野村"/>
    <x v="15"/>
    <x v="10"/>
    <n v="9"/>
    <n v="12.5"/>
    <n v="6"/>
    <n v="12.5"/>
    <n v="2"/>
    <n v="12.5"/>
    <x v="0"/>
  </r>
  <r>
    <x v="0"/>
    <s v="多野郡上野村"/>
    <x v="15"/>
    <x v="11"/>
    <n v="5"/>
    <n v="6.94"/>
    <n v="4"/>
    <n v="8.33"/>
    <n v="1"/>
    <n v="6.25"/>
    <x v="0"/>
  </r>
  <r>
    <x v="0"/>
    <s v="多野郡上野村"/>
    <x v="15"/>
    <x v="12"/>
    <n v="1"/>
    <n v="1.39"/>
    <n v="0"/>
    <n v="0"/>
    <n v="1"/>
    <n v="6.25"/>
    <x v="0"/>
  </r>
  <r>
    <x v="0"/>
    <s v="多野郡上野村"/>
    <x v="15"/>
    <x v="13"/>
    <n v="4"/>
    <n v="5.56"/>
    <n v="1"/>
    <n v="2.08"/>
    <n v="0"/>
    <n v="0"/>
    <x v="3"/>
  </r>
  <r>
    <x v="0"/>
    <s v="多野郡上野村"/>
    <x v="15"/>
    <x v="14"/>
    <n v="3"/>
    <n v="4.17"/>
    <n v="3"/>
    <n v="6.25"/>
    <n v="0"/>
    <n v="0"/>
    <x v="0"/>
  </r>
  <r>
    <x v="0"/>
    <s v="多野郡神流町"/>
    <x v="16"/>
    <x v="0"/>
    <n v="0"/>
    <n v="0"/>
    <n v="0"/>
    <n v="0"/>
    <n v="0"/>
    <n v="0"/>
    <x v="0"/>
  </r>
  <r>
    <x v="0"/>
    <s v="多野郡神流町"/>
    <x v="16"/>
    <x v="1"/>
    <n v="20"/>
    <n v="15.15"/>
    <n v="15"/>
    <n v="14.15"/>
    <n v="5"/>
    <n v="21.74"/>
    <x v="0"/>
  </r>
  <r>
    <x v="0"/>
    <s v="多野郡神流町"/>
    <x v="16"/>
    <x v="2"/>
    <n v="10"/>
    <n v="7.58"/>
    <n v="7"/>
    <n v="6.6"/>
    <n v="3"/>
    <n v="13.04"/>
    <x v="0"/>
  </r>
  <r>
    <x v="0"/>
    <s v="多野郡神流町"/>
    <x v="16"/>
    <x v="3"/>
    <n v="1"/>
    <n v="0.76"/>
    <n v="0"/>
    <n v="0"/>
    <n v="0"/>
    <n v="0"/>
    <x v="0"/>
  </r>
  <r>
    <x v="0"/>
    <s v="多野郡神流町"/>
    <x v="16"/>
    <x v="4"/>
    <n v="1"/>
    <n v="0.76"/>
    <n v="1"/>
    <n v="0.94"/>
    <n v="0"/>
    <n v="0"/>
    <x v="0"/>
  </r>
  <r>
    <x v="0"/>
    <s v="多野郡神流町"/>
    <x v="16"/>
    <x v="5"/>
    <n v="1"/>
    <n v="0.76"/>
    <n v="1"/>
    <n v="0.94"/>
    <n v="0"/>
    <n v="0"/>
    <x v="0"/>
  </r>
  <r>
    <x v="0"/>
    <s v="多野郡神流町"/>
    <x v="16"/>
    <x v="6"/>
    <n v="48"/>
    <n v="36.36"/>
    <n v="38"/>
    <n v="35.85"/>
    <n v="9"/>
    <n v="39.130000000000003"/>
    <x v="3"/>
  </r>
  <r>
    <x v="0"/>
    <s v="多野郡神流町"/>
    <x v="16"/>
    <x v="7"/>
    <n v="0"/>
    <n v="0"/>
    <n v="0"/>
    <n v="0"/>
    <n v="0"/>
    <n v="0"/>
    <x v="0"/>
  </r>
  <r>
    <x v="0"/>
    <s v="多野郡神流町"/>
    <x v="16"/>
    <x v="8"/>
    <n v="26"/>
    <n v="19.7"/>
    <n v="25"/>
    <n v="23.58"/>
    <n v="1"/>
    <n v="4.3499999999999996"/>
    <x v="0"/>
  </r>
  <r>
    <x v="0"/>
    <s v="多野郡神流町"/>
    <x v="16"/>
    <x v="9"/>
    <n v="1"/>
    <n v="0.76"/>
    <n v="1"/>
    <n v="0.94"/>
    <n v="0"/>
    <n v="0"/>
    <x v="0"/>
  </r>
  <r>
    <x v="0"/>
    <s v="多野郡神流町"/>
    <x v="16"/>
    <x v="10"/>
    <n v="8"/>
    <n v="6.06"/>
    <n v="7"/>
    <n v="6.6"/>
    <n v="1"/>
    <n v="4.3499999999999996"/>
    <x v="0"/>
  </r>
  <r>
    <x v="0"/>
    <s v="多野郡神流町"/>
    <x v="16"/>
    <x v="11"/>
    <n v="10"/>
    <n v="7.58"/>
    <n v="8"/>
    <n v="7.55"/>
    <n v="2"/>
    <n v="8.6999999999999993"/>
    <x v="0"/>
  </r>
  <r>
    <x v="0"/>
    <s v="多野郡神流町"/>
    <x v="16"/>
    <x v="12"/>
    <n v="2"/>
    <n v="1.52"/>
    <n v="1"/>
    <n v="0.94"/>
    <n v="0"/>
    <n v="0"/>
    <x v="0"/>
  </r>
  <r>
    <x v="0"/>
    <s v="多野郡神流町"/>
    <x v="16"/>
    <x v="13"/>
    <n v="0"/>
    <n v="0"/>
    <n v="0"/>
    <n v="0"/>
    <n v="0"/>
    <n v="0"/>
    <x v="0"/>
  </r>
  <r>
    <x v="0"/>
    <s v="多野郡神流町"/>
    <x v="16"/>
    <x v="14"/>
    <n v="4"/>
    <n v="3.03"/>
    <n v="2"/>
    <n v="1.89"/>
    <n v="2"/>
    <n v="8.6999999999999993"/>
    <x v="0"/>
  </r>
  <r>
    <x v="0"/>
    <s v="甘楽郡下仁田町"/>
    <x v="17"/>
    <x v="0"/>
    <n v="0"/>
    <n v="0"/>
    <n v="0"/>
    <n v="0"/>
    <n v="0"/>
    <n v="0"/>
    <x v="0"/>
  </r>
  <r>
    <x v="0"/>
    <s v="甘楽郡下仁田町"/>
    <x v="17"/>
    <x v="1"/>
    <n v="46"/>
    <n v="16.03"/>
    <n v="20"/>
    <n v="11.76"/>
    <n v="26"/>
    <n v="23.64"/>
    <x v="0"/>
  </r>
  <r>
    <x v="0"/>
    <s v="甘楽郡下仁田町"/>
    <x v="17"/>
    <x v="2"/>
    <n v="66"/>
    <n v="23"/>
    <n v="25"/>
    <n v="14.71"/>
    <n v="41"/>
    <n v="37.270000000000003"/>
    <x v="0"/>
  </r>
  <r>
    <x v="0"/>
    <s v="甘楽郡下仁田町"/>
    <x v="17"/>
    <x v="3"/>
    <n v="1"/>
    <n v="0.35"/>
    <n v="0"/>
    <n v="0"/>
    <n v="1"/>
    <n v="0.91"/>
    <x v="0"/>
  </r>
  <r>
    <x v="0"/>
    <s v="甘楽郡下仁田町"/>
    <x v="17"/>
    <x v="4"/>
    <n v="1"/>
    <n v="0.35"/>
    <n v="0"/>
    <n v="0"/>
    <n v="1"/>
    <n v="0.91"/>
    <x v="0"/>
  </r>
  <r>
    <x v="0"/>
    <s v="甘楽郡下仁田町"/>
    <x v="17"/>
    <x v="5"/>
    <n v="1"/>
    <n v="0.35"/>
    <n v="0"/>
    <n v="0"/>
    <n v="1"/>
    <n v="0.91"/>
    <x v="0"/>
  </r>
  <r>
    <x v="0"/>
    <s v="甘楽郡下仁田町"/>
    <x v="17"/>
    <x v="6"/>
    <n v="67"/>
    <n v="23.34"/>
    <n v="41"/>
    <n v="24.12"/>
    <n v="26"/>
    <n v="23.64"/>
    <x v="0"/>
  </r>
  <r>
    <x v="0"/>
    <s v="甘楽郡下仁田町"/>
    <x v="17"/>
    <x v="7"/>
    <n v="0"/>
    <n v="0"/>
    <n v="0"/>
    <n v="0"/>
    <n v="0"/>
    <n v="0"/>
    <x v="0"/>
  </r>
  <r>
    <x v="0"/>
    <s v="甘楽郡下仁田町"/>
    <x v="17"/>
    <x v="8"/>
    <n v="9"/>
    <n v="3.14"/>
    <n v="5"/>
    <n v="2.94"/>
    <n v="4"/>
    <n v="3.64"/>
    <x v="0"/>
  </r>
  <r>
    <x v="0"/>
    <s v="甘楽郡下仁田町"/>
    <x v="17"/>
    <x v="9"/>
    <n v="6"/>
    <n v="2.09"/>
    <n v="4"/>
    <n v="2.35"/>
    <n v="2"/>
    <n v="1.82"/>
    <x v="0"/>
  </r>
  <r>
    <x v="0"/>
    <s v="甘楽郡下仁田町"/>
    <x v="17"/>
    <x v="10"/>
    <n v="32"/>
    <n v="11.15"/>
    <n v="29"/>
    <n v="17.059999999999999"/>
    <n v="2"/>
    <n v="1.82"/>
    <x v="0"/>
  </r>
  <r>
    <x v="0"/>
    <s v="甘楽郡下仁田町"/>
    <x v="17"/>
    <x v="11"/>
    <n v="33"/>
    <n v="11.5"/>
    <n v="30"/>
    <n v="17.649999999999999"/>
    <n v="3"/>
    <n v="2.73"/>
    <x v="0"/>
  </r>
  <r>
    <x v="0"/>
    <s v="甘楽郡下仁田町"/>
    <x v="17"/>
    <x v="12"/>
    <n v="4"/>
    <n v="1.39"/>
    <n v="2"/>
    <n v="1.18"/>
    <n v="0"/>
    <n v="0"/>
    <x v="0"/>
  </r>
  <r>
    <x v="0"/>
    <s v="甘楽郡下仁田町"/>
    <x v="17"/>
    <x v="13"/>
    <n v="7"/>
    <n v="2.44"/>
    <n v="4"/>
    <n v="2.35"/>
    <n v="2"/>
    <n v="1.82"/>
    <x v="3"/>
  </r>
  <r>
    <x v="0"/>
    <s v="甘楽郡下仁田町"/>
    <x v="17"/>
    <x v="14"/>
    <n v="14"/>
    <n v="4.88"/>
    <n v="10"/>
    <n v="5.88"/>
    <n v="1"/>
    <n v="0.91"/>
    <x v="0"/>
  </r>
  <r>
    <x v="0"/>
    <s v="甘楽郡南牧村"/>
    <x v="18"/>
    <x v="0"/>
    <n v="1"/>
    <n v="1.32"/>
    <n v="1"/>
    <n v="1.56"/>
    <n v="0"/>
    <n v="0"/>
    <x v="0"/>
  </r>
  <r>
    <x v="0"/>
    <s v="甘楽郡南牧村"/>
    <x v="18"/>
    <x v="1"/>
    <n v="18"/>
    <n v="23.68"/>
    <n v="16"/>
    <n v="25"/>
    <n v="2"/>
    <n v="18.18"/>
    <x v="0"/>
  </r>
  <r>
    <x v="0"/>
    <s v="甘楽郡南牧村"/>
    <x v="18"/>
    <x v="2"/>
    <n v="12"/>
    <n v="15.79"/>
    <n v="9"/>
    <n v="14.06"/>
    <n v="3"/>
    <n v="27.27"/>
    <x v="0"/>
  </r>
  <r>
    <x v="0"/>
    <s v="甘楽郡南牧村"/>
    <x v="18"/>
    <x v="3"/>
    <n v="0"/>
    <n v="0"/>
    <n v="0"/>
    <n v="0"/>
    <n v="0"/>
    <n v="0"/>
    <x v="0"/>
  </r>
  <r>
    <x v="0"/>
    <s v="甘楽郡南牧村"/>
    <x v="18"/>
    <x v="4"/>
    <n v="1"/>
    <n v="1.32"/>
    <n v="0"/>
    <n v="0"/>
    <n v="0"/>
    <n v="0"/>
    <x v="0"/>
  </r>
  <r>
    <x v="0"/>
    <s v="甘楽郡南牧村"/>
    <x v="18"/>
    <x v="5"/>
    <n v="2"/>
    <n v="2.63"/>
    <n v="1"/>
    <n v="1.56"/>
    <n v="1"/>
    <n v="9.09"/>
    <x v="0"/>
  </r>
  <r>
    <x v="0"/>
    <s v="甘楽郡南牧村"/>
    <x v="18"/>
    <x v="6"/>
    <n v="19"/>
    <n v="25"/>
    <n v="18"/>
    <n v="28.13"/>
    <n v="1"/>
    <n v="9.09"/>
    <x v="0"/>
  </r>
  <r>
    <x v="0"/>
    <s v="甘楽郡南牧村"/>
    <x v="18"/>
    <x v="7"/>
    <n v="0"/>
    <n v="0"/>
    <n v="0"/>
    <n v="0"/>
    <n v="0"/>
    <n v="0"/>
    <x v="0"/>
  </r>
  <r>
    <x v="0"/>
    <s v="甘楽郡南牧村"/>
    <x v="18"/>
    <x v="8"/>
    <n v="0"/>
    <n v="0"/>
    <n v="0"/>
    <n v="0"/>
    <n v="0"/>
    <n v="0"/>
    <x v="0"/>
  </r>
  <r>
    <x v="0"/>
    <s v="甘楽郡南牧村"/>
    <x v="18"/>
    <x v="9"/>
    <n v="3"/>
    <n v="3.95"/>
    <n v="3"/>
    <n v="4.6900000000000004"/>
    <n v="0"/>
    <n v="0"/>
    <x v="0"/>
  </r>
  <r>
    <x v="0"/>
    <s v="甘楽郡南牧村"/>
    <x v="18"/>
    <x v="10"/>
    <n v="10"/>
    <n v="13.16"/>
    <n v="8"/>
    <n v="12.5"/>
    <n v="2"/>
    <n v="18.18"/>
    <x v="0"/>
  </r>
  <r>
    <x v="0"/>
    <s v="甘楽郡南牧村"/>
    <x v="18"/>
    <x v="11"/>
    <n v="8"/>
    <n v="10.53"/>
    <n v="7"/>
    <n v="10.94"/>
    <n v="1"/>
    <n v="9.09"/>
    <x v="0"/>
  </r>
  <r>
    <x v="0"/>
    <s v="甘楽郡南牧村"/>
    <x v="18"/>
    <x v="12"/>
    <n v="1"/>
    <n v="1.32"/>
    <n v="1"/>
    <n v="1.56"/>
    <n v="0"/>
    <n v="0"/>
    <x v="0"/>
  </r>
  <r>
    <x v="0"/>
    <s v="甘楽郡南牧村"/>
    <x v="18"/>
    <x v="13"/>
    <n v="1"/>
    <n v="1.32"/>
    <n v="0"/>
    <n v="0"/>
    <n v="1"/>
    <n v="9.09"/>
    <x v="0"/>
  </r>
  <r>
    <x v="0"/>
    <s v="甘楽郡南牧村"/>
    <x v="18"/>
    <x v="14"/>
    <n v="0"/>
    <n v="0"/>
    <n v="0"/>
    <n v="0"/>
    <n v="0"/>
    <n v="0"/>
    <x v="0"/>
  </r>
  <r>
    <x v="0"/>
    <s v="甘楽郡甘楽町"/>
    <x v="19"/>
    <x v="0"/>
    <n v="0"/>
    <n v="0"/>
    <n v="0"/>
    <n v="0"/>
    <n v="0"/>
    <n v="0"/>
    <x v="0"/>
  </r>
  <r>
    <x v="0"/>
    <s v="甘楽郡甘楽町"/>
    <x v="19"/>
    <x v="1"/>
    <n v="96"/>
    <n v="21.33"/>
    <n v="62"/>
    <n v="20.81"/>
    <n v="34"/>
    <n v="22.82"/>
    <x v="0"/>
  </r>
  <r>
    <x v="0"/>
    <s v="甘楽郡甘楽町"/>
    <x v="19"/>
    <x v="2"/>
    <n v="131"/>
    <n v="29.11"/>
    <n v="70"/>
    <n v="23.49"/>
    <n v="61"/>
    <n v="40.94"/>
    <x v="0"/>
  </r>
  <r>
    <x v="0"/>
    <s v="甘楽郡甘楽町"/>
    <x v="19"/>
    <x v="3"/>
    <n v="0"/>
    <n v="0"/>
    <n v="0"/>
    <n v="0"/>
    <n v="0"/>
    <n v="0"/>
    <x v="0"/>
  </r>
  <r>
    <x v="0"/>
    <s v="甘楽郡甘楽町"/>
    <x v="19"/>
    <x v="4"/>
    <n v="0"/>
    <n v="0"/>
    <n v="0"/>
    <n v="0"/>
    <n v="0"/>
    <n v="0"/>
    <x v="0"/>
  </r>
  <r>
    <x v="0"/>
    <s v="甘楽郡甘楽町"/>
    <x v="19"/>
    <x v="5"/>
    <n v="7"/>
    <n v="1.56"/>
    <n v="0"/>
    <n v="0"/>
    <n v="7"/>
    <n v="4.7"/>
    <x v="0"/>
  </r>
  <r>
    <x v="0"/>
    <s v="甘楽郡甘楽町"/>
    <x v="19"/>
    <x v="6"/>
    <n v="74"/>
    <n v="16.440000000000001"/>
    <n v="58"/>
    <n v="19.46"/>
    <n v="16"/>
    <n v="10.74"/>
    <x v="0"/>
  </r>
  <r>
    <x v="0"/>
    <s v="甘楽郡甘楽町"/>
    <x v="19"/>
    <x v="7"/>
    <n v="3"/>
    <n v="0.67"/>
    <n v="0"/>
    <n v="0"/>
    <n v="3"/>
    <n v="2.0099999999999998"/>
    <x v="0"/>
  </r>
  <r>
    <x v="0"/>
    <s v="甘楽郡甘楽町"/>
    <x v="19"/>
    <x v="8"/>
    <n v="17"/>
    <n v="3.78"/>
    <n v="10"/>
    <n v="3.36"/>
    <n v="7"/>
    <n v="4.7"/>
    <x v="0"/>
  </r>
  <r>
    <x v="0"/>
    <s v="甘楽郡甘楽町"/>
    <x v="19"/>
    <x v="9"/>
    <n v="12"/>
    <n v="2.67"/>
    <n v="6"/>
    <n v="2.0099999999999998"/>
    <n v="6"/>
    <n v="4.03"/>
    <x v="0"/>
  </r>
  <r>
    <x v="0"/>
    <s v="甘楽郡甘楽町"/>
    <x v="19"/>
    <x v="10"/>
    <n v="17"/>
    <n v="3.78"/>
    <n v="16"/>
    <n v="5.37"/>
    <n v="1"/>
    <n v="0.67"/>
    <x v="0"/>
  </r>
  <r>
    <x v="0"/>
    <s v="甘楽郡甘楽町"/>
    <x v="19"/>
    <x v="11"/>
    <n v="45"/>
    <n v="10"/>
    <n v="38"/>
    <n v="12.75"/>
    <n v="7"/>
    <n v="4.7"/>
    <x v="0"/>
  </r>
  <r>
    <x v="0"/>
    <s v="甘楽郡甘楽町"/>
    <x v="19"/>
    <x v="12"/>
    <n v="14"/>
    <n v="3.11"/>
    <n v="10"/>
    <n v="3.36"/>
    <n v="1"/>
    <n v="0.67"/>
    <x v="0"/>
  </r>
  <r>
    <x v="0"/>
    <s v="甘楽郡甘楽町"/>
    <x v="19"/>
    <x v="13"/>
    <n v="14"/>
    <n v="3.11"/>
    <n v="11"/>
    <n v="3.69"/>
    <n v="3"/>
    <n v="2.0099999999999998"/>
    <x v="0"/>
  </r>
  <r>
    <x v="0"/>
    <s v="甘楽郡甘楽町"/>
    <x v="19"/>
    <x v="14"/>
    <n v="20"/>
    <n v="4.4400000000000004"/>
    <n v="17"/>
    <n v="5.7"/>
    <n v="3"/>
    <n v="2.0099999999999998"/>
    <x v="0"/>
  </r>
  <r>
    <x v="0"/>
    <s v="吾妻郡中之条町"/>
    <x v="20"/>
    <x v="0"/>
    <n v="0"/>
    <n v="0"/>
    <n v="0"/>
    <n v="0"/>
    <n v="0"/>
    <n v="0"/>
    <x v="0"/>
  </r>
  <r>
    <x v="0"/>
    <s v="吾妻郡中之条町"/>
    <x v="20"/>
    <x v="1"/>
    <n v="92"/>
    <n v="17.29"/>
    <n v="54"/>
    <n v="16.41"/>
    <n v="38"/>
    <n v="19.190000000000001"/>
    <x v="0"/>
  </r>
  <r>
    <x v="0"/>
    <s v="吾妻郡中之条町"/>
    <x v="20"/>
    <x v="2"/>
    <n v="41"/>
    <n v="7.71"/>
    <n v="15"/>
    <n v="4.5599999999999996"/>
    <n v="26"/>
    <n v="13.13"/>
    <x v="0"/>
  </r>
  <r>
    <x v="0"/>
    <s v="吾妻郡中之条町"/>
    <x v="20"/>
    <x v="3"/>
    <n v="1"/>
    <n v="0.19"/>
    <n v="0"/>
    <n v="0"/>
    <n v="1"/>
    <n v="0.51"/>
    <x v="0"/>
  </r>
  <r>
    <x v="0"/>
    <s v="吾妻郡中之条町"/>
    <x v="20"/>
    <x v="4"/>
    <n v="3"/>
    <n v="0.56000000000000005"/>
    <n v="0"/>
    <n v="0"/>
    <n v="3"/>
    <n v="1.52"/>
    <x v="0"/>
  </r>
  <r>
    <x v="0"/>
    <s v="吾妻郡中之条町"/>
    <x v="20"/>
    <x v="5"/>
    <n v="6"/>
    <n v="1.1299999999999999"/>
    <n v="3"/>
    <n v="0.91"/>
    <n v="3"/>
    <n v="1.52"/>
    <x v="0"/>
  </r>
  <r>
    <x v="0"/>
    <s v="吾妻郡中之条町"/>
    <x v="20"/>
    <x v="6"/>
    <n v="130"/>
    <n v="24.44"/>
    <n v="78"/>
    <n v="23.71"/>
    <n v="52"/>
    <n v="26.26"/>
    <x v="0"/>
  </r>
  <r>
    <x v="0"/>
    <s v="吾妻郡中之条町"/>
    <x v="20"/>
    <x v="7"/>
    <n v="3"/>
    <n v="0.56000000000000005"/>
    <n v="0"/>
    <n v="0"/>
    <n v="3"/>
    <n v="1.52"/>
    <x v="0"/>
  </r>
  <r>
    <x v="0"/>
    <s v="吾妻郡中之条町"/>
    <x v="20"/>
    <x v="8"/>
    <n v="44"/>
    <n v="8.27"/>
    <n v="22"/>
    <n v="6.69"/>
    <n v="22"/>
    <n v="11.11"/>
    <x v="0"/>
  </r>
  <r>
    <x v="0"/>
    <s v="吾妻郡中之条町"/>
    <x v="20"/>
    <x v="9"/>
    <n v="15"/>
    <n v="2.82"/>
    <n v="10"/>
    <n v="3.04"/>
    <n v="5"/>
    <n v="2.5299999999999998"/>
    <x v="0"/>
  </r>
  <r>
    <x v="0"/>
    <s v="吾妻郡中之条町"/>
    <x v="20"/>
    <x v="10"/>
    <n v="100"/>
    <n v="18.8"/>
    <n v="79"/>
    <n v="24.01"/>
    <n v="21"/>
    <n v="10.61"/>
    <x v="0"/>
  </r>
  <r>
    <x v="0"/>
    <s v="吾妻郡中之条町"/>
    <x v="20"/>
    <x v="11"/>
    <n v="56"/>
    <n v="10.53"/>
    <n v="49"/>
    <n v="14.89"/>
    <n v="7"/>
    <n v="3.54"/>
    <x v="0"/>
  </r>
  <r>
    <x v="0"/>
    <s v="吾妻郡中之条町"/>
    <x v="20"/>
    <x v="12"/>
    <n v="14"/>
    <n v="2.63"/>
    <n v="9"/>
    <n v="2.74"/>
    <n v="2"/>
    <n v="1.01"/>
    <x v="0"/>
  </r>
  <r>
    <x v="0"/>
    <s v="吾妻郡中之条町"/>
    <x v="20"/>
    <x v="13"/>
    <n v="14"/>
    <n v="2.63"/>
    <n v="7"/>
    <n v="2.13"/>
    <n v="6"/>
    <n v="3.03"/>
    <x v="0"/>
  </r>
  <r>
    <x v="0"/>
    <s v="吾妻郡中之条町"/>
    <x v="20"/>
    <x v="14"/>
    <n v="13"/>
    <n v="2.44"/>
    <n v="3"/>
    <n v="0.91"/>
    <n v="9"/>
    <n v="4.55"/>
    <x v="0"/>
  </r>
  <r>
    <x v="0"/>
    <s v="吾妻郡長野原町"/>
    <x v="21"/>
    <x v="0"/>
    <n v="0"/>
    <n v="0"/>
    <n v="0"/>
    <n v="0"/>
    <n v="0"/>
    <n v="0"/>
    <x v="0"/>
  </r>
  <r>
    <x v="0"/>
    <s v="吾妻郡長野原町"/>
    <x v="21"/>
    <x v="1"/>
    <n v="84"/>
    <n v="29.47"/>
    <n v="42"/>
    <n v="26.75"/>
    <n v="42"/>
    <n v="34.43"/>
    <x v="0"/>
  </r>
  <r>
    <x v="0"/>
    <s v="吾妻郡長野原町"/>
    <x v="21"/>
    <x v="2"/>
    <n v="9"/>
    <n v="3.16"/>
    <n v="6"/>
    <n v="3.82"/>
    <n v="3"/>
    <n v="2.46"/>
    <x v="0"/>
  </r>
  <r>
    <x v="0"/>
    <s v="吾妻郡長野原町"/>
    <x v="21"/>
    <x v="3"/>
    <n v="3"/>
    <n v="1.05"/>
    <n v="0"/>
    <n v="0"/>
    <n v="3"/>
    <n v="2.46"/>
    <x v="0"/>
  </r>
  <r>
    <x v="0"/>
    <s v="吾妻郡長野原町"/>
    <x v="21"/>
    <x v="4"/>
    <n v="1"/>
    <n v="0.35"/>
    <n v="1"/>
    <n v="0.64"/>
    <n v="0"/>
    <n v="0"/>
    <x v="0"/>
  </r>
  <r>
    <x v="0"/>
    <s v="吾妻郡長野原町"/>
    <x v="21"/>
    <x v="5"/>
    <n v="3"/>
    <n v="1.05"/>
    <n v="0"/>
    <n v="0"/>
    <n v="2"/>
    <n v="1.64"/>
    <x v="3"/>
  </r>
  <r>
    <x v="0"/>
    <s v="吾妻郡長野原町"/>
    <x v="21"/>
    <x v="6"/>
    <n v="50"/>
    <n v="17.54"/>
    <n v="22"/>
    <n v="14.01"/>
    <n v="28"/>
    <n v="22.95"/>
    <x v="0"/>
  </r>
  <r>
    <x v="0"/>
    <s v="吾妻郡長野原町"/>
    <x v="21"/>
    <x v="7"/>
    <n v="1"/>
    <n v="0.35"/>
    <n v="0"/>
    <n v="0"/>
    <n v="1"/>
    <n v="0.82"/>
    <x v="0"/>
  </r>
  <r>
    <x v="0"/>
    <s v="吾妻郡長野原町"/>
    <x v="21"/>
    <x v="8"/>
    <n v="22"/>
    <n v="7.72"/>
    <n v="7"/>
    <n v="4.46"/>
    <n v="15"/>
    <n v="12.3"/>
    <x v="0"/>
  </r>
  <r>
    <x v="0"/>
    <s v="吾妻郡長野原町"/>
    <x v="21"/>
    <x v="9"/>
    <n v="11"/>
    <n v="3.86"/>
    <n v="5"/>
    <n v="3.18"/>
    <n v="3"/>
    <n v="2.46"/>
    <x v="0"/>
  </r>
  <r>
    <x v="0"/>
    <s v="吾妻郡長野原町"/>
    <x v="21"/>
    <x v="10"/>
    <n v="53"/>
    <n v="18.600000000000001"/>
    <n v="41"/>
    <n v="26.11"/>
    <n v="11"/>
    <n v="9.02"/>
    <x v="0"/>
  </r>
  <r>
    <x v="0"/>
    <s v="吾妻郡長野原町"/>
    <x v="21"/>
    <x v="11"/>
    <n v="32"/>
    <n v="11.23"/>
    <n v="26"/>
    <n v="16.559999999999999"/>
    <n v="6"/>
    <n v="4.92"/>
    <x v="0"/>
  </r>
  <r>
    <x v="0"/>
    <s v="吾妻郡長野原町"/>
    <x v="21"/>
    <x v="12"/>
    <n v="5"/>
    <n v="1.75"/>
    <n v="4"/>
    <n v="2.5499999999999998"/>
    <n v="0"/>
    <n v="0"/>
    <x v="0"/>
  </r>
  <r>
    <x v="0"/>
    <s v="吾妻郡長野原町"/>
    <x v="21"/>
    <x v="13"/>
    <n v="3"/>
    <n v="1.05"/>
    <n v="2"/>
    <n v="1.27"/>
    <n v="1"/>
    <n v="0.82"/>
    <x v="0"/>
  </r>
  <r>
    <x v="0"/>
    <s v="吾妻郡長野原町"/>
    <x v="21"/>
    <x v="14"/>
    <n v="8"/>
    <n v="2.81"/>
    <n v="1"/>
    <n v="0.64"/>
    <n v="7"/>
    <n v="5.74"/>
    <x v="0"/>
  </r>
  <r>
    <x v="0"/>
    <s v="吾妻郡嬬恋村"/>
    <x v="22"/>
    <x v="0"/>
    <n v="0"/>
    <n v="0"/>
    <n v="0"/>
    <n v="0"/>
    <n v="0"/>
    <n v="0"/>
    <x v="0"/>
  </r>
  <r>
    <x v="0"/>
    <s v="吾妻郡嬬恋村"/>
    <x v="22"/>
    <x v="1"/>
    <n v="94"/>
    <n v="25.34"/>
    <n v="43"/>
    <n v="21.72"/>
    <n v="51"/>
    <n v="30.18"/>
    <x v="0"/>
  </r>
  <r>
    <x v="0"/>
    <s v="吾妻郡嬬恋村"/>
    <x v="22"/>
    <x v="2"/>
    <n v="19"/>
    <n v="5.12"/>
    <n v="7"/>
    <n v="3.54"/>
    <n v="11"/>
    <n v="6.51"/>
    <x v="3"/>
  </r>
  <r>
    <x v="0"/>
    <s v="吾妻郡嬬恋村"/>
    <x v="22"/>
    <x v="3"/>
    <n v="2"/>
    <n v="0.54"/>
    <n v="0"/>
    <n v="0"/>
    <n v="2"/>
    <n v="1.18"/>
    <x v="0"/>
  </r>
  <r>
    <x v="0"/>
    <s v="吾妻郡嬬恋村"/>
    <x v="22"/>
    <x v="4"/>
    <n v="0"/>
    <n v="0"/>
    <n v="0"/>
    <n v="0"/>
    <n v="0"/>
    <n v="0"/>
    <x v="0"/>
  </r>
  <r>
    <x v="0"/>
    <s v="吾妻郡嬬恋村"/>
    <x v="22"/>
    <x v="5"/>
    <n v="5"/>
    <n v="1.35"/>
    <n v="2"/>
    <n v="1.01"/>
    <n v="3"/>
    <n v="1.78"/>
    <x v="0"/>
  </r>
  <r>
    <x v="0"/>
    <s v="吾妻郡嬬恋村"/>
    <x v="22"/>
    <x v="6"/>
    <n v="61"/>
    <n v="16.440000000000001"/>
    <n v="32"/>
    <n v="16.16"/>
    <n v="29"/>
    <n v="17.16"/>
    <x v="0"/>
  </r>
  <r>
    <x v="0"/>
    <s v="吾妻郡嬬恋村"/>
    <x v="22"/>
    <x v="7"/>
    <n v="2"/>
    <n v="0.54"/>
    <n v="0"/>
    <n v="0"/>
    <n v="2"/>
    <n v="1.18"/>
    <x v="0"/>
  </r>
  <r>
    <x v="0"/>
    <s v="吾妻郡嬬恋村"/>
    <x v="22"/>
    <x v="8"/>
    <n v="26"/>
    <n v="7.01"/>
    <n v="7"/>
    <n v="3.54"/>
    <n v="19"/>
    <n v="11.24"/>
    <x v="0"/>
  </r>
  <r>
    <x v="0"/>
    <s v="吾妻郡嬬恋村"/>
    <x v="22"/>
    <x v="9"/>
    <n v="9"/>
    <n v="2.4300000000000002"/>
    <n v="4"/>
    <n v="2.02"/>
    <n v="4"/>
    <n v="2.37"/>
    <x v="0"/>
  </r>
  <r>
    <x v="0"/>
    <s v="吾妻郡嬬恋村"/>
    <x v="22"/>
    <x v="10"/>
    <n v="91"/>
    <n v="24.53"/>
    <n v="62"/>
    <n v="31.31"/>
    <n v="29"/>
    <n v="17.16"/>
    <x v="0"/>
  </r>
  <r>
    <x v="0"/>
    <s v="吾妻郡嬬恋村"/>
    <x v="22"/>
    <x v="11"/>
    <n v="34"/>
    <n v="9.16"/>
    <n v="26"/>
    <n v="13.13"/>
    <n v="7"/>
    <n v="4.1399999999999997"/>
    <x v="0"/>
  </r>
  <r>
    <x v="0"/>
    <s v="吾妻郡嬬恋村"/>
    <x v="22"/>
    <x v="12"/>
    <n v="5"/>
    <n v="1.35"/>
    <n v="3"/>
    <n v="1.52"/>
    <n v="1"/>
    <n v="0.59"/>
    <x v="0"/>
  </r>
  <r>
    <x v="0"/>
    <s v="吾妻郡嬬恋村"/>
    <x v="22"/>
    <x v="13"/>
    <n v="6"/>
    <n v="1.62"/>
    <n v="5"/>
    <n v="2.5299999999999998"/>
    <n v="1"/>
    <n v="0.59"/>
    <x v="0"/>
  </r>
  <r>
    <x v="0"/>
    <s v="吾妻郡嬬恋村"/>
    <x v="22"/>
    <x v="14"/>
    <n v="17"/>
    <n v="4.58"/>
    <n v="7"/>
    <n v="3.54"/>
    <n v="10"/>
    <n v="5.92"/>
    <x v="0"/>
  </r>
  <r>
    <x v="0"/>
    <s v="吾妻郡草津町"/>
    <x v="23"/>
    <x v="0"/>
    <n v="0"/>
    <n v="0"/>
    <n v="0"/>
    <n v="0"/>
    <n v="0"/>
    <n v="0"/>
    <x v="0"/>
  </r>
  <r>
    <x v="0"/>
    <s v="吾妻郡草津町"/>
    <x v="23"/>
    <x v="1"/>
    <n v="55"/>
    <n v="12.85"/>
    <n v="26"/>
    <n v="11.26"/>
    <n v="29"/>
    <n v="14.87"/>
    <x v="0"/>
  </r>
  <r>
    <x v="0"/>
    <s v="吾妻郡草津町"/>
    <x v="23"/>
    <x v="2"/>
    <n v="12"/>
    <n v="2.8"/>
    <n v="7"/>
    <n v="3.03"/>
    <n v="5"/>
    <n v="2.56"/>
    <x v="0"/>
  </r>
  <r>
    <x v="0"/>
    <s v="吾妻郡草津町"/>
    <x v="23"/>
    <x v="3"/>
    <n v="2"/>
    <n v="0.47"/>
    <n v="0"/>
    <n v="0"/>
    <n v="1"/>
    <n v="0.51"/>
    <x v="0"/>
  </r>
  <r>
    <x v="0"/>
    <s v="吾妻郡草津町"/>
    <x v="23"/>
    <x v="4"/>
    <n v="0"/>
    <n v="0"/>
    <n v="0"/>
    <n v="0"/>
    <n v="0"/>
    <n v="0"/>
    <x v="0"/>
  </r>
  <r>
    <x v="0"/>
    <s v="吾妻郡草津町"/>
    <x v="23"/>
    <x v="5"/>
    <n v="0"/>
    <n v="0"/>
    <n v="0"/>
    <n v="0"/>
    <n v="0"/>
    <n v="0"/>
    <x v="0"/>
  </r>
  <r>
    <x v="0"/>
    <s v="吾妻郡草津町"/>
    <x v="23"/>
    <x v="6"/>
    <n v="81"/>
    <n v="18.93"/>
    <n v="31"/>
    <n v="13.42"/>
    <n v="50"/>
    <n v="25.64"/>
    <x v="0"/>
  </r>
  <r>
    <x v="0"/>
    <s v="吾妻郡草津町"/>
    <x v="23"/>
    <x v="7"/>
    <n v="0"/>
    <n v="0"/>
    <n v="0"/>
    <n v="0"/>
    <n v="0"/>
    <n v="0"/>
    <x v="0"/>
  </r>
  <r>
    <x v="0"/>
    <s v="吾妻郡草津町"/>
    <x v="23"/>
    <x v="8"/>
    <n v="41"/>
    <n v="9.58"/>
    <n v="21"/>
    <n v="9.09"/>
    <n v="20"/>
    <n v="10.26"/>
    <x v="0"/>
  </r>
  <r>
    <x v="0"/>
    <s v="吾妻郡草津町"/>
    <x v="23"/>
    <x v="9"/>
    <n v="13"/>
    <n v="3.04"/>
    <n v="7"/>
    <n v="3.03"/>
    <n v="6"/>
    <n v="3.08"/>
    <x v="0"/>
  </r>
  <r>
    <x v="0"/>
    <s v="吾妻郡草津町"/>
    <x v="23"/>
    <x v="10"/>
    <n v="170"/>
    <n v="39.72"/>
    <n v="109"/>
    <n v="47.19"/>
    <n v="61"/>
    <n v="31.28"/>
    <x v="0"/>
  </r>
  <r>
    <x v="0"/>
    <s v="吾妻郡草津町"/>
    <x v="23"/>
    <x v="11"/>
    <n v="38"/>
    <n v="8.8800000000000008"/>
    <n v="22"/>
    <n v="9.52"/>
    <n v="16"/>
    <n v="8.2100000000000009"/>
    <x v="0"/>
  </r>
  <r>
    <x v="0"/>
    <s v="吾妻郡草津町"/>
    <x v="23"/>
    <x v="12"/>
    <n v="6"/>
    <n v="1.4"/>
    <n v="5"/>
    <n v="2.16"/>
    <n v="0"/>
    <n v="0"/>
    <x v="0"/>
  </r>
  <r>
    <x v="0"/>
    <s v="吾妻郡草津町"/>
    <x v="23"/>
    <x v="13"/>
    <n v="5"/>
    <n v="1.17"/>
    <n v="2"/>
    <n v="0.87"/>
    <n v="3"/>
    <n v="1.54"/>
    <x v="0"/>
  </r>
  <r>
    <x v="0"/>
    <s v="吾妻郡草津町"/>
    <x v="23"/>
    <x v="14"/>
    <n v="5"/>
    <n v="1.17"/>
    <n v="1"/>
    <n v="0.43"/>
    <n v="4"/>
    <n v="2.0499999999999998"/>
    <x v="0"/>
  </r>
  <r>
    <x v="0"/>
    <s v="吾妻郡高山村"/>
    <x v="24"/>
    <x v="0"/>
    <n v="0"/>
    <n v="0"/>
    <n v="0"/>
    <n v="0"/>
    <n v="0"/>
    <n v="0"/>
    <x v="0"/>
  </r>
  <r>
    <x v="0"/>
    <s v="吾妻郡高山村"/>
    <x v="24"/>
    <x v="1"/>
    <n v="29"/>
    <n v="34.520000000000003"/>
    <n v="17"/>
    <n v="28.81"/>
    <n v="12"/>
    <n v="48"/>
    <x v="0"/>
  </r>
  <r>
    <x v="0"/>
    <s v="吾妻郡高山村"/>
    <x v="24"/>
    <x v="2"/>
    <n v="9"/>
    <n v="10.71"/>
    <n v="6"/>
    <n v="10.17"/>
    <n v="3"/>
    <n v="12"/>
    <x v="0"/>
  </r>
  <r>
    <x v="0"/>
    <s v="吾妻郡高山村"/>
    <x v="24"/>
    <x v="3"/>
    <n v="0"/>
    <n v="0"/>
    <n v="0"/>
    <n v="0"/>
    <n v="0"/>
    <n v="0"/>
    <x v="0"/>
  </r>
  <r>
    <x v="0"/>
    <s v="吾妻郡高山村"/>
    <x v="24"/>
    <x v="4"/>
    <n v="0"/>
    <n v="0"/>
    <n v="0"/>
    <n v="0"/>
    <n v="0"/>
    <n v="0"/>
    <x v="0"/>
  </r>
  <r>
    <x v="0"/>
    <s v="吾妻郡高山村"/>
    <x v="24"/>
    <x v="5"/>
    <n v="0"/>
    <n v="0"/>
    <n v="0"/>
    <n v="0"/>
    <n v="0"/>
    <n v="0"/>
    <x v="0"/>
  </r>
  <r>
    <x v="0"/>
    <s v="吾妻郡高山村"/>
    <x v="24"/>
    <x v="6"/>
    <n v="10"/>
    <n v="11.9"/>
    <n v="10"/>
    <n v="16.95"/>
    <n v="0"/>
    <n v="0"/>
    <x v="0"/>
  </r>
  <r>
    <x v="0"/>
    <s v="吾妻郡高山村"/>
    <x v="24"/>
    <x v="7"/>
    <n v="0"/>
    <n v="0"/>
    <n v="0"/>
    <n v="0"/>
    <n v="0"/>
    <n v="0"/>
    <x v="0"/>
  </r>
  <r>
    <x v="0"/>
    <s v="吾妻郡高山村"/>
    <x v="24"/>
    <x v="8"/>
    <n v="2"/>
    <n v="2.38"/>
    <n v="1"/>
    <n v="1.69"/>
    <n v="1"/>
    <n v="4"/>
    <x v="0"/>
  </r>
  <r>
    <x v="0"/>
    <s v="吾妻郡高山村"/>
    <x v="24"/>
    <x v="9"/>
    <n v="2"/>
    <n v="2.38"/>
    <n v="0"/>
    <n v="0"/>
    <n v="2"/>
    <n v="8"/>
    <x v="0"/>
  </r>
  <r>
    <x v="0"/>
    <s v="吾妻郡高山村"/>
    <x v="24"/>
    <x v="10"/>
    <n v="7"/>
    <n v="8.33"/>
    <n v="3"/>
    <n v="5.08"/>
    <n v="4"/>
    <n v="16"/>
    <x v="0"/>
  </r>
  <r>
    <x v="0"/>
    <s v="吾妻郡高山村"/>
    <x v="24"/>
    <x v="11"/>
    <n v="12"/>
    <n v="14.29"/>
    <n v="11"/>
    <n v="18.64"/>
    <n v="1"/>
    <n v="4"/>
    <x v="0"/>
  </r>
  <r>
    <x v="0"/>
    <s v="吾妻郡高山村"/>
    <x v="24"/>
    <x v="12"/>
    <n v="6"/>
    <n v="7.14"/>
    <n v="6"/>
    <n v="10.17"/>
    <n v="0"/>
    <n v="0"/>
    <x v="0"/>
  </r>
  <r>
    <x v="0"/>
    <s v="吾妻郡高山村"/>
    <x v="24"/>
    <x v="13"/>
    <n v="4"/>
    <n v="4.76"/>
    <n v="3"/>
    <n v="5.08"/>
    <n v="1"/>
    <n v="4"/>
    <x v="0"/>
  </r>
  <r>
    <x v="0"/>
    <s v="吾妻郡高山村"/>
    <x v="24"/>
    <x v="14"/>
    <n v="3"/>
    <n v="3.57"/>
    <n v="2"/>
    <n v="3.39"/>
    <n v="1"/>
    <n v="4"/>
    <x v="0"/>
  </r>
  <r>
    <x v="0"/>
    <s v="吾妻郡東吾妻町"/>
    <x v="25"/>
    <x v="0"/>
    <n v="0"/>
    <n v="0"/>
    <n v="0"/>
    <n v="0"/>
    <n v="0"/>
    <n v="0"/>
    <x v="0"/>
  </r>
  <r>
    <x v="0"/>
    <s v="吾妻郡東吾妻町"/>
    <x v="25"/>
    <x v="1"/>
    <n v="93"/>
    <n v="24.35"/>
    <n v="56"/>
    <n v="23.05"/>
    <n v="37"/>
    <n v="27.01"/>
    <x v="0"/>
  </r>
  <r>
    <x v="0"/>
    <s v="吾妻郡東吾妻町"/>
    <x v="25"/>
    <x v="2"/>
    <n v="39"/>
    <n v="10.210000000000001"/>
    <n v="13"/>
    <n v="5.35"/>
    <n v="26"/>
    <n v="18.98"/>
    <x v="0"/>
  </r>
  <r>
    <x v="0"/>
    <s v="吾妻郡東吾妻町"/>
    <x v="25"/>
    <x v="3"/>
    <n v="2"/>
    <n v="0.52"/>
    <n v="0"/>
    <n v="0"/>
    <n v="2"/>
    <n v="1.46"/>
    <x v="0"/>
  </r>
  <r>
    <x v="0"/>
    <s v="吾妻郡東吾妻町"/>
    <x v="25"/>
    <x v="4"/>
    <n v="0"/>
    <n v="0"/>
    <n v="0"/>
    <n v="0"/>
    <n v="0"/>
    <n v="0"/>
    <x v="0"/>
  </r>
  <r>
    <x v="0"/>
    <s v="吾妻郡東吾妻町"/>
    <x v="25"/>
    <x v="5"/>
    <n v="3"/>
    <n v="0.79"/>
    <n v="1"/>
    <n v="0.41"/>
    <n v="2"/>
    <n v="1.46"/>
    <x v="0"/>
  </r>
  <r>
    <x v="0"/>
    <s v="吾妻郡東吾妻町"/>
    <x v="25"/>
    <x v="6"/>
    <n v="84"/>
    <n v="21.99"/>
    <n v="51"/>
    <n v="20.99"/>
    <n v="33"/>
    <n v="24.09"/>
    <x v="0"/>
  </r>
  <r>
    <x v="0"/>
    <s v="吾妻郡東吾妻町"/>
    <x v="25"/>
    <x v="7"/>
    <n v="2"/>
    <n v="0.52"/>
    <n v="0"/>
    <n v="0"/>
    <n v="2"/>
    <n v="1.46"/>
    <x v="0"/>
  </r>
  <r>
    <x v="0"/>
    <s v="吾妻郡東吾妻町"/>
    <x v="25"/>
    <x v="8"/>
    <n v="23"/>
    <n v="6.02"/>
    <n v="17"/>
    <n v="7"/>
    <n v="6"/>
    <n v="4.38"/>
    <x v="0"/>
  </r>
  <r>
    <x v="0"/>
    <s v="吾妻郡東吾妻町"/>
    <x v="25"/>
    <x v="9"/>
    <n v="11"/>
    <n v="2.88"/>
    <n v="5"/>
    <n v="2.06"/>
    <n v="5"/>
    <n v="3.65"/>
    <x v="0"/>
  </r>
  <r>
    <x v="0"/>
    <s v="吾妻郡東吾妻町"/>
    <x v="25"/>
    <x v="10"/>
    <n v="30"/>
    <n v="7.85"/>
    <n v="25"/>
    <n v="10.29"/>
    <n v="5"/>
    <n v="3.65"/>
    <x v="0"/>
  </r>
  <r>
    <x v="0"/>
    <s v="吾妻郡東吾妻町"/>
    <x v="25"/>
    <x v="11"/>
    <n v="53"/>
    <n v="13.87"/>
    <n v="45"/>
    <n v="18.52"/>
    <n v="8"/>
    <n v="5.84"/>
    <x v="0"/>
  </r>
  <r>
    <x v="0"/>
    <s v="吾妻郡東吾妻町"/>
    <x v="25"/>
    <x v="12"/>
    <n v="12"/>
    <n v="3.14"/>
    <n v="11"/>
    <n v="4.53"/>
    <n v="0"/>
    <n v="0"/>
    <x v="0"/>
  </r>
  <r>
    <x v="0"/>
    <s v="吾妻郡東吾妻町"/>
    <x v="25"/>
    <x v="13"/>
    <n v="16"/>
    <n v="4.1900000000000004"/>
    <n v="11"/>
    <n v="4.53"/>
    <n v="5"/>
    <n v="3.65"/>
    <x v="0"/>
  </r>
  <r>
    <x v="0"/>
    <s v="吾妻郡東吾妻町"/>
    <x v="25"/>
    <x v="14"/>
    <n v="14"/>
    <n v="3.66"/>
    <n v="8"/>
    <n v="3.29"/>
    <n v="6"/>
    <n v="4.38"/>
    <x v="0"/>
  </r>
  <r>
    <x v="0"/>
    <s v="利根郡片品村"/>
    <x v="26"/>
    <x v="0"/>
    <n v="0"/>
    <n v="0"/>
    <n v="0"/>
    <n v="0"/>
    <n v="0"/>
    <n v="0"/>
    <x v="0"/>
  </r>
  <r>
    <x v="0"/>
    <s v="利根郡片品村"/>
    <x v="26"/>
    <x v="1"/>
    <n v="25"/>
    <n v="10.46"/>
    <n v="11"/>
    <n v="6.32"/>
    <n v="14"/>
    <n v="22.95"/>
    <x v="0"/>
  </r>
  <r>
    <x v="0"/>
    <s v="利根郡片品村"/>
    <x v="26"/>
    <x v="2"/>
    <n v="7"/>
    <n v="2.93"/>
    <n v="4"/>
    <n v="2.2999999999999998"/>
    <n v="3"/>
    <n v="4.92"/>
    <x v="0"/>
  </r>
  <r>
    <x v="0"/>
    <s v="利根郡片品村"/>
    <x v="26"/>
    <x v="3"/>
    <n v="1"/>
    <n v="0.42"/>
    <n v="0"/>
    <n v="0"/>
    <n v="0"/>
    <n v="0"/>
    <x v="0"/>
  </r>
  <r>
    <x v="0"/>
    <s v="利根郡片品村"/>
    <x v="26"/>
    <x v="4"/>
    <n v="0"/>
    <n v="0"/>
    <n v="0"/>
    <n v="0"/>
    <n v="0"/>
    <n v="0"/>
    <x v="0"/>
  </r>
  <r>
    <x v="0"/>
    <s v="利根郡片品村"/>
    <x v="26"/>
    <x v="5"/>
    <n v="3"/>
    <n v="1.26"/>
    <n v="0"/>
    <n v="0"/>
    <n v="3"/>
    <n v="4.92"/>
    <x v="0"/>
  </r>
  <r>
    <x v="0"/>
    <s v="利根郡片品村"/>
    <x v="26"/>
    <x v="6"/>
    <n v="30"/>
    <n v="12.55"/>
    <n v="19"/>
    <n v="10.92"/>
    <n v="11"/>
    <n v="18.03"/>
    <x v="0"/>
  </r>
  <r>
    <x v="0"/>
    <s v="利根郡片品村"/>
    <x v="26"/>
    <x v="7"/>
    <n v="0"/>
    <n v="0"/>
    <n v="0"/>
    <n v="0"/>
    <n v="0"/>
    <n v="0"/>
    <x v="0"/>
  </r>
  <r>
    <x v="0"/>
    <s v="利根郡片品村"/>
    <x v="26"/>
    <x v="8"/>
    <n v="3"/>
    <n v="1.26"/>
    <n v="0"/>
    <n v="0"/>
    <n v="3"/>
    <n v="4.92"/>
    <x v="0"/>
  </r>
  <r>
    <x v="0"/>
    <s v="利根郡片品村"/>
    <x v="26"/>
    <x v="9"/>
    <n v="3"/>
    <n v="1.26"/>
    <n v="2"/>
    <n v="1.1499999999999999"/>
    <n v="0"/>
    <n v="0"/>
    <x v="0"/>
  </r>
  <r>
    <x v="0"/>
    <s v="利根郡片品村"/>
    <x v="26"/>
    <x v="10"/>
    <n v="144"/>
    <n v="60.25"/>
    <n v="121"/>
    <n v="69.540000000000006"/>
    <n v="23"/>
    <n v="37.700000000000003"/>
    <x v="0"/>
  </r>
  <r>
    <x v="0"/>
    <s v="利根郡片品村"/>
    <x v="26"/>
    <x v="11"/>
    <n v="13"/>
    <n v="5.44"/>
    <n v="11"/>
    <n v="6.32"/>
    <n v="1"/>
    <n v="1.64"/>
    <x v="0"/>
  </r>
  <r>
    <x v="0"/>
    <s v="利根郡片品村"/>
    <x v="26"/>
    <x v="12"/>
    <n v="1"/>
    <n v="0.42"/>
    <n v="0"/>
    <n v="0"/>
    <n v="1"/>
    <n v="1.64"/>
    <x v="0"/>
  </r>
  <r>
    <x v="0"/>
    <s v="利根郡片品村"/>
    <x v="26"/>
    <x v="13"/>
    <n v="3"/>
    <n v="1.26"/>
    <n v="2"/>
    <n v="1.1499999999999999"/>
    <n v="0"/>
    <n v="0"/>
    <x v="0"/>
  </r>
  <r>
    <x v="0"/>
    <s v="利根郡片品村"/>
    <x v="26"/>
    <x v="14"/>
    <n v="6"/>
    <n v="2.5099999999999998"/>
    <n v="4"/>
    <n v="2.2999999999999998"/>
    <n v="2"/>
    <n v="3.28"/>
    <x v="0"/>
  </r>
  <r>
    <x v="0"/>
    <s v="利根郡川場村"/>
    <x v="27"/>
    <x v="0"/>
    <n v="0"/>
    <n v="0"/>
    <n v="0"/>
    <n v="0"/>
    <n v="0"/>
    <n v="0"/>
    <x v="0"/>
  </r>
  <r>
    <x v="0"/>
    <s v="利根郡川場村"/>
    <x v="27"/>
    <x v="1"/>
    <n v="13"/>
    <n v="19.7"/>
    <n v="7"/>
    <n v="17.95"/>
    <n v="6"/>
    <n v="25"/>
    <x v="0"/>
  </r>
  <r>
    <x v="0"/>
    <s v="利根郡川場村"/>
    <x v="27"/>
    <x v="2"/>
    <n v="7"/>
    <n v="10.61"/>
    <n v="2"/>
    <n v="5.13"/>
    <n v="5"/>
    <n v="20.83"/>
    <x v="0"/>
  </r>
  <r>
    <x v="0"/>
    <s v="利根郡川場村"/>
    <x v="27"/>
    <x v="3"/>
    <n v="0"/>
    <n v="0"/>
    <n v="0"/>
    <n v="0"/>
    <n v="0"/>
    <n v="0"/>
    <x v="0"/>
  </r>
  <r>
    <x v="0"/>
    <s v="利根郡川場村"/>
    <x v="27"/>
    <x v="4"/>
    <n v="0"/>
    <n v="0"/>
    <n v="0"/>
    <n v="0"/>
    <n v="0"/>
    <n v="0"/>
    <x v="0"/>
  </r>
  <r>
    <x v="0"/>
    <s v="利根郡川場村"/>
    <x v="27"/>
    <x v="5"/>
    <n v="1"/>
    <n v="1.52"/>
    <n v="0"/>
    <n v="0"/>
    <n v="0"/>
    <n v="0"/>
    <x v="3"/>
  </r>
  <r>
    <x v="0"/>
    <s v="利根郡川場村"/>
    <x v="27"/>
    <x v="6"/>
    <n v="11"/>
    <n v="16.670000000000002"/>
    <n v="6"/>
    <n v="15.38"/>
    <n v="5"/>
    <n v="20.83"/>
    <x v="0"/>
  </r>
  <r>
    <x v="0"/>
    <s v="利根郡川場村"/>
    <x v="27"/>
    <x v="7"/>
    <n v="0"/>
    <n v="0"/>
    <n v="0"/>
    <n v="0"/>
    <n v="0"/>
    <n v="0"/>
    <x v="0"/>
  </r>
  <r>
    <x v="0"/>
    <s v="利根郡川場村"/>
    <x v="27"/>
    <x v="8"/>
    <n v="3"/>
    <n v="4.55"/>
    <n v="1"/>
    <n v="2.56"/>
    <n v="2"/>
    <n v="8.33"/>
    <x v="0"/>
  </r>
  <r>
    <x v="0"/>
    <s v="利根郡川場村"/>
    <x v="27"/>
    <x v="9"/>
    <n v="2"/>
    <n v="3.03"/>
    <n v="1"/>
    <n v="2.56"/>
    <n v="1"/>
    <n v="4.17"/>
    <x v="0"/>
  </r>
  <r>
    <x v="0"/>
    <s v="利根郡川場村"/>
    <x v="27"/>
    <x v="10"/>
    <n v="14"/>
    <n v="21.21"/>
    <n v="12"/>
    <n v="30.77"/>
    <n v="2"/>
    <n v="8.33"/>
    <x v="0"/>
  </r>
  <r>
    <x v="0"/>
    <s v="利根郡川場村"/>
    <x v="27"/>
    <x v="11"/>
    <n v="6"/>
    <n v="9.09"/>
    <n v="5"/>
    <n v="12.82"/>
    <n v="1"/>
    <n v="4.17"/>
    <x v="0"/>
  </r>
  <r>
    <x v="0"/>
    <s v="利根郡川場村"/>
    <x v="27"/>
    <x v="12"/>
    <n v="4"/>
    <n v="6.06"/>
    <n v="1"/>
    <n v="2.56"/>
    <n v="1"/>
    <n v="4.17"/>
    <x v="0"/>
  </r>
  <r>
    <x v="0"/>
    <s v="利根郡川場村"/>
    <x v="27"/>
    <x v="13"/>
    <n v="1"/>
    <n v="1.52"/>
    <n v="1"/>
    <n v="2.56"/>
    <n v="0"/>
    <n v="0"/>
    <x v="0"/>
  </r>
  <r>
    <x v="0"/>
    <s v="利根郡川場村"/>
    <x v="27"/>
    <x v="14"/>
    <n v="4"/>
    <n v="6.06"/>
    <n v="3"/>
    <n v="7.69"/>
    <n v="1"/>
    <n v="4.17"/>
    <x v="0"/>
  </r>
  <r>
    <x v="0"/>
    <s v="利根郡昭和村"/>
    <x v="28"/>
    <x v="0"/>
    <n v="0"/>
    <n v="0"/>
    <n v="0"/>
    <n v="0"/>
    <n v="0"/>
    <n v="0"/>
    <x v="0"/>
  </r>
  <r>
    <x v="0"/>
    <s v="利根郡昭和村"/>
    <x v="28"/>
    <x v="1"/>
    <n v="39"/>
    <n v="33.33"/>
    <n v="25"/>
    <n v="32.89"/>
    <n v="14"/>
    <n v="35"/>
    <x v="0"/>
  </r>
  <r>
    <x v="0"/>
    <s v="利根郡昭和村"/>
    <x v="28"/>
    <x v="2"/>
    <n v="13"/>
    <n v="11.11"/>
    <n v="3"/>
    <n v="3.95"/>
    <n v="10"/>
    <n v="25"/>
    <x v="0"/>
  </r>
  <r>
    <x v="0"/>
    <s v="利根郡昭和村"/>
    <x v="28"/>
    <x v="3"/>
    <n v="1"/>
    <n v="0.85"/>
    <n v="0"/>
    <n v="0"/>
    <n v="0"/>
    <n v="0"/>
    <x v="0"/>
  </r>
  <r>
    <x v="0"/>
    <s v="利根郡昭和村"/>
    <x v="28"/>
    <x v="4"/>
    <n v="0"/>
    <n v="0"/>
    <n v="0"/>
    <n v="0"/>
    <n v="0"/>
    <n v="0"/>
    <x v="0"/>
  </r>
  <r>
    <x v="0"/>
    <s v="利根郡昭和村"/>
    <x v="28"/>
    <x v="5"/>
    <n v="1"/>
    <n v="0.85"/>
    <n v="0"/>
    <n v="0"/>
    <n v="1"/>
    <n v="2.5"/>
    <x v="0"/>
  </r>
  <r>
    <x v="0"/>
    <s v="利根郡昭和村"/>
    <x v="28"/>
    <x v="6"/>
    <n v="28"/>
    <n v="23.93"/>
    <n v="19"/>
    <n v="25"/>
    <n v="9"/>
    <n v="22.5"/>
    <x v="0"/>
  </r>
  <r>
    <x v="0"/>
    <s v="利根郡昭和村"/>
    <x v="28"/>
    <x v="7"/>
    <n v="0"/>
    <n v="0"/>
    <n v="0"/>
    <n v="0"/>
    <n v="0"/>
    <n v="0"/>
    <x v="0"/>
  </r>
  <r>
    <x v="0"/>
    <s v="利根郡昭和村"/>
    <x v="28"/>
    <x v="8"/>
    <n v="2"/>
    <n v="1.71"/>
    <n v="0"/>
    <n v="0"/>
    <n v="2"/>
    <n v="5"/>
    <x v="0"/>
  </r>
  <r>
    <x v="0"/>
    <s v="利根郡昭和村"/>
    <x v="28"/>
    <x v="9"/>
    <n v="2"/>
    <n v="1.71"/>
    <n v="2"/>
    <n v="2.63"/>
    <n v="0"/>
    <n v="0"/>
    <x v="0"/>
  </r>
  <r>
    <x v="0"/>
    <s v="利根郡昭和村"/>
    <x v="28"/>
    <x v="10"/>
    <n v="7"/>
    <n v="5.98"/>
    <n v="5"/>
    <n v="6.58"/>
    <n v="2"/>
    <n v="5"/>
    <x v="0"/>
  </r>
  <r>
    <x v="0"/>
    <s v="利根郡昭和村"/>
    <x v="28"/>
    <x v="11"/>
    <n v="13"/>
    <n v="11.11"/>
    <n v="13"/>
    <n v="17.11"/>
    <n v="0"/>
    <n v="0"/>
    <x v="0"/>
  </r>
  <r>
    <x v="0"/>
    <s v="利根郡昭和村"/>
    <x v="28"/>
    <x v="12"/>
    <n v="3"/>
    <n v="2.56"/>
    <n v="2"/>
    <n v="2.63"/>
    <n v="1"/>
    <n v="2.5"/>
    <x v="0"/>
  </r>
  <r>
    <x v="0"/>
    <s v="利根郡昭和村"/>
    <x v="28"/>
    <x v="13"/>
    <n v="3"/>
    <n v="2.56"/>
    <n v="3"/>
    <n v="3.95"/>
    <n v="0"/>
    <n v="0"/>
    <x v="0"/>
  </r>
  <r>
    <x v="0"/>
    <s v="利根郡昭和村"/>
    <x v="28"/>
    <x v="14"/>
    <n v="5"/>
    <n v="4.2699999999999996"/>
    <n v="4"/>
    <n v="5.26"/>
    <n v="1"/>
    <n v="2.5"/>
    <x v="0"/>
  </r>
  <r>
    <x v="0"/>
    <s v="利根郡みなかみ町"/>
    <x v="29"/>
    <x v="0"/>
    <n v="0"/>
    <n v="0"/>
    <n v="0"/>
    <n v="0"/>
    <n v="0"/>
    <n v="0"/>
    <x v="0"/>
  </r>
  <r>
    <x v="0"/>
    <s v="利根郡みなかみ町"/>
    <x v="29"/>
    <x v="1"/>
    <n v="110"/>
    <n v="17.89"/>
    <n v="69"/>
    <n v="18.02"/>
    <n v="41"/>
    <n v="18.98"/>
    <x v="0"/>
  </r>
  <r>
    <x v="0"/>
    <s v="利根郡みなかみ町"/>
    <x v="29"/>
    <x v="2"/>
    <n v="43"/>
    <n v="6.99"/>
    <n v="20"/>
    <n v="5.22"/>
    <n v="23"/>
    <n v="10.65"/>
    <x v="0"/>
  </r>
  <r>
    <x v="0"/>
    <s v="利根郡みなかみ町"/>
    <x v="29"/>
    <x v="3"/>
    <n v="1"/>
    <n v="0.16"/>
    <n v="0"/>
    <n v="0"/>
    <n v="1"/>
    <n v="0.46"/>
    <x v="0"/>
  </r>
  <r>
    <x v="0"/>
    <s v="利根郡みなかみ町"/>
    <x v="29"/>
    <x v="4"/>
    <n v="0"/>
    <n v="0"/>
    <n v="0"/>
    <n v="0"/>
    <n v="0"/>
    <n v="0"/>
    <x v="0"/>
  </r>
  <r>
    <x v="0"/>
    <s v="利根郡みなかみ町"/>
    <x v="29"/>
    <x v="5"/>
    <n v="9"/>
    <n v="1.46"/>
    <n v="1"/>
    <n v="0.26"/>
    <n v="8"/>
    <n v="3.7"/>
    <x v="0"/>
  </r>
  <r>
    <x v="0"/>
    <s v="利根郡みなかみ町"/>
    <x v="29"/>
    <x v="6"/>
    <n v="138"/>
    <n v="22.44"/>
    <n v="77"/>
    <n v="20.100000000000001"/>
    <n v="60"/>
    <n v="27.78"/>
    <x v="3"/>
  </r>
  <r>
    <x v="0"/>
    <s v="利根郡みなかみ町"/>
    <x v="29"/>
    <x v="7"/>
    <n v="1"/>
    <n v="0.16"/>
    <n v="0"/>
    <n v="0"/>
    <n v="1"/>
    <n v="0.46"/>
    <x v="0"/>
  </r>
  <r>
    <x v="0"/>
    <s v="利根郡みなかみ町"/>
    <x v="29"/>
    <x v="8"/>
    <n v="15"/>
    <n v="2.44"/>
    <n v="6"/>
    <n v="1.57"/>
    <n v="9"/>
    <n v="4.17"/>
    <x v="0"/>
  </r>
  <r>
    <x v="0"/>
    <s v="利根郡みなかみ町"/>
    <x v="29"/>
    <x v="9"/>
    <n v="12"/>
    <n v="1.95"/>
    <n v="6"/>
    <n v="1.57"/>
    <n v="6"/>
    <n v="2.78"/>
    <x v="0"/>
  </r>
  <r>
    <x v="0"/>
    <s v="利根郡みなかみ町"/>
    <x v="29"/>
    <x v="10"/>
    <n v="150"/>
    <n v="24.39"/>
    <n v="117"/>
    <n v="30.55"/>
    <n v="32"/>
    <n v="14.81"/>
    <x v="0"/>
  </r>
  <r>
    <x v="0"/>
    <s v="利根郡みなかみ町"/>
    <x v="29"/>
    <x v="11"/>
    <n v="70"/>
    <n v="11.38"/>
    <n v="53"/>
    <n v="13.84"/>
    <n v="13"/>
    <n v="6.02"/>
    <x v="0"/>
  </r>
  <r>
    <x v="0"/>
    <s v="利根郡みなかみ町"/>
    <x v="29"/>
    <x v="12"/>
    <n v="22"/>
    <n v="3.58"/>
    <n v="10"/>
    <n v="2.61"/>
    <n v="7"/>
    <n v="3.24"/>
    <x v="0"/>
  </r>
  <r>
    <x v="0"/>
    <s v="利根郡みなかみ町"/>
    <x v="29"/>
    <x v="13"/>
    <n v="17"/>
    <n v="2.76"/>
    <n v="14"/>
    <n v="3.66"/>
    <n v="1"/>
    <n v="0.46"/>
    <x v="3"/>
  </r>
  <r>
    <x v="0"/>
    <s v="利根郡みなかみ町"/>
    <x v="29"/>
    <x v="14"/>
    <n v="27"/>
    <n v="4.3899999999999997"/>
    <n v="10"/>
    <n v="2.61"/>
    <n v="14"/>
    <n v="6.48"/>
    <x v="3"/>
  </r>
  <r>
    <x v="0"/>
    <s v="佐波郡玉村町"/>
    <x v="30"/>
    <x v="0"/>
    <n v="0"/>
    <n v="0"/>
    <n v="0"/>
    <n v="0"/>
    <n v="0"/>
    <n v="0"/>
    <x v="0"/>
  </r>
  <r>
    <x v="0"/>
    <s v="佐波郡玉村町"/>
    <x v="30"/>
    <x v="1"/>
    <n v="113"/>
    <n v="17.600000000000001"/>
    <n v="33"/>
    <n v="10.15"/>
    <n v="80"/>
    <n v="25.81"/>
    <x v="0"/>
  </r>
  <r>
    <x v="0"/>
    <s v="佐波郡玉村町"/>
    <x v="30"/>
    <x v="2"/>
    <n v="87"/>
    <n v="13.55"/>
    <n v="31"/>
    <n v="9.5399999999999991"/>
    <n v="56"/>
    <n v="18.059999999999999"/>
    <x v="0"/>
  </r>
  <r>
    <x v="0"/>
    <s v="佐波郡玉村町"/>
    <x v="30"/>
    <x v="3"/>
    <n v="4"/>
    <n v="0.62"/>
    <n v="0"/>
    <n v="0"/>
    <n v="4"/>
    <n v="1.29"/>
    <x v="0"/>
  </r>
  <r>
    <x v="0"/>
    <s v="佐波郡玉村町"/>
    <x v="30"/>
    <x v="4"/>
    <n v="3"/>
    <n v="0.47"/>
    <n v="1"/>
    <n v="0.31"/>
    <n v="1"/>
    <n v="0.32"/>
    <x v="3"/>
  </r>
  <r>
    <x v="0"/>
    <s v="佐波郡玉村町"/>
    <x v="30"/>
    <x v="5"/>
    <n v="7"/>
    <n v="1.0900000000000001"/>
    <n v="0"/>
    <n v="0"/>
    <n v="7"/>
    <n v="2.2599999999999998"/>
    <x v="0"/>
  </r>
  <r>
    <x v="0"/>
    <s v="佐波郡玉村町"/>
    <x v="30"/>
    <x v="6"/>
    <n v="121"/>
    <n v="18.850000000000001"/>
    <n v="49"/>
    <n v="15.08"/>
    <n v="71"/>
    <n v="22.9"/>
    <x v="3"/>
  </r>
  <r>
    <x v="0"/>
    <s v="佐波郡玉村町"/>
    <x v="30"/>
    <x v="7"/>
    <n v="3"/>
    <n v="0.47"/>
    <n v="1"/>
    <n v="0.31"/>
    <n v="2"/>
    <n v="0.65"/>
    <x v="0"/>
  </r>
  <r>
    <x v="0"/>
    <s v="佐波郡玉村町"/>
    <x v="30"/>
    <x v="8"/>
    <n v="77"/>
    <n v="11.99"/>
    <n v="51"/>
    <n v="15.69"/>
    <n v="26"/>
    <n v="8.39"/>
    <x v="0"/>
  </r>
  <r>
    <x v="0"/>
    <s v="佐波郡玉村町"/>
    <x v="30"/>
    <x v="9"/>
    <n v="25"/>
    <n v="3.89"/>
    <n v="16"/>
    <n v="4.92"/>
    <n v="9"/>
    <n v="2.9"/>
    <x v="0"/>
  </r>
  <r>
    <x v="0"/>
    <s v="佐波郡玉村町"/>
    <x v="30"/>
    <x v="10"/>
    <n v="37"/>
    <n v="5.76"/>
    <n v="30"/>
    <n v="9.23"/>
    <n v="7"/>
    <n v="2.2599999999999998"/>
    <x v="0"/>
  </r>
  <r>
    <x v="0"/>
    <s v="佐波郡玉村町"/>
    <x v="30"/>
    <x v="11"/>
    <n v="76"/>
    <n v="11.84"/>
    <n v="63"/>
    <n v="19.38"/>
    <n v="12"/>
    <n v="3.87"/>
    <x v="0"/>
  </r>
  <r>
    <x v="0"/>
    <s v="佐波郡玉村町"/>
    <x v="30"/>
    <x v="12"/>
    <n v="22"/>
    <n v="3.43"/>
    <n v="17"/>
    <n v="5.23"/>
    <n v="4"/>
    <n v="1.29"/>
    <x v="0"/>
  </r>
  <r>
    <x v="0"/>
    <s v="佐波郡玉村町"/>
    <x v="30"/>
    <x v="13"/>
    <n v="36"/>
    <n v="5.61"/>
    <n v="22"/>
    <n v="6.77"/>
    <n v="12"/>
    <n v="3.87"/>
    <x v="0"/>
  </r>
  <r>
    <x v="0"/>
    <s v="佐波郡玉村町"/>
    <x v="30"/>
    <x v="14"/>
    <n v="31"/>
    <n v="4.83"/>
    <n v="11"/>
    <n v="3.38"/>
    <n v="19"/>
    <n v="6.13"/>
    <x v="0"/>
  </r>
  <r>
    <x v="0"/>
    <s v="邑楽郡板倉町"/>
    <x v="31"/>
    <x v="0"/>
    <n v="2"/>
    <n v="0.53"/>
    <n v="0"/>
    <n v="0"/>
    <n v="2"/>
    <n v="1.33"/>
    <x v="0"/>
  </r>
  <r>
    <x v="0"/>
    <s v="邑楽郡板倉町"/>
    <x v="31"/>
    <x v="1"/>
    <n v="89"/>
    <n v="23.61"/>
    <n v="47"/>
    <n v="21.36"/>
    <n v="42"/>
    <n v="28"/>
    <x v="0"/>
  </r>
  <r>
    <x v="0"/>
    <s v="邑楽郡板倉町"/>
    <x v="31"/>
    <x v="2"/>
    <n v="63"/>
    <n v="16.71"/>
    <n v="24"/>
    <n v="10.91"/>
    <n v="39"/>
    <n v="26"/>
    <x v="0"/>
  </r>
  <r>
    <x v="0"/>
    <s v="邑楽郡板倉町"/>
    <x v="31"/>
    <x v="3"/>
    <n v="3"/>
    <n v="0.8"/>
    <n v="0"/>
    <n v="0"/>
    <n v="3"/>
    <n v="2"/>
    <x v="0"/>
  </r>
  <r>
    <x v="0"/>
    <s v="邑楽郡板倉町"/>
    <x v="31"/>
    <x v="4"/>
    <n v="1"/>
    <n v="0.27"/>
    <n v="1"/>
    <n v="0.45"/>
    <n v="0"/>
    <n v="0"/>
    <x v="0"/>
  </r>
  <r>
    <x v="0"/>
    <s v="邑楽郡板倉町"/>
    <x v="31"/>
    <x v="5"/>
    <n v="4"/>
    <n v="1.06"/>
    <n v="0"/>
    <n v="0"/>
    <n v="4"/>
    <n v="2.67"/>
    <x v="0"/>
  </r>
  <r>
    <x v="0"/>
    <s v="邑楽郡板倉町"/>
    <x v="31"/>
    <x v="6"/>
    <n v="80"/>
    <n v="21.22"/>
    <n v="51"/>
    <n v="23.18"/>
    <n v="29"/>
    <n v="19.329999999999998"/>
    <x v="0"/>
  </r>
  <r>
    <x v="0"/>
    <s v="邑楽郡板倉町"/>
    <x v="31"/>
    <x v="7"/>
    <n v="1"/>
    <n v="0.27"/>
    <n v="0"/>
    <n v="0"/>
    <n v="1"/>
    <n v="0.67"/>
    <x v="0"/>
  </r>
  <r>
    <x v="0"/>
    <s v="邑楽郡板倉町"/>
    <x v="31"/>
    <x v="8"/>
    <n v="7"/>
    <n v="1.86"/>
    <n v="3"/>
    <n v="1.36"/>
    <n v="4"/>
    <n v="2.67"/>
    <x v="0"/>
  </r>
  <r>
    <x v="0"/>
    <s v="邑楽郡板倉町"/>
    <x v="31"/>
    <x v="9"/>
    <n v="11"/>
    <n v="2.92"/>
    <n v="5"/>
    <n v="2.27"/>
    <n v="6"/>
    <n v="4"/>
    <x v="0"/>
  </r>
  <r>
    <x v="0"/>
    <s v="邑楽郡板倉町"/>
    <x v="31"/>
    <x v="10"/>
    <n v="26"/>
    <n v="6.9"/>
    <n v="24"/>
    <n v="10.91"/>
    <n v="2"/>
    <n v="1.33"/>
    <x v="0"/>
  </r>
  <r>
    <x v="0"/>
    <s v="邑楽郡板倉町"/>
    <x v="31"/>
    <x v="11"/>
    <n v="43"/>
    <n v="11.41"/>
    <n v="35"/>
    <n v="15.91"/>
    <n v="7"/>
    <n v="4.67"/>
    <x v="0"/>
  </r>
  <r>
    <x v="0"/>
    <s v="邑楽郡板倉町"/>
    <x v="31"/>
    <x v="12"/>
    <n v="12"/>
    <n v="3.18"/>
    <n v="5"/>
    <n v="2.27"/>
    <n v="2"/>
    <n v="1.33"/>
    <x v="0"/>
  </r>
  <r>
    <x v="0"/>
    <s v="邑楽郡板倉町"/>
    <x v="31"/>
    <x v="13"/>
    <n v="14"/>
    <n v="3.71"/>
    <n v="10"/>
    <n v="4.55"/>
    <n v="3"/>
    <n v="2"/>
    <x v="0"/>
  </r>
  <r>
    <x v="0"/>
    <s v="邑楽郡板倉町"/>
    <x v="31"/>
    <x v="14"/>
    <n v="21"/>
    <n v="5.57"/>
    <n v="15"/>
    <n v="6.82"/>
    <n v="6"/>
    <n v="4"/>
    <x v="0"/>
  </r>
  <r>
    <x v="0"/>
    <s v="邑楽郡明和町"/>
    <x v="32"/>
    <x v="0"/>
    <n v="1"/>
    <n v="0.46"/>
    <n v="0"/>
    <n v="0"/>
    <n v="1"/>
    <n v="1.1599999999999999"/>
    <x v="0"/>
  </r>
  <r>
    <x v="0"/>
    <s v="邑楽郡明和町"/>
    <x v="32"/>
    <x v="1"/>
    <n v="41"/>
    <n v="18.89"/>
    <n v="25"/>
    <n v="19.690000000000001"/>
    <n v="16"/>
    <n v="18.600000000000001"/>
    <x v="0"/>
  </r>
  <r>
    <x v="0"/>
    <s v="邑楽郡明和町"/>
    <x v="32"/>
    <x v="2"/>
    <n v="54"/>
    <n v="24.88"/>
    <n v="18"/>
    <n v="14.17"/>
    <n v="36"/>
    <n v="41.86"/>
    <x v="0"/>
  </r>
  <r>
    <x v="0"/>
    <s v="邑楽郡明和町"/>
    <x v="32"/>
    <x v="3"/>
    <n v="0"/>
    <n v="0"/>
    <n v="0"/>
    <n v="0"/>
    <n v="0"/>
    <n v="0"/>
    <x v="0"/>
  </r>
  <r>
    <x v="0"/>
    <s v="邑楽郡明和町"/>
    <x v="32"/>
    <x v="4"/>
    <n v="1"/>
    <n v="0.46"/>
    <n v="0"/>
    <n v="0"/>
    <n v="1"/>
    <n v="1.1599999999999999"/>
    <x v="0"/>
  </r>
  <r>
    <x v="0"/>
    <s v="邑楽郡明和町"/>
    <x v="32"/>
    <x v="5"/>
    <n v="2"/>
    <n v="0.92"/>
    <n v="0"/>
    <n v="0"/>
    <n v="2"/>
    <n v="2.33"/>
    <x v="0"/>
  </r>
  <r>
    <x v="0"/>
    <s v="邑楽郡明和町"/>
    <x v="32"/>
    <x v="6"/>
    <n v="37"/>
    <n v="17.05"/>
    <n v="27"/>
    <n v="21.26"/>
    <n v="9"/>
    <n v="10.47"/>
    <x v="3"/>
  </r>
  <r>
    <x v="0"/>
    <s v="邑楽郡明和町"/>
    <x v="32"/>
    <x v="7"/>
    <n v="4"/>
    <n v="1.84"/>
    <n v="1"/>
    <n v="0.79"/>
    <n v="3"/>
    <n v="3.49"/>
    <x v="0"/>
  </r>
  <r>
    <x v="0"/>
    <s v="邑楽郡明和町"/>
    <x v="32"/>
    <x v="8"/>
    <n v="10"/>
    <n v="4.6100000000000003"/>
    <n v="4"/>
    <n v="3.15"/>
    <n v="6"/>
    <n v="6.98"/>
    <x v="0"/>
  </r>
  <r>
    <x v="0"/>
    <s v="邑楽郡明和町"/>
    <x v="32"/>
    <x v="9"/>
    <n v="7"/>
    <n v="3.23"/>
    <n v="4"/>
    <n v="3.15"/>
    <n v="3"/>
    <n v="3.49"/>
    <x v="0"/>
  </r>
  <r>
    <x v="0"/>
    <s v="邑楽郡明和町"/>
    <x v="32"/>
    <x v="10"/>
    <n v="14"/>
    <n v="6.45"/>
    <n v="11"/>
    <n v="8.66"/>
    <n v="3"/>
    <n v="3.49"/>
    <x v="0"/>
  </r>
  <r>
    <x v="0"/>
    <s v="邑楽郡明和町"/>
    <x v="32"/>
    <x v="11"/>
    <n v="30"/>
    <n v="13.82"/>
    <n v="25"/>
    <n v="19.690000000000001"/>
    <n v="4"/>
    <n v="4.6500000000000004"/>
    <x v="0"/>
  </r>
  <r>
    <x v="0"/>
    <s v="邑楽郡明和町"/>
    <x v="32"/>
    <x v="12"/>
    <n v="3"/>
    <n v="1.38"/>
    <n v="3"/>
    <n v="2.36"/>
    <n v="0"/>
    <n v="0"/>
    <x v="0"/>
  </r>
  <r>
    <x v="0"/>
    <s v="邑楽郡明和町"/>
    <x v="32"/>
    <x v="13"/>
    <n v="5"/>
    <n v="2.2999999999999998"/>
    <n v="5"/>
    <n v="3.94"/>
    <n v="0"/>
    <n v="0"/>
    <x v="0"/>
  </r>
  <r>
    <x v="0"/>
    <s v="邑楽郡明和町"/>
    <x v="32"/>
    <x v="14"/>
    <n v="8"/>
    <n v="3.69"/>
    <n v="4"/>
    <n v="3.15"/>
    <n v="2"/>
    <n v="2.33"/>
    <x v="3"/>
  </r>
  <r>
    <x v="0"/>
    <s v="邑楽郡千代田町"/>
    <x v="33"/>
    <x v="0"/>
    <n v="0"/>
    <n v="0"/>
    <n v="0"/>
    <n v="0"/>
    <n v="0"/>
    <n v="0"/>
    <x v="0"/>
  </r>
  <r>
    <x v="0"/>
    <s v="邑楽郡千代田町"/>
    <x v="33"/>
    <x v="1"/>
    <n v="56"/>
    <n v="19.79"/>
    <n v="20"/>
    <n v="16.95"/>
    <n v="36"/>
    <n v="22.5"/>
    <x v="0"/>
  </r>
  <r>
    <x v="0"/>
    <s v="邑楽郡千代田町"/>
    <x v="33"/>
    <x v="2"/>
    <n v="69"/>
    <n v="24.38"/>
    <n v="17"/>
    <n v="14.41"/>
    <n v="52"/>
    <n v="32.5"/>
    <x v="0"/>
  </r>
  <r>
    <x v="0"/>
    <s v="邑楽郡千代田町"/>
    <x v="33"/>
    <x v="3"/>
    <n v="2"/>
    <n v="0.71"/>
    <n v="0"/>
    <n v="0"/>
    <n v="0"/>
    <n v="0"/>
    <x v="0"/>
  </r>
  <r>
    <x v="0"/>
    <s v="邑楽郡千代田町"/>
    <x v="33"/>
    <x v="4"/>
    <n v="1"/>
    <n v="0.35"/>
    <n v="0"/>
    <n v="0"/>
    <n v="1"/>
    <n v="0.63"/>
    <x v="0"/>
  </r>
  <r>
    <x v="0"/>
    <s v="邑楽郡千代田町"/>
    <x v="33"/>
    <x v="5"/>
    <n v="10"/>
    <n v="3.53"/>
    <n v="2"/>
    <n v="1.69"/>
    <n v="8"/>
    <n v="5"/>
    <x v="0"/>
  </r>
  <r>
    <x v="0"/>
    <s v="邑楽郡千代田町"/>
    <x v="33"/>
    <x v="6"/>
    <n v="47"/>
    <n v="16.61"/>
    <n v="22"/>
    <n v="18.64"/>
    <n v="25"/>
    <n v="15.63"/>
    <x v="0"/>
  </r>
  <r>
    <x v="0"/>
    <s v="邑楽郡千代田町"/>
    <x v="33"/>
    <x v="7"/>
    <n v="2"/>
    <n v="0.71"/>
    <n v="0"/>
    <n v="0"/>
    <n v="2"/>
    <n v="1.25"/>
    <x v="0"/>
  </r>
  <r>
    <x v="0"/>
    <s v="邑楽郡千代田町"/>
    <x v="33"/>
    <x v="8"/>
    <n v="17"/>
    <n v="6.01"/>
    <n v="8"/>
    <n v="6.78"/>
    <n v="8"/>
    <n v="5"/>
    <x v="3"/>
  </r>
  <r>
    <x v="0"/>
    <s v="邑楽郡千代田町"/>
    <x v="33"/>
    <x v="9"/>
    <n v="3"/>
    <n v="1.06"/>
    <n v="1"/>
    <n v="0.85"/>
    <n v="2"/>
    <n v="1.25"/>
    <x v="0"/>
  </r>
  <r>
    <x v="0"/>
    <s v="邑楽郡千代田町"/>
    <x v="33"/>
    <x v="10"/>
    <n v="21"/>
    <n v="7.42"/>
    <n v="14"/>
    <n v="11.86"/>
    <n v="7"/>
    <n v="4.38"/>
    <x v="0"/>
  </r>
  <r>
    <x v="0"/>
    <s v="邑楽郡千代田町"/>
    <x v="33"/>
    <x v="11"/>
    <n v="23"/>
    <n v="8.1300000000000008"/>
    <n v="16"/>
    <n v="13.56"/>
    <n v="5"/>
    <n v="3.13"/>
    <x v="0"/>
  </r>
  <r>
    <x v="0"/>
    <s v="邑楽郡千代田町"/>
    <x v="33"/>
    <x v="12"/>
    <n v="4"/>
    <n v="1.41"/>
    <n v="4"/>
    <n v="3.39"/>
    <n v="0"/>
    <n v="0"/>
    <x v="0"/>
  </r>
  <r>
    <x v="0"/>
    <s v="邑楽郡千代田町"/>
    <x v="33"/>
    <x v="13"/>
    <n v="6"/>
    <n v="2.12"/>
    <n v="4"/>
    <n v="3.39"/>
    <n v="2"/>
    <n v="1.25"/>
    <x v="0"/>
  </r>
  <r>
    <x v="0"/>
    <s v="邑楽郡千代田町"/>
    <x v="33"/>
    <x v="14"/>
    <n v="22"/>
    <n v="7.77"/>
    <n v="10"/>
    <n v="8.4700000000000006"/>
    <n v="12"/>
    <n v="7.5"/>
    <x v="0"/>
  </r>
  <r>
    <x v="0"/>
    <s v="邑楽郡大泉町"/>
    <x v="34"/>
    <x v="0"/>
    <n v="0"/>
    <n v="0"/>
    <n v="0"/>
    <n v="0"/>
    <n v="0"/>
    <n v="0"/>
    <x v="0"/>
  </r>
  <r>
    <x v="0"/>
    <s v="邑楽郡大泉町"/>
    <x v="34"/>
    <x v="1"/>
    <n v="110"/>
    <n v="12.51"/>
    <n v="35"/>
    <n v="7.59"/>
    <n v="75"/>
    <n v="18.07"/>
    <x v="0"/>
  </r>
  <r>
    <x v="0"/>
    <s v="邑楽郡大泉町"/>
    <x v="34"/>
    <x v="2"/>
    <n v="98"/>
    <n v="11.15"/>
    <n v="32"/>
    <n v="6.94"/>
    <n v="66"/>
    <n v="15.9"/>
    <x v="0"/>
  </r>
  <r>
    <x v="0"/>
    <s v="邑楽郡大泉町"/>
    <x v="34"/>
    <x v="3"/>
    <n v="0"/>
    <n v="0"/>
    <n v="0"/>
    <n v="0"/>
    <n v="0"/>
    <n v="0"/>
    <x v="0"/>
  </r>
  <r>
    <x v="0"/>
    <s v="邑楽郡大泉町"/>
    <x v="34"/>
    <x v="4"/>
    <n v="7"/>
    <n v="0.8"/>
    <n v="0"/>
    <n v="0"/>
    <n v="7"/>
    <n v="1.69"/>
    <x v="0"/>
  </r>
  <r>
    <x v="0"/>
    <s v="邑楽郡大泉町"/>
    <x v="34"/>
    <x v="5"/>
    <n v="7"/>
    <n v="0.8"/>
    <n v="1"/>
    <n v="0.22"/>
    <n v="6"/>
    <n v="1.45"/>
    <x v="0"/>
  </r>
  <r>
    <x v="0"/>
    <s v="邑楽郡大泉町"/>
    <x v="34"/>
    <x v="6"/>
    <n v="205"/>
    <n v="23.32"/>
    <n v="101"/>
    <n v="21.91"/>
    <n v="104"/>
    <n v="25.06"/>
    <x v="0"/>
  </r>
  <r>
    <x v="0"/>
    <s v="邑楽郡大泉町"/>
    <x v="34"/>
    <x v="7"/>
    <n v="8"/>
    <n v="0.91"/>
    <n v="1"/>
    <n v="0.22"/>
    <n v="7"/>
    <n v="1.69"/>
    <x v="0"/>
  </r>
  <r>
    <x v="0"/>
    <s v="邑楽郡大泉町"/>
    <x v="34"/>
    <x v="8"/>
    <n v="63"/>
    <n v="7.17"/>
    <n v="27"/>
    <n v="5.86"/>
    <n v="35"/>
    <n v="8.43"/>
    <x v="3"/>
  </r>
  <r>
    <x v="0"/>
    <s v="邑楽郡大泉町"/>
    <x v="34"/>
    <x v="9"/>
    <n v="34"/>
    <n v="3.87"/>
    <n v="19"/>
    <n v="4.12"/>
    <n v="14"/>
    <n v="3.37"/>
    <x v="0"/>
  </r>
  <r>
    <x v="0"/>
    <s v="邑楽郡大泉町"/>
    <x v="34"/>
    <x v="10"/>
    <n v="108"/>
    <n v="12.29"/>
    <n v="83"/>
    <n v="18"/>
    <n v="25"/>
    <n v="6.02"/>
    <x v="0"/>
  </r>
  <r>
    <x v="0"/>
    <s v="邑楽郡大泉町"/>
    <x v="34"/>
    <x v="11"/>
    <n v="124"/>
    <n v="14.11"/>
    <n v="93"/>
    <n v="20.170000000000002"/>
    <n v="31"/>
    <n v="7.47"/>
    <x v="0"/>
  </r>
  <r>
    <x v="0"/>
    <s v="邑楽郡大泉町"/>
    <x v="34"/>
    <x v="12"/>
    <n v="26"/>
    <n v="2.96"/>
    <n v="19"/>
    <n v="4.12"/>
    <n v="7"/>
    <n v="1.69"/>
    <x v="0"/>
  </r>
  <r>
    <x v="0"/>
    <s v="邑楽郡大泉町"/>
    <x v="34"/>
    <x v="13"/>
    <n v="43"/>
    <n v="4.8899999999999997"/>
    <n v="33"/>
    <n v="7.16"/>
    <n v="10"/>
    <n v="2.41"/>
    <x v="0"/>
  </r>
  <r>
    <x v="0"/>
    <s v="邑楽郡大泉町"/>
    <x v="34"/>
    <x v="14"/>
    <n v="46"/>
    <n v="5.23"/>
    <n v="17"/>
    <n v="3.69"/>
    <n v="28"/>
    <n v="6.75"/>
    <x v="0"/>
  </r>
  <r>
    <x v="0"/>
    <s v="邑楽郡邑楽町"/>
    <x v="35"/>
    <x v="0"/>
    <n v="0"/>
    <n v="0"/>
    <n v="0"/>
    <n v="0"/>
    <n v="0"/>
    <n v="0"/>
    <x v="0"/>
  </r>
  <r>
    <x v="0"/>
    <s v="邑楽郡邑楽町"/>
    <x v="35"/>
    <x v="1"/>
    <n v="84"/>
    <n v="14.89"/>
    <n v="32"/>
    <n v="11.35"/>
    <n v="52"/>
    <n v="18.71"/>
    <x v="0"/>
  </r>
  <r>
    <x v="0"/>
    <s v="邑楽郡邑楽町"/>
    <x v="35"/>
    <x v="2"/>
    <n v="124"/>
    <n v="21.99"/>
    <n v="35"/>
    <n v="12.41"/>
    <n v="89"/>
    <n v="32.01"/>
    <x v="0"/>
  </r>
  <r>
    <x v="0"/>
    <s v="邑楽郡邑楽町"/>
    <x v="35"/>
    <x v="3"/>
    <n v="0"/>
    <n v="0"/>
    <n v="0"/>
    <n v="0"/>
    <n v="0"/>
    <n v="0"/>
    <x v="0"/>
  </r>
  <r>
    <x v="0"/>
    <s v="邑楽郡邑楽町"/>
    <x v="35"/>
    <x v="4"/>
    <n v="3"/>
    <n v="0.53"/>
    <n v="0"/>
    <n v="0"/>
    <n v="3"/>
    <n v="1.08"/>
    <x v="0"/>
  </r>
  <r>
    <x v="0"/>
    <s v="邑楽郡邑楽町"/>
    <x v="35"/>
    <x v="5"/>
    <n v="8"/>
    <n v="1.42"/>
    <n v="0"/>
    <n v="0"/>
    <n v="8"/>
    <n v="2.88"/>
    <x v="0"/>
  </r>
  <r>
    <x v="0"/>
    <s v="邑楽郡邑楽町"/>
    <x v="35"/>
    <x v="6"/>
    <n v="119"/>
    <n v="21.1"/>
    <n v="57"/>
    <n v="20.21"/>
    <n v="62"/>
    <n v="22.3"/>
    <x v="0"/>
  </r>
  <r>
    <x v="0"/>
    <s v="邑楽郡邑楽町"/>
    <x v="35"/>
    <x v="7"/>
    <n v="2"/>
    <n v="0.35"/>
    <n v="1"/>
    <n v="0.35"/>
    <n v="1"/>
    <n v="0.36"/>
    <x v="0"/>
  </r>
  <r>
    <x v="0"/>
    <s v="邑楽郡邑楽町"/>
    <x v="35"/>
    <x v="8"/>
    <n v="23"/>
    <n v="4.08"/>
    <n v="5"/>
    <n v="1.77"/>
    <n v="17"/>
    <n v="6.12"/>
    <x v="0"/>
  </r>
  <r>
    <x v="0"/>
    <s v="邑楽郡邑楽町"/>
    <x v="35"/>
    <x v="9"/>
    <n v="19"/>
    <n v="3.37"/>
    <n v="12"/>
    <n v="4.26"/>
    <n v="7"/>
    <n v="2.52"/>
    <x v="0"/>
  </r>
  <r>
    <x v="0"/>
    <s v="邑楽郡邑楽町"/>
    <x v="35"/>
    <x v="10"/>
    <n v="53"/>
    <n v="9.4"/>
    <n v="42"/>
    <n v="14.89"/>
    <n v="11"/>
    <n v="3.96"/>
    <x v="0"/>
  </r>
  <r>
    <x v="0"/>
    <s v="邑楽郡邑楽町"/>
    <x v="35"/>
    <x v="11"/>
    <n v="70"/>
    <n v="12.41"/>
    <n v="59"/>
    <n v="20.92"/>
    <n v="10"/>
    <n v="3.6"/>
    <x v="0"/>
  </r>
  <r>
    <x v="0"/>
    <s v="邑楽郡邑楽町"/>
    <x v="35"/>
    <x v="12"/>
    <n v="13"/>
    <n v="2.2999999999999998"/>
    <n v="11"/>
    <n v="3.9"/>
    <n v="2"/>
    <n v="0.72"/>
    <x v="0"/>
  </r>
  <r>
    <x v="0"/>
    <s v="邑楽郡邑楽町"/>
    <x v="35"/>
    <x v="13"/>
    <n v="18"/>
    <n v="3.19"/>
    <n v="12"/>
    <n v="4.26"/>
    <n v="6"/>
    <n v="2.16"/>
    <x v="0"/>
  </r>
  <r>
    <x v="0"/>
    <s v="邑楽郡邑楽町"/>
    <x v="35"/>
    <x v="14"/>
    <n v="28"/>
    <n v="4.96"/>
    <n v="16"/>
    <n v="5.67"/>
    <n v="10"/>
    <n v="3.6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1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1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2"/>
  </r>
  <r>
    <x v="0"/>
    <x v="0"/>
    <x v="0"/>
    <x v="7"/>
    <x v="7"/>
    <x v="7"/>
    <x v="7"/>
    <x v="7"/>
    <x v="7"/>
    <x v="7"/>
    <x v="7"/>
    <x v="7"/>
    <x v="7"/>
    <x v="3"/>
  </r>
  <r>
    <x v="0"/>
    <x v="0"/>
    <x v="0"/>
    <x v="8"/>
    <x v="8"/>
    <x v="8"/>
    <x v="8"/>
    <x v="8"/>
    <x v="8"/>
    <x v="8"/>
    <x v="8"/>
    <x v="8"/>
    <x v="8"/>
    <x v="3"/>
  </r>
  <r>
    <x v="0"/>
    <x v="0"/>
    <x v="0"/>
    <x v="9"/>
    <x v="9"/>
    <x v="9"/>
    <x v="9"/>
    <x v="9"/>
    <x v="9"/>
    <x v="9"/>
    <x v="9"/>
    <x v="9"/>
    <x v="9"/>
    <x v="4"/>
  </r>
  <r>
    <x v="0"/>
    <x v="0"/>
    <x v="0"/>
    <x v="10"/>
    <x v="10"/>
    <x v="10"/>
    <x v="10"/>
    <x v="10"/>
    <x v="10"/>
    <x v="10"/>
    <x v="10"/>
    <x v="10"/>
    <x v="10"/>
    <x v="1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3"/>
  </r>
  <r>
    <x v="0"/>
    <x v="0"/>
    <x v="0"/>
    <x v="13"/>
    <x v="13"/>
    <x v="13"/>
    <x v="13"/>
    <x v="13"/>
    <x v="13"/>
    <x v="13"/>
    <x v="13"/>
    <x v="13"/>
    <x v="13"/>
    <x v="3"/>
  </r>
  <r>
    <x v="0"/>
    <x v="0"/>
    <x v="0"/>
    <x v="14"/>
    <x v="14"/>
    <x v="14"/>
    <x v="14"/>
    <x v="14"/>
    <x v="13"/>
    <x v="14"/>
    <x v="14"/>
    <x v="14"/>
    <x v="14"/>
    <x v="3"/>
  </r>
  <r>
    <x v="0"/>
    <x v="0"/>
    <x v="0"/>
    <x v="15"/>
    <x v="15"/>
    <x v="15"/>
    <x v="15"/>
    <x v="15"/>
    <x v="14"/>
    <x v="15"/>
    <x v="15"/>
    <x v="15"/>
    <x v="15"/>
    <x v="0"/>
  </r>
  <r>
    <x v="0"/>
    <x v="0"/>
    <x v="0"/>
    <x v="16"/>
    <x v="16"/>
    <x v="16"/>
    <x v="16"/>
    <x v="16"/>
    <x v="15"/>
    <x v="16"/>
    <x v="16"/>
    <x v="16"/>
    <x v="16"/>
    <x v="3"/>
  </r>
  <r>
    <x v="0"/>
    <x v="0"/>
    <x v="0"/>
    <x v="17"/>
    <x v="17"/>
    <x v="17"/>
    <x v="17"/>
    <x v="17"/>
    <x v="16"/>
    <x v="17"/>
    <x v="17"/>
    <x v="17"/>
    <x v="17"/>
    <x v="0"/>
  </r>
  <r>
    <x v="0"/>
    <x v="0"/>
    <x v="0"/>
    <x v="18"/>
    <x v="18"/>
    <x v="18"/>
    <x v="18"/>
    <x v="18"/>
    <x v="17"/>
    <x v="18"/>
    <x v="18"/>
    <x v="18"/>
    <x v="18"/>
    <x v="5"/>
  </r>
  <r>
    <x v="0"/>
    <x v="0"/>
    <x v="0"/>
    <x v="19"/>
    <x v="19"/>
    <x v="19"/>
    <x v="19"/>
    <x v="19"/>
    <x v="17"/>
    <x v="19"/>
    <x v="19"/>
    <x v="19"/>
    <x v="19"/>
    <x v="3"/>
  </r>
  <r>
    <x v="0"/>
    <x v="1"/>
    <x v="1"/>
    <x v="0"/>
    <x v="0"/>
    <x v="0"/>
    <x v="0"/>
    <x v="20"/>
    <x v="18"/>
    <x v="20"/>
    <x v="20"/>
    <x v="20"/>
    <x v="20"/>
    <x v="0"/>
  </r>
  <r>
    <x v="0"/>
    <x v="1"/>
    <x v="1"/>
    <x v="1"/>
    <x v="1"/>
    <x v="1"/>
    <x v="1"/>
    <x v="21"/>
    <x v="19"/>
    <x v="21"/>
    <x v="21"/>
    <x v="21"/>
    <x v="21"/>
    <x v="3"/>
  </r>
  <r>
    <x v="0"/>
    <x v="1"/>
    <x v="1"/>
    <x v="2"/>
    <x v="2"/>
    <x v="2"/>
    <x v="2"/>
    <x v="16"/>
    <x v="20"/>
    <x v="22"/>
    <x v="22"/>
    <x v="22"/>
    <x v="22"/>
    <x v="3"/>
  </r>
  <r>
    <x v="0"/>
    <x v="1"/>
    <x v="1"/>
    <x v="3"/>
    <x v="3"/>
    <x v="3"/>
    <x v="3"/>
    <x v="22"/>
    <x v="21"/>
    <x v="23"/>
    <x v="23"/>
    <x v="23"/>
    <x v="23"/>
    <x v="3"/>
  </r>
  <r>
    <x v="0"/>
    <x v="1"/>
    <x v="1"/>
    <x v="4"/>
    <x v="4"/>
    <x v="4"/>
    <x v="4"/>
    <x v="23"/>
    <x v="22"/>
    <x v="24"/>
    <x v="24"/>
    <x v="24"/>
    <x v="24"/>
    <x v="3"/>
  </r>
  <r>
    <x v="0"/>
    <x v="1"/>
    <x v="1"/>
    <x v="5"/>
    <x v="5"/>
    <x v="5"/>
    <x v="5"/>
    <x v="24"/>
    <x v="23"/>
    <x v="25"/>
    <x v="25"/>
    <x v="25"/>
    <x v="25"/>
    <x v="0"/>
  </r>
  <r>
    <x v="0"/>
    <x v="1"/>
    <x v="1"/>
    <x v="9"/>
    <x v="9"/>
    <x v="9"/>
    <x v="6"/>
    <x v="25"/>
    <x v="24"/>
    <x v="26"/>
    <x v="26"/>
    <x v="26"/>
    <x v="26"/>
    <x v="1"/>
  </r>
  <r>
    <x v="0"/>
    <x v="1"/>
    <x v="1"/>
    <x v="6"/>
    <x v="6"/>
    <x v="6"/>
    <x v="7"/>
    <x v="26"/>
    <x v="25"/>
    <x v="27"/>
    <x v="27"/>
    <x v="27"/>
    <x v="27"/>
    <x v="0"/>
  </r>
  <r>
    <x v="0"/>
    <x v="1"/>
    <x v="1"/>
    <x v="7"/>
    <x v="7"/>
    <x v="7"/>
    <x v="8"/>
    <x v="27"/>
    <x v="26"/>
    <x v="28"/>
    <x v="28"/>
    <x v="28"/>
    <x v="28"/>
    <x v="3"/>
  </r>
  <r>
    <x v="0"/>
    <x v="1"/>
    <x v="1"/>
    <x v="10"/>
    <x v="10"/>
    <x v="10"/>
    <x v="8"/>
    <x v="27"/>
    <x v="26"/>
    <x v="29"/>
    <x v="29"/>
    <x v="29"/>
    <x v="29"/>
    <x v="3"/>
  </r>
  <r>
    <x v="0"/>
    <x v="1"/>
    <x v="1"/>
    <x v="11"/>
    <x v="11"/>
    <x v="11"/>
    <x v="10"/>
    <x v="28"/>
    <x v="27"/>
    <x v="30"/>
    <x v="30"/>
    <x v="30"/>
    <x v="30"/>
    <x v="3"/>
  </r>
  <r>
    <x v="0"/>
    <x v="1"/>
    <x v="1"/>
    <x v="8"/>
    <x v="8"/>
    <x v="8"/>
    <x v="11"/>
    <x v="29"/>
    <x v="28"/>
    <x v="31"/>
    <x v="31"/>
    <x v="31"/>
    <x v="31"/>
    <x v="3"/>
  </r>
  <r>
    <x v="0"/>
    <x v="1"/>
    <x v="1"/>
    <x v="15"/>
    <x v="15"/>
    <x v="15"/>
    <x v="12"/>
    <x v="30"/>
    <x v="29"/>
    <x v="32"/>
    <x v="32"/>
    <x v="32"/>
    <x v="32"/>
    <x v="3"/>
  </r>
  <r>
    <x v="0"/>
    <x v="1"/>
    <x v="1"/>
    <x v="12"/>
    <x v="12"/>
    <x v="12"/>
    <x v="13"/>
    <x v="31"/>
    <x v="30"/>
    <x v="33"/>
    <x v="33"/>
    <x v="33"/>
    <x v="33"/>
    <x v="3"/>
  </r>
  <r>
    <x v="0"/>
    <x v="1"/>
    <x v="1"/>
    <x v="14"/>
    <x v="14"/>
    <x v="14"/>
    <x v="14"/>
    <x v="32"/>
    <x v="31"/>
    <x v="34"/>
    <x v="34"/>
    <x v="34"/>
    <x v="34"/>
    <x v="3"/>
  </r>
  <r>
    <x v="0"/>
    <x v="1"/>
    <x v="1"/>
    <x v="17"/>
    <x v="17"/>
    <x v="17"/>
    <x v="15"/>
    <x v="33"/>
    <x v="32"/>
    <x v="18"/>
    <x v="35"/>
    <x v="20"/>
    <x v="20"/>
    <x v="3"/>
  </r>
  <r>
    <x v="0"/>
    <x v="1"/>
    <x v="1"/>
    <x v="18"/>
    <x v="18"/>
    <x v="18"/>
    <x v="16"/>
    <x v="34"/>
    <x v="33"/>
    <x v="35"/>
    <x v="36"/>
    <x v="35"/>
    <x v="35"/>
    <x v="6"/>
  </r>
  <r>
    <x v="0"/>
    <x v="1"/>
    <x v="1"/>
    <x v="19"/>
    <x v="19"/>
    <x v="19"/>
    <x v="17"/>
    <x v="35"/>
    <x v="34"/>
    <x v="36"/>
    <x v="37"/>
    <x v="21"/>
    <x v="21"/>
    <x v="3"/>
  </r>
  <r>
    <x v="0"/>
    <x v="1"/>
    <x v="1"/>
    <x v="20"/>
    <x v="20"/>
    <x v="20"/>
    <x v="18"/>
    <x v="36"/>
    <x v="35"/>
    <x v="37"/>
    <x v="38"/>
    <x v="36"/>
    <x v="36"/>
    <x v="0"/>
  </r>
  <r>
    <x v="0"/>
    <x v="1"/>
    <x v="1"/>
    <x v="21"/>
    <x v="21"/>
    <x v="21"/>
    <x v="19"/>
    <x v="37"/>
    <x v="36"/>
    <x v="38"/>
    <x v="39"/>
    <x v="37"/>
    <x v="37"/>
    <x v="3"/>
  </r>
  <r>
    <x v="0"/>
    <x v="2"/>
    <x v="2"/>
    <x v="0"/>
    <x v="0"/>
    <x v="0"/>
    <x v="0"/>
    <x v="38"/>
    <x v="37"/>
    <x v="39"/>
    <x v="40"/>
    <x v="38"/>
    <x v="38"/>
    <x v="3"/>
  </r>
  <r>
    <x v="0"/>
    <x v="2"/>
    <x v="2"/>
    <x v="1"/>
    <x v="1"/>
    <x v="1"/>
    <x v="1"/>
    <x v="39"/>
    <x v="38"/>
    <x v="40"/>
    <x v="41"/>
    <x v="39"/>
    <x v="35"/>
    <x v="3"/>
  </r>
  <r>
    <x v="0"/>
    <x v="2"/>
    <x v="2"/>
    <x v="2"/>
    <x v="2"/>
    <x v="2"/>
    <x v="2"/>
    <x v="40"/>
    <x v="39"/>
    <x v="41"/>
    <x v="42"/>
    <x v="40"/>
    <x v="39"/>
    <x v="0"/>
  </r>
  <r>
    <x v="0"/>
    <x v="2"/>
    <x v="2"/>
    <x v="3"/>
    <x v="3"/>
    <x v="3"/>
    <x v="3"/>
    <x v="41"/>
    <x v="40"/>
    <x v="42"/>
    <x v="43"/>
    <x v="41"/>
    <x v="40"/>
    <x v="0"/>
  </r>
  <r>
    <x v="0"/>
    <x v="2"/>
    <x v="2"/>
    <x v="4"/>
    <x v="4"/>
    <x v="4"/>
    <x v="4"/>
    <x v="42"/>
    <x v="41"/>
    <x v="43"/>
    <x v="44"/>
    <x v="42"/>
    <x v="41"/>
    <x v="0"/>
  </r>
  <r>
    <x v="0"/>
    <x v="2"/>
    <x v="2"/>
    <x v="5"/>
    <x v="5"/>
    <x v="5"/>
    <x v="5"/>
    <x v="43"/>
    <x v="42"/>
    <x v="44"/>
    <x v="45"/>
    <x v="43"/>
    <x v="7"/>
    <x v="3"/>
  </r>
  <r>
    <x v="0"/>
    <x v="2"/>
    <x v="2"/>
    <x v="9"/>
    <x v="9"/>
    <x v="9"/>
    <x v="6"/>
    <x v="44"/>
    <x v="43"/>
    <x v="45"/>
    <x v="46"/>
    <x v="44"/>
    <x v="42"/>
    <x v="1"/>
  </r>
  <r>
    <x v="0"/>
    <x v="2"/>
    <x v="2"/>
    <x v="11"/>
    <x v="11"/>
    <x v="11"/>
    <x v="7"/>
    <x v="45"/>
    <x v="44"/>
    <x v="46"/>
    <x v="47"/>
    <x v="45"/>
    <x v="21"/>
    <x v="0"/>
  </r>
  <r>
    <x v="0"/>
    <x v="2"/>
    <x v="2"/>
    <x v="6"/>
    <x v="6"/>
    <x v="6"/>
    <x v="8"/>
    <x v="46"/>
    <x v="45"/>
    <x v="47"/>
    <x v="48"/>
    <x v="38"/>
    <x v="38"/>
    <x v="3"/>
  </r>
  <r>
    <x v="0"/>
    <x v="2"/>
    <x v="2"/>
    <x v="7"/>
    <x v="7"/>
    <x v="7"/>
    <x v="9"/>
    <x v="47"/>
    <x v="46"/>
    <x v="48"/>
    <x v="16"/>
    <x v="46"/>
    <x v="43"/>
    <x v="3"/>
  </r>
  <r>
    <x v="0"/>
    <x v="2"/>
    <x v="2"/>
    <x v="10"/>
    <x v="10"/>
    <x v="10"/>
    <x v="10"/>
    <x v="48"/>
    <x v="47"/>
    <x v="49"/>
    <x v="49"/>
    <x v="47"/>
    <x v="44"/>
    <x v="0"/>
  </r>
  <r>
    <x v="0"/>
    <x v="2"/>
    <x v="2"/>
    <x v="8"/>
    <x v="8"/>
    <x v="8"/>
    <x v="11"/>
    <x v="49"/>
    <x v="48"/>
    <x v="50"/>
    <x v="50"/>
    <x v="32"/>
    <x v="45"/>
    <x v="3"/>
  </r>
  <r>
    <x v="0"/>
    <x v="2"/>
    <x v="2"/>
    <x v="14"/>
    <x v="14"/>
    <x v="14"/>
    <x v="12"/>
    <x v="50"/>
    <x v="49"/>
    <x v="51"/>
    <x v="51"/>
    <x v="48"/>
    <x v="46"/>
    <x v="3"/>
  </r>
  <r>
    <x v="0"/>
    <x v="2"/>
    <x v="2"/>
    <x v="15"/>
    <x v="15"/>
    <x v="15"/>
    <x v="12"/>
    <x v="50"/>
    <x v="49"/>
    <x v="52"/>
    <x v="52"/>
    <x v="27"/>
    <x v="47"/>
    <x v="3"/>
  </r>
  <r>
    <x v="0"/>
    <x v="2"/>
    <x v="2"/>
    <x v="17"/>
    <x v="17"/>
    <x v="17"/>
    <x v="14"/>
    <x v="51"/>
    <x v="50"/>
    <x v="53"/>
    <x v="53"/>
    <x v="49"/>
    <x v="48"/>
    <x v="3"/>
  </r>
  <r>
    <x v="0"/>
    <x v="2"/>
    <x v="2"/>
    <x v="19"/>
    <x v="19"/>
    <x v="19"/>
    <x v="15"/>
    <x v="52"/>
    <x v="51"/>
    <x v="54"/>
    <x v="54"/>
    <x v="50"/>
    <x v="49"/>
    <x v="3"/>
  </r>
  <r>
    <x v="0"/>
    <x v="2"/>
    <x v="2"/>
    <x v="22"/>
    <x v="22"/>
    <x v="22"/>
    <x v="16"/>
    <x v="31"/>
    <x v="34"/>
    <x v="55"/>
    <x v="55"/>
    <x v="32"/>
    <x v="45"/>
    <x v="3"/>
  </r>
  <r>
    <x v="0"/>
    <x v="2"/>
    <x v="2"/>
    <x v="12"/>
    <x v="12"/>
    <x v="12"/>
    <x v="17"/>
    <x v="32"/>
    <x v="52"/>
    <x v="17"/>
    <x v="56"/>
    <x v="51"/>
    <x v="50"/>
    <x v="3"/>
  </r>
  <r>
    <x v="0"/>
    <x v="2"/>
    <x v="2"/>
    <x v="20"/>
    <x v="20"/>
    <x v="20"/>
    <x v="18"/>
    <x v="35"/>
    <x v="53"/>
    <x v="56"/>
    <x v="57"/>
    <x v="52"/>
    <x v="51"/>
    <x v="3"/>
  </r>
  <r>
    <x v="0"/>
    <x v="2"/>
    <x v="2"/>
    <x v="13"/>
    <x v="13"/>
    <x v="13"/>
    <x v="19"/>
    <x v="53"/>
    <x v="54"/>
    <x v="38"/>
    <x v="58"/>
    <x v="53"/>
    <x v="52"/>
    <x v="3"/>
  </r>
  <r>
    <x v="0"/>
    <x v="2"/>
    <x v="2"/>
    <x v="18"/>
    <x v="18"/>
    <x v="18"/>
    <x v="19"/>
    <x v="53"/>
    <x v="54"/>
    <x v="57"/>
    <x v="59"/>
    <x v="54"/>
    <x v="53"/>
    <x v="7"/>
  </r>
  <r>
    <x v="0"/>
    <x v="3"/>
    <x v="3"/>
    <x v="16"/>
    <x v="16"/>
    <x v="16"/>
    <x v="0"/>
    <x v="54"/>
    <x v="55"/>
    <x v="58"/>
    <x v="60"/>
    <x v="55"/>
    <x v="54"/>
    <x v="3"/>
  </r>
  <r>
    <x v="0"/>
    <x v="3"/>
    <x v="3"/>
    <x v="1"/>
    <x v="1"/>
    <x v="1"/>
    <x v="1"/>
    <x v="55"/>
    <x v="56"/>
    <x v="59"/>
    <x v="61"/>
    <x v="33"/>
    <x v="55"/>
    <x v="0"/>
  </r>
  <r>
    <x v="0"/>
    <x v="3"/>
    <x v="3"/>
    <x v="0"/>
    <x v="0"/>
    <x v="0"/>
    <x v="2"/>
    <x v="56"/>
    <x v="57"/>
    <x v="60"/>
    <x v="62"/>
    <x v="56"/>
    <x v="30"/>
    <x v="3"/>
  </r>
  <r>
    <x v="0"/>
    <x v="3"/>
    <x v="3"/>
    <x v="4"/>
    <x v="4"/>
    <x v="4"/>
    <x v="3"/>
    <x v="57"/>
    <x v="58"/>
    <x v="61"/>
    <x v="63"/>
    <x v="57"/>
    <x v="56"/>
    <x v="3"/>
  </r>
  <r>
    <x v="0"/>
    <x v="3"/>
    <x v="3"/>
    <x v="2"/>
    <x v="2"/>
    <x v="2"/>
    <x v="4"/>
    <x v="58"/>
    <x v="59"/>
    <x v="33"/>
    <x v="64"/>
    <x v="58"/>
    <x v="57"/>
    <x v="3"/>
  </r>
  <r>
    <x v="0"/>
    <x v="3"/>
    <x v="3"/>
    <x v="3"/>
    <x v="3"/>
    <x v="3"/>
    <x v="5"/>
    <x v="59"/>
    <x v="60"/>
    <x v="62"/>
    <x v="65"/>
    <x v="59"/>
    <x v="58"/>
    <x v="3"/>
  </r>
  <r>
    <x v="0"/>
    <x v="3"/>
    <x v="3"/>
    <x v="6"/>
    <x v="6"/>
    <x v="6"/>
    <x v="5"/>
    <x v="59"/>
    <x v="60"/>
    <x v="63"/>
    <x v="66"/>
    <x v="60"/>
    <x v="59"/>
    <x v="0"/>
  </r>
  <r>
    <x v="0"/>
    <x v="3"/>
    <x v="3"/>
    <x v="5"/>
    <x v="5"/>
    <x v="5"/>
    <x v="7"/>
    <x v="60"/>
    <x v="61"/>
    <x v="64"/>
    <x v="67"/>
    <x v="61"/>
    <x v="60"/>
    <x v="3"/>
  </r>
  <r>
    <x v="0"/>
    <x v="3"/>
    <x v="3"/>
    <x v="10"/>
    <x v="10"/>
    <x v="10"/>
    <x v="8"/>
    <x v="61"/>
    <x v="62"/>
    <x v="65"/>
    <x v="68"/>
    <x v="62"/>
    <x v="61"/>
    <x v="3"/>
  </r>
  <r>
    <x v="0"/>
    <x v="3"/>
    <x v="3"/>
    <x v="8"/>
    <x v="8"/>
    <x v="8"/>
    <x v="9"/>
    <x v="62"/>
    <x v="63"/>
    <x v="66"/>
    <x v="69"/>
    <x v="47"/>
    <x v="62"/>
    <x v="3"/>
  </r>
  <r>
    <x v="0"/>
    <x v="3"/>
    <x v="3"/>
    <x v="7"/>
    <x v="7"/>
    <x v="7"/>
    <x v="10"/>
    <x v="63"/>
    <x v="64"/>
    <x v="67"/>
    <x v="70"/>
    <x v="63"/>
    <x v="63"/>
    <x v="3"/>
  </r>
  <r>
    <x v="0"/>
    <x v="3"/>
    <x v="3"/>
    <x v="14"/>
    <x v="14"/>
    <x v="14"/>
    <x v="11"/>
    <x v="64"/>
    <x v="65"/>
    <x v="68"/>
    <x v="71"/>
    <x v="64"/>
    <x v="64"/>
    <x v="3"/>
  </r>
  <r>
    <x v="0"/>
    <x v="3"/>
    <x v="3"/>
    <x v="11"/>
    <x v="11"/>
    <x v="11"/>
    <x v="12"/>
    <x v="65"/>
    <x v="66"/>
    <x v="69"/>
    <x v="72"/>
    <x v="64"/>
    <x v="64"/>
    <x v="3"/>
  </r>
  <r>
    <x v="0"/>
    <x v="3"/>
    <x v="3"/>
    <x v="9"/>
    <x v="9"/>
    <x v="9"/>
    <x v="13"/>
    <x v="66"/>
    <x v="67"/>
    <x v="70"/>
    <x v="73"/>
    <x v="65"/>
    <x v="65"/>
    <x v="3"/>
  </r>
  <r>
    <x v="0"/>
    <x v="3"/>
    <x v="3"/>
    <x v="13"/>
    <x v="13"/>
    <x v="13"/>
    <x v="14"/>
    <x v="67"/>
    <x v="68"/>
    <x v="71"/>
    <x v="74"/>
    <x v="60"/>
    <x v="59"/>
    <x v="3"/>
  </r>
  <r>
    <x v="0"/>
    <x v="3"/>
    <x v="3"/>
    <x v="23"/>
    <x v="23"/>
    <x v="23"/>
    <x v="14"/>
    <x v="67"/>
    <x v="68"/>
    <x v="72"/>
    <x v="75"/>
    <x v="47"/>
    <x v="62"/>
    <x v="3"/>
  </r>
  <r>
    <x v="0"/>
    <x v="3"/>
    <x v="3"/>
    <x v="15"/>
    <x v="15"/>
    <x v="15"/>
    <x v="16"/>
    <x v="68"/>
    <x v="52"/>
    <x v="70"/>
    <x v="73"/>
    <x v="66"/>
    <x v="66"/>
    <x v="3"/>
  </r>
  <r>
    <x v="0"/>
    <x v="3"/>
    <x v="3"/>
    <x v="24"/>
    <x v="24"/>
    <x v="24"/>
    <x v="17"/>
    <x v="69"/>
    <x v="69"/>
    <x v="71"/>
    <x v="74"/>
    <x v="64"/>
    <x v="64"/>
    <x v="3"/>
  </r>
  <r>
    <x v="0"/>
    <x v="3"/>
    <x v="3"/>
    <x v="22"/>
    <x v="22"/>
    <x v="22"/>
    <x v="18"/>
    <x v="70"/>
    <x v="70"/>
    <x v="73"/>
    <x v="76"/>
    <x v="67"/>
    <x v="67"/>
    <x v="3"/>
  </r>
  <r>
    <x v="0"/>
    <x v="3"/>
    <x v="3"/>
    <x v="12"/>
    <x v="12"/>
    <x v="12"/>
    <x v="18"/>
    <x v="70"/>
    <x v="70"/>
    <x v="74"/>
    <x v="77"/>
    <x v="68"/>
    <x v="68"/>
    <x v="3"/>
  </r>
  <r>
    <x v="0"/>
    <x v="4"/>
    <x v="4"/>
    <x v="0"/>
    <x v="0"/>
    <x v="0"/>
    <x v="0"/>
    <x v="71"/>
    <x v="71"/>
    <x v="75"/>
    <x v="78"/>
    <x v="69"/>
    <x v="69"/>
    <x v="3"/>
  </r>
  <r>
    <x v="0"/>
    <x v="4"/>
    <x v="4"/>
    <x v="2"/>
    <x v="2"/>
    <x v="2"/>
    <x v="1"/>
    <x v="72"/>
    <x v="72"/>
    <x v="76"/>
    <x v="79"/>
    <x v="70"/>
    <x v="70"/>
    <x v="3"/>
  </r>
  <r>
    <x v="0"/>
    <x v="4"/>
    <x v="4"/>
    <x v="1"/>
    <x v="1"/>
    <x v="1"/>
    <x v="2"/>
    <x v="73"/>
    <x v="73"/>
    <x v="77"/>
    <x v="80"/>
    <x v="71"/>
    <x v="71"/>
    <x v="3"/>
  </r>
  <r>
    <x v="0"/>
    <x v="4"/>
    <x v="4"/>
    <x v="4"/>
    <x v="4"/>
    <x v="4"/>
    <x v="3"/>
    <x v="29"/>
    <x v="74"/>
    <x v="31"/>
    <x v="81"/>
    <x v="31"/>
    <x v="72"/>
    <x v="3"/>
  </r>
  <r>
    <x v="0"/>
    <x v="4"/>
    <x v="4"/>
    <x v="3"/>
    <x v="3"/>
    <x v="3"/>
    <x v="4"/>
    <x v="74"/>
    <x v="75"/>
    <x v="78"/>
    <x v="82"/>
    <x v="72"/>
    <x v="73"/>
    <x v="3"/>
  </r>
  <r>
    <x v="0"/>
    <x v="4"/>
    <x v="4"/>
    <x v="5"/>
    <x v="5"/>
    <x v="5"/>
    <x v="5"/>
    <x v="75"/>
    <x v="76"/>
    <x v="79"/>
    <x v="83"/>
    <x v="73"/>
    <x v="74"/>
    <x v="3"/>
  </r>
  <r>
    <x v="0"/>
    <x v="4"/>
    <x v="4"/>
    <x v="8"/>
    <x v="8"/>
    <x v="8"/>
    <x v="6"/>
    <x v="76"/>
    <x v="77"/>
    <x v="80"/>
    <x v="84"/>
    <x v="74"/>
    <x v="60"/>
    <x v="3"/>
  </r>
  <r>
    <x v="0"/>
    <x v="4"/>
    <x v="4"/>
    <x v="6"/>
    <x v="6"/>
    <x v="6"/>
    <x v="7"/>
    <x v="77"/>
    <x v="78"/>
    <x v="17"/>
    <x v="85"/>
    <x v="75"/>
    <x v="75"/>
    <x v="3"/>
  </r>
  <r>
    <x v="0"/>
    <x v="4"/>
    <x v="4"/>
    <x v="7"/>
    <x v="7"/>
    <x v="7"/>
    <x v="8"/>
    <x v="78"/>
    <x v="79"/>
    <x v="81"/>
    <x v="86"/>
    <x v="76"/>
    <x v="76"/>
    <x v="3"/>
  </r>
  <r>
    <x v="0"/>
    <x v="4"/>
    <x v="4"/>
    <x v="9"/>
    <x v="9"/>
    <x v="9"/>
    <x v="9"/>
    <x v="79"/>
    <x v="80"/>
    <x v="65"/>
    <x v="87"/>
    <x v="56"/>
    <x v="77"/>
    <x v="3"/>
  </r>
  <r>
    <x v="0"/>
    <x v="4"/>
    <x v="4"/>
    <x v="13"/>
    <x v="13"/>
    <x v="13"/>
    <x v="10"/>
    <x v="80"/>
    <x v="81"/>
    <x v="82"/>
    <x v="88"/>
    <x v="77"/>
    <x v="78"/>
    <x v="3"/>
  </r>
  <r>
    <x v="0"/>
    <x v="4"/>
    <x v="4"/>
    <x v="11"/>
    <x v="11"/>
    <x v="11"/>
    <x v="11"/>
    <x v="81"/>
    <x v="82"/>
    <x v="83"/>
    <x v="89"/>
    <x v="47"/>
    <x v="79"/>
    <x v="3"/>
  </r>
  <r>
    <x v="0"/>
    <x v="4"/>
    <x v="4"/>
    <x v="12"/>
    <x v="12"/>
    <x v="12"/>
    <x v="12"/>
    <x v="82"/>
    <x v="83"/>
    <x v="84"/>
    <x v="90"/>
    <x v="56"/>
    <x v="77"/>
    <x v="3"/>
  </r>
  <r>
    <x v="0"/>
    <x v="4"/>
    <x v="4"/>
    <x v="10"/>
    <x v="10"/>
    <x v="10"/>
    <x v="13"/>
    <x v="83"/>
    <x v="84"/>
    <x v="85"/>
    <x v="91"/>
    <x v="78"/>
    <x v="80"/>
    <x v="3"/>
  </r>
  <r>
    <x v="0"/>
    <x v="4"/>
    <x v="4"/>
    <x v="14"/>
    <x v="14"/>
    <x v="14"/>
    <x v="14"/>
    <x v="37"/>
    <x v="85"/>
    <x v="86"/>
    <x v="92"/>
    <x v="79"/>
    <x v="81"/>
    <x v="3"/>
  </r>
  <r>
    <x v="0"/>
    <x v="4"/>
    <x v="4"/>
    <x v="15"/>
    <x v="15"/>
    <x v="15"/>
    <x v="15"/>
    <x v="84"/>
    <x v="86"/>
    <x v="81"/>
    <x v="86"/>
    <x v="80"/>
    <x v="82"/>
    <x v="0"/>
  </r>
  <r>
    <x v="0"/>
    <x v="4"/>
    <x v="4"/>
    <x v="23"/>
    <x v="23"/>
    <x v="23"/>
    <x v="16"/>
    <x v="85"/>
    <x v="67"/>
    <x v="87"/>
    <x v="93"/>
    <x v="81"/>
    <x v="27"/>
    <x v="3"/>
  </r>
  <r>
    <x v="0"/>
    <x v="4"/>
    <x v="4"/>
    <x v="24"/>
    <x v="24"/>
    <x v="24"/>
    <x v="17"/>
    <x v="86"/>
    <x v="87"/>
    <x v="53"/>
    <x v="94"/>
    <x v="63"/>
    <x v="83"/>
    <x v="3"/>
  </r>
  <r>
    <x v="0"/>
    <x v="4"/>
    <x v="4"/>
    <x v="18"/>
    <x v="18"/>
    <x v="18"/>
    <x v="17"/>
    <x v="86"/>
    <x v="87"/>
    <x v="88"/>
    <x v="54"/>
    <x v="75"/>
    <x v="75"/>
    <x v="1"/>
  </r>
  <r>
    <x v="0"/>
    <x v="4"/>
    <x v="4"/>
    <x v="17"/>
    <x v="17"/>
    <x v="17"/>
    <x v="19"/>
    <x v="87"/>
    <x v="88"/>
    <x v="89"/>
    <x v="95"/>
    <x v="82"/>
    <x v="51"/>
    <x v="3"/>
  </r>
  <r>
    <x v="0"/>
    <x v="5"/>
    <x v="5"/>
    <x v="0"/>
    <x v="0"/>
    <x v="0"/>
    <x v="0"/>
    <x v="88"/>
    <x v="89"/>
    <x v="90"/>
    <x v="96"/>
    <x v="83"/>
    <x v="6"/>
    <x v="3"/>
  </r>
  <r>
    <x v="0"/>
    <x v="5"/>
    <x v="5"/>
    <x v="2"/>
    <x v="2"/>
    <x v="2"/>
    <x v="1"/>
    <x v="89"/>
    <x v="38"/>
    <x v="91"/>
    <x v="97"/>
    <x v="84"/>
    <x v="84"/>
    <x v="3"/>
  </r>
  <r>
    <x v="0"/>
    <x v="5"/>
    <x v="5"/>
    <x v="1"/>
    <x v="1"/>
    <x v="1"/>
    <x v="2"/>
    <x v="90"/>
    <x v="90"/>
    <x v="13"/>
    <x v="98"/>
    <x v="83"/>
    <x v="6"/>
    <x v="3"/>
  </r>
  <r>
    <x v="0"/>
    <x v="5"/>
    <x v="5"/>
    <x v="3"/>
    <x v="3"/>
    <x v="3"/>
    <x v="3"/>
    <x v="91"/>
    <x v="91"/>
    <x v="92"/>
    <x v="99"/>
    <x v="85"/>
    <x v="85"/>
    <x v="3"/>
  </r>
  <r>
    <x v="0"/>
    <x v="5"/>
    <x v="5"/>
    <x v="4"/>
    <x v="4"/>
    <x v="4"/>
    <x v="4"/>
    <x v="92"/>
    <x v="92"/>
    <x v="93"/>
    <x v="100"/>
    <x v="86"/>
    <x v="86"/>
    <x v="3"/>
  </r>
  <r>
    <x v="0"/>
    <x v="5"/>
    <x v="5"/>
    <x v="5"/>
    <x v="5"/>
    <x v="5"/>
    <x v="5"/>
    <x v="93"/>
    <x v="93"/>
    <x v="94"/>
    <x v="101"/>
    <x v="52"/>
    <x v="87"/>
    <x v="3"/>
  </r>
  <r>
    <x v="0"/>
    <x v="5"/>
    <x v="5"/>
    <x v="7"/>
    <x v="7"/>
    <x v="7"/>
    <x v="6"/>
    <x v="94"/>
    <x v="94"/>
    <x v="95"/>
    <x v="88"/>
    <x v="39"/>
    <x v="88"/>
    <x v="3"/>
  </r>
  <r>
    <x v="0"/>
    <x v="5"/>
    <x v="5"/>
    <x v="8"/>
    <x v="8"/>
    <x v="8"/>
    <x v="7"/>
    <x v="95"/>
    <x v="95"/>
    <x v="96"/>
    <x v="102"/>
    <x v="69"/>
    <x v="89"/>
    <x v="3"/>
  </r>
  <r>
    <x v="0"/>
    <x v="5"/>
    <x v="5"/>
    <x v="10"/>
    <x v="10"/>
    <x v="10"/>
    <x v="8"/>
    <x v="96"/>
    <x v="96"/>
    <x v="63"/>
    <x v="103"/>
    <x v="87"/>
    <x v="90"/>
    <x v="3"/>
  </r>
  <r>
    <x v="0"/>
    <x v="5"/>
    <x v="5"/>
    <x v="9"/>
    <x v="9"/>
    <x v="9"/>
    <x v="9"/>
    <x v="97"/>
    <x v="97"/>
    <x v="85"/>
    <x v="104"/>
    <x v="63"/>
    <x v="91"/>
    <x v="0"/>
  </r>
  <r>
    <x v="0"/>
    <x v="5"/>
    <x v="5"/>
    <x v="13"/>
    <x v="13"/>
    <x v="13"/>
    <x v="10"/>
    <x v="98"/>
    <x v="98"/>
    <x v="97"/>
    <x v="105"/>
    <x v="88"/>
    <x v="92"/>
    <x v="3"/>
  </r>
  <r>
    <x v="0"/>
    <x v="5"/>
    <x v="5"/>
    <x v="6"/>
    <x v="6"/>
    <x v="6"/>
    <x v="11"/>
    <x v="99"/>
    <x v="99"/>
    <x v="98"/>
    <x v="106"/>
    <x v="51"/>
    <x v="93"/>
    <x v="3"/>
  </r>
  <r>
    <x v="0"/>
    <x v="5"/>
    <x v="5"/>
    <x v="23"/>
    <x v="23"/>
    <x v="23"/>
    <x v="12"/>
    <x v="100"/>
    <x v="100"/>
    <x v="99"/>
    <x v="107"/>
    <x v="76"/>
    <x v="94"/>
    <x v="3"/>
  </r>
  <r>
    <x v="0"/>
    <x v="5"/>
    <x v="5"/>
    <x v="11"/>
    <x v="11"/>
    <x v="11"/>
    <x v="13"/>
    <x v="81"/>
    <x v="101"/>
    <x v="100"/>
    <x v="108"/>
    <x v="89"/>
    <x v="95"/>
    <x v="3"/>
  </r>
  <r>
    <x v="0"/>
    <x v="5"/>
    <x v="5"/>
    <x v="19"/>
    <x v="19"/>
    <x v="19"/>
    <x v="14"/>
    <x v="101"/>
    <x v="102"/>
    <x v="101"/>
    <x v="55"/>
    <x v="90"/>
    <x v="96"/>
    <x v="3"/>
  </r>
  <r>
    <x v="0"/>
    <x v="5"/>
    <x v="5"/>
    <x v="12"/>
    <x v="12"/>
    <x v="12"/>
    <x v="15"/>
    <x v="102"/>
    <x v="103"/>
    <x v="83"/>
    <x v="109"/>
    <x v="91"/>
    <x v="97"/>
    <x v="3"/>
  </r>
  <r>
    <x v="0"/>
    <x v="5"/>
    <x v="5"/>
    <x v="22"/>
    <x v="22"/>
    <x v="22"/>
    <x v="16"/>
    <x v="84"/>
    <x v="104"/>
    <x v="102"/>
    <x v="95"/>
    <x v="92"/>
    <x v="35"/>
    <x v="3"/>
  </r>
  <r>
    <x v="0"/>
    <x v="5"/>
    <x v="5"/>
    <x v="15"/>
    <x v="15"/>
    <x v="15"/>
    <x v="17"/>
    <x v="103"/>
    <x v="105"/>
    <x v="70"/>
    <x v="110"/>
    <x v="93"/>
    <x v="98"/>
    <x v="3"/>
  </r>
  <r>
    <x v="0"/>
    <x v="5"/>
    <x v="5"/>
    <x v="14"/>
    <x v="14"/>
    <x v="14"/>
    <x v="18"/>
    <x v="104"/>
    <x v="106"/>
    <x v="74"/>
    <x v="111"/>
    <x v="94"/>
    <x v="99"/>
    <x v="3"/>
  </r>
  <r>
    <x v="0"/>
    <x v="5"/>
    <x v="5"/>
    <x v="17"/>
    <x v="17"/>
    <x v="17"/>
    <x v="18"/>
    <x v="104"/>
    <x v="106"/>
    <x v="103"/>
    <x v="112"/>
    <x v="95"/>
    <x v="100"/>
    <x v="3"/>
  </r>
  <r>
    <x v="0"/>
    <x v="6"/>
    <x v="6"/>
    <x v="1"/>
    <x v="1"/>
    <x v="1"/>
    <x v="0"/>
    <x v="105"/>
    <x v="107"/>
    <x v="104"/>
    <x v="113"/>
    <x v="66"/>
    <x v="101"/>
    <x v="3"/>
  </r>
  <r>
    <x v="0"/>
    <x v="6"/>
    <x v="6"/>
    <x v="0"/>
    <x v="0"/>
    <x v="0"/>
    <x v="1"/>
    <x v="77"/>
    <x v="108"/>
    <x v="105"/>
    <x v="114"/>
    <x v="65"/>
    <x v="102"/>
    <x v="3"/>
  </r>
  <r>
    <x v="0"/>
    <x v="6"/>
    <x v="6"/>
    <x v="4"/>
    <x v="4"/>
    <x v="4"/>
    <x v="2"/>
    <x v="106"/>
    <x v="109"/>
    <x v="106"/>
    <x v="115"/>
    <x v="96"/>
    <x v="103"/>
    <x v="3"/>
  </r>
  <r>
    <x v="0"/>
    <x v="6"/>
    <x v="6"/>
    <x v="3"/>
    <x v="3"/>
    <x v="3"/>
    <x v="3"/>
    <x v="107"/>
    <x v="110"/>
    <x v="107"/>
    <x v="46"/>
    <x v="83"/>
    <x v="104"/>
    <x v="3"/>
  </r>
  <r>
    <x v="0"/>
    <x v="6"/>
    <x v="6"/>
    <x v="6"/>
    <x v="6"/>
    <x v="6"/>
    <x v="4"/>
    <x v="108"/>
    <x v="111"/>
    <x v="108"/>
    <x v="116"/>
    <x v="67"/>
    <x v="105"/>
    <x v="0"/>
  </r>
  <r>
    <x v="0"/>
    <x v="6"/>
    <x v="6"/>
    <x v="5"/>
    <x v="5"/>
    <x v="5"/>
    <x v="5"/>
    <x v="109"/>
    <x v="112"/>
    <x v="109"/>
    <x v="117"/>
    <x v="33"/>
    <x v="106"/>
    <x v="3"/>
  </r>
  <r>
    <x v="0"/>
    <x v="6"/>
    <x v="6"/>
    <x v="7"/>
    <x v="7"/>
    <x v="7"/>
    <x v="6"/>
    <x v="110"/>
    <x v="113"/>
    <x v="110"/>
    <x v="118"/>
    <x v="97"/>
    <x v="107"/>
    <x v="3"/>
  </r>
  <r>
    <x v="0"/>
    <x v="6"/>
    <x v="6"/>
    <x v="2"/>
    <x v="2"/>
    <x v="2"/>
    <x v="7"/>
    <x v="111"/>
    <x v="114"/>
    <x v="56"/>
    <x v="7"/>
    <x v="56"/>
    <x v="108"/>
    <x v="3"/>
  </r>
  <r>
    <x v="0"/>
    <x v="6"/>
    <x v="6"/>
    <x v="9"/>
    <x v="9"/>
    <x v="9"/>
    <x v="7"/>
    <x v="111"/>
    <x v="114"/>
    <x v="86"/>
    <x v="119"/>
    <x v="98"/>
    <x v="109"/>
    <x v="3"/>
  </r>
  <r>
    <x v="0"/>
    <x v="6"/>
    <x v="6"/>
    <x v="8"/>
    <x v="8"/>
    <x v="8"/>
    <x v="9"/>
    <x v="70"/>
    <x v="115"/>
    <x v="99"/>
    <x v="120"/>
    <x v="99"/>
    <x v="110"/>
    <x v="3"/>
  </r>
  <r>
    <x v="0"/>
    <x v="6"/>
    <x v="6"/>
    <x v="10"/>
    <x v="10"/>
    <x v="10"/>
    <x v="9"/>
    <x v="70"/>
    <x v="115"/>
    <x v="111"/>
    <x v="121"/>
    <x v="100"/>
    <x v="111"/>
    <x v="3"/>
  </r>
  <r>
    <x v="0"/>
    <x v="6"/>
    <x v="6"/>
    <x v="12"/>
    <x v="12"/>
    <x v="12"/>
    <x v="11"/>
    <x v="112"/>
    <x v="116"/>
    <x v="99"/>
    <x v="120"/>
    <x v="101"/>
    <x v="112"/>
    <x v="3"/>
  </r>
  <r>
    <x v="0"/>
    <x v="6"/>
    <x v="6"/>
    <x v="14"/>
    <x v="14"/>
    <x v="14"/>
    <x v="12"/>
    <x v="113"/>
    <x v="117"/>
    <x v="112"/>
    <x v="122"/>
    <x v="78"/>
    <x v="30"/>
    <x v="3"/>
  </r>
  <r>
    <x v="0"/>
    <x v="6"/>
    <x v="6"/>
    <x v="25"/>
    <x v="25"/>
    <x v="25"/>
    <x v="13"/>
    <x v="114"/>
    <x v="118"/>
    <x v="71"/>
    <x v="123"/>
    <x v="102"/>
    <x v="113"/>
    <x v="3"/>
  </r>
  <r>
    <x v="0"/>
    <x v="6"/>
    <x v="6"/>
    <x v="15"/>
    <x v="15"/>
    <x v="15"/>
    <x v="14"/>
    <x v="115"/>
    <x v="119"/>
    <x v="101"/>
    <x v="124"/>
    <x v="101"/>
    <x v="112"/>
    <x v="3"/>
  </r>
  <r>
    <x v="0"/>
    <x v="6"/>
    <x v="6"/>
    <x v="26"/>
    <x v="26"/>
    <x v="26"/>
    <x v="15"/>
    <x v="116"/>
    <x v="120"/>
    <x v="54"/>
    <x v="125"/>
    <x v="87"/>
    <x v="114"/>
    <x v="3"/>
  </r>
  <r>
    <x v="0"/>
    <x v="6"/>
    <x v="6"/>
    <x v="11"/>
    <x v="11"/>
    <x v="11"/>
    <x v="15"/>
    <x v="116"/>
    <x v="120"/>
    <x v="56"/>
    <x v="7"/>
    <x v="62"/>
    <x v="115"/>
    <x v="3"/>
  </r>
  <r>
    <x v="0"/>
    <x v="6"/>
    <x v="6"/>
    <x v="18"/>
    <x v="18"/>
    <x v="18"/>
    <x v="17"/>
    <x v="117"/>
    <x v="121"/>
    <x v="57"/>
    <x v="59"/>
    <x v="103"/>
    <x v="116"/>
    <x v="3"/>
  </r>
  <r>
    <x v="0"/>
    <x v="6"/>
    <x v="6"/>
    <x v="27"/>
    <x v="27"/>
    <x v="27"/>
    <x v="18"/>
    <x v="118"/>
    <x v="122"/>
    <x v="113"/>
    <x v="17"/>
    <x v="104"/>
    <x v="117"/>
    <x v="3"/>
  </r>
  <r>
    <x v="0"/>
    <x v="6"/>
    <x v="6"/>
    <x v="28"/>
    <x v="28"/>
    <x v="28"/>
    <x v="18"/>
    <x v="118"/>
    <x v="122"/>
    <x v="114"/>
    <x v="126"/>
    <x v="98"/>
    <x v="109"/>
    <x v="3"/>
  </r>
  <r>
    <x v="0"/>
    <x v="6"/>
    <x v="6"/>
    <x v="29"/>
    <x v="29"/>
    <x v="29"/>
    <x v="18"/>
    <x v="118"/>
    <x v="122"/>
    <x v="114"/>
    <x v="126"/>
    <x v="98"/>
    <x v="109"/>
    <x v="3"/>
  </r>
  <r>
    <x v="0"/>
    <x v="7"/>
    <x v="7"/>
    <x v="1"/>
    <x v="1"/>
    <x v="1"/>
    <x v="0"/>
    <x v="119"/>
    <x v="123"/>
    <x v="115"/>
    <x v="127"/>
    <x v="105"/>
    <x v="118"/>
    <x v="3"/>
  </r>
  <r>
    <x v="0"/>
    <x v="7"/>
    <x v="7"/>
    <x v="0"/>
    <x v="0"/>
    <x v="0"/>
    <x v="1"/>
    <x v="120"/>
    <x v="124"/>
    <x v="76"/>
    <x v="128"/>
    <x v="91"/>
    <x v="119"/>
    <x v="3"/>
  </r>
  <r>
    <x v="0"/>
    <x v="7"/>
    <x v="7"/>
    <x v="2"/>
    <x v="2"/>
    <x v="2"/>
    <x v="2"/>
    <x v="53"/>
    <x v="125"/>
    <x v="52"/>
    <x v="129"/>
    <x v="106"/>
    <x v="120"/>
    <x v="3"/>
  </r>
  <r>
    <x v="0"/>
    <x v="7"/>
    <x v="7"/>
    <x v="4"/>
    <x v="4"/>
    <x v="4"/>
    <x v="3"/>
    <x v="121"/>
    <x v="126"/>
    <x v="68"/>
    <x v="130"/>
    <x v="107"/>
    <x v="121"/>
    <x v="3"/>
  </r>
  <r>
    <x v="0"/>
    <x v="7"/>
    <x v="7"/>
    <x v="3"/>
    <x v="3"/>
    <x v="3"/>
    <x v="4"/>
    <x v="122"/>
    <x v="127"/>
    <x v="72"/>
    <x v="131"/>
    <x v="108"/>
    <x v="122"/>
    <x v="3"/>
  </r>
  <r>
    <x v="0"/>
    <x v="7"/>
    <x v="7"/>
    <x v="6"/>
    <x v="6"/>
    <x v="6"/>
    <x v="5"/>
    <x v="123"/>
    <x v="128"/>
    <x v="106"/>
    <x v="6"/>
    <x v="109"/>
    <x v="123"/>
    <x v="3"/>
  </r>
  <r>
    <x v="0"/>
    <x v="7"/>
    <x v="7"/>
    <x v="10"/>
    <x v="10"/>
    <x v="10"/>
    <x v="6"/>
    <x v="124"/>
    <x v="129"/>
    <x v="116"/>
    <x v="132"/>
    <x v="98"/>
    <x v="124"/>
    <x v="3"/>
  </r>
  <r>
    <x v="0"/>
    <x v="7"/>
    <x v="7"/>
    <x v="8"/>
    <x v="8"/>
    <x v="8"/>
    <x v="7"/>
    <x v="125"/>
    <x v="130"/>
    <x v="70"/>
    <x v="133"/>
    <x v="110"/>
    <x v="48"/>
    <x v="3"/>
  </r>
  <r>
    <x v="0"/>
    <x v="7"/>
    <x v="7"/>
    <x v="9"/>
    <x v="9"/>
    <x v="9"/>
    <x v="8"/>
    <x v="126"/>
    <x v="131"/>
    <x v="82"/>
    <x v="9"/>
    <x v="68"/>
    <x v="125"/>
    <x v="3"/>
  </r>
  <r>
    <x v="0"/>
    <x v="7"/>
    <x v="7"/>
    <x v="5"/>
    <x v="5"/>
    <x v="5"/>
    <x v="9"/>
    <x v="127"/>
    <x v="9"/>
    <x v="117"/>
    <x v="134"/>
    <x v="111"/>
    <x v="94"/>
    <x v="3"/>
  </r>
  <r>
    <x v="0"/>
    <x v="7"/>
    <x v="7"/>
    <x v="7"/>
    <x v="7"/>
    <x v="7"/>
    <x v="10"/>
    <x v="128"/>
    <x v="83"/>
    <x v="56"/>
    <x v="77"/>
    <x v="112"/>
    <x v="126"/>
    <x v="3"/>
  </r>
  <r>
    <x v="0"/>
    <x v="7"/>
    <x v="7"/>
    <x v="13"/>
    <x v="13"/>
    <x v="13"/>
    <x v="11"/>
    <x v="129"/>
    <x v="132"/>
    <x v="118"/>
    <x v="135"/>
    <x v="91"/>
    <x v="119"/>
    <x v="3"/>
  </r>
  <r>
    <x v="0"/>
    <x v="7"/>
    <x v="7"/>
    <x v="14"/>
    <x v="14"/>
    <x v="14"/>
    <x v="11"/>
    <x v="129"/>
    <x v="132"/>
    <x v="118"/>
    <x v="135"/>
    <x v="91"/>
    <x v="119"/>
    <x v="3"/>
  </r>
  <r>
    <x v="0"/>
    <x v="7"/>
    <x v="7"/>
    <x v="11"/>
    <x v="11"/>
    <x v="11"/>
    <x v="13"/>
    <x v="130"/>
    <x v="133"/>
    <x v="119"/>
    <x v="136"/>
    <x v="68"/>
    <x v="125"/>
    <x v="3"/>
  </r>
  <r>
    <x v="0"/>
    <x v="7"/>
    <x v="7"/>
    <x v="23"/>
    <x v="23"/>
    <x v="23"/>
    <x v="14"/>
    <x v="131"/>
    <x v="68"/>
    <x v="18"/>
    <x v="107"/>
    <x v="113"/>
    <x v="127"/>
    <x v="3"/>
  </r>
  <r>
    <x v="0"/>
    <x v="7"/>
    <x v="7"/>
    <x v="12"/>
    <x v="12"/>
    <x v="12"/>
    <x v="15"/>
    <x v="132"/>
    <x v="134"/>
    <x v="55"/>
    <x v="86"/>
    <x v="87"/>
    <x v="77"/>
    <x v="3"/>
  </r>
  <r>
    <x v="0"/>
    <x v="7"/>
    <x v="7"/>
    <x v="22"/>
    <x v="22"/>
    <x v="22"/>
    <x v="16"/>
    <x v="113"/>
    <x v="135"/>
    <x v="114"/>
    <x v="137"/>
    <x v="114"/>
    <x v="35"/>
    <x v="3"/>
  </r>
  <r>
    <x v="0"/>
    <x v="7"/>
    <x v="7"/>
    <x v="19"/>
    <x v="19"/>
    <x v="19"/>
    <x v="17"/>
    <x v="133"/>
    <x v="17"/>
    <x v="35"/>
    <x v="138"/>
    <x v="114"/>
    <x v="35"/>
    <x v="3"/>
  </r>
  <r>
    <x v="0"/>
    <x v="7"/>
    <x v="7"/>
    <x v="15"/>
    <x v="15"/>
    <x v="15"/>
    <x v="17"/>
    <x v="133"/>
    <x v="17"/>
    <x v="56"/>
    <x v="77"/>
    <x v="68"/>
    <x v="125"/>
    <x v="3"/>
  </r>
  <r>
    <x v="0"/>
    <x v="7"/>
    <x v="7"/>
    <x v="24"/>
    <x v="24"/>
    <x v="24"/>
    <x v="19"/>
    <x v="134"/>
    <x v="121"/>
    <x v="36"/>
    <x v="139"/>
    <x v="115"/>
    <x v="128"/>
    <x v="3"/>
  </r>
  <r>
    <x v="0"/>
    <x v="8"/>
    <x v="8"/>
    <x v="0"/>
    <x v="0"/>
    <x v="0"/>
    <x v="0"/>
    <x v="120"/>
    <x v="136"/>
    <x v="120"/>
    <x v="140"/>
    <x v="67"/>
    <x v="129"/>
    <x v="3"/>
  </r>
  <r>
    <x v="0"/>
    <x v="8"/>
    <x v="8"/>
    <x v="2"/>
    <x v="2"/>
    <x v="2"/>
    <x v="1"/>
    <x v="135"/>
    <x v="137"/>
    <x v="121"/>
    <x v="141"/>
    <x v="82"/>
    <x v="130"/>
    <x v="3"/>
  </r>
  <r>
    <x v="0"/>
    <x v="8"/>
    <x v="8"/>
    <x v="1"/>
    <x v="1"/>
    <x v="1"/>
    <x v="2"/>
    <x v="136"/>
    <x v="138"/>
    <x v="122"/>
    <x v="142"/>
    <x v="105"/>
    <x v="131"/>
    <x v="3"/>
  </r>
  <r>
    <x v="0"/>
    <x v="8"/>
    <x v="8"/>
    <x v="3"/>
    <x v="3"/>
    <x v="3"/>
    <x v="3"/>
    <x v="137"/>
    <x v="139"/>
    <x v="123"/>
    <x v="143"/>
    <x v="76"/>
    <x v="132"/>
    <x v="3"/>
  </r>
  <r>
    <x v="0"/>
    <x v="8"/>
    <x v="8"/>
    <x v="5"/>
    <x v="5"/>
    <x v="5"/>
    <x v="4"/>
    <x v="138"/>
    <x v="140"/>
    <x v="52"/>
    <x v="42"/>
    <x v="69"/>
    <x v="133"/>
    <x v="3"/>
  </r>
  <r>
    <x v="0"/>
    <x v="8"/>
    <x v="8"/>
    <x v="4"/>
    <x v="4"/>
    <x v="4"/>
    <x v="5"/>
    <x v="139"/>
    <x v="141"/>
    <x v="124"/>
    <x v="144"/>
    <x v="51"/>
    <x v="134"/>
    <x v="3"/>
  </r>
  <r>
    <x v="0"/>
    <x v="8"/>
    <x v="8"/>
    <x v="6"/>
    <x v="6"/>
    <x v="6"/>
    <x v="6"/>
    <x v="140"/>
    <x v="142"/>
    <x v="32"/>
    <x v="145"/>
    <x v="64"/>
    <x v="135"/>
    <x v="3"/>
  </r>
  <r>
    <x v="0"/>
    <x v="8"/>
    <x v="8"/>
    <x v="7"/>
    <x v="7"/>
    <x v="7"/>
    <x v="7"/>
    <x v="141"/>
    <x v="143"/>
    <x v="125"/>
    <x v="146"/>
    <x v="116"/>
    <x v="136"/>
    <x v="3"/>
  </r>
  <r>
    <x v="0"/>
    <x v="8"/>
    <x v="8"/>
    <x v="8"/>
    <x v="8"/>
    <x v="8"/>
    <x v="8"/>
    <x v="142"/>
    <x v="144"/>
    <x v="111"/>
    <x v="147"/>
    <x v="112"/>
    <x v="137"/>
    <x v="3"/>
  </r>
  <r>
    <x v="0"/>
    <x v="8"/>
    <x v="8"/>
    <x v="9"/>
    <x v="9"/>
    <x v="9"/>
    <x v="9"/>
    <x v="143"/>
    <x v="145"/>
    <x v="70"/>
    <x v="148"/>
    <x v="99"/>
    <x v="93"/>
    <x v="3"/>
  </r>
  <r>
    <x v="0"/>
    <x v="8"/>
    <x v="8"/>
    <x v="10"/>
    <x v="10"/>
    <x v="10"/>
    <x v="10"/>
    <x v="144"/>
    <x v="146"/>
    <x v="95"/>
    <x v="3"/>
    <x v="117"/>
    <x v="138"/>
    <x v="3"/>
  </r>
  <r>
    <x v="0"/>
    <x v="8"/>
    <x v="8"/>
    <x v="12"/>
    <x v="12"/>
    <x v="12"/>
    <x v="11"/>
    <x v="129"/>
    <x v="147"/>
    <x v="126"/>
    <x v="33"/>
    <x v="104"/>
    <x v="139"/>
    <x v="3"/>
  </r>
  <r>
    <x v="0"/>
    <x v="8"/>
    <x v="8"/>
    <x v="15"/>
    <x v="15"/>
    <x v="15"/>
    <x v="12"/>
    <x v="145"/>
    <x v="148"/>
    <x v="36"/>
    <x v="149"/>
    <x v="118"/>
    <x v="140"/>
    <x v="3"/>
  </r>
  <r>
    <x v="0"/>
    <x v="8"/>
    <x v="8"/>
    <x v="11"/>
    <x v="11"/>
    <x v="11"/>
    <x v="13"/>
    <x v="70"/>
    <x v="149"/>
    <x v="87"/>
    <x v="150"/>
    <x v="119"/>
    <x v="141"/>
    <x v="3"/>
  </r>
  <r>
    <x v="0"/>
    <x v="8"/>
    <x v="8"/>
    <x v="14"/>
    <x v="14"/>
    <x v="14"/>
    <x v="14"/>
    <x v="146"/>
    <x v="68"/>
    <x v="73"/>
    <x v="151"/>
    <x v="113"/>
    <x v="142"/>
    <x v="3"/>
  </r>
  <r>
    <x v="0"/>
    <x v="8"/>
    <x v="8"/>
    <x v="18"/>
    <x v="18"/>
    <x v="18"/>
    <x v="15"/>
    <x v="112"/>
    <x v="150"/>
    <x v="127"/>
    <x v="152"/>
    <x v="111"/>
    <x v="143"/>
    <x v="3"/>
  </r>
  <r>
    <x v="0"/>
    <x v="8"/>
    <x v="8"/>
    <x v="29"/>
    <x v="29"/>
    <x v="29"/>
    <x v="16"/>
    <x v="133"/>
    <x v="151"/>
    <x v="36"/>
    <x v="149"/>
    <x v="104"/>
    <x v="139"/>
    <x v="3"/>
  </r>
  <r>
    <x v="0"/>
    <x v="8"/>
    <x v="8"/>
    <x v="17"/>
    <x v="17"/>
    <x v="17"/>
    <x v="17"/>
    <x v="147"/>
    <x v="152"/>
    <x v="89"/>
    <x v="153"/>
    <x v="66"/>
    <x v="144"/>
    <x v="3"/>
  </r>
  <r>
    <x v="0"/>
    <x v="8"/>
    <x v="8"/>
    <x v="26"/>
    <x v="26"/>
    <x v="26"/>
    <x v="18"/>
    <x v="148"/>
    <x v="153"/>
    <x v="102"/>
    <x v="154"/>
    <x v="99"/>
    <x v="93"/>
    <x v="3"/>
  </r>
  <r>
    <x v="0"/>
    <x v="8"/>
    <x v="8"/>
    <x v="30"/>
    <x v="30"/>
    <x v="30"/>
    <x v="18"/>
    <x v="148"/>
    <x v="153"/>
    <x v="128"/>
    <x v="155"/>
    <x v="104"/>
    <x v="139"/>
    <x v="3"/>
  </r>
  <r>
    <x v="0"/>
    <x v="9"/>
    <x v="9"/>
    <x v="0"/>
    <x v="0"/>
    <x v="0"/>
    <x v="0"/>
    <x v="149"/>
    <x v="56"/>
    <x v="129"/>
    <x v="156"/>
    <x v="99"/>
    <x v="82"/>
    <x v="3"/>
  </r>
  <r>
    <x v="0"/>
    <x v="9"/>
    <x v="9"/>
    <x v="4"/>
    <x v="4"/>
    <x v="4"/>
    <x v="1"/>
    <x v="150"/>
    <x v="20"/>
    <x v="108"/>
    <x v="157"/>
    <x v="120"/>
    <x v="145"/>
    <x v="3"/>
  </r>
  <r>
    <x v="0"/>
    <x v="9"/>
    <x v="9"/>
    <x v="3"/>
    <x v="3"/>
    <x v="3"/>
    <x v="2"/>
    <x v="151"/>
    <x v="154"/>
    <x v="107"/>
    <x v="158"/>
    <x v="58"/>
    <x v="146"/>
    <x v="3"/>
  </r>
  <r>
    <x v="0"/>
    <x v="9"/>
    <x v="9"/>
    <x v="2"/>
    <x v="2"/>
    <x v="2"/>
    <x v="3"/>
    <x v="101"/>
    <x v="155"/>
    <x v="84"/>
    <x v="159"/>
    <x v="118"/>
    <x v="147"/>
    <x v="3"/>
  </r>
  <r>
    <x v="0"/>
    <x v="9"/>
    <x v="9"/>
    <x v="1"/>
    <x v="1"/>
    <x v="1"/>
    <x v="4"/>
    <x v="103"/>
    <x v="156"/>
    <x v="130"/>
    <x v="160"/>
    <x v="68"/>
    <x v="148"/>
    <x v="3"/>
  </r>
  <r>
    <x v="0"/>
    <x v="9"/>
    <x v="9"/>
    <x v="5"/>
    <x v="5"/>
    <x v="5"/>
    <x v="5"/>
    <x v="152"/>
    <x v="157"/>
    <x v="74"/>
    <x v="161"/>
    <x v="63"/>
    <x v="149"/>
    <x v="3"/>
  </r>
  <r>
    <x v="0"/>
    <x v="9"/>
    <x v="9"/>
    <x v="9"/>
    <x v="9"/>
    <x v="9"/>
    <x v="6"/>
    <x v="143"/>
    <x v="128"/>
    <x v="111"/>
    <x v="162"/>
    <x v="115"/>
    <x v="150"/>
    <x v="3"/>
  </r>
  <r>
    <x v="0"/>
    <x v="9"/>
    <x v="9"/>
    <x v="6"/>
    <x v="6"/>
    <x v="6"/>
    <x v="7"/>
    <x v="153"/>
    <x v="158"/>
    <x v="67"/>
    <x v="163"/>
    <x v="103"/>
    <x v="151"/>
    <x v="3"/>
  </r>
  <r>
    <x v="0"/>
    <x v="9"/>
    <x v="9"/>
    <x v="8"/>
    <x v="8"/>
    <x v="8"/>
    <x v="8"/>
    <x v="154"/>
    <x v="143"/>
    <x v="74"/>
    <x v="161"/>
    <x v="121"/>
    <x v="152"/>
    <x v="3"/>
  </r>
  <r>
    <x v="0"/>
    <x v="9"/>
    <x v="9"/>
    <x v="7"/>
    <x v="7"/>
    <x v="7"/>
    <x v="9"/>
    <x v="68"/>
    <x v="159"/>
    <x v="112"/>
    <x v="164"/>
    <x v="89"/>
    <x v="153"/>
    <x v="3"/>
  </r>
  <r>
    <x v="0"/>
    <x v="9"/>
    <x v="9"/>
    <x v="13"/>
    <x v="13"/>
    <x v="13"/>
    <x v="10"/>
    <x v="155"/>
    <x v="160"/>
    <x v="54"/>
    <x v="165"/>
    <x v="122"/>
    <x v="154"/>
    <x v="3"/>
  </r>
  <r>
    <x v="0"/>
    <x v="9"/>
    <x v="9"/>
    <x v="10"/>
    <x v="10"/>
    <x v="10"/>
    <x v="11"/>
    <x v="70"/>
    <x v="63"/>
    <x v="131"/>
    <x v="166"/>
    <x v="102"/>
    <x v="155"/>
    <x v="3"/>
  </r>
  <r>
    <x v="0"/>
    <x v="9"/>
    <x v="9"/>
    <x v="12"/>
    <x v="12"/>
    <x v="12"/>
    <x v="12"/>
    <x v="114"/>
    <x v="161"/>
    <x v="118"/>
    <x v="167"/>
    <x v="68"/>
    <x v="148"/>
    <x v="3"/>
  </r>
  <r>
    <x v="0"/>
    <x v="9"/>
    <x v="9"/>
    <x v="15"/>
    <x v="15"/>
    <x v="15"/>
    <x v="13"/>
    <x v="156"/>
    <x v="51"/>
    <x v="36"/>
    <x v="168"/>
    <x v="99"/>
    <x v="82"/>
    <x v="3"/>
  </r>
  <r>
    <x v="0"/>
    <x v="9"/>
    <x v="9"/>
    <x v="22"/>
    <x v="22"/>
    <x v="22"/>
    <x v="14"/>
    <x v="148"/>
    <x v="162"/>
    <x v="113"/>
    <x v="169"/>
    <x v="123"/>
    <x v="156"/>
    <x v="3"/>
  </r>
  <r>
    <x v="0"/>
    <x v="9"/>
    <x v="9"/>
    <x v="21"/>
    <x v="21"/>
    <x v="21"/>
    <x v="15"/>
    <x v="115"/>
    <x v="54"/>
    <x v="18"/>
    <x v="170"/>
    <x v="115"/>
    <x v="150"/>
    <x v="3"/>
  </r>
  <r>
    <x v="0"/>
    <x v="9"/>
    <x v="9"/>
    <x v="17"/>
    <x v="17"/>
    <x v="17"/>
    <x v="15"/>
    <x v="115"/>
    <x v="54"/>
    <x v="132"/>
    <x v="171"/>
    <x v="109"/>
    <x v="13"/>
    <x v="3"/>
  </r>
  <r>
    <x v="0"/>
    <x v="9"/>
    <x v="9"/>
    <x v="18"/>
    <x v="18"/>
    <x v="18"/>
    <x v="15"/>
    <x v="115"/>
    <x v="54"/>
    <x v="127"/>
    <x v="172"/>
    <x v="123"/>
    <x v="156"/>
    <x v="3"/>
  </r>
  <r>
    <x v="0"/>
    <x v="9"/>
    <x v="9"/>
    <x v="23"/>
    <x v="23"/>
    <x v="23"/>
    <x v="18"/>
    <x v="116"/>
    <x v="15"/>
    <x v="132"/>
    <x v="171"/>
    <x v="66"/>
    <x v="157"/>
    <x v="3"/>
  </r>
  <r>
    <x v="0"/>
    <x v="9"/>
    <x v="9"/>
    <x v="14"/>
    <x v="14"/>
    <x v="14"/>
    <x v="19"/>
    <x v="157"/>
    <x v="163"/>
    <x v="102"/>
    <x v="125"/>
    <x v="115"/>
    <x v="150"/>
    <x v="3"/>
  </r>
  <r>
    <x v="0"/>
    <x v="9"/>
    <x v="9"/>
    <x v="11"/>
    <x v="11"/>
    <x v="11"/>
    <x v="19"/>
    <x v="157"/>
    <x v="163"/>
    <x v="101"/>
    <x v="15"/>
    <x v="102"/>
    <x v="155"/>
    <x v="3"/>
  </r>
  <r>
    <x v="0"/>
    <x v="10"/>
    <x v="10"/>
    <x v="1"/>
    <x v="1"/>
    <x v="1"/>
    <x v="0"/>
    <x v="99"/>
    <x v="164"/>
    <x v="44"/>
    <x v="173"/>
    <x v="104"/>
    <x v="158"/>
    <x v="3"/>
  </r>
  <r>
    <x v="0"/>
    <x v="10"/>
    <x v="10"/>
    <x v="0"/>
    <x v="0"/>
    <x v="0"/>
    <x v="1"/>
    <x v="158"/>
    <x v="165"/>
    <x v="133"/>
    <x v="174"/>
    <x v="66"/>
    <x v="159"/>
    <x v="3"/>
  </r>
  <r>
    <x v="0"/>
    <x v="10"/>
    <x v="10"/>
    <x v="3"/>
    <x v="3"/>
    <x v="3"/>
    <x v="2"/>
    <x v="101"/>
    <x v="166"/>
    <x v="116"/>
    <x v="175"/>
    <x v="124"/>
    <x v="160"/>
    <x v="3"/>
  </r>
  <r>
    <x v="0"/>
    <x v="10"/>
    <x v="10"/>
    <x v="5"/>
    <x v="5"/>
    <x v="5"/>
    <x v="3"/>
    <x v="159"/>
    <x v="167"/>
    <x v="134"/>
    <x v="176"/>
    <x v="51"/>
    <x v="161"/>
    <x v="3"/>
  </r>
  <r>
    <x v="0"/>
    <x v="10"/>
    <x v="10"/>
    <x v="2"/>
    <x v="2"/>
    <x v="2"/>
    <x v="4"/>
    <x v="62"/>
    <x v="168"/>
    <x v="135"/>
    <x v="177"/>
    <x v="118"/>
    <x v="162"/>
    <x v="3"/>
  </r>
  <r>
    <x v="0"/>
    <x v="10"/>
    <x v="10"/>
    <x v="4"/>
    <x v="4"/>
    <x v="4"/>
    <x v="5"/>
    <x v="64"/>
    <x v="169"/>
    <x v="69"/>
    <x v="48"/>
    <x v="122"/>
    <x v="163"/>
    <x v="3"/>
  </r>
  <r>
    <x v="0"/>
    <x v="10"/>
    <x v="10"/>
    <x v="9"/>
    <x v="9"/>
    <x v="9"/>
    <x v="6"/>
    <x v="66"/>
    <x v="170"/>
    <x v="107"/>
    <x v="178"/>
    <x v="117"/>
    <x v="164"/>
    <x v="1"/>
  </r>
  <r>
    <x v="0"/>
    <x v="10"/>
    <x v="10"/>
    <x v="6"/>
    <x v="6"/>
    <x v="6"/>
    <x v="7"/>
    <x v="127"/>
    <x v="171"/>
    <x v="82"/>
    <x v="27"/>
    <x v="109"/>
    <x v="165"/>
    <x v="3"/>
  </r>
  <r>
    <x v="0"/>
    <x v="10"/>
    <x v="10"/>
    <x v="8"/>
    <x v="8"/>
    <x v="8"/>
    <x v="8"/>
    <x v="160"/>
    <x v="172"/>
    <x v="110"/>
    <x v="179"/>
    <x v="109"/>
    <x v="165"/>
    <x v="3"/>
  </r>
  <r>
    <x v="0"/>
    <x v="10"/>
    <x v="10"/>
    <x v="12"/>
    <x v="12"/>
    <x v="12"/>
    <x v="9"/>
    <x v="145"/>
    <x v="173"/>
    <x v="131"/>
    <x v="180"/>
    <x v="98"/>
    <x v="166"/>
    <x v="3"/>
  </r>
  <r>
    <x v="0"/>
    <x v="10"/>
    <x v="10"/>
    <x v="7"/>
    <x v="7"/>
    <x v="7"/>
    <x v="10"/>
    <x v="161"/>
    <x v="97"/>
    <x v="118"/>
    <x v="181"/>
    <x v="113"/>
    <x v="78"/>
    <x v="3"/>
  </r>
  <r>
    <x v="0"/>
    <x v="10"/>
    <x v="10"/>
    <x v="13"/>
    <x v="13"/>
    <x v="13"/>
    <x v="11"/>
    <x v="112"/>
    <x v="174"/>
    <x v="118"/>
    <x v="181"/>
    <x v="119"/>
    <x v="167"/>
    <x v="3"/>
  </r>
  <r>
    <x v="0"/>
    <x v="10"/>
    <x v="10"/>
    <x v="10"/>
    <x v="10"/>
    <x v="10"/>
    <x v="12"/>
    <x v="131"/>
    <x v="175"/>
    <x v="126"/>
    <x v="182"/>
    <x v="125"/>
    <x v="168"/>
    <x v="3"/>
  </r>
  <r>
    <x v="0"/>
    <x v="10"/>
    <x v="10"/>
    <x v="14"/>
    <x v="14"/>
    <x v="14"/>
    <x v="13"/>
    <x v="113"/>
    <x v="176"/>
    <x v="56"/>
    <x v="183"/>
    <x v="99"/>
    <x v="53"/>
    <x v="3"/>
  </r>
  <r>
    <x v="0"/>
    <x v="10"/>
    <x v="10"/>
    <x v="24"/>
    <x v="24"/>
    <x v="24"/>
    <x v="14"/>
    <x v="156"/>
    <x v="13"/>
    <x v="18"/>
    <x v="184"/>
    <x v="65"/>
    <x v="169"/>
    <x v="3"/>
  </r>
  <r>
    <x v="0"/>
    <x v="10"/>
    <x v="10"/>
    <x v="23"/>
    <x v="23"/>
    <x v="23"/>
    <x v="15"/>
    <x v="133"/>
    <x v="177"/>
    <x v="36"/>
    <x v="185"/>
    <x v="104"/>
    <x v="158"/>
    <x v="3"/>
  </r>
  <r>
    <x v="0"/>
    <x v="10"/>
    <x v="10"/>
    <x v="31"/>
    <x v="31"/>
    <x v="31"/>
    <x v="16"/>
    <x v="148"/>
    <x v="106"/>
    <x v="89"/>
    <x v="186"/>
    <x v="119"/>
    <x v="167"/>
    <x v="3"/>
  </r>
  <r>
    <x v="0"/>
    <x v="10"/>
    <x v="10"/>
    <x v="32"/>
    <x v="32"/>
    <x v="32"/>
    <x v="17"/>
    <x v="115"/>
    <x v="69"/>
    <x v="114"/>
    <x v="126"/>
    <x v="65"/>
    <x v="169"/>
    <x v="3"/>
  </r>
  <r>
    <x v="0"/>
    <x v="10"/>
    <x v="10"/>
    <x v="11"/>
    <x v="11"/>
    <x v="11"/>
    <x v="17"/>
    <x v="115"/>
    <x v="69"/>
    <x v="101"/>
    <x v="92"/>
    <x v="98"/>
    <x v="166"/>
    <x v="3"/>
  </r>
  <r>
    <x v="0"/>
    <x v="10"/>
    <x v="10"/>
    <x v="29"/>
    <x v="29"/>
    <x v="29"/>
    <x v="19"/>
    <x v="116"/>
    <x v="178"/>
    <x v="54"/>
    <x v="187"/>
    <x v="87"/>
    <x v="170"/>
    <x v="3"/>
  </r>
  <r>
    <x v="0"/>
    <x v="11"/>
    <x v="11"/>
    <x v="0"/>
    <x v="0"/>
    <x v="0"/>
    <x v="0"/>
    <x v="33"/>
    <x v="179"/>
    <x v="136"/>
    <x v="188"/>
    <x v="66"/>
    <x v="171"/>
    <x v="3"/>
  </r>
  <r>
    <x v="0"/>
    <x v="11"/>
    <x v="11"/>
    <x v="3"/>
    <x v="3"/>
    <x v="3"/>
    <x v="1"/>
    <x v="162"/>
    <x v="180"/>
    <x v="74"/>
    <x v="189"/>
    <x v="126"/>
    <x v="172"/>
    <x v="3"/>
  </r>
  <r>
    <x v="0"/>
    <x v="11"/>
    <x v="11"/>
    <x v="4"/>
    <x v="4"/>
    <x v="4"/>
    <x v="2"/>
    <x v="163"/>
    <x v="181"/>
    <x v="137"/>
    <x v="157"/>
    <x v="111"/>
    <x v="173"/>
    <x v="3"/>
  </r>
  <r>
    <x v="0"/>
    <x v="11"/>
    <x v="11"/>
    <x v="1"/>
    <x v="1"/>
    <x v="1"/>
    <x v="3"/>
    <x v="66"/>
    <x v="156"/>
    <x v="124"/>
    <x v="190"/>
    <x v="68"/>
    <x v="174"/>
    <x v="3"/>
  </r>
  <r>
    <x v="0"/>
    <x v="11"/>
    <x v="11"/>
    <x v="8"/>
    <x v="8"/>
    <x v="8"/>
    <x v="4"/>
    <x v="127"/>
    <x v="182"/>
    <x v="138"/>
    <x v="191"/>
    <x v="114"/>
    <x v="175"/>
    <x v="3"/>
  </r>
  <r>
    <x v="0"/>
    <x v="11"/>
    <x v="11"/>
    <x v="6"/>
    <x v="6"/>
    <x v="6"/>
    <x v="5"/>
    <x v="143"/>
    <x v="183"/>
    <x v="138"/>
    <x v="191"/>
    <x v="121"/>
    <x v="176"/>
    <x v="3"/>
  </r>
  <r>
    <x v="0"/>
    <x v="11"/>
    <x v="11"/>
    <x v="5"/>
    <x v="5"/>
    <x v="5"/>
    <x v="6"/>
    <x v="154"/>
    <x v="184"/>
    <x v="72"/>
    <x v="192"/>
    <x v="111"/>
    <x v="173"/>
    <x v="3"/>
  </r>
  <r>
    <x v="0"/>
    <x v="11"/>
    <x v="11"/>
    <x v="7"/>
    <x v="7"/>
    <x v="7"/>
    <x v="7"/>
    <x v="111"/>
    <x v="185"/>
    <x v="18"/>
    <x v="193"/>
    <x v="127"/>
    <x v="177"/>
    <x v="3"/>
  </r>
  <r>
    <x v="0"/>
    <x v="11"/>
    <x v="11"/>
    <x v="9"/>
    <x v="9"/>
    <x v="9"/>
    <x v="8"/>
    <x v="164"/>
    <x v="186"/>
    <x v="118"/>
    <x v="194"/>
    <x v="102"/>
    <x v="178"/>
    <x v="3"/>
  </r>
  <r>
    <x v="0"/>
    <x v="11"/>
    <x v="11"/>
    <x v="10"/>
    <x v="10"/>
    <x v="10"/>
    <x v="8"/>
    <x v="164"/>
    <x v="186"/>
    <x v="70"/>
    <x v="195"/>
    <x v="128"/>
    <x v="179"/>
    <x v="3"/>
  </r>
  <r>
    <x v="0"/>
    <x v="11"/>
    <x v="11"/>
    <x v="2"/>
    <x v="2"/>
    <x v="2"/>
    <x v="10"/>
    <x v="165"/>
    <x v="187"/>
    <x v="56"/>
    <x v="196"/>
    <x v="78"/>
    <x v="180"/>
    <x v="3"/>
  </r>
  <r>
    <x v="0"/>
    <x v="11"/>
    <x v="11"/>
    <x v="13"/>
    <x v="13"/>
    <x v="13"/>
    <x v="11"/>
    <x v="166"/>
    <x v="188"/>
    <x v="54"/>
    <x v="197"/>
    <x v="123"/>
    <x v="181"/>
    <x v="3"/>
  </r>
  <r>
    <x v="0"/>
    <x v="11"/>
    <x v="11"/>
    <x v="11"/>
    <x v="11"/>
    <x v="11"/>
    <x v="11"/>
    <x v="166"/>
    <x v="188"/>
    <x v="55"/>
    <x v="198"/>
    <x v="68"/>
    <x v="174"/>
    <x v="3"/>
  </r>
  <r>
    <x v="0"/>
    <x v="11"/>
    <x v="11"/>
    <x v="18"/>
    <x v="18"/>
    <x v="18"/>
    <x v="13"/>
    <x v="148"/>
    <x v="189"/>
    <x v="57"/>
    <x v="59"/>
    <x v="65"/>
    <x v="182"/>
    <x v="1"/>
  </r>
  <r>
    <x v="0"/>
    <x v="11"/>
    <x v="11"/>
    <x v="14"/>
    <x v="14"/>
    <x v="14"/>
    <x v="14"/>
    <x v="116"/>
    <x v="190"/>
    <x v="54"/>
    <x v="197"/>
    <x v="87"/>
    <x v="82"/>
    <x v="3"/>
  </r>
  <r>
    <x v="0"/>
    <x v="11"/>
    <x v="11"/>
    <x v="12"/>
    <x v="12"/>
    <x v="12"/>
    <x v="15"/>
    <x v="167"/>
    <x v="34"/>
    <x v="103"/>
    <x v="199"/>
    <x v="62"/>
    <x v="115"/>
    <x v="3"/>
  </r>
  <r>
    <x v="0"/>
    <x v="11"/>
    <x v="11"/>
    <x v="21"/>
    <x v="21"/>
    <x v="21"/>
    <x v="16"/>
    <x v="157"/>
    <x v="191"/>
    <x v="139"/>
    <x v="200"/>
    <x v="104"/>
    <x v="64"/>
    <x v="3"/>
  </r>
  <r>
    <x v="0"/>
    <x v="11"/>
    <x v="11"/>
    <x v="15"/>
    <x v="15"/>
    <x v="15"/>
    <x v="16"/>
    <x v="157"/>
    <x v="191"/>
    <x v="139"/>
    <x v="200"/>
    <x v="87"/>
    <x v="82"/>
    <x v="3"/>
  </r>
  <r>
    <x v="0"/>
    <x v="11"/>
    <x v="11"/>
    <x v="23"/>
    <x v="23"/>
    <x v="23"/>
    <x v="18"/>
    <x v="168"/>
    <x v="192"/>
    <x v="113"/>
    <x v="201"/>
    <x v="115"/>
    <x v="183"/>
    <x v="3"/>
  </r>
  <r>
    <x v="0"/>
    <x v="11"/>
    <x v="11"/>
    <x v="30"/>
    <x v="30"/>
    <x v="30"/>
    <x v="18"/>
    <x v="168"/>
    <x v="192"/>
    <x v="132"/>
    <x v="202"/>
    <x v="68"/>
    <x v="174"/>
    <x v="3"/>
  </r>
  <r>
    <x v="0"/>
    <x v="12"/>
    <x v="12"/>
    <x v="0"/>
    <x v="0"/>
    <x v="0"/>
    <x v="0"/>
    <x v="151"/>
    <x v="193"/>
    <x v="140"/>
    <x v="1"/>
    <x v="68"/>
    <x v="150"/>
    <x v="3"/>
  </r>
  <r>
    <x v="0"/>
    <x v="12"/>
    <x v="12"/>
    <x v="4"/>
    <x v="4"/>
    <x v="4"/>
    <x v="1"/>
    <x v="83"/>
    <x v="194"/>
    <x v="135"/>
    <x v="203"/>
    <x v="129"/>
    <x v="184"/>
    <x v="3"/>
  </r>
  <r>
    <x v="0"/>
    <x v="12"/>
    <x v="12"/>
    <x v="1"/>
    <x v="1"/>
    <x v="1"/>
    <x v="2"/>
    <x v="169"/>
    <x v="195"/>
    <x v="84"/>
    <x v="159"/>
    <x v="66"/>
    <x v="21"/>
    <x v="3"/>
  </r>
  <r>
    <x v="0"/>
    <x v="12"/>
    <x v="12"/>
    <x v="3"/>
    <x v="3"/>
    <x v="3"/>
    <x v="3"/>
    <x v="159"/>
    <x v="196"/>
    <x v="95"/>
    <x v="204"/>
    <x v="130"/>
    <x v="185"/>
    <x v="3"/>
  </r>
  <r>
    <x v="0"/>
    <x v="12"/>
    <x v="12"/>
    <x v="2"/>
    <x v="2"/>
    <x v="2"/>
    <x v="4"/>
    <x v="163"/>
    <x v="197"/>
    <x v="82"/>
    <x v="205"/>
    <x v="93"/>
    <x v="186"/>
    <x v="3"/>
  </r>
  <r>
    <x v="0"/>
    <x v="12"/>
    <x v="12"/>
    <x v="16"/>
    <x v="16"/>
    <x v="16"/>
    <x v="5"/>
    <x v="141"/>
    <x v="198"/>
    <x v="137"/>
    <x v="206"/>
    <x v="113"/>
    <x v="96"/>
    <x v="3"/>
  </r>
  <r>
    <x v="0"/>
    <x v="12"/>
    <x v="12"/>
    <x v="5"/>
    <x v="5"/>
    <x v="5"/>
    <x v="6"/>
    <x v="170"/>
    <x v="199"/>
    <x v="69"/>
    <x v="207"/>
    <x v="91"/>
    <x v="187"/>
    <x v="3"/>
  </r>
  <r>
    <x v="0"/>
    <x v="12"/>
    <x v="12"/>
    <x v="6"/>
    <x v="6"/>
    <x v="6"/>
    <x v="7"/>
    <x v="143"/>
    <x v="200"/>
    <x v="141"/>
    <x v="208"/>
    <x v="97"/>
    <x v="63"/>
    <x v="0"/>
  </r>
  <r>
    <x v="0"/>
    <x v="12"/>
    <x v="12"/>
    <x v="8"/>
    <x v="8"/>
    <x v="8"/>
    <x v="8"/>
    <x v="153"/>
    <x v="201"/>
    <x v="131"/>
    <x v="166"/>
    <x v="121"/>
    <x v="188"/>
    <x v="3"/>
  </r>
  <r>
    <x v="0"/>
    <x v="12"/>
    <x v="12"/>
    <x v="7"/>
    <x v="7"/>
    <x v="7"/>
    <x v="9"/>
    <x v="70"/>
    <x v="202"/>
    <x v="103"/>
    <x v="209"/>
    <x v="114"/>
    <x v="189"/>
    <x v="3"/>
  </r>
  <r>
    <x v="0"/>
    <x v="12"/>
    <x v="12"/>
    <x v="13"/>
    <x v="13"/>
    <x v="13"/>
    <x v="10"/>
    <x v="146"/>
    <x v="203"/>
    <x v="55"/>
    <x v="210"/>
    <x v="65"/>
    <x v="127"/>
    <x v="3"/>
  </r>
  <r>
    <x v="0"/>
    <x v="12"/>
    <x v="12"/>
    <x v="23"/>
    <x v="23"/>
    <x v="23"/>
    <x v="11"/>
    <x v="171"/>
    <x v="116"/>
    <x v="89"/>
    <x v="211"/>
    <x v="114"/>
    <x v="189"/>
    <x v="3"/>
  </r>
  <r>
    <x v="0"/>
    <x v="12"/>
    <x v="12"/>
    <x v="12"/>
    <x v="12"/>
    <x v="12"/>
    <x v="12"/>
    <x v="132"/>
    <x v="204"/>
    <x v="87"/>
    <x v="118"/>
    <x v="131"/>
    <x v="190"/>
    <x v="3"/>
  </r>
  <r>
    <x v="0"/>
    <x v="12"/>
    <x v="12"/>
    <x v="9"/>
    <x v="9"/>
    <x v="9"/>
    <x v="13"/>
    <x v="113"/>
    <x v="205"/>
    <x v="56"/>
    <x v="212"/>
    <x v="115"/>
    <x v="99"/>
    <x v="3"/>
  </r>
  <r>
    <x v="0"/>
    <x v="12"/>
    <x v="12"/>
    <x v="10"/>
    <x v="10"/>
    <x v="10"/>
    <x v="14"/>
    <x v="166"/>
    <x v="206"/>
    <x v="87"/>
    <x v="118"/>
    <x v="128"/>
    <x v="191"/>
    <x v="3"/>
  </r>
  <r>
    <x v="0"/>
    <x v="12"/>
    <x v="12"/>
    <x v="14"/>
    <x v="14"/>
    <x v="14"/>
    <x v="15"/>
    <x v="114"/>
    <x v="50"/>
    <x v="128"/>
    <x v="213"/>
    <x v="109"/>
    <x v="55"/>
    <x v="3"/>
  </r>
  <r>
    <x v="0"/>
    <x v="12"/>
    <x v="12"/>
    <x v="28"/>
    <x v="28"/>
    <x v="28"/>
    <x v="16"/>
    <x v="116"/>
    <x v="207"/>
    <x v="139"/>
    <x v="155"/>
    <x v="99"/>
    <x v="53"/>
    <x v="3"/>
  </r>
  <r>
    <x v="0"/>
    <x v="12"/>
    <x v="12"/>
    <x v="15"/>
    <x v="15"/>
    <x v="15"/>
    <x v="16"/>
    <x v="116"/>
    <x v="207"/>
    <x v="36"/>
    <x v="168"/>
    <x v="131"/>
    <x v="190"/>
    <x v="3"/>
  </r>
  <r>
    <x v="0"/>
    <x v="12"/>
    <x v="12"/>
    <x v="24"/>
    <x v="24"/>
    <x v="24"/>
    <x v="18"/>
    <x v="167"/>
    <x v="208"/>
    <x v="101"/>
    <x v="15"/>
    <x v="101"/>
    <x v="192"/>
    <x v="3"/>
  </r>
  <r>
    <x v="0"/>
    <x v="12"/>
    <x v="12"/>
    <x v="20"/>
    <x v="20"/>
    <x v="20"/>
    <x v="19"/>
    <x v="118"/>
    <x v="209"/>
    <x v="142"/>
    <x v="214"/>
    <x v="78"/>
    <x v="26"/>
    <x v="3"/>
  </r>
  <r>
    <x v="0"/>
    <x v="12"/>
    <x v="12"/>
    <x v="11"/>
    <x v="11"/>
    <x v="11"/>
    <x v="19"/>
    <x v="118"/>
    <x v="209"/>
    <x v="18"/>
    <x v="170"/>
    <x v="62"/>
    <x v="193"/>
    <x v="3"/>
  </r>
  <r>
    <x v="0"/>
    <x v="13"/>
    <x v="13"/>
    <x v="3"/>
    <x v="3"/>
    <x v="3"/>
    <x v="0"/>
    <x v="70"/>
    <x v="210"/>
    <x v="102"/>
    <x v="215"/>
    <x v="132"/>
    <x v="194"/>
    <x v="3"/>
  </r>
  <r>
    <x v="0"/>
    <x v="13"/>
    <x v="13"/>
    <x v="5"/>
    <x v="5"/>
    <x v="5"/>
    <x v="1"/>
    <x v="148"/>
    <x v="211"/>
    <x v="18"/>
    <x v="216"/>
    <x v="87"/>
    <x v="195"/>
    <x v="3"/>
  </r>
  <r>
    <x v="0"/>
    <x v="13"/>
    <x v="13"/>
    <x v="0"/>
    <x v="0"/>
    <x v="0"/>
    <x v="2"/>
    <x v="172"/>
    <x v="212"/>
    <x v="103"/>
    <x v="217"/>
    <x v="100"/>
    <x v="115"/>
    <x v="3"/>
  </r>
  <r>
    <x v="0"/>
    <x v="13"/>
    <x v="13"/>
    <x v="1"/>
    <x v="1"/>
    <x v="1"/>
    <x v="3"/>
    <x v="118"/>
    <x v="213"/>
    <x v="36"/>
    <x v="218"/>
    <x v="133"/>
    <x v="37"/>
    <x v="3"/>
  </r>
  <r>
    <x v="0"/>
    <x v="13"/>
    <x v="13"/>
    <x v="7"/>
    <x v="7"/>
    <x v="7"/>
    <x v="4"/>
    <x v="168"/>
    <x v="214"/>
    <x v="113"/>
    <x v="23"/>
    <x v="115"/>
    <x v="196"/>
    <x v="3"/>
  </r>
  <r>
    <x v="0"/>
    <x v="13"/>
    <x v="13"/>
    <x v="2"/>
    <x v="2"/>
    <x v="2"/>
    <x v="5"/>
    <x v="173"/>
    <x v="215"/>
    <x v="54"/>
    <x v="219"/>
    <x v="128"/>
    <x v="114"/>
    <x v="3"/>
  </r>
  <r>
    <x v="0"/>
    <x v="13"/>
    <x v="13"/>
    <x v="6"/>
    <x v="6"/>
    <x v="6"/>
    <x v="6"/>
    <x v="174"/>
    <x v="216"/>
    <x v="114"/>
    <x v="220"/>
    <x v="128"/>
    <x v="114"/>
    <x v="0"/>
  </r>
  <r>
    <x v="0"/>
    <x v="13"/>
    <x v="13"/>
    <x v="4"/>
    <x v="4"/>
    <x v="4"/>
    <x v="6"/>
    <x v="174"/>
    <x v="216"/>
    <x v="88"/>
    <x v="221"/>
    <x v="117"/>
    <x v="197"/>
    <x v="3"/>
  </r>
  <r>
    <x v="0"/>
    <x v="13"/>
    <x v="13"/>
    <x v="23"/>
    <x v="23"/>
    <x v="23"/>
    <x v="8"/>
    <x v="175"/>
    <x v="10"/>
    <x v="57"/>
    <x v="59"/>
    <x v="68"/>
    <x v="198"/>
    <x v="3"/>
  </r>
  <r>
    <x v="0"/>
    <x v="13"/>
    <x v="13"/>
    <x v="13"/>
    <x v="13"/>
    <x v="13"/>
    <x v="9"/>
    <x v="176"/>
    <x v="82"/>
    <x v="127"/>
    <x v="213"/>
    <x v="131"/>
    <x v="199"/>
    <x v="3"/>
  </r>
  <r>
    <x v="0"/>
    <x v="13"/>
    <x v="13"/>
    <x v="15"/>
    <x v="15"/>
    <x v="15"/>
    <x v="9"/>
    <x v="176"/>
    <x v="82"/>
    <x v="88"/>
    <x v="221"/>
    <x v="133"/>
    <x v="37"/>
    <x v="3"/>
  </r>
  <r>
    <x v="0"/>
    <x v="13"/>
    <x v="13"/>
    <x v="12"/>
    <x v="12"/>
    <x v="12"/>
    <x v="9"/>
    <x v="176"/>
    <x v="82"/>
    <x v="139"/>
    <x v="205"/>
    <x v="125"/>
    <x v="168"/>
    <x v="3"/>
  </r>
  <r>
    <x v="0"/>
    <x v="13"/>
    <x v="13"/>
    <x v="9"/>
    <x v="9"/>
    <x v="9"/>
    <x v="12"/>
    <x v="177"/>
    <x v="217"/>
    <x v="132"/>
    <x v="222"/>
    <x v="100"/>
    <x v="115"/>
    <x v="3"/>
  </r>
  <r>
    <x v="0"/>
    <x v="13"/>
    <x v="13"/>
    <x v="10"/>
    <x v="10"/>
    <x v="10"/>
    <x v="12"/>
    <x v="177"/>
    <x v="217"/>
    <x v="114"/>
    <x v="220"/>
    <x v="125"/>
    <x v="168"/>
    <x v="3"/>
  </r>
  <r>
    <x v="0"/>
    <x v="13"/>
    <x v="13"/>
    <x v="33"/>
    <x v="33"/>
    <x v="33"/>
    <x v="14"/>
    <x v="178"/>
    <x v="218"/>
    <x v="127"/>
    <x v="213"/>
    <x v="62"/>
    <x v="200"/>
    <x v="3"/>
  </r>
  <r>
    <x v="0"/>
    <x v="13"/>
    <x v="13"/>
    <x v="22"/>
    <x v="22"/>
    <x v="22"/>
    <x v="14"/>
    <x v="178"/>
    <x v="218"/>
    <x v="35"/>
    <x v="223"/>
    <x v="117"/>
    <x v="197"/>
    <x v="3"/>
  </r>
  <r>
    <x v="0"/>
    <x v="13"/>
    <x v="13"/>
    <x v="19"/>
    <x v="19"/>
    <x v="19"/>
    <x v="14"/>
    <x v="178"/>
    <x v="218"/>
    <x v="57"/>
    <x v="59"/>
    <x v="131"/>
    <x v="199"/>
    <x v="3"/>
  </r>
  <r>
    <x v="0"/>
    <x v="13"/>
    <x v="13"/>
    <x v="20"/>
    <x v="20"/>
    <x v="20"/>
    <x v="14"/>
    <x v="178"/>
    <x v="218"/>
    <x v="57"/>
    <x v="59"/>
    <x v="131"/>
    <x v="199"/>
    <x v="3"/>
  </r>
  <r>
    <x v="0"/>
    <x v="13"/>
    <x v="13"/>
    <x v="8"/>
    <x v="8"/>
    <x v="8"/>
    <x v="14"/>
    <x v="178"/>
    <x v="218"/>
    <x v="113"/>
    <x v="23"/>
    <x v="133"/>
    <x v="37"/>
    <x v="3"/>
  </r>
  <r>
    <x v="0"/>
    <x v="13"/>
    <x v="13"/>
    <x v="18"/>
    <x v="18"/>
    <x v="18"/>
    <x v="14"/>
    <x v="178"/>
    <x v="218"/>
    <x v="57"/>
    <x v="59"/>
    <x v="62"/>
    <x v="200"/>
    <x v="3"/>
  </r>
  <r>
    <x v="0"/>
    <x v="14"/>
    <x v="14"/>
    <x v="0"/>
    <x v="0"/>
    <x v="0"/>
    <x v="0"/>
    <x v="146"/>
    <x v="219"/>
    <x v="110"/>
    <x v="224"/>
    <x v="101"/>
    <x v="201"/>
    <x v="3"/>
  </r>
  <r>
    <x v="0"/>
    <x v="14"/>
    <x v="14"/>
    <x v="5"/>
    <x v="5"/>
    <x v="5"/>
    <x v="1"/>
    <x v="114"/>
    <x v="220"/>
    <x v="112"/>
    <x v="225"/>
    <x v="115"/>
    <x v="202"/>
    <x v="3"/>
  </r>
  <r>
    <x v="0"/>
    <x v="14"/>
    <x v="14"/>
    <x v="1"/>
    <x v="1"/>
    <x v="1"/>
    <x v="1"/>
    <x v="114"/>
    <x v="220"/>
    <x v="143"/>
    <x v="226"/>
    <x v="128"/>
    <x v="93"/>
    <x v="3"/>
  </r>
  <r>
    <x v="0"/>
    <x v="14"/>
    <x v="14"/>
    <x v="3"/>
    <x v="3"/>
    <x v="3"/>
    <x v="3"/>
    <x v="156"/>
    <x v="110"/>
    <x v="54"/>
    <x v="227"/>
    <x v="109"/>
    <x v="203"/>
    <x v="3"/>
  </r>
  <r>
    <x v="0"/>
    <x v="14"/>
    <x v="14"/>
    <x v="4"/>
    <x v="4"/>
    <x v="4"/>
    <x v="4"/>
    <x v="147"/>
    <x v="221"/>
    <x v="139"/>
    <x v="228"/>
    <x v="109"/>
    <x v="203"/>
    <x v="3"/>
  </r>
  <r>
    <x v="0"/>
    <x v="14"/>
    <x v="14"/>
    <x v="9"/>
    <x v="9"/>
    <x v="9"/>
    <x v="5"/>
    <x v="179"/>
    <x v="200"/>
    <x v="128"/>
    <x v="229"/>
    <x v="62"/>
    <x v="64"/>
    <x v="3"/>
  </r>
  <r>
    <x v="0"/>
    <x v="14"/>
    <x v="14"/>
    <x v="7"/>
    <x v="7"/>
    <x v="7"/>
    <x v="6"/>
    <x v="168"/>
    <x v="222"/>
    <x v="127"/>
    <x v="230"/>
    <x v="104"/>
    <x v="204"/>
    <x v="3"/>
  </r>
  <r>
    <x v="0"/>
    <x v="14"/>
    <x v="14"/>
    <x v="8"/>
    <x v="8"/>
    <x v="8"/>
    <x v="7"/>
    <x v="173"/>
    <x v="223"/>
    <x v="88"/>
    <x v="231"/>
    <x v="101"/>
    <x v="201"/>
    <x v="3"/>
  </r>
  <r>
    <x v="0"/>
    <x v="14"/>
    <x v="14"/>
    <x v="6"/>
    <x v="6"/>
    <x v="6"/>
    <x v="8"/>
    <x v="180"/>
    <x v="224"/>
    <x v="139"/>
    <x v="228"/>
    <x v="117"/>
    <x v="205"/>
    <x v="3"/>
  </r>
  <r>
    <x v="0"/>
    <x v="14"/>
    <x v="14"/>
    <x v="10"/>
    <x v="10"/>
    <x v="10"/>
    <x v="8"/>
    <x v="180"/>
    <x v="224"/>
    <x v="128"/>
    <x v="229"/>
    <x v="100"/>
    <x v="138"/>
    <x v="3"/>
  </r>
  <r>
    <x v="0"/>
    <x v="14"/>
    <x v="14"/>
    <x v="18"/>
    <x v="18"/>
    <x v="18"/>
    <x v="10"/>
    <x v="181"/>
    <x v="28"/>
    <x v="57"/>
    <x v="59"/>
    <x v="115"/>
    <x v="202"/>
    <x v="3"/>
  </r>
  <r>
    <x v="0"/>
    <x v="14"/>
    <x v="14"/>
    <x v="12"/>
    <x v="12"/>
    <x v="12"/>
    <x v="11"/>
    <x v="174"/>
    <x v="160"/>
    <x v="54"/>
    <x v="227"/>
    <x v="125"/>
    <x v="168"/>
    <x v="3"/>
  </r>
  <r>
    <x v="0"/>
    <x v="14"/>
    <x v="14"/>
    <x v="17"/>
    <x v="17"/>
    <x v="17"/>
    <x v="12"/>
    <x v="175"/>
    <x v="84"/>
    <x v="127"/>
    <x v="230"/>
    <x v="102"/>
    <x v="206"/>
    <x v="3"/>
  </r>
  <r>
    <x v="0"/>
    <x v="14"/>
    <x v="14"/>
    <x v="21"/>
    <x v="21"/>
    <x v="21"/>
    <x v="13"/>
    <x v="177"/>
    <x v="67"/>
    <x v="132"/>
    <x v="232"/>
    <x v="133"/>
    <x v="207"/>
    <x v="3"/>
  </r>
  <r>
    <x v="0"/>
    <x v="14"/>
    <x v="14"/>
    <x v="26"/>
    <x v="26"/>
    <x v="26"/>
    <x v="14"/>
    <x v="178"/>
    <x v="225"/>
    <x v="57"/>
    <x v="59"/>
    <x v="131"/>
    <x v="208"/>
    <x v="3"/>
  </r>
  <r>
    <x v="0"/>
    <x v="14"/>
    <x v="14"/>
    <x v="33"/>
    <x v="33"/>
    <x v="33"/>
    <x v="14"/>
    <x v="178"/>
    <x v="225"/>
    <x v="35"/>
    <x v="233"/>
    <x v="117"/>
    <x v="205"/>
    <x v="3"/>
  </r>
  <r>
    <x v="0"/>
    <x v="14"/>
    <x v="14"/>
    <x v="30"/>
    <x v="30"/>
    <x v="30"/>
    <x v="14"/>
    <x v="178"/>
    <x v="225"/>
    <x v="142"/>
    <x v="14"/>
    <x v="128"/>
    <x v="93"/>
    <x v="3"/>
  </r>
  <r>
    <x v="0"/>
    <x v="14"/>
    <x v="14"/>
    <x v="15"/>
    <x v="15"/>
    <x v="15"/>
    <x v="17"/>
    <x v="182"/>
    <x v="226"/>
    <x v="127"/>
    <x v="230"/>
    <x v="128"/>
    <x v="93"/>
    <x v="3"/>
  </r>
  <r>
    <x v="0"/>
    <x v="14"/>
    <x v="14"/>
    <x v="23"/>
    <x v="23"/>
    <x v="23"/>
    <x v="18"/>
    <x v="183"/>
    <x v="227"/>
    <x v="35"/>
    <x v="233"/>
    <x v="128"/>
    <x v="93"/>
    <x v="3"/>
  </r>
  <r>
    <x v="0"/>
    <x v="14"/>
    <x v="14"/>
    <x v="25"/>
    <x v="25"/>
    <x v="25"/>
    <x v="18"/>
    <x v="183"/>
    <x v="227"/>
    <x v="35"/>
    <x v="233"/>
    <x v="128"/>
    <x v="93"/>
    <x v="3"/>
  </r>
  <r>
    <x v="0"/>
    <x v="15"/>
    <x v="15"/>
    <x v="6"/>
    <x v="6"/>
    <x v="6"/>
    <x v="0"/>
    <x v="175"/>
    <x v="228"/>
    <x v="88"/>
    <x v="234"/>
    <x v="128"/>
    <x v="209"/>
    <x v="3"/>
  </r>
  <r>
    <x v="0"/>
    <x v="15"/>
    <x v="15"/>
    <x v="4"/>
    <x v="4"/>
    <x v="4"/>
    <x v="0"/>
    <x v="175"/>
    <x v="228"/>
    <x v="88"/>
    <x v="234"/>
    <x v="128"/>
    <x v="209"/>
    <x v="3"/>
  </r>
  <r>
    <x v="0"/>
    <x v="15"/>
    <x v="15"/>
    <x v="27"/>
    <x v="27"/>
    <x v="27"/>
    <x v="2"/>
    <x v="177"/>
    <x v="229"/>
    <x v="88"/>
    <x v="234"/>
    <x v="100"/>
    <x v="210"/>
    <x v="3"/>
  </r>
  <r>
    <x v="0"/>
    <x v="15"/>
    <x v="15"/>
    <x v="1"/>
    <x v="1"/>
    <x v="1"/>
    <x v="3"/>
    <x v="182"/>
    <x v="230"/>
    <x v="113"/>
    <x v="235"/>
    <x v="100"/>
    <x v="210"/>
    <x v="3"/>
  </r>
  <r>
    <x v="0"/>
    <x v="15"/>
    <x v="15"/>
    <x v="26"/>
    <x v="26"/>
    <x v="26"/>
    <x v="4"/>
    <x v="183"/>
    <x v="231"/>
    <x v="127"/>
    <x v="236"/>
    <x v="133"/>
    <x v="211"/>
    <x v="3"/>
  </r>
  <r>
    <x v="0"/>
    <x v="15"/>
    <x v="15"/>
    <x v="33"/>
    <x v="33"/>
    <x v="33"/>
    <x v="4"/>
    <x v="183"/>
    <x v="231"/>
    <x v="113"/>
    <x v="235"/>
    <x v="125"/>
    <x v="168"/>
    <x v="3"/>
  </r>
  <r>
    <x v="0"/>
    <x v="15"/>
    <x v="15"/>
    <x v="0"/>
    <x v="0"/>
    <x v="0"/>
    <x v="4"/>
    <x v="183"/>
    <x v="231"/>
    <x v="113"/>
    <x v="235"/>
    <x v="125"/>
    <x v="168"/>
    <x v="3"/>
  </r>
  <r>
    <x v="0"/>
    <x v="15"/>
    <x v="15"/>
    <x v="34"/>
    <x v="34"/>
    <x v="34"/>
    <x v="7"/>
    <x v="184"/>
    <x v="232"/>
    <x v="35"/>
    <x v="237"/>
    <x v="100"/>
    <x v="210"/>
    <x v="3"/>
  </r>
  <r>
    <x v="0"/>
    <x v="15"/>
    <x v="15"/>
    <x v="10"/>
    <x v="10"/>
    <x v="10"/>
    <x v="7"/>
    <x v="184"/>
    <x v="232"/>
    <x v="35"/>
    <x v="237"/>
    <x v="125"/>
    <x v="168"/>
    <x v="0"/>
  </r>
  <r>
    <x v="0"/>
    <x v="15"/>
    <x v="15"/>
    <x v="3"/>
    <x v="3"/>
    <x v="3"/>
    <x v="9"/>
    <x v="185"/>
    <x v="233"/>
    <x v="127"/>
    <x v="236"/>
    <x v="125"/>
    <x v="168"/>
    <x v="3"/>
  </r>
  <r>
    <x v="0"/>
    <x v="15"/>
    <x v="15"/>
    <x v="5"/>
    <x v="5"/>
    <x v="5"/>
    <x v="9"/>
    <x v="185"/>
    <x v="233"/>
    <x v="127"/>
    <x v="236"/>
    <x v="125"/>
    <x v="168"/>
    <x v="3"/>
  </r>
  <r>
    <x v="0"/>
    <x v="15"/>
    <x v="15"/>
    <x v="35"/>
    <x v="35"/>
    <x v="35"/>
    <x v="9"/>
    <x v="185"/>
    <x v="233"/>
    <x v="57"/>
    <x v="59"/>
    <x v="125"/>
    <x v="168"/>
    <x v="0"/>
  </r>
  <r>
    <x v="0"/>
    <x v="15"/>
    <x v="15"/>
    <x v="28"/>
    <x v="28"/>
    <x v="28"/>
    <x v="9"/>
    <x v="185"/>
    <x v="233"/>
    <x v="35"/>
    <x v="237"/>
    <x v="125"/>
    <x v="168"/>
    <x v="3"/>
  </r>
  <r>
    <x v="0"/>
    <x v="15"/>
    <x v="15"/>
    <x v="14"/>
    <x v="14"/>
    <x v="14"/>
    <x v="9"/>
    <x v="185"/>
    <x v="233"/>
    <x v="127"/>
    <x v="236"/>
    <x v="125"/>
    <x v="168"/>
    <x v="3"/>
  </r>
  <r>
    <x v="0"/>
    <x v="15"/>
    <x v="15"/>
    <x v="7"/>
    <x v="7"/>
    <x v="7"/>
    <x v="14"/>
    <x v="186"/>
    <x v="226"/>
    <x v="35"/>
    <x v="237"/>
    <x v="125"/>
    <x v="168"/>
    <x v="3"/>
  </r>
  <r>
    <x v="0"/>
    <x v="15"/>
    <x v="15"/>
    <x v="16"/>
    <x v="16"/>
    <x v="16"/>
    <x v="14"/>
    <x v="186"/>
    <x v="226"/>
    <x v="35"/>
    <x v="237"/>
    <x v="125"/>
    <x v="168"/>
    <x v="3"/>
  </r>
  <r>
    <x v="0"/>
    <x v="15"/>
    <x v="15"/>
    <x v="36"/>
    <x v="36"/>
    <x v="36"/>
    <x v="14"/>
    <x v="186"/>
    <x v="226"/>
    <x v="57"/>
    <x v="59"/>
    <x v="100"/>
    <x v="210"/>
    <x v="3"/>
  </r>
  <r>
    <x v="0"/>
    <x v="15"/>
    <x v="15"/>
    <x v="37"/>
    <x v="37"/>
    <x v="37"/>
    <x v="14"/>
    <x v="186"/>
    <x v="226"/>
    <x v="57"/>
    <x v="59"/>
    <x v="100"/>
    <x v="210"/>
    <x v="3"/>
  </r>
  <r>
    <x v="0"/>
    <x v="15"/>
    <x v="15"/>
    <x v="38"/>
    <x v="38"/>
    <x v="38"/>
    <x v="14"/>
    <x v="186"/>
    <x v="226"/>
    <x v="57"/>
    <x v="59"/>
    <x v="125"/>
    <x v="168"/>
    <x v="0"/>
  </r>
  <r>
    <x v="0"/>
    <x v="15"/>
    <x v="15"/>
    <x v="39"/>
    <x v="39"/>
    <x v="39"/>
    <x v="14"/>
    <x v="186"/>
    <x v="226"/>
    <x v="57"/>
    <x v="59"/>
    <x v="100"/>
    <x v="210"/>
    <x v="3"/>
  </r>
  <r>
    <x v="0"/>
    <x v="15"/>
    <x v="15"/>
    <x v="11"/>
    <x v="11"/>
    <x v="11"/>
    <x v="14"/>
    <x v="186"/>
    <x v="226"/>
    <x v="35"/>
    <x v="237"/>
    <x v="125"/>
    <x v="168"/>
    <x v="3"/>
  </r>
  <r>
    <x v="0"/>
    <x v="15"/>
    <x v="15"/>
    <x v="25"/>
    <x v="25"/>
    <x v="25"/>
    <x v="14"/>
    <x v="186"/>
    <x v="226"/>
    <x v="35"/>
    <x v="237"/>
    <x v="125"/>
    <x v="168"/>
    <x v="3"/>
  </r>
  <r>
    <x v="0"/>
    <x v="15"/>
    <x v="15"/>
    <x v="30"/>
    <x v="30"/>
    <x v="30"/>
    <x v="14"/>
    <x v="186"/>
    <x v="226"/>
    <x v="57"/>
    <x v="59"/>
    <x v="100"/>
    <x v="210"/>
    <x v="3"/>
  </r>
  <r>
    <x v="0"/>
    <x v="15"/>
    <x v="15"/>
    <x v="9"/>
    <x v="9"/>
    <x v="9"/>
    <x v="14"/>
    <x v="186"/>
    <x v="226"/>
    <x v="57"/>
    <x v="59"/>
    <x v="100"/>
    <x v="210"/>
    <x v="3"/>
  </r>
  <r>
    <x v="0"/>
    <x v="15"/>
    <x v="15"/>
    <x v="18"/>
    <x v="18"/>
    <x v="18"/>
    <x v="14"/>
    <x v="186"/>
    <x v="226"/>
    <x v="57"/>
    <x v="59"/>
    <x v="125"/>
    <x v="168"/>
    <x v="3"/>
  </r>
  <r>
    <x v="0"/>
    <x v="15"/>
    <x v="15"/>
    <x v="40"/>
    <x v="40"/>
    <x v="40"/>
    <x v="14"/>
    <x v="186"/>
    <x v="226"/>
    <x v="35"/>
    <x v="237"/>
    <x v="125"/>
    <x v="168"/>
    <x v="3"/>
  </r>
  <r>
    <x v="0"/>
    <x v="15"/>
    <x v="15"/>
    <x v="12"/>
    <x v="12"/>
    <x v="12"/>
    <x v="14"/>
    <x v="186"/>
    <x v="226"/>
    <x v="35"/>
    <x v="237"/>
    <x v="125"/>
    <x v="168"/>
    <x v="3"/>
  </r>
  <r>
    <x v="0"/>
    <x v="15"/>
    <x v="15"/>
    <x v="41"/>
    <x v="41"/>
    <x v="41"/>
    <x v="14"/>
    <x v="186"/>
    <x v="226"/>
    <x v="35"/>
    <x v="237"/>
    <x v="125"/>
    <x v="168"/>
    <x v="3"/>
  </r>
  <r>
    <x v="0"/>
    <x v="16"/>
    <x v="16"/>
    <x v="2"/>
    <x v="2"/>
    <x v="2"/>
    <x v="0"/>
    <x v="134"/>
    <x v="234"/>
    <x v="72"/>
    <x v="238"/>
    <x v="100"/>
    <x v="212"/>
    <x v="3"/>
  </r>
  <r>
    <x v="0"/>
    <x v="16"/>
    <x v="16"/>
    <x v="6"/>
    <x v="6"/>
    <x v="6"/>
    <x v="1"/>
    <x v="116"/>
    <x v="235"/>
    <x v="144"/>
    <x v="239"/>
    <x v="117"/>
    <x v="213"/>
    <x v="0"/>
  </r>
  <r>
    <x v="0"/>
    <x v="16"/>
    <x v="16"/>
    <x v="4"/>
    <x v="4"/>
    <x v="4"/>
    <x v="2"/>
    <x v="179"/>
    <x v="236"/>
    <x v="18"/>
    <x v="240"/>
    <x v="128"/>
    <x v="214"/>
    <x v="3"/>
  </r>
  <r>
    <x v="0"/>
    <x v="16"/>
    <x v="16"/>
    <x v="3"/>
    <x v="3"/>
    <x v="3"/>
    <x v="3"/>
    <x v="181"/>
    <x v="237"/>
    <x v="114"/>
    <x v="241"/>
    <x v="117"/>
    <x v="213"/>
    <x v="3"/>
  </r>
  <r>
    <x v="0"/>
    <x v="16"/>
    <x v="16"/>
    <x v="0"/>
    <x v="0"/>
    <x v="0"/>
    <x v="4"/>
    <x v="176"/>
    <x v="238"/>
    <x v="114"/>
    <x v="241"/>
    <x v="100"/>
    <x v="212"/>
    <x v="3"/>
  </r>
  <r>
    <x v="0"/>
    <x v="16"/>
    <x v="16"/>
    <x v="5"/>
    <x v="5"/>
    <x v="5"/>
    <x v="5"/>
    <x v="177"/>
    <x v="239"/>
    <x v="114"/>
    <x v="241"/>
    <x v="125"/>
    <x v="168"/>
    <x v="3"/>
  </r>
  <r>
    <x v="0"/>
    <x v="16"/>
    <x v="16"/>
    <x v="1"/>
    <x v="1"/>
    <x v="1"/>
    <x v="6"/>
    <x v="182"/>
    <x v="44"/>
    <x v="132"/>
    <x v="242"/>
    <x v="125"/>
    <x v="168"/>
    <x v="3"/>
  </r>
  <r>
    <x v="0"/>
    <x v="16"/>
    <x v="16"/>
    <x v="27"/>
    <x v="27"/>
    <x v="27"/>
    <x v="7"/>
    <x v="184"/>
    <x v="102"/>
    <x v="127"/>
    <x v="243"/>
    <x v="100"/>
    <x v="212"/>
    <x v="3"/>
  </r>
  <r>
    <x v="0"/>
    <x v="16"/>
    <x v="16"/>
    <x v="8"/>
    <x v="8"/>
    <x v="8"/>
    <x v="7"/>
    <x v="184"/>
    <x v="102"/>
    <x v="142"/>
    <x v="244"/>
    <x v="125"/>
    <x v="168"/>
    <x v="3"/>
  </r>
  <r>
    <x v="0"/>
    <x v="16"/>
    <x v="16"/>
    <x v="25"/>
    <x v="25"/>
    <x v="25"/>
    <x v="7"/>
    <x v="184"/>
    <x v="102"/>
    <x v="127"/>
    <x v="243"/>
    <x v="100"/>
    <x v="212"/>
    <x v="3"/>
  </r>
  <r>
    <x v="0"/>
    <x v="16"/>
    <x v="16"/>
    <x v="42"/>
    <x v="42"/>
    <x v="42"/>
    <x v="7"/>
    <x v="184"/>
    <x v="102"/>
    <x v="35"/>
    <x v="155"/>
    <x v="133"/>
    <x v="215"/>
    <x v="3"/>
  </r>
  <r>
    <x v="0"/>
    <x v="16"/>
    <x v="16"/>
    <x v="43"/>
    <x v="43"/>
    <x v="43"/>
    <x v="11"/>
    <x v="185"/>
    <x v="87"/>
    <x v="35"/>
    <x v="155"/>
    <x v="100"/>
    <x v="212"/>
    <x v="3"/>
  </r>
  <r>
    <x v="0"/>
    <x v="16"/>
    <x v="16"/>
    <x v="22"/>
    <x v="22"/>
    <x v="22"/>
    <x v="11"/>
    <x v="185"/>
    <x v="87"/>
    <x v="127"/>
    <x v="243"/>
    <x v="125"/>
    <x v="168"/>
    <x v="3"/>
  </r>
  <r>
    <x v="0"/>
    <x v="16"/>
    <x v="16"/>
    <x v="14"/>
    <x v="14"/>
    <x v="14"/>
    <x v="11"/>
    <x v="185"/>
    <x v="87"/>
    <x v="35"/>
    <x v="155"/>
    <x v="100"/>
    <x v="212"/>
    <x v="3"/>
  </r>
  <r>
    <x v="0"/>
    <x v="16"/>
    <x v="16"/>
    <x v="9"/>
    <x v="9"/>
    <x v="9"/>
    <x v="11"/>
    <x v="185"/>
    <x v="87"/>
    <x v="35"/>
    <x v="155"/>
    <x v="125"/>
    <x v="168"/>
    <x v="3"/>
  </r>
  <r>
    <x v="0"/>
    <x v="16"/>
    <x v="16"/>
    <x v="7"/>
    <x v="7"/>
    <x v="7"/>
    <x v="15"/>
    <x v="186"/>
    <x v="240"/>
    <x v="35"/>
    <x v="155"/>
    <x v="125"/>
    <x v="168"/>
    <x v="3"/>
  </r>
  <r>
    <x v="0"/>
    <x v="16"/>
    <x v="16"/>
    <x v="26"/>
    <x v="26"/>
    <x v="26"/>
    <x v="15"/>
    <x v="186"/>
    <x v="240"/>
    <x v="35"/>
    <x v="155"/>
    <x v="125"/>
    <x v="168"/>
    <x v="3"/>
  </r>
  <r>
    <x v="0"/>
    <x v="16"/>
    <x v="16"/>
    <x v="33"/>
    <x v="33"/>
    <x v="33"/>
    <x v="15"/>
    <x v="186"/>
    <x v="240"/>
    <x v="35"/>
    <x v="155"/>
    <x v="125"/>
    <x v="168"/>
    <x v="3"/>
  </r>
  <r>
    <x v="0"/>
    <x v="16"/>
    <x v="16"/>
    <x v="44"/>
    <x v="44"/>
    <x v="44"/>
    <x v="15"/>
    <x v="186"/>
    <x v="240"/>
    <x v="35"/>
    <x v="155"/>
    <x v="125"/>
    <x v="168"/>
    <x v="3"/>
  </r>
  <r>
    <x v="0"/>
    <x v="16"/>
    <x v="16"/>
    <x v="13"/>
    <x v="13"/>
    <x v="13"/>
    <x v="15"/>
    <x v="186"/>
    <x v="240"/>
    <x v="35"/>
    <x v="155"/>
    <x v="125"/>
    <x v="168"/>
    <x v="3"/>
  </r>
  <r>
    <x v="0"/>
    <x v="16"/>
    <x v="16"/>
    <x v="32"/>
    <x v="32"/>
    <x v="32"/>
    <x v="15"/>
    <x v="186"/>
    <x v="240"/>
    <x v="57"/>
    <x v="59"/>
    <x v="100"/>
    <x v="212"/>
    <x v="3"/>
  </r>
  <r>
    <x v="0"/>
    <x v="16"/>
    <x v="16"/>
    <x v="45"/>
    <x v="45"/>
    <x v="45"/>
    <x v="15"/>
    <x v="186"/>
    <x v="240"/>
    <x v="57"/>
    <x v="59"/>
    <x v="125"/>
    <x v="168"/>
    <x v="3"/>
  </r>
  <r>
    <x v="0"/>
    <x v="16"/>
    <x v="16"/>
    <x v="46"/>
    <x v="46"/>
    <x v="46"/>
    <x v="15"/>
    <x v="186"/>
    <x v="240"/>
    <x v="35"/>
    <x v="155"/>
    <x v="125"/>
    <x v="168"/>
    <x v="3"/>
  </r>
  <r>
    <x v="0"/>
    <x v="16"/>
    <x v="16"/>
    <x v="47"/>
    <x v="47"/>
    <x v="47"/>
    <x v="15"/>
    <x v="186"/>
    <x v="240"/>
    <x v="35"/>
    <x v="155"/>
    <x v="125"/>
    <x v="168"/>
    <x v="3"/>
  </r>
  <r>
    <x v="0"/>
    <x v="16"/>
    <x v="16"/>
    <x v="20"/>
    <x v="20"/>
    <x v="20"/>
    <x v="15"/>
    <x v="186"/>
    <x v="240"/>
    <x v="35"/>
    <x v="155"/>
    <x v="125"/>
    <x v="168"/>
    <x v="3"/>
  </r>
  <r>
    <x v="0"/>
    <x v="16"/>
    <x v="16"/>
    <x v="21"/>
    <x v="21"/>
    <x v="21"/>
    <x v="15"/>
    <x v="186"/>
    <x v="240"/>
    <x v="35"/>
    <x v="155"/>
    <x v="125"/>
    <x v="168"/>
    <x v="3"/>
  </r>
  <r>
    <x v="0"/>
    <x v="16"/>
    <x v="16"/>
    <x v="11"/>
    <x v="11"/>
    <x v="11"/>
    <x v="15"/>
    <x v="186"/>
    <x v="240"/>
    <x v="35"/>
    <x v="155"/>
    <x v="125"/>
    <x v="168"/>
    <x v="3"/>
  </r>
  <r>
    <x v="0"/>
    <x v="16"/>
    <x v="16"/>
    <x v="30"/>
    <x v="30"/>
    <x v="30"/>
    <x v="15"/>
    <x v="186"/>
    <x v="240"/>
    <x v="57"/>
    <x v="59"/>
    <x v="100"/>
    <x v="212"/>
    <x v="3"/>
  </r>
  <r>
    <x v="0"/>
    <x v="16"/>
    <x v="16"/>
    <x v="48"/>
    <x v="48"/>
    <x v="48"/>
    <x v="15"/>
    <x v="186"/>
    <x v="240"/>
    <x v="35"/>
    <x v="155"/>
    <x v="125"/>
    <x v="168"/>
    <x v="3"/>
  </r>
  <r>
    <x v="0"/>
    <x v="16"/>
    <x v="16"/>
    <x v="12"/>
    <x v="12"/>
    <x v="12"/>
    <x v="15"/>
    <x v="186"/>
    <x v="240"/>
    <x v="35"/>
    <x v="155"/>
    <x v="125"/>
    <x v="168"/>
    <x v="3"/>
  </r>
  <r>
    <x v="0"/>
    <x v="17"/>
    <x v="17"/>
    <x v="0"/>
    <x v="0"/>
    <x v="0"/>
    <x v="0"/>
    <x v="133"/>
    <x v="241"/>
    <x v="125"/>
    <x v="245"/>
    <x v="100"/>
    <x v="216"/>
    <x v="3"/>
  </r>
  <r>
    <x v="0"/>
    <x v="17"/>
    <x v="17"/>
    <x v="1"/>
    <x v="1"/>
    <x v="1"/>
    <x v="1"/>
    <x v="147"/>
    <x v="242"/>
    <x v="72"/>
    <x v="246"/>
    <x v="133"/>
    <x v="217"/>
    <x v="3"/>
  </r>
  <r>
    <x v="0"/>
    <x v="17"/>
    <x v="17"/>
    <x v="3"/>
    <x v="3"/>
    <x v="3"/>
    <x v="2"/>
    <x v="148"/>
    <x v="243"/>
    <x v="139"/>
    <x v="247"/>
    <x v="65"/>
    <x v="218"/>
    <x v="3"/>
  </r>
  <r>
    <x v="0"/>
    <x v="17"/>
    <x v="17"/>
    <x v="4"/>
    <x v="4"/>
    <x v="4"/>
    <x v="3"/>
    <x v="116"/>
    <x v="244"/>
    <x v="128"/>
    <x v="248"/>
    <x v="115"/>
    <x v="219"/>
    <x v="3"/>
  </r>
  <r>
    <x v="0"/>
    <x v="17"/>
    <x v="17"/>
    <x v="6"/>
    <x v="6"/>
    <x v="6"/>
    <x v="4"/>
    <x v="157"/>
    <x v="245"/>
    <x v="73"/>
    <x v="249"/>
    <x v="117"/>
    <x v="220"/>
    <x v="3"/>
  </r>
  <r>
    <x v="0"/>
    <x v="17"/>
    <x v="17"/>
    <x v="26"/>
    <x v="26"/>
    <x v="26"/>
    <x v="5"/>
    <x v="187"/>
    <x v="246"/>
    <x v="132"/>
    <x v="250"/>
    <x v="104"/>
    <x v="221"/>
    <x v="3"/>
  </r>
  <r>
    <x v="0"/>
    <x v="17"/>
    <x v="17"/>
    <x v="27"/>
    <x v="27"/>
    <x v="27"/>
    <x v="6"/>
    <x v="173"/>
    <x v="247"/>
    <x v="88"/>
    <x v="251"/>
    <x v="101"/>
    <x v="222"/>
    <x v="3"/>
  </r>
  <r>
    <x v="0"/>
    <x v="17"/>
    <x v="17"/>
    <x v="7"/>
    <x v="7"/>
    <x v="7"/>
    <x v="7"/>
    <x v="180"/>
    <x v="248"/>
    <x v="132"/>
    <x v="250"/>
    <x v="101"/>
    <x v="222"/>
    <x v="3"/>
  </r>
  <r>
    <x v="0"/>
    <x v="17"/>
    <x v="17"/>
    <x v="12"/>
    <x v="12"/>
    <x v="12"/>
    <x v="8"/>
    <x v="188"/>
    <x v="113"/>
    <x v="89"/>
    <x v="252"/>
    <x v="100"/>
    <x v="216"/>
    <x v="3"/>
  </r>
  <r>
    <x v="0"/>
    <x v="17"/>
    <x v="17"/>
    <x v="2"/>
    <x v="2"/>
    <x v="2"/>
    <x v="9"/>
    <x v="175"/>
    <x v="249"/>
    <x v="132"/>
    <x v="250"/>
    <x v="62"/>
    <x v="223"/>
    <x v="3"/>
  </r>
  <r>
    <x v="0"/>
    <x v="17"/>
    <x v="17"/>
    <x v="5"/>
    <x v="5"/>
    <x v="5"/>
    <x v="10"/>
    <x v="176"/>
    <x v="250"/>
    <x v="114"/>
    <x v="253"/>
    <x v="100"/>
    <x v="216"/>
    <x v="3"/>
  </r>
  <r>
    <x v="0"/>
    <x v="17"/>
    <x v="17"/>
    <x v="8"/>
    <x v="8"/>
    <x v="8"/>
    <x v="10"/>
    <x v="176"/>
    <x v="250"/>
    <x v="113"/>
    <x v="254"/>
    <x v="62"/>
    <x v="223"/>
    <x v="3"/>
  </r>
  <r>
    <x v="0"/>
    <x v="17"/>
    <x v="17"/>
    <x v="14"/>
    <x v="14"/>
    <x v="14"/>
    <x v="12"/>
    <x v="178"/>
    <x v="251"/>
    <x v="88"/>
    <x v="251"/>
    <x v="125"/>
    <x v="168"/>
    <x v="3"/>
  </r>
  <r>
    <x v="0"/>
    <x v="17"/>
    <x v="17"/>
    <x v="31"/>
    <x v="31"/>
    <x v="31"/>
    <x v="13"/>
    <x v="182"/>
    <x v="150"/>
    <x v="57"/>
    <x v="59"/>
    <x v="117"/>
    <x v="220"/>
    <x v="3"/>
  </r>
  <r>
    <x v="0"/>
    <x v="17"/>
    <x v="17"/>
    <x v="23"/>
    <x v="23"/>
    <x v="23"/>
    <x v="13"/>
    <x v="182"/>
    <x v="150"/>
    <x v="35"/>
    <x v="171"/>
    <x v="62"/>
    <x v="223"/>
    <x v="3"/>
  </r>
  <r>
    <x v="0"/>
    <x v="17"/>
    <x v="17"/>
    <x v="22"/>
    <x v="22"/>
    <x v="22"/>
    <x v="13"/>
    <x v="182"/>
    <x v="150"/>
    <x v="35"/>
    <x v="171"/>
    <x v="62"/>
    <x v="223"/>
    <x v="3"/>
  </r>
  <r>
    <x v="0"/>
    <x v="17"/>
    <x v="17"/>
    <x v="30"/>
    <x v="30"/>
    <x v="30"/>
    <x v="13"/>
    <x v="182"/>
    <x v="150"/>
    <x v="142"/>
    <x v="168"/>
    <x v="133"/>
    <x v="217"/>
    <x v="3"/>
  </r>
  <r>
    <x v="0"/>
    <x v="17"/>
    <x v="17"/>
    <x v="24"/>
    <x v="24"/>
    <x v="24"/>
    <x v="17"/>
    <x v="183"/>
    <x v="226"/>
    <x v="127"/>
    <x v="149"/>
    <x v="133"/>
    <x v="217"/>
    <x v="3"/>
  </r>
  <r>
    <x v="0"/>
    <x v="17"/>
    <x v="17"/>
    <x v="11"/>
    <x v="11"/>
    <x v="11"/>
    <x v="17"/>
    <x v="183"/>
    <x v="226"/>
    <x v="142"/>
    <x v="168"/>
    <x v="100"/>
    <x v="216"/>
    <x v="3"/>
  </r>
  <r>
    <x v="0"/>
    <x v="17"/>
    <x v="17"/>
    <x v="34"/>
    <x v="34"/>
    <x v="34"/>
    <x v="17"/>
    <x v="183"/>
    <x v="226"/>
    <x v="142"/>
    <x v="168"/>
    <x v="125"/>
    <x v="168"/>
    <x v="3"/>
  </r>
  <r>
    <x v="0"/>
    <x v="17"/>
    <x v="17"/>
    <x v="9"/>
    <x v="9"/>
    <x v="9"/>
    <x v="17"/>
    <x v="183"/>
    <x v="226"/>
    <x v="127"/>
    <x v="149"/>
    <x v="125"/>
    <x v="168"/>
    <x v="3"/>
  </r>
  <r>
    <x v="0"/>
    <x v="17"/>
    <x v="17"/>
    <x v="10"/>
    <x v="10"/>
    <x v="10"/>
    <x v="17"/>
    <x v="183"/>
    <x v="226"/>
    <x v="113"/>
    <x v="254"/>
    <x v="125"/>
    <x v="168"/>
    <x v="3"/>
  </r>
  <r>
    <x v="0"/>
    <x v="18"/>
    <x v="18"/>
    <x v="6"/>
    <x v="6"/>
    <x v="6"/>
    <x v="0"/>
    <x v="188"/>
    <x v="252"/>
    <x v="89"/>
    <x v="255"/>
    <x v="100"/>
    <x v="224"/>
    <x v="3"/>
  </r>
  <r>
    <x v="0"/>
    <x v="18"/>
    <x v="18"/>
    <x v="0"/>
    <x v="0"/>
    <x v="0"/>
    <x v="1"/>
    <x v="176"/>
    <x v="253"/>
    <x v="114"/>
    <x v="256"/>
    <x v="100"/>
    <x v="224"/>
    <x v="3"/>
  </r>
  <r>
    <x v="0"/>
    <x v="18"/>
    <x v="18"/>
    <x v="3"/>
    <x v="3"/>
    <x v="3"/>
    <x v="2"/>
    <x v="177"/>
    <x v="254"/>
    <x v="88"/>
    <x v="257"/>
    <x v="100"/>
    <x v="224"/>
    <x v="3"/>
  </r>
  <r>
    <x v="0"/>
    <x v="18"/>
    <x v="18"/>
    <x v="5"/>
    <x v="5"/>
    <x v="5"/>
    <x v="2"/>
    <x v="177"/>
    <x v="254"/>
    <x v="114"/>
    <x v="256"/>
    <x v="125"/>
    <x v="168"/>
    <x v="3"/>
  </r>
  <r>
    <x v="0"/>
    <x v="18"/>
    <x v="18"/>
    <x v="26"/>
    <x v="26"/>
    <x v="26"/>
    <x v="4"/>
    <x v="182"/>
    <x v="58"/>
    <x v="113"/>
    <x v="258"/>
    <x v="100"/>
    <x v="224"/>
    <x v="3"/>
  </r>
  <r>
    <x v="0"/>
    <x v="18"/>
    <x v="18"/>
    <x v="25"/>
    <x v="25"/>
    <x v="25"/>
    <x v="4"/>
    <x v="182"/>
    <x v="58"/>
    <x v="142"/>
    <x v="259"/>
    <x v="133"/>
    <x v="225"/>
    <x v="3"/>
  </r>
  <r>
    <x v="0"/>
    <x v="18"/>
    <x v="18"/>
    <x v="1"/>
    <x v="1"/>
    <x v="1"/>
    <x v="4"/>
    <x v="182"/>
    <x v="58"/>
    <x v="132"/>
    <x v="129"/>
    <x v="125"/>
    <x v="168"/>
    <x v="3"/>
  </r>
  <r>
    <x v="0"/>
    <x v="18"/>
    <x v="18"/>
    <x v="7"/>
    <x v="7"/>
    <x v="7"/>
    <x v="7"/>
    <x v="183"/>
    <x v="255"/>
    <x v="142"/>
    <x v="259"/>
    <x v="100"/>
    <x v="224"/>
    <x v="3"/>
  </r>
  <r>
    <x v="0"/>
    <x v="18"/>
    <x v="18"/>
    <x v="4"/>
    <x v="4"/>
    <x v="4"/>
    <x v="7"/>
    <x v="183"/>
    <x v="255"/>
    <x v="113"/>
    <x v="258"/>
    <x v="125"/>
    <x v="168"/>
    <x v="3"/>
  </r>
  <r>
    <x v="0"/>
    <x v="18"/>
    <x v="18"/>
    <x v="29"/>
    <x v="29"/>
    <x v="29"/>
    <x v="9"/>
    <x v="184"/>
    <x v="256"/>
    <x v="142"/>
    <x v="259"/>
    <x v="125"/>
    <x v="168"/>
    <x v="3"/>
  </r>
  <r>
    <x v="0"/>
    <x v="18"/>
    <x v="18"/>
    <x v="15"/>
    <x v="15"/>
    <x v="15"/>
    <x v="9"/>
    <x v="184"/>
    <x v="256"/>
    <x v="142"/>
    <x v="259"/>
    <x v="125"/>
    <x v="168"/>
    <x v="3"/>
  </r>
  <r>
    <x v="0"/>
    <x v="18"/>
    <x v="18"/>
    <x v="27"/>
    <x v="27"/>
    <x v="27"/>
    <x v="11"/>
    <x v="185"/>
    <x v="257"/>
    <x v="127"/>
    <x v="31"/>
    <x v="125"/>
    <x v="168"/>
    <x v="3"/>
  </r>
  <r>
    <x v="0"/>
    <x v="18"/>
    <x v="18"/>
    <x v="49"/>
    <x v="49"/>
    <x v="49"/>
    <x v="11"/>
    <x v="185"/>
    <x v="257"/>
    <x v="35"/>
    <x v="16"/>
    <x v="100"/>
    <x v="224"/>
    <x v="3"/>
  </r>
  <r>
    <x v="0"/>
    <x v="18"/>
    <x v="18"/>
    <x v="8"/>
    <x v="8"/>
    <x v="8"/>
    <x v="11"/>
    <x v="185"/>
    <x v="257"/>
    <x v="127"/>
    <x v="31"/>
    <x v="125"/>
    <x v="168"/>
    <x v="3"/>
  </r>
  <r>
    <x v="0"/>
    <x v="18"/>
    <x v="18"/>
    <x v="50"/>
    <x v="50"/>
    <x v="50"/>
    <x v="14"/>
    <x v="186"/>
    <x v="258"/>
    <x v="35"/>
    <x v="16"/>
    <x v="125"/>
    <x v="168"/>
    <x v="3"/>
  </r>
  <r>
    <x v="0"/>
    <x v="18"/>
    <x v="18"/>
    <x v="33"/>
    <x v="33"/>
    <x v="33"/>
    <x v="14"/>
    <x v="186"/>
    <x v="258"/>
    <x v="35"/>
    <x v="16"/>
    <x v="125"/>
    <x v="168"/>
    <x v="3"/>
  </r>
  <r>
    <x v="0"/>
    <x v="18"/>
    <x v="18"/>
    <x v="31"/>
    <x v="31"/>
    <x v="31"/>
    <x v="14"/>
    <x v="186"/>
    <x v="258"/>
    <x v="35"/>
    <x v="16"/>
    <x v="125"/>
    <x v="168"/>
    <x v="3"/>
  </r>
  <r>
    <x v="0"/>
    <x v="18"/>
    <x v="18"/>
    <x v="32"/>
    <x v="32"/>
    <x v="32"/>
    <x v="14"/>
    <x v="186"/>
    <x v="258"/>
    <x v="57"/>
    <x v="59"/>
    <x v="100"/>
    <x v="224"/>
    <x v="3"/>
  </r>
  <r>
    <x v="0"/>
    <x v="18"/>
    <x v="18"/>
    <x v="24"/>
    <x v="24"/>
    <x v="24"/>
    <x v="14"/>
    <x v="186"/>
    <x v="258"/>
    <x v="35"/>
    <x v="16"/>
    <x v="125"/>
    <x v="168"/>
    <x v="3"/>
  </r>
  <r>
    <x v="0"/>
    <x v="18"/>
    <x v="18"/>
    <x v="28"/>
    <x v="28"/>
    <x v="28"/>
    <x v="14"/>
    <x v="186"/>
    <x v="258"/>
    <x v="57"/>
    <x v="59"/>
    <x v="100"/>
    <x v="224"/>
    <x v="3"/>
  </r>
  <r>
    <x v="0"/>
    <x v="18"/>
    <x v="18"/>
    <x v="51"/>
    <x v="51"/>
    <x v="51"/>
    <x v="14"/>
    <x v="186"/>
    <x v="258"/>
    <x v="57"/>
    <x v="59"/>
    <x v="125"/>
    <x v="168"/>
    <x v="3"/>
  </r>
  <r>
    <x v="0"/>
    <x v="18"/>
    <x v="18"/>
    <x v="9"/>
    <x v="9"/>
    <x v="9"/>
    <x v="14"/>
    <x v="186"/>
    <x v="258"/>
    <x v="35"/>
    <x v="16"/>
    <x v="125"/>
    <x v="168"/>
    <x v="3"/>
  </r>
  <r>
    <x v="0"/>
    <x v="18"/>
    <x v="18"/>
    <x v="18"/>
    <x v="18"/>
    <x v="18"/>
    <x v="14"/>
    <x v="186"/>
    <x v="258"/>
    <x v="57"/>
    <x v="59"/>
    <x v="100"/>
    <x v="224"/>
    <x v="3"/>
  </r>
  <r>
    <x v="0"/>
    <x v="19"/>
    <x v="19"/>
    <x v="5"/>
    <x v="5"/>
    <x v="5"/>
    <x v="0"/>
    <x v="130"/>
    <x v="19"/>
    <x v="119"/>
    <x v="260"/>
    <x v="68"/>
    <x v="226"/>
    <x v="3"/>
  </r>
  <r>
    <x v="0"/>
    <x v="19"/>
    <x v="19"/>
    <x v="0"/>
    <x v="0"/>
    <x v="0"/>
    <x v="1"/>
    <x v="189"/>
    <x v="259"/>
    <x v="86"/>
    <x v="261"/>
    <x v="131"/>
    <x v="143"/>
    <x v="3"/>
  </r>
  <r>
    <x v="0"/>
    <x v="19"/>
    <x v="19"/>
    <x v="3"/>
    <x v="3"/>
    <x v="3"/>
    <x v="2"/>
    <x v="112"/>
    <x v="260"/>
    <x v="56"/>
    <x v="262"/>
    <x v="109"/>
    <x v="227"/>
    <x v="3"/>
  </r>
  <r>
    <x v="0"/>
    <x v="19"/>
    <x v="19"/>
    <x v="4"/>
    <x v="4"/>
    <x v="4"/>
    <x v="3"/>
    <x v="134"/>
    <x v="261"/>
    <x v="118"/>
    <x v="263"/>
    <x v="62"/>
    <x v="142"/>
    <x v="3"/>
  </r>
  <r>
    <x v="0"/>
    <x v="19"/>
    <x v="19"/>
    <x v="13"/>
    <x v="13"/>
    <x v="13"/>
    <x v="4"/>
    <x v="116"/>
    <x v="262"/>
    <x v="102"/>
    <x v="264"/>
    <x v="104"/>
    <x v="228"/>
    <x v="3"/>
  </r>
  <r>
    <x v="0"/>
    <x v="19"/>
    <x v="19"/>
    <x v="31"/>
    <x v="31"/>
    <x v="31"/>
    <x v="5"/>
    <x v="187"/>
    <x v="94"/>
    <x v="88"/>
    <x v="265"/>
    <x v="87"/>
    <x v="229"/>
    <x v="3"/>
  </r>
  <r>
    <x v="0"/>
    <x v="19"/>
    <x v="19"/>
    <x v="6"/>
    <x v="6"/>
    <x v="6"/>
    <x v="5"/>
    <x v="187"/>
    <x v="94"/>
    <x v="144"/>
    <x v="266"/>
    <x v="100"/>
    <x v="193"/>
    <x v="3"/>
  </r>
  <r>
    <x v="0"/>
    <x v="19"/>
    <x v="19"/>
    <x v="12"/>
    <x v="12"/>
    <x v="12"/>
    <x v="7"/>
    <x v="118"/>
    <x v="263"/>
    <x v="36"/>
    <x v="267"/>
    <x v="133"/>
    <x v="230"/>
    <x v="3"/>
  </r>
  <r>
    <x v="0"/>
    <x v="19"/>
    <x v="19"/>
    <x v="7"/>
    <x v="7"/>
    <x v="7"/>
    <x v="8"/>
    <x v="179"/>
    <x v="264"/>
    <x v="102"/>
    <x v="264"/>
    <x v="131"/>
    <x v="143"/>
    <x v="3"/>
  </r>
  <r>
    <x v="0"/>
    <x v="19"/>
    <x v="19"/>
    <x v="1"/>
    <x v="1"/>
    <x v="1"/>
    <x v="8"/>
    <x v="179"/>
    <x v="264"/>
    <x v="73"/>
    <x v="268"/>
    <x v="125"/>
    <x v="168"/>
    <x v="3"/>
  </r>
  <r>
    <x v="0"/>
    <x v="19"/>
    <x v="19"/>
    <x v="9"/>
    <x v="9"/>
    <x v="9"/>
    <x v="10"/>
    <x v="173"/>
    <x v="265"/>
    <x v="102"/>
    <x v="264"/>
    <x v="100"/>
    <x v="193"/>
    <x v="3"/>
  </r>
  <r>
    <x v="0"/>
    <x v="19"/>
    <x v="19"/>
    <x v="32"/>
    <x v="32"/>
    <x v="32"/>
    <x v="11"/>
    <x v="174"/>
    <x v="29"/>
    <x v="132"/>
    <x v="269"/>
    <x v="131"/>
    <x v="143"/>
    <x v="3"/>
  </r>
  <r>
    <x v="0"/>
    <x v="19"/>
    <x v="19"/>
    <x v="8"/>
    <x v="8"/>
    <x v="8"/>
    <x v="11"/>
    <x v="174"/>
    <x v="29"/>
    <x v="89"/>
    <x v="270"/>
    <x v="133"/>
    <x v="230"/>
    <x v="3"/>
  </r>
  <r>
    <x v="0"/>
    <x v="19"/>
    <x v="19"/>
    <x v="2"/>
    <x v="2"/>
    <x v="2"/>
    <x v="11"/>
    <x v="174"/>
    <x v="29"/>
    <x v="88"/>
    <x v="265"/>
    <x v="117"/>
    <x v="231"/>
    <x v="3"/>
  </r>
  <r>
    <x v="0"/>
    <x v="19"/>
    <x v="19"/>
    <x v="10"/>
    <x v="10"/>
    <x v="10"/>
    <x v="11"/>
    <x v="174"/>
    <x v="29"/>
    <x v="54"/>
    <x v="271"/>
    <x v="125"/>
    <x v="168"/>
    <x v="3"/>
  </r>
  <r>
    <x v="0"/>
    <x v="19"/>
    <x v="19"/>
    <x v="24"/>
    <x v="24"/>
    <x v="24"/>
    <x v="15"/>
    <x v="188"/>
    <x v="85"/>
    <x v="88"/>
    <x v="265"/>
    <x v="62"/>
    <x v="142"/>
    <x v="3"/>
  </r>
  <r>
    <x v="0"/>
    <x v="19"/>
    <x v="19"/>
    <x v="28"/>
    <x v="28"/>
    <x v="28"/>
    <x v="15"/>
    <x v="188"/>
    <x v="85"/>
    <x v="114"/>
    <x v="254"/>
    <x v="128"/>
    <x v="144"/>
    <x v="3"/>
  </r>
  <r>
    <x v="0"/>
    <x v="19"/>
    <x v="19"/>
    <x v="43"/>
    <x v="43"/>
    <x v="43"/>
    <x v="17"/>
    <x v="176"/>
    <x v="177"/>
    <x v="88"/>
    <x v="265"/>
    <x v="133"/>
    <x v="230"/>
    <x v="3"/>
  </r>
  <r>
    <x v="0"/>
    <x v="19"/>
    <x v="19"/>
    <x v="52"/>
    <x v="52"/>
    <x v="52"/>
    <x v="17"/>
    <x v="176"/>
    <x v="177"/>
    <x v="114"/>
    <x v="254"/>
    <x v="100"/>
    <x v="193"/>
    <x v="3"/>
  </r>
  <r>
    <x v="0"/>
    <x v="19"/>
    <x v="19"/>
    <x v="16"/>
    <x v="16"/>
    <x v="16"/>
    <x v="19"/>
    <x v="177"/>
    <x v="162"/>
    <x v="113"/>
    <x v="272"/>
    <x v="128"/>
    <x v="144"/>
    <x v="3"/>
  </r>
  <r>
    <x v="0"/>
    <x v="19"/>
    <x v="19"/>
    <x v="44"/>
    <x v="44"/>
    <x v="44"/>
    <x v="19"/>
    <x v="177"/>
    <x v="162"/>
    <x v="113"/>
    <x v="272"/>
    <x v="128"/>
    <x v="144"/>
    <x v="3"/>
  </r>
  <r>
    <x v="0"/>
    <x v="19"/>
    <x v="19"/>
    <x v="53"/>
    <x v="53"/>
    <x v="53"/>
    <x v="19"/>
    <x v="177"/>
    <x v="162"/>
    <x v="113"/>
    <x v="272"/>
    <x v="128"/>
    <x v="144"/>
    <x v="3"/>
  </r>
  <r>
    <x v="0"/>
    <x v="20"/>
    <x v="20"/>
    <x v="1"/>
    <x v="1"/>
    <x v="1"/>
    <x v="0"/>
    <x v="67"/>
    <x v="266"/>
    <x v="66"/>
    <x v="273"/>
    <x v="131"/>
    <x v="232"/>
    <x v="3"/>
  </r>
  <r>
    <x v="0"/>
    <x v="20"/>
    <x v="20"/>
    <x v="0"/>
    <x v="0"/>
    <x v="0"/>
    <x v="1"/>
    <x v="160"/>
    <x v="267"/>
    <x v="82"/>
    <x v="274"/>
    <x v="128"/>
    <x v="233"/>
    <x v="3"/>
  </r>
  <r>
    <x v="0"/>
    <x v="20"/>
    <x v="20"/>
    <x v="3"/>
    <x v="3"/>
    <x v="3"/>
    <x v="2"/>
    <x v="190"/>
    <x v="268"/>
    <x v="55"/>
    <x v="275"/>
    <x v="113"/>
    <x v="234"/>
    <x v="3"/>
  </r>
  <r>
    <x v="0"/>
    <x v="20"/>
    <x v="20"/>
    <x v="6"/>
    <x v="6"/>
    <x v="6"/>
    <x v="3"/>
    <x v="161"/>
    <x v="269"/>
    <x v="131"/>
    <x v="276"/>
    <x v="101"/>
    <x v="235"/>
    <x v="3"/>
  </r>
  <r>
    <x v="0"/>
    <x v="20"/>
    <x v="20"/>
    <x v="4"/>
    <x v="4"/>
    <x v="4"/>
    <x v="4"/>
    <x v="191"/>
    <x v="270"/>
    <x v="118"/>
    <x v="277"/>
    <x v="65"/>
    <x v="236"/>
    <x v="3"/>
  </r>
  <r>
    <x v="0"/>
    <x v="20"/>
    <x v="20"/>
    <x v="2"/>
    <x v="2"/>
    <x v="2"/>
    <x v="5"/>
    <x v="131"/>
    <x v="271"/>
    <x v="53"/>
    <x v="262"/>
    <x v="119"/>
    <x v="237"/>
    <x v="3"/>
  </r>
  <r>
    <x v="0"/>
    <x v="20"/>
    <x v="20"/>
    <x v="5"/>
    <x v="5"/>
    <x v="5"/>
    <x v="6"/>
    <x v="171"/>
    <x v="272"/>
    <x v="72"/>
    <x v="278"/>
    <x v="115"/>
    <x v="43"/>
    <x v="3"/>
  </r>
  <r>
    <x v="0"/>
    <x v="20"/>
    <x v="20"/>
    <x v="25"/>
    <x v="25"/>
    <x v="25"/>
    <x v="7"/>
    <x v="133"/>
    <x v="255"/>
    <x v="103"/>
    <x v="279"/>
    <x v="98"/>
    <x v="238"/>
    <x v="3"/>
  </r>
  <r>
    <x v="0"/>
    <x v="20"/>
    <x v="20"/>
    <x v="8"/>
    <x v="8"/>
    <x v="8"/>
    <x v="8"/>
    <x v="118"/>
    <x v="273"/>
    <x v="114"/>
    <x v="122"/>
    <x v="98"/>
    <x v="238"/>
    <x v="3"/>
  </r>
  <r>
    <x v="0"/>
    <x v="20"/>
    <x v="20"/>
    <x v="9"/>
    <x v="9"/>
    <x v="9"/>
    <x v="9"/>
    <x v="173"/>
    <x v="257"/>
    <x v="89"/>
    <x v="69"/>
    <x v="133"/>
    <x v="239"/>
    <x v="3"/>
  </r>
  <r>
    <x v="0"/>
    <x v="20"/>
    <x v="20"/>
    <x v="7"/>
    <x v="7"/>
    <x v="7"/>
    <x v="10"/>
    <x v="175"/>
    <x v="274"/>
    <x v="88"/>
    <x v="280"/>
    <x v="128"/>
    <x v="233"/>
    <x v="3"/>
  </r>
  <r>
    <x v="0"/>
    <x v="20"/>
    <x v="20"/>
    <x v="15"/>
    <x v="15"/>
    <x v="15"/>
    <x v="10"/>
    <x v="175"/>
    <x v="274"/>
    <x v="113"/>
    <x v="281"/>
    <x v="117"/>
    <x v="36"/>
    <x v="3"/>
  </r>
  <r>
    <x v="0"/>
    <x v="20"/>
    <x v="20"/>
    <x v="14"/>
    <x v="14"/>
    <x v="14"/>
    <x v="12"/>
    <x v="176"/>
    <x v="208"/>
    <x v="113"/>
    <x v="281"/>
    <x v="62"/>
    <x v="240"/>
    <x v="3"/>
  </r>
  <r>
    <x v="0"/>
    <x v="20"/>
    <x v="20"/>
    <x v="21"/>
    <x v="21"/>
    <x v="21"/>
    <x v="12"/>
    <x v="176"/>
    <x v="208"/>
    <x v="113"/>
    <x v="281"/>
    <x v="62"/>
    <x v="240"/>
    <x v="3"/>
  </r>
  <r>
    <x v="0"/>
    <x v="20"/>
    <x v="20"/>
    <x v="10"/>
    <x v="10"/>
    <x v="10"/>
    <x v="14"/>
    <x v="177"/>
    <x v="258"/>
    <x v="114"/>
    <x v="122"/>
    <x v="125"/>
    <x v="168"/>
    <x v="3"/>
  </r>
  <r>
    <x v="0"/>
    <x v="20"/>
    <x v="20"/>
    <x v="18"/>
    <x v="18"/>
    <x v="18"/>
    <x v="14"/>
    <x v="177"/>
    <x v="258"/>
    <x v="57"/>
    <x v="59"/>
    <x v="131"/>
    <x v="232"/>
    <x v="3"/>
  </r>
  <r>
    <x v="0"/>
    <x v="20"/>
    <x v="20"/>
    <x v="26"/>
    <x v="26"/>
    <x v="26"/>
    <x v="16"/>
    <x v="178"/>
    <x v="275"/>
    <x v="113"/>
    <x v="281"/>
    <x v="133"/>
    <x v="239"/>
    <x v="3"/>
  </r>
  <r>
    <x v="0"/>
    <x v="20"/>
    <x v="20"/>
    <x v="11"/>
    <x v="11"/>
    <x v="11"/>
    <x v="16"/>
    <x v="178"/>
    <x v="275"/>
    <x v="88"/>
    <x v="280"/>
    <x v="125"/>
    <x v="168"/>
    <x v="3"/>
  </r>
  <r>
    <x v="0"/>
    <x v="20"/>
    <x v="20"/>
    <x v="34"/>
    <x v="34"/>
    <x v="34"/>
    <x v="16"/>
    <x v="178"/>
    <x v="275"/>
    <x v="35"/>
    <x v="282"/>
    <x v="117"/>
    <x v="36"/>
    <x v="3"/>
  </r>
  <r>
    <x v="0"/>
    <x v="20"/>
    <x v="20"/>
    <x v="27"/>
    <x v="27"/>
    <x v="27"/>
    <x v="19"/>
    <x v="182"/>
    <x v="276"/>
    <x v="35"/>
    <x v="282"/>
    <x v="62"/>
    <x v="240"/>
    <x v="3"/>
  </r>
  <r>
    <x v="0"/>
    <x v="20"/>
    <x v="20"/>
    <x v="47"/>
    <x v="47"/>
    <x v="47"/>
    <x v="19"/>
    <x v="182"/>
    <x v="276"/>
    <x v="127"/>
    <x v="137"/>
    <x v="128"/>
    <x v="233"/>
    <x v="3"/>
  </r>
  <r>
    <x v="0"/>
    <x v="20"/>
    <x v="20"/>
    <x v="20"/>
    <x v="20"/>
    <x v="20"/>
    <x v="19"/>
    <x v="182"/>
    <x v="276"/>
    <x v="57"/>
    <x v="59"/>
    <x v="117"/>
    <x v="36"/>
    <x v="3"/>
  </r>
  <r>
    <x v="0"/>
    <x v="20"/>
    <x v="20"/>
    <x v="42"/>
    <x v="42"/>
    <x v="42"/>
    <x v="19"/>
    <x v="182"/>
    <x v="276"/>
    <x v="57"/>
    <x v="59"/>
    <x v="117"/>
    <x v="36"/>
    <x v="3"/>
  </r>
  <r>
    <x v="0"/>
    <x v="21"/>
    <x v="21"/>
    <x v="3"/>
    <x v="3"/>
    <x v="3"/>
    <x v="0"/>
    <x v="145"/>
    <x v="277"/>
    <x v="118"/>
    <x v="283"/>
    <x v="134"/>
    <x v="241"/>
    <x v="3"/>
  </r>
  <r>
    <x v="0"/>
    <x v="21"/>
    <x v="21"/>
    <x v="1"/>
    <x v="1"/>
    <x v="1"/>
    <x v="1"/>
    <x v="114"/>
    <x v="278"/>
    <x v="143"/>
    <x v="284"/>
    <x v="128"/>
    <x v="157"/>
    <x v="3"/>
  </r>
  <r>
    <x v="0"/>
    <x v="21"/>
    <x v="21"/>
    <x v="0"/>
    <x v="0"/>
    <x v="0"/>
    <x v="2"/>
    <x v="134"/>
    <x v="279"/>
    <x v="71"/>
    <x v="285"/>
    <x v="133"/>
    <x v="242"/>
    <x v="3"/>
  </r>
  <r>
    <x v="0"/>
    <x v="21"/>
    <x v="21"/>
    <x v="5"/>
    <x v="5"/>
    <x v="5"/>
    <x v="3"/>
    <x v="116"/>
    <x v="280"/>
    <x v="36"/>
    <x v="286"/>
    <x v="101"/>
    <x v="243"/>
    <x v="3"/>
  </r>
  <r>
    <x v="0"/>
    <x v="21"/>
    <x v="21"/>
    <x v="4"/>
    <x v="4"/>
    <x v="4"/>
    <x v="3"/>
    <x v="116"/>
    <x v="280"/>
    <x v="54"/>
    <x v="287"/>
    <x v="87"/>
    <x v="244"/>
    <x v="3"/>
  </r>
  <r>
    <x v="0"/>
    <x v="21"/>
    <x v="21"/>
    <x v="25"/>
    <x v="25"/>
    <x v="25"/>
    <x v="5"/>
    <x v="172"/>
    <x v="126"/>
    <x v="54"/>
    <x v="287"/>
    <x v="101"/>
    <x v="243"/>
    <x v="3"/>
  </r>
  <r>
    <x v="0"/>
    <x v="21"/>
    <x v="21"/>
    <x v="2"/>
    <x v="2"/>
    <x v="2"/>
    <x v="6"/>
    <x v="118"/>
    <x v="281"/>
    <x v="88"/>
    <x v="288"/>
    <x v="115"/>
    <x v="245"/>
    <x v="3"/>
  </r>
  <r>
    <x v="0"/>
    <x v="21"/>
    <x v="21"/>
    <x v="7"/>
    <x v="7"/>
    <x v="7"/>
    <x v="7"/>
    <x v="180"/>
    <x v="282"/>
    <x v="132"/>
    <x v="289"/>
    <x v="101"/>
    <x v="243"/>
    <x v="3"/>
  </r>
  <r>
    <x v="0"/>
    <x v="21"/>
    <x v="21"/>
    <x v="6"/>
    <x v="6"/>
    <x v="6"/>
    <x v="8"/>
    <x v="174"/>
    <x v="283"/>
    <x v="139"/>
    <x v="290"/>
    <x v="128"/>
    <x v="157"/>
    <x v="3"/>
  </r>
  <r>
    <x v="0"/>
    <x v="21"/>
    <x v="21"/>
    <x v="8"/>
    <x v="8"/>
    <x v="8"/>
    <x v="9"/>
    <x v="178"/>
    <x v="50"/>
    <x v="127"/>
    <x v="291"/>
    <x v="62"/>
    <x v="49"/>
    <x v="3"/>
  </r>
  <r>
    <x v="0"/>
    <x v="21"/>
    <x v="21"/>
    <x v="15"/>
    <x v="15"/>
    <x v="15"/>
    <x v="9"/>
    <x v="178"/>
    <x v="50"/>
    <x v="35"/>
    <x v="292"/>
    <x v="133"/>
    <x v="242"/>
    <x v="3"/>
  </r>
  <r>
    <x v="0"/>
    <x v="21"/>
    <x v="21"/>
    <x v="11"/>
    <x v="11"/>
    <x v="11"/>
    <x v="11"/>
    <x v="182"/>
    <x v="284"/>
    <x v="113"/>
    <x v="123"/>
    <x v="100"/>
    <x v="246"/>
    <x v="3"/>
  </r>
  <r>
    <x v="0"/>
    <x v="21"/>
    <x v="21"/>
    <x v="48"/>
    <x v="48"/>
    <x v="48"/>
    <x v="11"/>
    <x v="182"/>
    <x v="284"/>
    <x v="127"/>
    <x v="291"/>
    <x v="128"/>
    <x v="157"/>
    <x v="3"/>
  </r>
  <r>
    <x v="0"/>
    <x v="21"/>
    <x v="21"/>
    <x v="9"/>
    <x v="9"/>
    <x v="9"/>
    <x v="11"/>
    <x v="182"/>
    <x v="284"/>
    <x v="113"/>
    <x v="123"/>
    <x v="125"/>
    <x v="168"/>
    <x v="3"/>
  </r>
  <r>
    <x v="0"/>
    <x v="21"/>
    <x v="21"/>
    <x v="17"/>
    <x v="17"/>
    <x v="17"/>
    <x v="14"/>
    <x v="183"/>
    <x v="285"/>
    <x v="35"/>
    <x v="292"/>
    <x v="128"/>
    <x v="157"/>
    <x v="3"/>
  </r>
  <r>
    <x v="0"/>
    <x v="21"/>
    <x v="21"/>
    <x v="28"/>
    <x v="28"/>
    <x v="28"/>
    <x v="15"/>
    <x v="184"/>
    <x v="286"/>
    <x v="142"/>
    <x v="135"/>
    <x v="125"/>
    <x v="168"/>
    <x v="3"/>
  </r>
  <r>
    <x v="0"/>
    <x v="21"/>
    <x v="21"/>
    <x v="29"/>
    <x v="29"/>
    <x v="29"/>
    <x v="15"/>
    <x v="184"/>
    <x v="286"/>
    <x v="35"/>
    <x v="292"/>
    <x v="133"/>
    <x v="242"/>
    <x v="3"/>
  </r>
  <r>
    <x v="0"/>
    <x v="21"/>
    <x v="21"/>
    <x v="22"/>
    <x v="22"/>
    <x v="22"/>
    <x v="15"/>
    <x v="184"/>
    <x v="286"/>
    <x v="57"/>
    <x v="59"/>
    <x v="128"/>
    <x v="157"/>
    <x v="3"/>
  </r>
  <r>
    <x v="0"/>
    <x v="21"/>
    <x v="21"/>
    <x v="34"/>
    <x v="34"/>
    <x v="34"/>
    <x v="15"/>
    <x v="184"/>
    <x v="286"/>
    <x v="127"/>
    <x v="291"/>
    <x v="125"/>
    <x v="168"/>
    <x v="3"/>
  </r>
  <r>
    <x v="0"/>
    <x v="21"/>
    <x v="21"/>
    <x v="35"/>
    <x v="35"/>
    <x v="35"/>
    <x v="19"/>
    <x v="185"/>
    <x v="287"/>
    <x v="57"/>
    <x v="59"/>
    <x v="133"/>
    <x v="242"/>
    <x v="3"/>
  </r>
  <r>
    <x v="0"/>
    <x v="21"/>
    <x v="21"/>
    <x v="38"/>
    <x v="38"/>
    <x v="38"/>
    <x v="19"/>
    <x v="185"/>
    <x v="287"/>
    <x v="57"/>
    <x v="59"/>
    <x v="133"/>
    <x v="242"/>
    <x v="3"/>
  </r>
  <r>
    <x v="0"/>
    <x v="21"/>
    <x v="21"/>
    <x v="19"/>
    <x v="19"/>
    <x v="19"/>
    <x v="19"/>
    <x v="185"/>
    <x v="287"/>
    <x v="57"/>
    <x v="59"/>
    <x v="133"/>
    <x v="242"/>
    <x v="3"/>
  </r>
  <r>
    <x v="0"/>
    <x v="21"/>
    <x v="21"/>
    <x v="10"/>
    <x v="10"/>
    <x v="10"/>
    <x v="19"/>
    <x v="185"/>
    <x v="287"/>
    <x v="127"/>
    <x v="291"/>
    <x v="125"/>
    <x v="168"/>
    <x v="3"/>
  </r>
  <r>
    <x v="0"/>
    <x v="21"/>
    <x v="21"/>
    <x v="40"/>
    <x v="40"/>
    <x v="40"/>
    <x v="19"/>
    <x v="185"/>
    <x v="287"/>
    <x v="57"/>
    <x v="59"/>
    <x v="133"/>
    <x v="242"/>
    <x v="3"/>
  </r>
  <r>
    <x v="0"/>
    <x v="21"/>
    <x v="21"/>
    <x v="12"/>
    <x v="12"/>
    <x v="12"/>
    <x v="19"/>
    <x v="185"/>
    <x v="287"/>
    <x v="57"/>
    <x v="59"/>
    <x v="133"/>
    <x v="242"/>
    <x v="3"/>
  </r>
  <r>
    <x v="0"/>
    <x v="21"/>
    <x v="21"/>
    <x v="42"/>
    <x v="42"/>
    <x v="42"/>
    <x v="19"/>
    <x v="185"/>
    <x v="287"/>
    <x v="57"/>
    <x v="59"/>
    <x v="133"/>
    <x v="242"/>
    <x v="3"/>
  </r>
  <r>
    <x v="0"/>
    <x v="22"/>
    <x v="22"/>
    <x v="3"/>
    <x v="3"/>
    <x v="3"/>
    <x v="0"/>
    <x v="153"/>
    <x v="288"/>
    <x v="143"/>
    <x v="173"/>
    <x v="132"/>
    <x v="247"/>
    <x v="3"/>
  </r>
  <r>
    <x v="0"/>
    <x v="22"/>
    <x v="22"/>
    <x v="25"/>
    <x v="25"/>
    <x v="25"/>
    <x v="1"/>
    <x v="160"/>
    <x v="289"/>
    <x v="99"/>
    <x v="293"/>
    <x v="123"/>
    <x v="248"/>
    <x v="3"/>
  </r>
  <r>
    <x v="0"/>
    <x v="22"/>
    <x v="22"/>
    <x v="1"/>
    <x v="1"/>
    <x v="1"/>
    <x v="2"/>
    <x v="191"/>
    <x v="290"/>
    <x v="117"/>
    <x v="294"/>
    <x v="101"/>
    <x v="249"/>
    <x v="3"/>
  </r>
  <r>
    <x v="0"/>
    <x v="22"/>
    <x v="22"/>
    <x v="0"/>
    <x v="0"/>
    <x v="0"/>
    <x v="3"/>
    <x v="134"/>
    <x v="291"/>
    <x v="71"/>
    <x v="295"/>
    <x v="133"/>
    <x v="124"/>
    <x v="3"/>
  </r>
  <r>
    <x v="0"/>
    <x v="22"/>
    <x v="22"/>
    <x v="4"/>
    <x v="4"/>
    <x v="4"/>
    <x v="4"/>
    <x v="167"/>
    <x v="292"/>
    <x v="102"/>
    <x v="296"/>
    <x v="87"/>
    <x v="250"/>
    <x v="3"/>
  </r>
  <r>
    <x v="0"/>
    <x v="22"/>
    <x v="22"/>
    <x v="5"/>
    <x v="5"/>
    <x v="5"/>
    <x v="5"/>
    <x v="172"/>
    <x v="293"/>
    <x v="102"/>
    <x v="296"/>
    <x v="68"/>
    <x v="7"/>
    <x v="3"/>
  </r>
  <r>
    <x v="0"/>
    <x v="22"/>
    <x v="22"/>
    <x v="2"/>
    <x v="2"/>
    <x v="2"/>
    <x v="6"/>
    <x v="187"/>
    <x v="294"/>
    <x v="88"/>
    <x v="297"/>
    <x v="87"/>
    <x v="250"/>
    <x v="3"/>
  </r>
  <r>
    <x v="0"/>
    <x v="22"/>
    <x v="22"/>
    <x v="6"/>
    <x v="6"/>
    <x v="6"/>
    <x v="7"/>
    <x v="179"/>
    <x v="295"/>
    <x v="128"/>
    <x v="44"/>
    <x v="62"/>
    <x v="30"/>
    <x v="3"/>
  </r>
  <r>
    <x v="0"/>
    <x v="22"/>
    <x v="22"/>
    <x v="7"/>
    <x v="7"/>
    <x v="7"/>
    <x v="8"/>
    <x v="181"/>
    <x v="296"/>
    <x v="132"/>
    <x v="298"/>
    <x v="102"/>
    <x v="251"/>
    <x v="3"/>
  </r>
  <r>
    <x v="0"/>
    <x v="22"/>
    <x v="22"/>
    <x v="12"/>
    <x v="12"/>
    <x v="12"/>
    <x v="9"/>
    <x v="175"/>
    <x v="297"/>
    <x v="132"/>
    <x v="298"/>
    <x v="62"/>
    <x v="30"/>
    <x v="3"/>
  </r>
  <r>
    <x v="0"/>
    <x v="22"/>
    <x v="22"/>
    <x v="17"/>
    <x v="17"/>
    <x v="17"/>
    <x v="10"/>
    <x v="176"/>
    <x v="298"/>
    <x v="35"/>
    <x v="299"/>
    <x v="102"/>
    <x v="251"/>
    <x v="3"/>
  </r>
  <r>
    <x v="0"/>
    <x v="22"/>
    <x v="22"/>
    <x v="14"/>
    <x v="14"/>
    <x v="14"/>
    <x v="11"/>
    <x v="178"/>
    <x v="105"/>
    <x v="132"/>
    <x v="298"/>
    <x v="100"/>
    <x v="252"/>
    <x v="3"/>
  </r>
  <r>
    <x v="0"/>
    <x v="22"/>
    <x v="22"/>
    <x v="8"/>
    <x v="8"/>
    <x v="8"/>
    <x v="11"/>
    <x v="178"/>
    <x v="105"/>
    <x v="57"/>
    <x v="59"/>
    <x v="131"/>
    <x v="92"/>
    <x v="3"/>
  </r>
  <r>
    <x v="0"/>
    <x v="22"/>
    <x v="22"/>
    <x v="26"/>
    <x v="26"/>
    <x v="26"/>
    <x v="13"/>
    <x v="182"/>
    <x v="299"/>
    <x v="127"/>
    <x v="300"/>
    <x v="133"/>
    <x v="124"/>
    <x v="0"/>
  </r>
  <r>
    <x v="0"/>
    <x v="22"/>
    <x v="22"/>
    <x v="48"/>
    <x v="48"/>
    <x v="48"/>
    <x v="13"/>
    <x v="182"/>
    <x v="299"/>
    <x v="127"/>
    <x v="300"/>
    <x v="133"/>
    <x v="124"/>
    <x v="3"/>
  </r>
  <r>
    <x v="0"/>
    <x v="22"/>
    <x v="22"/>
    <x v="9"/>
    <x v="9"/>
    <x v="9"/>
    <x v="13"/>
    <x v="182"/>
    <x v="299"/>
    <x v="142"/>
    <x v="170"/>
    <x v="100"/>
    <x v="252"/>
    <x v="3"/>
  </r>
  <r>
    <x v="0"/>
    <x v="22"/>
    <x v="22"/>
    <x v="10"/>
    <x v="10"/>
    <x v="10"/>
    <x v="13"/>
    <x v="182"/>
    <x v="299"/>
    <x v="132"/>
    <x v="298"/>
    <x v="125"/>
    <x v="168"/>
    <x v="3"/>
  </r>
  <r>
    <x v="0"/>
    <x v="22"/>
    <x v="22"/>
    <x v="47"/>
    <x v="47"/>
    <x v="47"/>
    <x v="17"/>
    <x v="183"/>
    <x v="300"/>
    <x v="127"/>
    <x v="300"/>
    <x v="133"/>
    <x v="124"/>
    <x v="3"/>
  </r>
  <r>
    <x v="0"/>
    <x v="22"/>
    <x v="22"/>
    <x v="29"/>
    <x v="29"/>
    <x v="29"/>
    <x v="17"/>
    <x v="183"/>
    <x v="300"/>
    <x v="127"/>
    <x v="300"/>
    <x v="133"/>
    <x v="124"/>
    <x v="3"/>
  </r>
  <r>
    <x v="0"/>
    <x v="22"/>
    <x v="22"/>
    <x v="11"/>
    <x v="11"/>
    <x v="11"/>
    <x v="17"/>
    <x v="183"/>
    <x v="300"/>
    <x v="142"/>
    <x v="170"/>
    <x v="100"/>
    <x v="252"/>
    <x v="3"/>
  </r>
  <r>
    <x v="0"/>
    <x v="22"/>
    <x v="22"/>
    <x v="42"/>
    <x v="42"/>
    <x v="42"/>
    <x v="17"/>
    <x v="183"/>
    <x v="300"/>
    <x v="57"/>
    <x v="59"/>
    <x v="62"/>
    <x v="30"/>
    <x v="3"/>
  </r>
  <r>
    <x v="0"/>
    <x v="23"/>
    <x v="23"/>
    <x v="25"/>
    <x v="25"/>
    <x v="25"/>
    <x v="0"/>
    <x v="192"/>
    <x v="301"/>
    <x v="107"/>
    <x v="301"/>
    <x v="60"/>
    <x v="253"/>
    <x v="3"/>
  </r>
  <r>
    <x v="0"/>
    <x v="23"/>
    <x v="23"/>
    <x v="1"/>
    <x v="1"/>
    <x v="1"/>
    <x v="1"/>
    <x v="65"/>
    <x v="302"/>
    <x v="137"/>
    <x v="302"/>
    <x v="66"/>
    <x v="254"/>
    <x v="3"/>
  </r>
  <r>
    <x v="0"/>
    <x v="23"/>
    <x v="23"/>
    <x v="6"/>
    <x v="6"/>
    <x v="6"/>
    <x v="2"/>
    <x v="113"/>
    <x v="303"/>
    <x v="128"/>
    <x v="303"/>
    <x v="97"/>
    <x v="255"/>
    <x v="3"/>
  </r>
  <r>
    <x v="0"/>
    <x v="23"/>
    <x v="23"/>
    <x v="2"/>
    <x v="2"/>
    <x v="2"/>
    <x v="3"/>
    <x v="165"/>
    <x v="304"/>
    <x v="56"/>
    <x v="304"/>
    <x v="78"/>
    <x v="256"/>
    <x v="3"/>
  </r>
  <r>
    <x v="0"/>
    <x v="23"/>
    <x v="23"/>
    <x v="3"/>
    <x v="3"/>
    <x v="3"/>
    <x v="4"/>
    <x v="134"/>
    <x v="305"/>
    <x v="89"/>
    <x v="182"/>
    <x v="65"/>
    <x v="228"/>
    <x v="3"/>
  </r>
  <r>
    <x v="0"/>
    <x v="23"/>
    <x v="23"/>
    <x v="0"/>
    <x v="0"/>
    <x v="0"/>
    <x v="4"/>
    <x v="134"/>
    <x v="305"/>
    <x v="56"/>
    <x v="304"/>
    <x v="102"/>
    <x v="257"/>
    <x v="3"/>
  </r>
  <r>
    <x v="0"/>
    <x v="23"/>
    <x v="23"/>
    <x v="4"/>
    <x v="4"/>
    <x v="4"/>
    <x v="6"/>
    <x v="167"/>
    <x v="306"/>
    <x v="128"/>
    <x v="303"/>
    <x v="98"/>
    <x v="258"/>
    <x v="3"/>
  </r>
  <r>
    <x v="0"/>
    <x v="23"/>
    <x v="23"/>
    <x v="5"/>
    <x v="5"/>
    <x v="5"/>
    <x v="7"/>
    <x v="187"/>
    <x v="307"/>
    <x v="18"/>
    <x v="205"/>
    <x v="117"/>
    <x v="46"/>
    <x v="3"/>
  </r>
  <r>
    <x v="0"/>
    <x v="23"/>
    <x v="23"/>
    <x v="7"/>
    <x v="7"/>
    <x v="7"/>
    <x v="8"/>
    <x v="174"/>
    <x v="308"/>
    <x v="113"/>
    <x v="305"/>
    <x v="102"/>
    <x v="257"/>
    <x v="3"/>
  </r>
  <r>
    <x v="0"/>
    <x v="23"/>
    <x v="23"/>
    <x v="14"/>
    <x v="14"/>
    <x v="14"/>
    <x v="9"/>
    <x v="175"/>
    <x v="103"/>
    <x v="142"/>
    <x v="139"/>
    <x v="131"/>
    <x v="171"/>
    <x v="3"/>
  </r>
  <r>
    <x v="0"/>
    <x v="23"/>
    <x v="23"/>
    <x v="8"/>
    <x v="8"/>
    <x v="8"/>
    <x v="9"/>
    <x v="175"/>
    <x v="103"/>
    <x v="142"/>
    <x v="139"/>
    <x v="131"/>
    <x v="171"/>
    <x v="3"/>
  </r>
  <r>
    <x v="0"/>
    <x v="23"/>
    <x v="23"/>
    <x v="48"/>
    <x v="48"/>
    <x v="48"/>
    <x v="11"/>
    <x v="176"/>
    <x v="51"/>
    <x v="127"/>
    <x v="306"/>
    <x v="131"/>
    <x v="171"/>
    <x v="3"/>
  </r>
  <r>
    <x v="0"/>
    <x v="23"/>
    <x v="23"/>
    <x v="11"/>
    <x v="11"/>
    <x v="11"/>
    <x v="12"/>
    <x v="178"/>
    <x v="285"/>
    <x v="142"/>
    <x v="139"/>
    <x v="128"/>
    <x v="174"/>
    <x v="3"/>
  </r>
  <r>
    <x v="0"/>
    <x v="23"/>
    <x v="23"/>
    <x v="15"/>
    <x v="15"/>
    <x v="15"/>
    <x v="12"/>
    <x v="178"/>
    <x v="285"/>
    <x v="113"/>
    <x v="305"/>
    <x v="133"/>
    <x v="259"/>
    <x v="3"/>
  </r>
  <r>
    <x v="0"/>
    <x v="23"/>
    <x v="23"/>
    <x v="9"/>
    <x v="9"/>
    <x v="9"/>
    <x v="12"/>
    <x v="178"/>
    <x v="285"/>
    <x v="132"/>
    <x v="307"/>
    <x v="125"/>
    <x v="168"/>
    <x v="3"/>
  </r>
  <r>
    <x v="0"/>
    <x v="23"/>
    <x v="23"/>
    <x v="26"/>
    <x v="26"/>
    <x v="26"/>
    <x v="15"/>
    <x v="182"/>
    <x v="192"/>
    <x v="127"/>
    <x v="306"/>
    <x v="128"/>
    <x v="174"/>
    <x v="3"/>
  </r>
  <r>
    <x v="0"/>
    <x v="23"/>
    <x v="23"/>
    <x v="17"/>
    <x v="17"/>
    <x v="17"/>
    <x v="16"/>
    <x v="183"/>
    <x v="309"/>
    <x v="35"/>
    <x v="17"/>
    <x v="128"/>
    <x v="174"/>
    <x v="3"/>
  </r>
  <r>
    <x v="0"/>
    <x v="23"/>
    <x v="23"/>
    <x v="54"/>
    <x v="54"/>
    <x v="54"/>
    <x v="16"/>
    <x v="183"/>
    <x v="309"/>
    <x v="35"/>
    <x v="17"/>
    <x v="128"/>
    <x v="174"/>
    <x v="3"/>
  </r>
  <r>
    <x v="0"/>
    <x v="23"/>
    <x v="23"/>
    <x v="30"/>
    <x v="30"/>
    <x v="30"/>
    <x v="16"/>
    <x v="183"/>
    <x v="309"/>
    <x v="35"/>
    <x v="17"/>
    <x v="128"/>
    <x v="174"/>
    <x v="3"/>
  </r>
  <r>
    <x v="0"/>
    <x v="23"/>
    <x v="23"/>
    <x v="29"/>
    <x v="29"/>
    <x v="29"/>
    <x v="19"/>
    <x v="184"/>
    <x v="287"/>
    <x v="35"/>
    <x v="17"/>
    <x v="133"/>
    <x v="259"/>
    <x v="3"/>
  </r>
  <r>
    <x v="0"/>
    <x v="23"/>
    <x v="23"/>
    <x v="10"/>
    <x v="10"/>
    <x v="10"/>
    <x v="19"/>
    <x v="184"/>
    <x v="287"/>
    <x v="127"/>
    <x v="306"/>
    <x v="100"/>
    <x v="179"/>
    <x v="3"/>
  </r>
  <r>
    <x v="0"/>
    <x v="24"/>
    <x v="24"/>
    <x v="3"/>
    <x v="3"/>
    <x v="3"/>
    <x v="0"/>
    <x v="179"/>
    <x v="310"/>
    <x v="139"/>
    <x v="308"/>
    <x v="101"/>
    <x v="260"/>
    <x v="3"/>
  </r>
  <r>
    <x v="0"/>
    <x v="24"/>
    <x v="24"/>
    <x v="0"/>
    <x v="0"/>
    <x v="0"/>
    <x v="1"/>
    <x v="181"/>
    <x v="311"/>
    <x v="54"/>
    <x v="309"/>
    <x v="100"/>
    <x v="126"/>
    <x v="3"/>
  </r>
  <r>
    <x v="0"/>
    <x v="24"/>
    <x v="24"/>
    <x v="7"/>
    <x v="7"/>
    <x v="7"/>
    <x v="2"/>
    <x v="177"/>
    <x v="312"/>
    <x v="113"/>
    <x v="310"/>
    <x v="128"/>
    <x v="54"/>
    <x v="3"/>
  </r>
  <r>
    <x v="0"/>
    <x v="24"/>
    <x v="24"/>
    <x v="5"/>
    <x v="5"/>
    <x v="5"/>
    <x v="3"/>
    <x v="178"/>
    <x v="313"/>
    <x v="132"/>
    <x v="311"/>
    <x v="100"/>
    <x v="126"/>
    <x v="3"/>
  </r>
  <r>
    <x v="0"/>
    <x v="24"/>
    <x v="24"/>
    <x v="9"/>
    <x v="9"/>
    <x v="9"/>
    <x v="3"/>
    <x v="178"/>
    <x v="313"/>
    <x v="88"/>
    <x v="312"/>
    <x v="125"/>
    <x v="168"/>
    <x v="3"/>
  </r>
  <r>
    <x v="0"/>
    <x v="24"/>
    <x v="24"/>
    <x v="27"/>
    <x v="27"/>
    <x v="27"/>
    <x v="5"/>
    <x v="183"/>
    <x v="314"/>
    <x v="127"/>
    <x v="82"/>
    <x v="133"/>
    <x v="261"/>
    <x v="3"/>
  </r>
  <r>
    <x v="0"/>
    <x v="24"/>
    <x v="24"/>
    <x v="33"/>
    <x v="33"/>
    <x v="33"/>
    <x v="6"/>
    <x v="184"/>
    <x v="144"/>
    <x v="127"/>
    <x v="82"/>
    <x v="100"/>
    <x v="126"/>
    <x v="3"/>
  </r>
  <r>
    <x v="0"/>
    <x v="24"/>
    <x v="24"/>
    <x v="14"/>
    <x v="14"/>
    <x v="14"/>
    <x v="6"/>
    <x v="184"/>
    <x v="144"/>
    <x v="142"/>
    <x v="313"/>
    <x v="125"/>
    <x v="168"/>
    <x v="3"/>
  </r>
  <r>
    <x v="0"/>
    <x v="24"/>
    <x v="24"/>
    <x v="34"/>
    <x v="34"/>
    <x v="34"/>
    <x v="6"/>
    <x v="184"/>
    <x v="144"/>
    <x v="57"/>
    <x v="59"/>
    <x v="128"/>
    <x v="54"/>
    <x v="3"/>
  </r>
  <r>
    <x v="0"/>
    <x v="24"/>
    <x v="24"/>
    <x v="10"/>
    <x v="10"/>
    <x v="10"/>
    <x v="6"/>
    <x v="184"/>
    <x v="144"/>
    <x v="142"/>
    <x v="313"/>
    <x v="125"/>
    <x v="168"/>
    <x v="3"/>
  </r>
  <r>
    <x v="0"/>
    <x v="24"/>
    <x v="24"/>
    <x v="26"/>
    <x v="26"/>
    <x v="26"/>
    <x v="10"/>
    <x v="185"/>
    <x v="204"/>
    <x v="127"/>
    <x v="82"/>
    <x v="125"/>
    <x v="168"/>
    <x v="3"/>
  </r>
  <r>
    <x v="0"/>
    <x v="24"/>
    <x v="24"/>
    <x v="22"/>
    <x v="22"/>
    <x v="22"/>
    <x v="10"/>
    <x v="185"/>
    <x v="204"/>
    <x v="127"/>
    <x v="82"/>
    <x v="125"/>
    <x v="168"/>
    <x v="3"/>
  </r>
  <r>
    <x v="0"/>
    <x v="24"/>
    <x v="24"/>
    <x v="6"/>
    <x v="6"/>
    <x v="6"/>
    <x v="10"/>
    <x v="185"/>
    <x v="204"/>
    <x v="127"/>
    <x v="82"/>
    <x v="125"/>
    <x v="168"/>
    <x v="3"/>
  </r>
  <r>
    <x v="0"/>
    <x v="24"/>
    <x v="24"/>
    <x v="25"/>
    <x v="25"/>
    <x v="25"/>
    <x v="10"/>
    <x v="185"/>
    <x v="204"/>
    <x v="35"/>
    <x v="28"/>
    <x v="100"/>
    <x v="126"/>
    <x v="3"/>
  </r>
  <r>
    <x v="0"/>
    <x v="24"/>
    <x v="24"/>
    <x v="1"/>
    <x v="1"/>
    <x v="1"/>
    <x v="10"/>
    <x v="185"/>
    <x v="204"/>
    <x v="127"/>
    <x v="82"/>
    <x v="125"/>
    <x v="168"/>
    <x v="3"/>
  </r>
  <r>
    <x v="0"/>
    <x v="24"/>
    <x v="24"/>
    <x v="29"/>
    <x v="29"/>
    <x v="29"/>
    <x v="15"/>
    <x v="186"/>
    <x v="315"/>
    <x v="35"/>
    <x v="28"/>
    <x v="125"/>
    <x v="168"/>
    <x v="3"/>
  </r>
  <r>
    <x v="0"/>
    <x v="24"/>
    <x v="24"/>
    <x v="8"/>
    <x v="8"/>
    <x v="8"/>
    <x v="15"/>
    <x v="186"/>
    <x v="315"/>
    <x v="35"/>
    <x v="28"/>
    <x v="125"/>
    <x v="168"/>
    <x v="3"/>
  </r>
  <r>
    <x v="0"/>
    <x v="24"/>
    <x v="24"/>
    <x v="4"/>
    <x v="4"/>
    <x v="4"/>
    <x v="15"/>
    <x v="186"/>
    <x v="315"/>
    <x v="35"/>
    <x v="28"/>
    <x v="125"/>
    <x v="168"/>
    <x v="3"/>
  </r>
  <r>
    <x v="0"/>
    <x v="24"/>
    <x v="24"/>
    <x v="17"/>
    <x v="17"/>
    <x v="17"/>
    <x v="15"/>
    <x v="186"/>
    <x v="315"/>
    <x v="35"/>
    <x v="28"/>
    <x v="125"/>
    <x v="168"/>
    <x v="3"/>
  </r>
  <r>
    <x v="0"/>
    <x v="24"/>
    <x v="24"/>
    <x v="2"/>
    <x v="2"/>
    <x v="2"/>
    <x v="15"/>
    <x v="186"/>
    <x v="315"/>
    <x v="57"/>
    <x v="59"/>
    <x v="100"/>
    <x v="126"/>
    <x v="3"/>
  </r>
  <r>
    <x v="0"/>
    <x v="24"/>
    <x v="24"/>
    <x v="11"/>
    <x v="11"/>
    <x v="11"/>
    <x v="15"/>
    <x v="186"/>
    <x v="315"/>
    <x v="57"/>
    <x v="59"/>
    <x v="100"/>
    <x v="126"/>
    <x v="3"/>
  </r>
  <r>
    <x v="0"/>
    <x v="24"/>
    <x v="24"/>
    <x v="15"/>
    <x v="15"/>
    <x v="15"/>
    <x v="15"/>
    <x v="186"/>
    <x v="315"/>
    <x v="57"/>
    <x v="59"/>
    <x v="100"/>
    <x v="126"/>
    <x v="3"/>
  </r>
  <r>
    <x v="0"/>
    <x v="24"/>
    <x v="24"/>
    <x v="18"/>
    <x v="18"/>
    <x v="18"/>
    <x v="15"/>
    <x v="186"/>
    <x v="315"/>
    <x v="57"/>
    <x v="59"/>
    <x v="100"/>
    <x v="126"/>
    <x v="3"/>
  </r>
  <r>
    <x v="0"/>
    <x v="24"/>
    <x v="24"/>
    <x v="12"/>
    <x v="12"/>
    <x v="12"/>
    <x v="15"/>
    <x v="186"/>
    <x v="315"/>
    <x v="35"/>
    <x v="28"/>
    <x v="125"/>
    <x v="168"/>
    <x v="3"/>
  </r>
  <r>
    <x v="0"/>
    <x v="24"/>
    <x v="24"/>
    <x v="41"/>
    <x v="41"/>
    <x v="41"/>
    <x v="15"/>
    <x v="186"/>
    <x v="315"/>
    <x v="35"/>
    <x v="28"/>
    <x v="125"/>
    <x v="168"/>
    <x v="3"/>
  </r>
  <r>
    <x v="0"/>
    <x v="24"/>
    <x v="24"/>
    <x v="42"/>
    <x v="42"/>
    <x v="42"/>
    <x v="15"/>
    <x v="186"/>
    <x v="315"/>
    <x v="57"/>
    <x v="59"/>
    <x v="100"/>
    <x v="126"/>
    <x v="3"/>
  </r>
  <r>
    <x v="0"/>
    <x v="25"/>
    <x v="25"/>
    <x v="3"/>
    <x v="3"/>
    <x v="3"/>
    <x v="0"/>
    <x v="193"/>
    <x v="316"/>
    <x v="110"/>
    <x v="314"/>
    <x v="113"/>
    <x v="262"/>
    <x v="3"/>
  </r>
  <r>
    <x v="0"/>
    <x v="25"/>
    <x v="25"/>
    <x v="0"/>
    <x v="0"/>
    <x v="0"/>
    <x v="1"/>
    <x v="190"/>
    <x v="317"/>
    <x v="67"/>
    <x v="315"/>
    <x v="62"/>
    <x v="0"/>
    <x v="3"/>
  </r>
  <r>
    <x v="0"/>
    <x v="25"/>
    <x v="25"/>
    <x v="6"/>
    <x v="6"/>
    <x v="6"/>
    <x v="2"/>
    <x v="156"/>
    <x v="318"/>
    <x v="55"/>
    <x v="316"/>
    <x v="102"/>
    <x v="263"/>
    <x v="3"/>
  </r>
  <r>
    <x v="0"/>
    <x v="25"/>
    <x v="25"/>
    <x v="5"/>
    <x v="5"/>
    <x v="5"/>
    <x v="3"/>
    <x v="148"/>
    <x v="319"/>
    <x v="144"/>
    <x v="317"/>
    <x v="101"/>
    <x v="264"/>
    <x v="3"/>
  </r>
  <r>
    <x v="0"/>
    <x v="25"/>
    <x v="25"/>
    <x v="4"/>
    <x v="4"/>
    <x v="4"/>
    <x v="3"/>
    <x v="148"/>
    <x v="319"/>
    <x v="18"/>
    <x v="318"/>
    <x v="87"/>
    <x v="265"/>
    <x v="3"/>
  </r>
  <r>
    <x v="0"/>
    <x v="25"/>
    <x v="25"/>
    <x v="1"/>
    <x v="1"/>
    <x v="1"/>
    <x v="5"/>
    <x v="115"/>
    <x v="320"/>
    <x v="53"/>
    <x v="319"/>
    <x v="128"/>
    <x v="266"/>
    <x v="3"/>
  </r>
  <r>
    <x v="0"/>
    <x v="25"/>
    <x v="25"/>
    <x v="2"/>
    <x v="2"/>
    <x v="2"/>
    <x v="6"/>
    <x v="167"/>
    <x v="321"/>
    <x v="144"/>
    <x v="317"/>
    <x v="117"/>
    <x v="267"/>
    <x v="3"/>
  </r>
  <r>
    <x v="0"/>
    <x v="25"/>
    <x v="25"/>
    <x v="7"/>
    <x v="7"/>
    <x v="7"/>
    <x v="7"/>
    <x v="181"/>
    <x v="249"/>
    <x v="114"/>
    <x v="320"/>
    <x v="117"/>
    <x v="267"/>
    <x v="3"/>
  </r>
  <r>
    <x v="0"/>
    <x v="25"/>
    <x v="25"/>
    <x v="9"/>
    <x v="9"/>
    <x v="9"/>
    <x v="7"/>
    <x v="181"/>
    <x v="249"/>
    <x v="54"/>
    <x v="321"/>
    <x v="125"/>
    <x v="168"/>
    <x v="3"/>
  </r>
  <r>
    <x v="0"/>
    <x v="25"/>
    <x v="25"/>
    <x v="26"/>
    <x v="26"/>
    <x v="26"/>
    <x v="9"/>
    <x v="174"/>
    <x v="322"/>
    <x v="35"/>
    <x v="322"/>
    <x v="98"/>
    <x v="268"/>
    <x v="3"/>
  </r>
  <r>
    <x v="0"/>
    <x v="25"/>
    <x v="25"/>
    <x v="10"/>
    <x v="10"/>
    <x v="10"/>
    <x v="9"/>
    <x v="174"/>
    <x v="322"/>
    <x v="54"/>
    <x v="321"/>
    <x v="125"/>
    <x v="168"/>
    <x v="3"/>
  </r>
  <r>
    <x v="0"/>
    <x v="25"/>
    <x v="25"/>
    <x v="8"/>
    <x v="8"/>
    <x v="8"/>
    <x v="11"/>
    <x v="175"/>
    <x v="175"/>
    <x v="88"/>
    <x v="323"/>
    <x v="128"/>
    <x v="266"/>
    <x v="3"/>
  </r>
  <r>
    <x v="0"/>
    <x v="25"/>
    <x v="25"/>
    <x v="12"/>
    <x v="12"/>
    <x v="12"/>
    <x v="12"/>
    <x v="176"/>
    <x v="251"/>
    <x v="88"/>
    <x v="323"/>
    <x v="133"/>
    <x v="95"/>
    <x v="3"/>
  </r>
  <r>
    <x v="0"/>
    <x v="25"/>
    <x v="25"/>
    <x v="27"/>
    <x v="27"/>
    <x v="27"/>
    <x v="13"/>
    <x v="177"/>
    <x v="68"/>
    <x v="127"/>
    <x v="324"/>
    <x v="117"/>
    <x v="267"/>
    <x v="3"/>
  </r>
  <r>
    <x v="0"/>
    <x v="25"/>
    <x v="25"/>
    <x v="21"/>
    <x v="21"/>
    <x v="21"/>
    <x v="13"/>
    <x v="177"/>
    <x v="68"/>
    <x v="127"/>
    <x v="324"/>
    <x v="117"/>
    <x v="267"/>
    <x v="3"/>
  </r>
  <r>
    <x v="0"/>
    <x v="25"/>
    <x v="25"/>
    <x v="43"/>
    <x v="43"/>
    <x v="43"/>
    <x v="15"/>
    <x v="178"/>
    <x v="207"/>
    <x v="127"/>
    <x v="324"/>
    <x v="62"/>
    <x v="0"/>
    <x v="3"/>
  </r>
  <r>
    <x v="0"/>
    <x v="25"/>
    <x v="25"/>
    <x v="11"/>
    <x v="11"/>
    <x v="11"/>
    <x v="15"/>
    <x v="178"/>
    <x v="207"/>
    <x v="132"/>
    <x v="325"/>
    <x v="100"/>
    <x v="269"/>
    <x v="3"/>
  </r>
  <r>
    <x v="0"/>
    <x v="25"/>
    <x v="25"/>
    <x v="30"/>
    <x v="30"/>
    <x v="30"/>
    <x v="17"/>
    <x v="182"/>
    <x v="163"/>
    <x v="127"/>
    <x v="324"/>
    <x v="128"/>
    <x v="266"/>
    <x v="3"/>
  </r>
  <r>
    <x v="0"/>
    <x v="25"/>
    <x v="25"/>
    <x v="18"/>
    <x v="18"/>
    <x v="18"/>
    <x v="17"/>
    <x v="182"/>
    <x v="163"/>
    <x v="57"/>
    <x v="59"/>
    <x v="117"/>
    <x v="267"/>
    <x v="3"/>
  </r>
  <r>
    <x v="0"/>
    <x v="25"/>
    <x v="25"/>
    <x v="13"/>
    <x v="13"/>
    <x v="13"/>
    <x v="19"/>
    <x v="183"/>
    <x v="286"/>
    <x v="127"/>
    <x v="324"/>
    <x v="133"/>
    <x v="95"/>
    <x v="3"/>
  </r>
  <r>
    <x v="0"/>
    <x v="25"/>
    <x v="25"/>
    <x v="14"/>
    <x v="14"/>
    <x v="14"/>
    <x v="19"/>
    <x v="183"/>
    <x v="286"/>
    <x v="127"/>
    <x v="324"/>
    <x v="133"/>
    <x v="95"/>
    <x v="3"/>
  </r>
  <r>
    <x v="0"/>
    <x v="25"/>
    <x v="25"/>
    <x v="15"/>
    <x v="15"/>
    <x v="15"/>
    <x v="19"/>
    <x v="183"/>
    <x v="286"/>
    <x v="57"/>
    <x v="59"/>
    <x v="62"/>
    <x v="0"/>
    <x v="3"/>
  </r>
  <r>
    <x v="0"/>
    <x v="26"/>
    <x v="26"/>
    <x v="25"/>
    <x v="25"/>
    <x v="25"/>
    <x v="0"/>
    <x v="107"/>
    <x v="323"/>
    <x v="145"/>
    <x v="326"/>
    <x v="103"/>
    <x v="270"/>
    <x v="3"/>
  </r>
  <r>
    <x v="0"/>
    <x v="26"/>
    <x v="26"/>
    <x v="1"/>
    <x v="1"/>
    <x v="1"/>
    <x v="1"/>
    <x v="168"/>
    <x v="320"/>
    <x v="128"/>
    <x v="327"/>
    <x v="128"/>
    <x v="105"/>
    <x v="3"/>
  </r>
  <r>
    <x v="0"/>
    <x v="26"/>
    <x v="26"/>
    <x v="3"/>
    <x v="3"/>
    <x v="3"/>
    <x v="2"/>
    <x v="180"/>
    <x v="324"/>
    <x v="113"/>
    <x v="328"/>
    <x v="68"/>
    <x v="271"/>
    <x v="3"/>
  </r>
  <r>
    <x v="0"/>
    <x v="26"/>
    <x v="26"/>
    <x v="6"/>
    <x v="6"/>
    <x v="6"/>
    <x v="3"/>
    <x v="174"/>
    <x v="325"/>
    <x v="114"/>
    <x v="329"/>
    <x v="62"/>
    <x v="243"/>
    <x v="3"/>
  </r>
  <r>
    <x v="0"/>
    <x v="26"/>
    <x v="26"/>
    <x v="0"/>
    <x v="0"/>
    <x v="0"/>
    <x v="3"/>
    <x v="174"/>
    <x v="325"/>
    <x v="102"/>
    <x v="330"/>
    <x v="100"/>
    <x v="242"/>
    <x v="3"/>
  </r>
  <r>
    <x v="0"/>
    <x v="26"/>
    <x v="26"/>
    <x v="4"/>
    <x v="4"/>
    <x v="4"/>
    <x v="5"/>
    <x v="176"/>
    <x v="114"/>
    <x v="88"/>
    <x v="331"/>
    <x v="133"/>
    <x v="49"/>
    <x v="3"/>
  </r>
  <r>
    <x v="0"/>
    <x v="26"/>
    <x v="26"/>
    <x v="5"/>
    <x v="5"/>
    <x v="5"/>
    <x v="6"/>
    <x v="177"/>
    <x v="97"/>
    <x v="113"/>
    <x v="328"/>
    <x v="128"/>
    <x v="105"/>
    <x v="3"/>
  </r>
  <r>
    <x v="0"/>
    <x v="26"/>
    <x v="26"/>
    <x v="7"/>
    <x v="7"/>
    <x v="7"/>
    <x v="7"/>
    <x v="182"/>
    <x v="251"/>
    <x v="142"/>
    <x v="332"/>
    <x v="133"/>
    <x v="49"/>
    <x v="3"/>
  </r>
  <r>
    <x v="0"/>
    <x v="26"/>
    <x v="26"/>
    <x v="29"/>
    <x v="29"/>
    <x v="29"/>
    <x v="7"/>
    <x v="182"/>
    <x v="251"/>
    <x v="113"/>
    <x v="328"/>
    <x v="100"/>
    <x v="242"/>
    <x v="3"/>
  </r>
  <r>
    <x v="0"/>
    <x v="26"/>
    <x v="26"/>
    <x v="12"/>
    <x v="12"/>
    <x v="12"/>
    <x v="7"/>
    <x v="182"/>
    <x v="251"/>
    <x v="113"/>
    <x v="328"/>
    <x v="100"/>
    <x v="242"/>
    <x v="3"/>
  </r>
  <r>
    <x v="0"/>
    <x v="26"/>
    <x v="26"/>
    <x v="8"/>
    <x v="8"/>
    <x v="8"/>
    <x v="10"/>
    <x v="184"/>
    <x v="326"/>
    <x v="57"/>
    <x v="59"/>
    <x v="128"/>
    <x v="105"/>
    <x v="3"/>
  </r>
  <r>
    <x v="0"/>
    <x v="26"/>
    <x v="26"/>
    <x v="2"/>
    <x v="2"/>
    <x v="2"/>
    <x v="10"/>
    <x v="184"/>
    <x v="326"/>
    <x v="57"/>
    <x v="59"/>
    <x v="128"/>
    <x v="105"/>
    <x v="3"/>
  </r>
  <r>
    <x v="0"/>
    <x v="26"/>
    <x v="26"/>
    <x v="55"/>
    <x v="55"/>
    <x v="55"/>
    <x v="12"/>
    <x v="185"/>
    <x v="327"/>
    <x v="57"/>
    <x v="59"/>
    <x v="133"/>
    <x v="49"/>
    <x v="3"/>
  </r>
  <r>
    <x v="0"/>
    <x v="26"/>
    <x v="26"/>
    <x v="15"/>
    <x v="15"/>
    <x v="15"/>
    <x v="12"/>
    <x v="185"/>
    <x v="327"/>
    <x v="35"/>
    <x v="333"/>
    <x v="125"/>
    <x v="168"/>
    <x v="3"/>
  </r>
  <r>
    <x v="0"/>
    <x v="26"/>
    <x v="26"/>
    <x v="48"/>
    <x v="48"/>
    <x v="48"/>
    <x v="12"/>
    <x v="185"/>
    <x v="327"/>
    <x v="35"/>
    <x v="333"/>
    <x v="125"/>
    <x v="168"/>
    <x v="3"/>
  </r>
  <r>
    <x v="0"/>
    <x v="26"/>
    <x v="26"/>
    <x v="10"/>
    <x v="10"/>
    <x v="10"/>
    <x v="12"/>
    <x v="185"/>
    <x v="327"/>
    <x v="127"/>
    <x v="334"/>
    <x v="125"/>
    <x v="168"/>
    <x v="3"/>
  </r>
  <r>
    <x v="0"/>
    <x v="26"/>
    <x v="26"/>
    <x v="26"/>
    <x v="26"/>
    <x v="26"/>
    <x v="16"/>
    <x v="186"/>
    <x v="328"/>
    <x v="57"/>
    <x v="59"/>
    <x v="100"/>
    <x v="242"/>
    <x v="3"/>
  </r>
  <r>
    <x v="0"/>
    <x v="26"/>
    <x v="26"/>
    <x v="16"/>
    <x v="16"/>
    <x v="16"/>
    <x v="16"/>
    <x v="186"/>
    <x v="328"/>
    <x v="35"/>
    <x v="333"/>
    <x v="125"/>
    <x v="168"/>
    <x v="3"/>
  </r>
  <r>
    <x v="0"/>
    <x v="26"/>
    <x v="26"/>
    <x v="27"/>
    <x v="27"/>
    <x v="27"/>
    <x v="16"/>
    <x v="186"/>
    <x v="328"/>
    <x v="35"/>
    <x v="333"/>
    <x v="125"/>
    <x v="168"/>
    <x v="3"/>
  </r>
  <r>
    <x v="0"/>
    <x v="26"/>
    <x v="26"/>
    <x v="33"/>
    <x v="33"/>
    <x v="33"/>
    <x v="16"/>
    <x v="186"/>
    <x v="328"/>
    <x v="35"/>
    <x v="333"/>
    <x v="125"/>
    <x v="168"/>
    <x v="3"/>
  </r>
  <r>
    <x v="0"/>
    <x v="26"/>
    <x v="26"/>
    <x v="44"/>
    <x v="44"/>
    <x v="44"/>
    <x v="16"/>
    <x v="186"/>
    <x v="328"/>
    <x v="57"/>
    <x v="59"/>
    <x v="100"/>
    <x v="242"/>
    <x v="3"/>
  </r>
  <r>
    <x v="0"/>
    <x v="26"/>
    <x v="26"/>
    <x v="43"/>
    <x v="43"/>
    <x v="43"/>
    <x v="16"/>
    <x v="186"/>
    <x v="328"/>
    <x v="57"/>
    <x v="59"/>
    <x v="100"/>
    <x v="242"/>
    <x v="3"/>
  </r>
  <r>
    <x v="0"/>
    <x v="26"/>
    <x v="26"/>
    <x v="13"/>
    <x v="13"/>
    <x v="13"/>
    <x v="16"/>
    <x v="186"/>
    <x v="328"/>
    <x v="35"/>
    <x v="333"/>
    <x v="125"/>
    <x v="168"/>
    <x v="3"/>
  </r>
  <r>
    <x v="0"/>
    <x v="26"/>
    <x v="26"/>
    <x v="45"/>
    <x v="45"/>
    <x v="45"/>
    <x v="16"/>
    <x v="186"/>
    <x v="328"/>
    <x v="57"/>
    <x v="59"/>
    <x v="125"/>
    <x v="168"/>
    <x v="3"/>
  </r>
  <r>
    <x v="0"/>
    <x v="26"/>
    <x v="26"/>
    <x v="56"/>
    <x v="56"/>
    <x v="56"/>
    <x v="16"/>
    <x v="186"/>
    <x v="328"/>
    <x v="57"/>
    <x v="59"/>
    <x v="100"/>
    <x v="242"/>
    <x v="3"/>
  </r>
  <r>
    <x v="0"/>
    <x v="26"/>
    <x v="26"/>
    <x v="22"/>
    <x v="22"/>
    <x v="22"/>
    <x v="16"/>
    <x v="186"/>
    <x v="328"/>
    <x v="57"/>
    <x v="59"/>
    <x v="100"/>
    <x v="242"/>
    <x v="3"/>
  </r>
  <r>
    <x v="0"/>
    <x v="26"/>
    <x v="26"/>
    <x v="20"/>
    <x v="20"/>
    <x v="20"/>
    <x v="16"/>
    <x v="186"/>
    <x v="328"/>
    <x v="35"/>
    <x v="333"/>
    <x v="125"/>
    <x v="168"/>
    <x v="3"/>
  </r>
  <r>
    <x v="0"/>
    <x v="26"/>
    <x v="26"/>
    <x v="21"/>
    <x v="21"/>
    <x v="21"/>
    <x v="16"/>
    <x v="186"/>
    <x v="328"/>
    <x v="35"/>
    <x v="333"/>
    <x v="125"/>
    <x v="168"/>
    <x v="3"/>
  </r>
  <r>
    <x v="0"/>
    <x v="26"/>
    <x v="26"/>
    <x v="11"/>
    <x v="11"/>
    <x v="11"/>
    <x v="16"/>
    <x v="186"/>
    <x v="328"/>
    <x v="35"/>
    <x v="333"/>
    <x v="125"/>
    <x v="168"/>
    <x v="3"/>
  </r>
  <r>
    <x v="0"/>
    <x v="26"/>
    <x v="26"/>
    <x v="9"/>
    <x v="9"/>
    <x v="9"/>
    <x v="16"/>
    <x v="186"/>
    <x v="328"/>
    <x v="57"/>
    <x v="59"/>
    <x v="100"/>
    <x v="242"/>
    <x v="3"/>
  </r>
  <r>
    <x v="0"/>
    <x v="26"/>
    <x v="26"/>
    <x v="18"/>
    <x v="18"/>
    <x v="18"/>
    <x v="16"/>
    <x v="186"/>
    <x v="328"/>
    <x v="57"/>
    <x v="59"/>
    <x v="125"/>
    <x v="168"/>
    <x v="3"/>
  </r>
  <r>
    <x v="0"/>
    <x v="26"/>
    <x v="26"/>
    <x v="42"/>
    <x v="42"/>
    <x v="42"/>
    <x v="16"/>
    <x v="186"/>
    <x v="328"/>
    <x v="57"/>
    <x v="59"/>
    <x v="100"/>
    <x v="242"/>
    <x v="3"/>
  </r>
  <r>
    <x v="0"/>
    <x v="27"/>
    <x v="27"/>
    <x v="3"/>
    <x v="3"/>
    <x v="3"/>
    <x v="0"/>
    <x v="175"/>
    <x v="329"/>
    <x v="132"/>
    <x v="335"/>
    <x v="62"/>
    <x v="272"/>
    <x v="3"/>
  </r>
  <r>
    <x v="0"/>
    <x v="27"/>
    <x v="27"/>
    <x v="25"/>
    <x v="25"/>
    <x v="25"/>
    <x v="0"/>
    <x v="175"/>
    <x v="329"/>
    <x v="139"/>
    <x v="336"/>
    <x v="100"/>
    <x v="273"/>
    <x v="3"/>
  </r>
  <r>
    <x v="0"/>
    <x v="27"/>
    <x v="27"/>
    <x v="0"/>
    <x v="0"/>
    <x v="0"/>
    <x v="2"/>
    <x v="178"/>
    <x v="237"/>
    <x v="132"/>
    <x v="335"/>
    <x v="100"/>
    <x v="273"/>
    <x v="3"/>
  </r>
  <r>
    <x v="0"/>
    <x v="27"/>
    <x v="27"/>
    <x v="1"/>
    <x v="1"/>
    <x v="1"/>
    <x v="3"/>
    <x v="182"/>
    <x v="330"/>
    <x v="113"/>
    <x v="337"/>
    <x v="100"/>
    <x v="273"/>
    <x v="3"/>
  </r>
  <r>
    <x v="0"/>
    <x v="27"/>
    <x v="27"/>
    <x v="4"/>
    <x v="4"/>
    <x v="4"/>
    <x v="4"/>
    <x v="183"/>
    <x v="238"/>
    <x v="142"/>
    <x v="338"/>
    <x v="100"/>
    <x v="273"/>
    <x v="3"/>
  </r>
  <r>
    <x v="0"/>
    <x v="27"/>
    <x v="27"/>
    <x v="9"/>
    <x v="9"/>
    <x v="9"/>
    <x v="4"/>
    <x v="183"/>
    <x v="238"/>
    <x v="35"/>
    <x v="339"/>
    <x v="100"/>
    <x v="273"/>
    <x v="3"/>
  </r>
  <r>
    <x v="0"/>
    <x v="27"/>
    <x v="27"/>
    <x v="7"/>
    <x v="7"/>
    <x v="7"/>
    <x v="6"/>
    <x v="184"/>
    <x v="331"/>
    <x v="35"/>
    <x v="339"/>
    <x v="133"/>
    <x v="274"/>
    <x v="3"/>
  </r>
  <r>
    <x v="0"/>
    <x v="27"/>
    <x v="27"/>
    <x v="6"/>
    <x v="6"/>
    <x v="6"/>
    <x v="6"/>
    <x v="184"/>
    <x v="331"/>
    <x v="35"/>
    <x v="339"/>
    <x v="133"/>
    <x v="274"/>
    <x v="3"/>
  </r>
  <r>
    <x v="0"/>
    <x v="27"/>
    <x v="27"/>
    <x v="8"/>
    <x v="8"/>
    <x v="8"/>
    <x v="6"/>
    <x v="184"/>
    <x v="331"/>
    <x v="35"/>
    <x v="339"/>
    <x v="133"/>
    <x v="274"/>
    <x v="3"/>
  </r>
  <r>
    <x v="0"/>
    <x v="27"/>
    <x v="27"/>
    <x v="2"/>
    <x v="2"/>
    <x v="2"/>
    <x v="9"/>
    <x v="185"/>
    <x v="332"/>
    <x v="57"/>
    <x v="59"/>
    <x v="133"/>
    <x v="274"/>
    <x v="3"/>
  </r>
  <r>
    <x v="0"/>
    <x v="27"/>
    <x v="27"/>
    <x v="12"/>
    <x v="12"/>
    <x v="12"/>
    <x v="9"/>
    <x v="185"/>
    <x v="332"/>
    <x v="127"/>
    <x v="340"/>
    <x v="125"/>
    <x v="168"/>
    <x v="3"/>
  </r>
  <r>
    <x v="0"/>
    <x v="27"/>
    <x v="27"/>
    <x v="5"/>
    <x v="5"/>
    <x v="5"/>
    <x v="11"/>
    <x v="186"/>
    <x v="87"/>
    <x v="35"/>
    <x v="339"/>
    <x v="125"/>
    <x v="168"/>
    <x v="3"/>
  </r>
  <r>
    <x v="0"/>
    <x v="27"/>
    <x v="27"/>
    <x v="26"/>
    <x v="26"/>
    <x v="26"/>
    <x v="11"/>
    <x v="186"/>
    <x v="87"/>
    <x v="57"/>
    <x v="59"/>
    <x v="100"/>
    <x v="273"/>
    <x v="3"/>
  </r>
  <r>
    <x v="0"/>
    <x v="27"/>
    <x v="27"/>
    <x v="35"/>
    <x v="35"/>
    <x v="35"/>
    <x v="11"/>
    <x v="186"/>
    <x v="87"/>
    <x v="57"/>
    <x v="59"/>
    <x v="100"/>
    <x v="273"/>
    <x v="3"/>
  </r>
  <r>
    <x v="0"/>
    <x v="27"/>
    <x v="27"/>
    <x v="27"/>
    <x v="27"/>
    <x v="27"/>
    <x v="11"/>
    <x v="186"/>
    <x v="87"/>
    <x v="57"/>
    <x v="59"/>
    <x v="100"/>
    <x v="273"/>
    <x v="3"/>
  </r>
  <r>
    <x v="0"/>
    <x v="27"/>
    <x v="27"/>
    <x v="33"/>
    <x v="33"/>
    <x v="33"/>
    <x v="11"/>
    <x v="186"/>
    <x v="87"/>
    <x v="57"/>
    <x v="59"/>
    <x v="100"/>
    <x v="273"/>
    <x v="3"/>
  </r>
  <r>
    <x v="0"/>
    <x v="27"/>
    <x v="27"/>
    <x v="13"/>
    <x v="13"/>
    <x v="13"/>
    <x v="11"/>
    <x v="186"/>
    <x v="87"/>
    <x v="35"/>
    <x v="339"/>
    <x v="125"/>
    <x v="168"/>
    <x v="3"/>
  </r>
  <r>
    <x v="0"/>
    <x v="27"/>
    <x v="27"/>
    <x v="53"/>
    <x v="53"/>
    <x v="53"/>
    <x v="11"/>
    <x v="186"/>
    <x v="87"/>
    <x v="57"/>
    <x v="59"/>
    <x v="100"/>
    <x v="273"/>
    <x v="3"/>
  </r>
  <r>
    <x v="0"/>
    <x v="27"/>
    <x v="27"/>
    <x v="28"/>
    <x v="28"/>
    <x v="28"/>
    <x v="11"/>
    <x v="186"/>
    <x v="87"/>
    <x v="35"/>
    <x v="339"/>
    <x v="125"/>
    <x v="168"/>
    <x v="3"/>
  </r>
  <r>
    <x v="0"/>
    <x v="27"/>
    <x v="27"/>
    <x v="55"/>
    <x v="55"/>
    <x v="55"/>
    <x v="11"/>
    <x v="186"/>
    <x v="87"/>
    <x v="57"/>
    <x v="59"/>
    <x v="125"/>
    <x v="168"/>
    <x v="0"/>
  </r>
  <r>
    <x v="0"/>
    <x v="27"/>
    <x v="27"/>
    <x v="21"/>
    <x v="21"/>
    <x v="21"/>
    <x v="11"/>
    <x v="186"/>
    <x v="87"/>
    <x v="35"/>
    <x v="339"/>
    <x v="125"/>
    <x v="168"/>
    <x v="3"/>
  </r>
  <r>
    <x v="0"/>
    <x v="27"/>
    <x v="27"/>
    <x v="54"/>
    <x v="54"/>
    <x v="54"/>
    <x v="11"/>
    <x v="186"/>
    <x v="87"/>
    <x v="35"/>
    <x v="339"/>
    <x v="125"/>
    <x v="168"/>
    <x v="3"/>
  </r>
  <r>
    <x v="0"/>
    <x v="27"/>
    <x v="27"/>
    <x v="39"/>
    <x v="39"/>
    <x v="39"/>
    <x v="11"/>
    <x v="186"/>
    <x v="87"/>
    <x v="57"/>
    <x v="59"/>
    <x v="100"/>
    <x v="273"/>
    <x v="3"/>
  </r>
  <r>
    <x v="0"/>
    <x v="27"/>
    <x v="27"/>
    <x v="11"/>
    <x v="11"/>
    <x v="11"/>
    <x v="11"/>
    <x v="186"/>
    <x v="87"/>
    <x v="35"/>
    <x v="339"/>
    <x v="125"/>
    <x v="168"/>
    <x v="3"/>
  </r>
  <r>
    <x v="0"/>
    <x v="27"/>
    <x v="27"/>
    <x v="10"/>
    <x v="10"/>
    <x v="10"/>
    <x v="11"/>
    <x v="186"/>
    <x v="87"/>
    <x v="35"/>
    <x v="339"/>
    <x v="125"/>
    <x v="168"/>
    <x v="3"/>
  </r>
  <r>
    <x v="0"/>
    <x v="27"/>
    <x v="27"/>
    <x v="40"/>
    <x v="40"/>
    <x v="40"/>
    <x v="11"/>
    <x v="186"/>
    <x v="87"/>
    <x v="57"/>
    <x v="59"/>
    <x v="100"/>
    <x v="273"/>
    <x v="3"/>
  </r>
  <r>
    <x v="0"/>
    <x v="27"/>
    <x v="27"/>
    <x v="42"/>
    <x v="42"/>
    <x v="42"/>
    <x v="11"/>
    <x v="186"/>
    <x v="87"/>
    <x v="35"/>
    <x v="339"/>
    <x v="125"/>
    <x v="168"/>
    <x v="3"/>
  </r>
  <r>
    <x v="0"/>
    <x v="28"/>
    <x v="28"/>
    <x v="3"/>
    <x v="3"/>
    <x v="3"/>
    <x v="0"/>
    <x v="157"/>
    <x v="333"/>
    <x v="89"/>
    <x v="341"/>
    <x v="87"/>
    <x v="275"/>
    <x v="3"/>
  </r>
  <r>
    <x v="0"/>
    <x v="28"/>
    <x v="28"/>
    <x v="5"/>
    <x v="5"/>
    <x v="5"/>
    <x v="1"/>
    <x v="180"/>
    <x v="334"/>
    <x v="54"/>
    <x v="342"/>
    <x v="133"/>
    <x v="276"/>
    <x v="3"/>
  </r>
  <r>
    <x v="0"/>
    <x v="28"/>
    <x v="28"/>
    <x v="0"/>
    <x v="0"/>
    <x v="0"/>
    <x v="2"/>
    <x v="181"/>
    <x v="335"/>
    <x v="128"/>
    <x v="343"/>
    <x v="125"/>
    <x v="168"/>
    <x v="3"/>
  </r>
  <r>
    <x v="0"/>
    <x v="28"/>
    <x v="28"/>
    <x v="4"/>
    <x v="4"/>
    <x v="4"/>
    <x v="3"/>
    <x v="174"/>
    <x v="336"/>
    <x v="114"/>
    <x v="190"/>
    <x v="62"/>
    <x v="219"/>
    <x v="3"/>
  </r>
  <r>
    <x v="0"/>
    <x v="28"/>
    <x v="28"/>
    <x v="6"/>
    <x v="6"/>
    <x v="6"/>
    <x v="4"/>
    <x v="175"/>
    <x v="337"/>
    <x v="114"/>
    <x v="190"/>
    <x v="133"/>
    <x v="276"/>
    <x v="3"/>
  </r>
  <r>
    <x v="0"/>
    <x v="28"/>
    <x v="28"/>
    <x v="1"/>
    <x v="1"/>
    <x v="1"/>
    <x v="5"/>
    <x v="178"/>
    <x v="338"/>
    <x v="132"/>
    <x v="344"/>
    <x v="100"/>
    <x v="53"/>
    <x v="3"/>
  </r>
  <r>
    <x v="0"/>
    <x v="28"/>
    <x v="28"/>
    <x v="7"/>
    <x v="7"/>
    <x v="7"/>
    <x v="6"/>
    <x v="182"/>
    <x v="171"/>
    <x v="132"/>
    <x v="344"/>
    <x v="125"/>
    <x v="168"/>
    <x v="3"/>
  </r>
  <r>
    <x v="0"/>
    <x v="28"/>
    <x v="28"/>
    <x v="26"/>
    <x v="26"/>
    <x v="26"/>
    <x v="7"/>
    <x v="183"/>
    <x v="339"/>
    <x v="142"/>
    <x v="102"/>
    <x v="100"/>
    <x v="53"/>
    <x v="3"/>
  </r>
  <r>
    <x v="0"/>
    <x v="28"/>
    <x v="28"/>
    <x v="29"/>
    <x v="29"/>
    <x v="29"/>
    <x v="7"/>
    <x v="183"/>
    <x v="339"/>
    <x v="35"/>
    <x v="345"/>
    <x v="128"/>
    <x v="277"/>
    <x v="3"/>
  </r>
  <r>
    <x v="0"/>
    <x v="28"/>
    <x v="28"/>
    <x v="12"/>
    <x v="12"/>
    <x v="12"/>
    <x v="7"/>
    <x v="183"/>
    <x v="339"/>
    <x v="113"/>
    <x v="346"/>
    <x v="125"/>
    <x v="168"/>
    <x v="3"/>
  </r>
  <r>
    <x v="0"/>
    <x v="28"/>
    <x v="28"/>
    <x v="9"/>
    <x v="9"/>
    <x v="9"/>
    <x v="10"/>
    <x v="184"/>
    <x v="340"/>
    <x v="127"/>
    <x v="347"/>
    <x v="100"/>
    <x v="53"/>
    <x v="3"/>
  </r>
  <r>
    <x v="0"/>
    <x v="28"/>
    <x v="28"/>
    <x v="10"/>
    <x v="10"/>
    <x v="10"/>
    <x v="10"/>
    <x v="184"/>
    <x v="340"/>
    <x v="142"/>
    <x v="102"/>
    <x v="125"/>
    <x v="168"/>
    <x v="3"/>
  </r>
  <r>
    <x v="0"/>
    <x v="28"/>
    <x v="28"/>
    <x v="43"/>
    <x v="43"/>
    <x v="43"/>
    <x v="12"/>
    <x v="185"/>
    <x v="341"/>
    <x v="57"/>
    <x v="59"/>
    <x v="133"/>
    <x v="276"/>
    <x v="3"/>
  </r>
  <r>
    <x v="0"/>
    <x v="28"/>
    <x v="28"/>
    <x v="13"/>
    <x v="13"/>
    <x v="13"/>
    <x v="12"/>
    <x v="185"/>
    <x v="341"/>
    <x v="57"/>
    <x v="59"/>
    <x v="133"/>
    <x v="276"/>
    <x v="3"/>
  </r>
  <r>
    <x v="0"/>
    <x v="28"/>
    <x v="28"/>
    <x v="8"/>
    <x v="8"/>
    <x v="8"/>
    <x v="12"/>
    <x v="185"/>
    <x v="341"/>
    <x v="127"/>
    <x v="347"/>
    <x v="125"/>
    <x v="168"/>
    <x v="3"/>
  </r>
  <r>
    <x v="0"/>
    <x v="28"/>
    <x v="28"/>
    <x v="15"/>
    <x v="15"/>
    <x v="15"/>
    <x v="12"/>
    <x v="185"/>
    <x v="341"/>
    <x v="127"/>
    <x v="347"/>
    <x v="125"/>
    <x v="168"/>
    <x v="3"/>
  </r>
  <r>
    <x v="0"/>
    <x v="28"/>
    <x v="28"/>
    <x v="35"/>
    <x v="35"/>
    <x v="35"/>
    <x v="16"/>
    <x v="186"/>
    <x v="342"/>
    <x v="57"/>
    <x v="59"/>
    <x v="100"/>
    <x v="53"/>
    <x v="3"/>
  </r>
  <r>
    <x v="0"/>
    <x v="28"/>
    <x v="28"/>
    <x v="27"/>
    <x v="27"/>
    <x v="27"/>
    <x v="16"/>
    <x v="186"/>
    <x v="342"/>
    <x v="57"/>
    <x v="59"/>
    <x v="100"/>
    <x v="53"/>
    <x v="3"/>
  </r>
  <r>
    <x v="0"/>
    <x v="28"/>
    <x v="28"/>
    <x v="33"/>
    <x v="33"/>
    <x v="33"/>
    <x v="16"/>
    <x v="186"/>
    <x v="342"/>
    <x v="57"/>
    <x v="59"/>
    <x v="100"/>
    <x v="53"/>
    <x v="3"/>
  </r>
  <r>
    <x v="0"/>
    <x v="28"/>
    <x v="28"/>
    <x v="31"/>
    <x v="31"/>
    <x v="31"/>
    <x v="16"/>
    <x v="186"/>
    <x v="342"/>
    <x v="57"/>
    <x v="59"/>
    <x v="100"/>
    <x v="53"/>
    <x v="3"/>
  </r>
  <r>
    <x v="0"/>
    <x v="28"/>
    <x v="28"/>
    <x v="57"/>
    <x v="57"/>
    <x v="57"/>
    <x v="16"/>
    <x v="186"/>
    <x v="342"/>
    <x v="57"/>
    <x v="59"/>
    <x v="100"/>
    <x v="53"/>
    <x v="3"/>
  </r>
  <r>
    <x v="0"/>
    <x v="28"/>
    <x v="28"/>
    <x v="45"/>
    <x v="45"/>
    <x v="45"/>
    <x v="16"/>
    <x v="186"/>
    <x v="342"/>
    <x v="57"/>
    <x v="59"/>
    <x v="125"/>
    <x v="168"/>
    <x v="3"/>
  </r>
  <r>
    <x v="0"/>
    <x v="28"/>
    <x v="28"/>
    <x v="47"/>
    <x v="47"/>
    <x v="47"/>
    <x v="16"/>
    <x v="186"/>
    <x v="342"/>
    <x v="57"/>
    <x v="59"/>
    <x v="100"/>
    <x v="53"/>
    <x v="3"/>
  </r>
  <r>
    <x v="0"/>
    <x v="28"/>
    <x v="28"/>
    <x v="19"/>
    <x v="19"/>
    <x v="19"/>
    <x v="16"/>
    <x v="186"/>
    <x v="342"/>
    <x v="35"/>
    <x v="345"/>
    <x v="125"/>
    <x v="168"/>
    <x v="3"/>
  </r>
  <r>
    <x v="0"/>
    <x v="28"/>
    <x v="28"/>
    <x v="14"/>
    <x v="14"/>
    <x v="14"/>
    <x v="16"/>
    <x v="186"/>
    <x v="342"/>
    <x v="35"/>
    <x v="345"/>
    <x v="125"/>
    <x v="168"/>
    <x v="3"/>
  </r>
  <r>
    <x v="0"/>
    <x v="28"/>
    <x v="28"/>
    <x v="17"/>
    <x v="17"/>
    <x v="17"/>
    <x v="16"/>
    <x v="186"/>
    <x v="342"/>
    <x v="57"/>
    <x v="59"/>
    <x v="100"/>
    <x v="53"/>
    <x v="3"/>
  </r>
  <r>
    <x v="0"/>
    <x v="28"/>
    <x v="28"/>
    <x v="2"/>
    <x v="2"/>
    <x v="2"/>
    <x v="16"/>
    <x v="186"/>
    <x v="342"/>
    <x v="57"/>
    <x v="59"/>
    <x v="100"/>
    <x v="53"/>
    <x v="3"/>
  </r>
  <r>
    <x v="0"/>
    <x v="28"/>
    <x v="28"/>
    <x v="34"/>
    <x v="34"/>
    <x v="34"/>
    <x v="16"/>
    <x v="186"/>
    <x v="342"/>
    <x v="57"/>
    <x v="59"/>
    <x v="100"/>
    <x v="53"/>
    <x v="3"/>
  </r>
  <r>
    <x v="0"/>
    <x v="28"/>
    <x v="28"/>
    <x v="30"/>
    <x v="30"/>
    <x v="30"/>
    <x v="16"/>
    <x v="186"/>
    <x v="342"/>
    <x v="35"/>
    <x v="345"/>
    <x v="125"/>
    <x v="168"/>
    <x v="3"/>
  </r>
  <r>
    <x v="0"/>
    <x v="28"/>
    <x v="28"/>
    <x v="41"/>
    <x v="41"/>
    <x v="41"/>
    <x v="16"/>
    <x v="186"/>
    <x v="342"/>
    <x v="57"/>
    <x v="59"/>
    <x v="100"/>
    <x v="53"/>
    <x v="3"/>
  </r>
  <r>
    <x v="0"/>
    <x v="29"/>
    <x v="29"/>
    <x v="25"/>
    <x v="25"/>
    <x v="25"/>
    <x v="0"/>
    <x v="86"/>
    <x v="343"/>
    <x v="95"/>
    <x v="348"/>
    <x v="66"/>
    <x v="274"/>
    <x v="3"/>
  </r>
  <r>
    <x v="0"/>
    <x v="29"/>
    <x v="29"/>
    <x v="1"/>
    <x v="1"/>
    <x v="1"/>
    <x v="0"/>
    <x v="86"/>
    <x v="343"/>
    <x v="134"/>
    <x v="349"/>
    <x v="98"/>
    <x v="278"/>
    <x v="3"/>
  </r>
  <r>
    <x v="0"/>
    <x v="29"/>
    <x v="29"/>
    <x v="3"/>
    <x v="3"/>
    <x v="3"/>
    <x v="2"/>
    <x v="193"/>
    <x v="259"/>
    <x v="119"/>
    <x v="350"/>
    <x v="105"/>
    <x v="279"/>
    <x v="3"/>
  </r>
  <r>
    <x v="0"/>
    <x v="29"/>
    <x v="29"/>
    <x v="0"/>
    <x v="0"/>
    <x v="0"/>
    <x v="3"/>
    <x v="129"/>
    <x v="344"/>
    <x v="111"/>
    <x v="351"/>
    <x v="117"/>
    <x v="280"/>
    <x v="3"/>
  </r>
  <r>
    <x v="0"/>
    <x v="29"/>
    <x v="29"/>
    <x v="6"/>
    <x v="6"/>
    <x v="6"/>
    <x v="4"/>
    <x v="70"/>
    <x v="245"/>
    <x v="55"/>
    <x v="352"/>
    <x v="97"/>
    <x v="281"/>
    <x v="3"/>
  </r>
  <r>
    <x v="0"/>
    <x v="29"/>
    <x v="29"/>
    <x v="4"/>
    <x v="4"/>
    <x v="4"/>
    <x v="5"/>
    <x v="164"/>
    <x v="345"/>
    <x v="117"/>
    <x v="203"/>
    <x v="87"/>
    <x v="43"/>
    <x v="0"/>
  </r>
  <r>
    <x v="0"/>
    <x v="29"/>
    <x v="29"/>
    <x v="5"/>
    <x v="5"/>
    <x v="5"/>
    <x v="6"/>
    <x v="130"/>
    <x v="111"/>
    <x v="117"/>
    <x v="203"/>
    <x v="115"/>
    <x v="282"/>
    <x v="3"/>
  </r>
  <r>
    <x v="0"/>
    <x v="29"/>
    <x v="29"/>
    <x v="9"/>
    <x v="9"/>
    <x v="9"/>
    <x v="7"/>
    <x v="167"/>
    <x v="346"/>
    <x v="102"/>
    <x v="353"/>
    <x v="102"/>
    <x v="129"/>
    <x v="3"/>
  </r>
  <r>
    <x v="0"/>
    <x v="29"/>
    <x v="29"/>
    <x v="8"/>
    <x v="8"/>
    <x v="8"/>
    <x v="8"/>
    <x v="157"/>
    <x v="131"/>
    <x v="128"/>
    <x v="31"/>
    <x v="68"/>
    <x v="273"/>
    <x v="3"/>
  </r>
  <r>
    <x v="0"/>
    <x v="29"/>
    <x v="29"/>
    <x v="48"/>
    <x v="48"/>
    <x v="48"/>
    <x v="9"/>
    <x v="173"/>
    <x v="347"/>
    <x v="114"/>
    <x v="354"/>
    <x v="62"/>
    <x v="283"/>
    <x v="3"/>
  </r>
  <r>
    <x v="0"/>
    <x v="29"/>
    <x v="29"/>
    <x v="10"/>
    <x v="10"/>
    <x v="10"/>
    <x v="9"/>
    <x v="173"/>
    <x v="347"/>
    <x v="101"/>
    <x v="25"/>
    <x v="125"/>
    <x v="168"/>
    <x v="3"/>
  </r>
  <r>
    <x v="0"/>
    <x v="29"/>
    <x v="29"/>
    <x v="7"/>
    <x v="7"/>
    <x v="7"/>
    <x v="11"/>
    <x v="181"/>
    <x v="348"/>
    <x v="132"/>
    <x v="355"/>
    <x v="102"/>
    <x v="129"/>
    <x v="3"/>
  </r>
  <r>
    <x v="0"/>
    <x v="29"/>
    <x v="29"/>
    <x v="14"/>
    <x v="14"/>
    <x v="14"/>
    <x v="11"/>
    <x v="181"/>
    <x v="348"/>
    <x v="139"/>
    <x v="356"/>
    <x v="62"/>
    <x v="283"/>
    <x v="3"/>
  </r>
  <r>
    <x v="0"/>
    <x v="29"/>
    <x v="29"/>
    <x v="2"/>
    <x v="2"/>
    <x v="2"/>
    <x v="13"/>
    <x v="174"/>
    <x v="104"/>
    <x v="142"/>
    <x v="357"/>
    <x v="101"/>
    <x v="284"/>
    <x v="3"/>
  </r>
  <r>
    <x v="0"/>
    <x v="29"/>
    <x v="29"/>
    <x v="28"/>
    <x v="28"/>
    <x v="28"/>
    <x v="14"/>
    <x v="175"/>
    <x v="178"/>
    <x v="132"/>
    <x v="355"/>
    <x v="62"/>
    <x v="283"/>
    <x v="3"/>
  </r>
  <r>
    <x v="0"/>
    <x v="29"/>
    <x v="29"/>
    <x v="12"/>
    <x v="12"/>
    <x v="12"/>
    <x v="15"/>
    <x v="176"/>
    <x v="349"/>
    <x v="114"/>
    <x v="354"/>
    <x v="100"/>
    <x v="285"/>
    <x v="3"/>
  </r>
  <r>
    <x v="0"/>
    <x v="29"/>
    <x v="29"/>
    <x v="42"/>
    <x v="42"/>
    <x v="42"/>
    <x v="15"/>
    <x v="176"/>
    <x v="349"/>
    <x v="57"/>
    <x v="59"/>
    <x v="101"/>
    <x v="284"/>
    <x v="3"/>
  </r>
  <r>
    <x v="0"/>
    <x v="29"/>
    <x v="29"/>
    <x v="29"/>
    <x v="29"/>
    <x v="29"/>
    <x v="17"/>
    <x v="177"/>
    <x v="350"/>
    <x v="35"/>
    <x v="358"/>
    <x v="131"/>
    <x v="286"/>
    <x v="3"/>
  </r>
  <r>
    <x v="0"/>
    <x v="29"/>
    <x v="29"/>
    <x v="15"/>
    <x v="15"/>
    <x v="15"/>
    <x v="17"/>
    <x v="177"/>
    <x v="350"/>
    <x v="142"/>
    <x v="357"/>
    <x v="62"/>
    <x v="283"/>
    <x v="3"/>
  </r>
  <r>
    <x v="0"/>
    <x v="29"/>
    <x v="29"/>
    <x v="34"/>
    <x v="34"/>
    <x v="34"/>
    <x v="19"/>
    <x v="178"/>
    <x v="351"/>
    <x v="35"/>
    <x v="358"/>
    <x v="62"/>
    <x v="283"/>
    <x v="3"/>
  </r>
  <r>
    <x v="0"/>
    <x v="29"/>
    <x v="29"/>
    <x v="30"/>
    <x v="30"/>
    <x v="30"/>
    <x v="19"/>
    <x v="178"/>
    <x v="351"/>
    <x v="127"/>
    <x v="359"/>
    <x v="62"/>
    <x v="283"/>
    <x v="3"/>
  </r>
  <r>
    <x v="0"/>
    <x v="30"/>
    <x v="30"/>
    <x v="2"/>
    <x v="2"/>
    <x v="2"/>
    <x v="0"/>
    <x v="67"/>
    <x v="352"/>
    <x v="107"/>
    <x v="360"/>
    <x v="65"/>
    <x v="287"/>
    <x v="3"/>
  </r>
  <r>
    <x v="0"/>
    <x v="30"/>
    <x v="30"/>
    <x v="0"/>
    <x v="0"/>
    <x v="0"/>
    <x v="0"/>
    <x v="67"/>
    <x v="352"/>
    <x v="146"/>
    <x v="361"/>
    <x v="101"/>
    <x v="288"/>
    <x v="3"/>
  </r>
  <r>
    <x v="0"/>
    <x v="30"/>
    <x v="30"/>
    <x v="3"/>
    <x v="3"/>
    <x v="3"/>
    <x v="2"/>
    <x v="70"/>
    <x v="291"/>
    <x v="128"/>
    <x v="271"/>
    <x v="56"/>
    <x v="279"/>
    <x v="3"/>
  </r>
  <r>
    <x v="0"/>
    <x v="30"/>
    <x v="30"/>
    <x v="5"/>
    <x v="5"/>
    <x v="5"/>
    <x v="3"/>
    <x v="191"/>
    <x v="305"/>
    <x v="36"/>
    <x v="362"/>
    <x v="113"/>
    <x v="289"/>
    <x v="3"/>
  </r>
  <r>
    <x v="0"/>
    <x v="30"/>
    <x v="30"/>
    <x v="1"/>
    <x v="1"/>
    <x v="1"/>
    <x v="4"/>
    <x v="114"/>
    <x v="353"/>
    <x v="99"/>
    <x v="363"/>
    <x v="100"/>
    <x v="290"/>
    <x v="3"/>
  </r>
  <r>
    <x v="0"/>
    <x v="30"/>
    <x v="30"/>
    <x v="7"/>
    <x v="7"/>
    <x v="7"/>
    <x v="5"/>
    <x v="194"/>
    <x v="77"/>
    <x v="88"/>
    <x v="364"/>
    <x v="105"/>
    <x v="291"/>
    <x v="3"/>
  </r>
  <r>
    <x v="0"/>
    <x v="30"/>
    <x v="30"/>
    <x v="4"/>
    <x v="4"/>
    <x v="4"/>
    <x v="6"/>
    <x v="134"/>
    <x v="128"/>
    <x v="54"/>
    <x v="179"/>
    <x v="99"/>
    <x v="292"/>
    <x v="3"/>
  </r>
  <r>
    <x v="0"/>
    <x v="30"/>
    <x v="30"/>
    <x v="13"/>
    <x v="13"/>
    <x v="13"/>
    <x v="7"/>
    <x v="148"/>
    <x v="354"/>
    <x v="54"/>
    <x v="179"/>
    <x v="78"/>
    <x v="293"/>
    <x v="3"/>
  </r>
  <r>
    <x v="0"/>
    <x v="30"/>
    <x v="30"/>
    <x v="10"/>
    <x v="10"/>
    <x v="10"/>
    <x v="8"/>
    <x v="115"/>
    <x v="159"/>
    <x v="118"/>
    <x v="365"/>
    <x v="133"/>
    <x v="68"/>
    <x v="3"/>
  </r>
  <r>
    <x v="0"/>
    <x v="30"/>
    <x v="30"/>
    <x v="9"/>
    <x v="9"/>
    <x v="9"/>
    <x v="9"/>
    <x v="167"/>
    <x v="355"/>
    <x v="144"/>
    <x v="10"/>
    <x v="62"/>
    <x v="66"/>
    <x v="3"/>
  </r>
  <r>
    <x v="0"/>
    <x v="30"/>
    <x v="30"/>
    <x v="6"/>
    <x v="6"/>
    <x v="6"/>
    <x v="10"/>
    <x v="157"/>
    <x v="356"/>
    <x v="101"/>
    <x v="366"/>
    <x v="131"/>
    <x v="294"/>
    <x v="0"/>
  </r>
  <r>
    <x v="0"/>
    <x v="30"/>
    <x v="30"/>
    <x v="8"/>
    <x v="8"/>
    <x v="8"/>
    <x v="11"/>
    <x v="187"/>
    <x v="63"/>
    <x v="89"/>
    <x v="367"/>
    <x v="68"/>
    <x v="295"/>
    <x v="3"/>
  </r>
  <r>
    <x v="0"/>
    <x v="30"/>
    <x v="30"/>
    <x v="19"/>
    <x v="19"/>
    <x v="19"/>
    <x v="12"/>
    <x v="168"/>
    <x v="101"/>
    <x v="35"/>
    <x v="35"/>
    <x v="78"/>
    <x v="293"/>
    <x v="3"/>
  </r>
  <r>
    <x v="0"/>
    <x v="30"/>
    <x v="30"/>
    <x v="22"/>
    <x v="22"/>
    <x v="22"/>
    <x v="13"/>
    <x v="173"/>
    <x v="206"/>
    <x v="142"/>
    <x v="368"/>
    <x v="115"/>
    <x v="92"/>
    <x v="3"/>
  </r>
  <r>
    <x v="0"/>
    <x v="30"/>
    <x v="30"/>
    <x v="12"/>
    <x v="12"/>
    <x v="12"/>
    <x v="13"/>
    <x v="173"/>
    <x v="206"/>
    <x v="139"/>
    <x v="369"/>
    <x v="131"/>
    <x v="294"/>
    <x v="3"/>
  </r>
  <r>
    <x v="0"/>
    <x v="30"/>
    <x v="30"/>
    <x v="11"/>
    <x v="11"/>
    <x v="11"/>
    <x v="15"/>
    <x v="181"/>
    <x v="51"/>
    <x v="139"/>
    <x v="369"/>
    <x v="62"/>
    <x v="66"/>
    <x v="3"/>
  </r>
  <r>
    <x v="0"/>
    <x v="30"/>
    <x v="30"/>
    <x v="15"/>
    <x v="15"/>
    <x v="15"/>
    <x v="15"/>
    <x v="181"/>
    <x v="51"/>
    <x v="139"/>
    <x v="369"/>
    <x v="62"/>
    <x v="66"/>
    <x v="3"/>
  </r>
  <r>
    <x v="0"/>
    <x v="30"/>
    <x v="30"/>
    <x v="18"/>
    <x v="18"/>
    <x v="18"/>
    <x v="15"/>
    <x v="181"/>
    <x v="51"/>
    <x v="57"/>
    <x v="59"/>
    <x v="98"/>
    <x v="20"/>
    <x v="3"/>
  </r>
  <r>
    <x v="0"/>
    <x v="30"/>
    <x v="30"/>
    <x v="23"/>
    <x v="23"/>
    <x v="23"/>
    <x v="18"/>
    <x v="188"/>
    <x v="162"/>
    <x v="35"/>
    <x v="35"/>
    <x v="68"/>
    <x v="295"/>
    <x v="3"/>
  </r>
  <r>
    <x v="0"/>
    <x v="30"/>
    <x v="30"/>
    <x v="17"/>
    <x v="17"/>
    <x v="17"/>
    <x v="18"/>
    <x v="188"/>
    <x v="162"/>
    <x v="127"/>
    <x v="370"/>
    <x v="101"/>
    <x v="288"/>
    <x v="3"/>
  </r>
  <r>
    <x v="0"/>
    <x v="31"/>
    <x v="31"/>
    <x v="3"/>
    <x v="3"/>
    <x v="3"/>
    <x v="0"/>
    <x v="131"/>
    <x v="357"/>
    <x v="144"/>
    <x v="371"/>
    <x v="103"/>
    <x v="296"/>
    <x v="3"/>
  </r>
  <r>
    <x v="0"/>
    <x v="31"/>
    <x v="31"/>
    <x v="0"/>
    <x v="0"/>
    <x v="0"/>
    <x v="1"/>
    <x v="171"/>
    <x v="358"/>
    <x v="117"/>
    <x v="372"/>
    <x v="117"/>
    <x v="297"/>
    <x v="3"/>
  </r>
  <r>
    <x v="0"/>
    <x v="31"/>
    <x v="31"/>
    <x v="5"/>
    <x v="5"/>
    <x v="5"/>
    <x v="2"/>
    <x v="166"/>
    <x v="359"/>
    <x v="112"/>
    <x v="373"/>
    <x v="87"/>
    <x v="261"/>
    <x v="3"/>
  </r>
  <r>
    <x v="0"/>
    <x v="31"/>
    <x v="31"/>
    <x v="4"/>
    <x v="4"/>
    <x v="4"/>
    <x v="3"/>
    <x v="134"/>
    <x v="360"/>
    <x v="144"/>
    <x v="371"/>
    <x v="68"/>
    <x v="298"/>
    <x v="3"/>
  </r>
  <r>
    <x v="0"/>
    <x v="31"/>
    <x v="31"/>
    <x v="1"/>
    <x v="1"/>
    <x v="1"/>
    <x v="4"/>
    <x v="148"/>
    <x v="361"/>
    <x v="71"/>
    <x v="374"/>
    <x v="100"/>
    <x v="193"/>
    <x v="3"/>
  </r>
  <r>
    <x v="0"/>
    <x v="31"/>
    <x v="31"/>
    <x v="7"/>
    <x v="7"/>
    <x v="7"/>
    <x v="5"/>
    <x v="117"/>
    <x v="362"/>
    <x v="102"/>
    <x v="375"/>
    <x v="98"/>
    <x v="299"/>
    <x v="3"/>
  </r>
  <r>
    <x v="0"/>
    <x v="31"/>
    <x v="31"/>
    <x v="8"/>
    <x v="8"/>
    <x v="8"/>
    <x v="6"/>
    <x v="179"/>
    <x v="6"/>
    <x v="128"/>
    <x v="376"/>
    <x v="62"/>
    <x v="167"/>
    <x v="3"/>
  </r>
  <r>
    <x v="0"/>
    <x v="31"/>
    <x v="31"/>
    <x v="13"/>
    <x v="13"/>
    <x v="13"/>
    <x v="7"/>
    <x v="168"/>
    <x v="363"/>
    <x v="114"/>
    <x v="289"/>
    <x v="101"/>
    <x v="7"/>
    <x v="3"/>
  </r>
  <r>
    <x v="0"/>
    <x v="31"/>
    <x v="31"/>
    <x v="6"/>
    <x v="6"/>
    <x v="6"/>
    <x v="7"/>
    <x v="168"/>
    <x v="363"/>
    <x v="18"/>
    <x v="377"/>
    <x v="133"/>
    <x v="192"/>
    <x v="3"/>
  </r>
  <r>
    <x v="0"/>
    <x v="31"/>
    <x v="31"/>
    <x v="12"/>
    <x v="12"/>
    <x v="12"/>
    <x v="7"/>
    <x v="168"/>
    <x v="363"/>
    <x v="128"/>
    <x v="376"/>
    <x v="128"/>
    <x v="170"/>
    <x v="3"/>
  </r>
  <r>
    <x v="0"/>
    <x v="31"/>
    <x v="31"/>
    <x v="10"/>
    <x v="10"/>
    <x v="10"/>
    <x v="10"/>
    <x v="180"/>
    <x v="186"/>
    <x v="102"/>
    <x v="375"/>
    <x v="128"/>
    <x v="170"/>
    <x v="3"/>
  </r>
  <r>
    <x v="0"/>
    <x v="31"/>
    <x v="31"/>
    <x v="9"/>
    <x v="9"/>
    <x v="9"/>
    <x v="11"/>
    <x v="181"/>
    <x v="364"/>
    <x v="132"/>
    <x v="378"/>
    <x v="133"/>
    <x v="192"/>
    <x v="3"/>
  </r>
  <r>
    <x v="0"/>
    <x v="31"/>
    <x v="31"/>
    <x v="23"/>
    <x v="23"/>
    <x v="23"/>
    <x v="12"/>
    <x v="175"/>
    <x v="365"/>
    <x v="127"/>
    <x v="379"/>
    <x v="102"/>
    <x v="300"/>
    <x v="3"/>
  </r>
  <r>
    <x v="0"/>
    <x v="31"/>
    <x v="31"/>
    <x v="15"/>
    <x v="15"/>
    <x v="15"/>
    <x v="13"/>
    <x v="176"/>
    <x v="366"/>
    <x v="142"/>
    <x v="380"/>
    <x v="117"/>
    <x v="297"/>
    <x v="3"/>
  </r>
  <r>
    <x v="0"/>
    <x v="31"/>
    <x v="31"/>
    <x v="24"/>
    <x v="24"/>
    <x v="24"/>
    <x v="14"/>
    <x v="177"/>
    <x v="31"/>
    <x v="142"/>
    <x v="380"/>
    <x v="62"/>
    <x v="167"/>
    <x v="3"/>
  </r>
  <r>
    <x v="0"/>
    <x v="31"/>
    <x v="31"/>
    <x v="29"/>
    <x v="29"/>
    <x v="29"/>
    <x v="14"/>
    <x v="177"/>
    <x v="31"/>
    <x v="142"/>
    <x v="380"/>
    <x v="62"/>
    <x v="167"/>
    <x v="3"/>
  </r>
  <r>
    <x v="0"/>
    <x v="31"/>
    <x v="31"/>
    <x v="31"/>
    <x v="31"/>
    <x v="31"/>
    <x v="16"/>
    <x v="182"/>
    <x v="367"/>
    <x v="35"/>
    <x v="381"/>
    <x v="62"/>
    <x v="167"/>
    <x v="3"/>
  </r>
  <r>
    <x v="0"/>
    <x v="31"/>
    <x v="31"/>
    <x v="22"/>
    <x v="22"/>
    <x v="22"/>
    <x v="16"/>
    <x v="182"/>
    <x v="367"/>
    <x v="127"/>
    <x v="379"/>
    <x v="128"/>
    <x v="170"/>
    <x v="3"/>
  </r>
  <r>
    <x v="0"/>
    <x v="31"/>
    <x v="31"/>
    <x v="28"/>
    <x v="28"/>
    <x v="28"/>
    <x v="18"/>
    <x v="183"/>
    <x v="368"/>
    <x v="127"/>
    <x v="379"/>
    <x v="133"/>
    <x v="192"/>
    <x v="3"/>
  </r>
  <r>
    <x v="0"/>
    <x v="31"/>
    <x v="31"/>
    <x v="14"/>
    <x v="14"/>
    <x v="14"/>
    <x v="18"/>
    <x v="183"/>
    <x v="368"/>
    <x v="142"/>
    <x v="380"/>
    <x v="100"/>
    <x v="193"/>
    <x v="3"/>
  </r>
  <r>
    <x v="0"/>
    <x v="31"/>
    <x v="31"/>
    <x v="21"/>
    <x v="21"/>
    <x v="21"/>
    <x v="18"/>
    <x v="183"/>
    <x v="368"/>
    <x v="35"/>
    <x v="381"/>
    <x v="128"/>
    <x v="170"/>
    <x v="3"/>
  </r>
  <r>
    <x v="0"/>
    <x v="31"/>
    <x v="31"/>
    <x v="30"/>
    <x v="30"/>
    <x v="30"/>
    <x v="18"/>
    <x v="183"/>
    <x v="368"/>
    <x v="127"/>
    <x v="379"/>
    <x v="133"/>
    <x v="192"/>
    <x v="3"/>
  </r>
  <r>
    <x v="0"/>
    <x v="32"/>
    <x v="32"/>
    <x v="0"/>
    <x v="0"/>
    <x v="0"/>
    <x v="0"/>
    <x v="115"/>
    <x v="369"/>
    <x v="55"/>
    <x v="382"/>
    <x v="100"/>
    <x v="301"/>
    <x v="3"/>
  </r>
  <r>
    <x v="0"/>
    <x v="32"/>
    <x v="32"/>
    <x v="3"/>
    <x v="3"/>
    <x v="3"/>
    <x v="1"/>
    <x v="187"/>
    <x v="370"/>
    <x v="89"/>
    <x v="383"/>
    <x v="68"/>
    <x v="302"/>
    <x v="3"/>
  </r>
  <r>
    <x v="0"/>
    <x v="32"/>
    <x v="32"/>
    <x v="5"/>
    <x v="5"/>
    <x v="5"/>
    <x v="2"/>
    <x v="118"/>
    <x v="166"/>
    <x v="128"/>
    <x v="384"/>
    <x v="117"/>
    <x v="5"/>
    <x v="3"/>
  </r>
  <r>
    <x v="0"/>
    <x v="32"/>
    <x v="32"/>
    <x v="31"/>
    <x v="31"/>
    <x v="31"/>
    <x v="3"/>
    <x v="168"/>
    <x v="21"/>
    <x v="114"/>
    <x v="81"/>
    <x v="101"/>
    <x v="303"/>
    <x v="3"/>
  </r>
  <r>
    <x v="0"/>
    <x v="32"/>
    <x v="32"/>
    <x v="4"/>
    <x v="4"/>
    <x v="4"/>
    <x v="4"/>
    <x v="180"/>
    <x v="371"/>
    <x v="54"/>
    <x v="385"/>
    <x v="133"/>
    <x v="26"/>
    <x v="3"/>
  </r>
  <r>
    <x v="0"/>
    <x v="32"/>
    <x v="32"/>
    <x v="1"/>
    <x v="1"/>
    <x v="1"/>
    <x v="4"/>
    <x v="180"/>
    <x v="371"/>
    <x v="54"/>
    <x v="385"/>
    <x v="133"/>
    <x v="26"/>
    <x v="3"/>
  </r>
  <r>
    <x v="0"/>
    <x v="32"/>
    <x v="32"/>
    <x v="13"/>
    <x v="13"/>
    <x v="13"/>
    <x v="6"/>
    <x v="188"/>
    <x v="372"/>
    <x v="142"/>
    <x v="386"/>
    <x v="102"/>
    <x v="304"/>
    <x v="3"/>
  </r>
  <r>
    <x v="0"/>
    <x v="32"/>
    <x v="32"/>
    <x v="8"/>
    <x v="8"/>
    <x v="8"/>
    <x v="6"/>
    <x v="188"/>
    <x v="372"/>
    <x v="139"/>
    <x v="387"/>
    <x v="133"/>
    <x v="26"/>
    <x v="3"/>
  </r>
  <r>
    <x v="0"/>
    <x v="32"/>
    <x v="32"/>
    <x v="6"/>
    <x v="6"/>
    <x v="6"/>
    <x v="8"/>
    <x v="177"/>
    <x v="296"/>
    <x v="113"/>
    <x v="388"/>
    <x v="133"/>
    <x v="26"/>
    <x v="0"/>
  </r>
  <r>
    <x v="0"/>
    <x v="32"/>
    <x v="32"/>
    <x v="7"/>
    <x v="7"/>
    <x v="7"/>
    <x v="9"/>
    <x v="178"/>
    <x v="373"/>
    <x v="113"/>
    <x v="388"/>
    <x v="133"/>
    <x v="26"/>
    <x v="3"/>
  </r>
  <r>
    <x v="0"/>
    <x v="32"/>
    <x v="32"/>
    <x v="2"/>
    <x v="2"/>
    <x v="2"/>
    <x v="9"/>
    <x v="178"/>
    <x v="373"/>
    <x v="142"/>
    <x v="386"/>
    <x v="128"/>
    <x v="305"/>
    <x v="3"/>
  </r>
  <r>
    <x v="0"/>
    <x v="32"/>
    <x v="32"/>
    <x v="52"/>
    <x v="52"/>
    <x v="52"/>
    <x v="11"/>
    <x v="182"/>
    <x v="374"/>
    <x v="35"/>
    <x v="154"/>
    <x v="62"/>
    <x v="306"/>
    <x v="3"/>
  </r>
  <r>
    <x v="0"/>
    <x v="32"/>
    <x v="32"/>
    <x v="23"/>
    <x v="23"/>
    <x v="23"/>
    <x v="11"/>
    <x v="182"/>
    <x v="374"/>
    <x v="35"/>
    <x v="154"/>
    <x v="62"/>
    <x v="306"/>
    <x v="3"/>
  </r>
  <r>
    <x v="0"/>
    <x v="32"/>
    <x v="32"/>
    <x v="11"/>
    <x v="11"/>
    <x v="11"/>
    <x v="11"/>
    <x v="182"/>
    <x v="374"/>
    <x v="127"/>
    <x v="34"/>
    <x v="128"/>
    <x v="305"/>
    <x v="3"/>
  </r>
  <r>
    <x v="0"/>
    <x v="32"/>
    <x v="32"/>
    <x v="10"/>
    <x v="10"/>
    <x v="10"/>
    <x v="11"/>
    <x v="182"/>
    <x v="374"/>
    <x v="132"/>
    <x v="83"/>
    <x v="125"/>
    <x v="168"/>
    <x v="3"/>
  </r>
  <r>
    <x v="0"/>
    <x v="32"/>
    <x v="32"/>
    <x v="24"/>
    <x v="24"/>
    <x v="24"/>
    <x v="15"/>
    <x v="183"/>
    <x v="375"/>
    <x v="57"/>
    <x v="59"/>
    <x v="62"/>
    <x v="306"/>
    <x v="3"/>
  </r>
  <r>
    <x v="0"/>
    <x v="32"/>
    <x v="32"/>
    <x v="58"/>
    <x v="58"/>
    <x v="58"/>
    <x v="15"/>
    <x v="183"/>
    <x v="375"/>
    <x v="35"/>
    <x v="154"/>
    <x v="128"/>
    <x v="305"/>
    <x v="3"/>
  </r>
  <r>
    <x v="0"/>
    <x v="32"/>
    <x v="32"/>
    <x v="17"/>
    <x v="17"/>
    <x v="17"/>
    <x v="15"/>
    <x v="183"/>
    <x v="375"/>
    <x v="35"/>
    <x v="154"/>
    <x v="128"/>
    <x v="305"/>
    <x v="3"/>
  </r>
  <r>
    <x v="0"/>
    <x v="32"/>
    <x v="32"/>
    <x v="30"/>
    <x v="30"/>
    <x v="30"/>
    <x v="15"/>
    <x v="183"/>
    <x v="375"/>
    <x v="127"/>
    <x v="34"/>
    <x v="133"/>
    <x v="26"/>
    <x v="3"/>
  </r>
  <r>
    <x v="0"/>
    <x v="32"/>
    <x v="32"/>
    <x v="12"/>
    <x v="12"/>
    <x v="12"/>
    <x v="15"/>
    <x v="183"/>
    <x v="375"/>
    <x v="113"/>
    <x v="388"/>
    <x v="125"/>
    <x v="168"/>
    <x v="3"/>
  </r>
  <r>
    <x v="0"/>
    <x v="33"/>
    <x v="33"/>
    <x v="3"/>
    <x v="3"/>
    <x v="3"/>
    <x v="0"/>
    <x v="115"/>
    <x v="376"/>
    <x v="89"/>
    <x v="389"/>
    <x v="99"/>
    <x v="307"/>
    <x v="3"/>
  </r>
  <r>
    <x v="0"/>
    <x v="33"/>
    <x v="33"/>
    <x v="1"/>
    <x v="1"/>
    <x v="1"/>
    <x v="1"/>
    <x v="172"/>
    <x v="377"/>
    <x v="101"/>
    <x v="390"/>
    <x v="117"/>
    <x v="308"/>
    <x v="3"/>
  </r>
  <r>
    <x v="0"/>
    <x v="33"/>
    <x v="33"/>
    <x v="5"/>
    <x v="5"/>
    <x v="5"/>
    <x v="2"/>
    <x v="187"/>
    <x v="378"/>
    <x v="114"/>
    <x v="391"/>
    <x v="115"/>
    <x v="25"/>
    <x v="3"/>
  </r>
  <r>
    <x v="0"/>
    <x v="33"/>
    <x v="33"/>
    <x v="4"/>
    <x v="4"/>
    <x v="4"/>
    <x v="2"/>
    <x v="187"/>
    <x v="378"/>
    <x v="54"/>
    <x v="392"/>
    <x v="102"/>
    <x v="147"/>
    <x v="3"/>
  </r>
  <r>
    <x v="0"/>
    <x v="33"/>
    <x v="33"/>
    <x v="0"/>
    <x v="0"/>
    <x v="0"/>
    <x v="2"/>
    <x v="187"/>
    <x v="378"/>
    <x v="36"/>
    <x v="393"/>
    <x v="128"/>
    <x v="183"/>
    <x v="3"/>
  </r>
  <r>
    <x v="0"/>
    <x v="33"/>
    <x v="33"/>
    <x v="13"/>
    <x v="13"/>
    <x v="13"/>
    <x v="5"/>
    <x v="118"/>
    <x v="379"/>
    <x v="142"/>
    <x v="394"/>
    <x v="78"/>
    <x v="309"/>
    <x v="3"/>
  </r>
  <r>
    <x v="0"/>
    <x v="33"/>
    <x v="33"/>
    <x v="12"/>
    <x v="12"/>
    <x v="12"/>
    <x v="6"/>
    <x v="168"/>
    <x v="239"/>
    <x v="102"/>
    <x v="311"/>
    <x v="117"/>
    <x v="308"/>
    <x v="3"/>
  </r>
  <r>
    <x v="0"/>
    <x v="33"/>
    <x v="33"/>
    <x v="7"/>
    <x v="7"/>
    <x v="7"/>
    <x v="7"/>
    <x v="173"/>
    <x v="380"/>
    <x v="113"/>
    <x v="82"/>
    <x v="98"/>
    <x v="210"/>
    <x v="3"/>
  </r>
  <r>
    <x v="0"/>
    <x v="33"/>
    <x v="33"/>
    <x v="2"/>
    <x v="2"/>
    <x v="2"/>
    <x v="7"/>
    <x v="173"/>
    <x v="380"/>
    <x v="114"/>
    <x v="391"/>
    <x v="102"/>
    <x v="147"/>
    <x v="3"/>
  </r>
  <r>
    <x v="0"/>
    <x v="33"/>
    <x v="33"/>
    <x v="8"/>
    <x v="8"/>
    <x v="8"/>
    <x v="9"/>
    <x v="174"/>
    <x v="354"/>
    <x v="132"/>
    <x v="87"/>
    <x v="131"/>
    <x v="310"/>
    <x v="3"/>
  </r>
  <r>
    <x v="0"/>
    <x v="33"/>
    <x v="33"/>
    <x v="23"/>
    <x v="23"/>
    <x v="23"/>
    <x v="10"/>
    <x v="188"/>
    <x v="381"/>
    <x v="142"/>
    <x v="394"/>
    <x v="102"/>
    <x v="147"/>
    <x v="3"/>
  </r>
  <r>
    <x v="0"/>
    <x v="33"/>
    <x v="33"/>
    <x v="24"/>
    <x v="24"/>
    <x v="24"/>
    <x v="11"/>
    <x v="175"/>
    <x v="364"/>
    <x v="142"/>
    <x v="394"/>
    <x v="131"/>
    <x v="310"/>
    <x v="3"/>
  </r>
  <r>
    <x v="0"/>
    <x v="33"/>
    <x v="33"/>
    <x v="16"/>
    <x v="16"/>
    <x v="16"/>
    <x v="12"/>
    <x v="177"/>
    <x v="132"/>
    <x v="142"/>
    <x v="394"/>
    <x v="62"/>
    <x v="53"/>
    <x v="3"/>
  </r>
  <r>
    <x v="0"/>
    <x v="33"/>
    <x v="33"/>
    <x v="47"/>
    <x v="47"/>
    <x v="47"/>
    <x v="12"/>
    <x v="177"/>
    <x v="132"/>
    <x v="127"/>
    <x v="28"/>
    <x v="117"/>
    <x v="308"/>
    <x v="3"/>
  </r>
  <r>
    <x v="0"/>
    <x v="33"/>
    <x v="33"/>
    <x v="52"/>
    <x v="52"/>
    <x v="52"/>
    <x v="14"/>
    <x v="183"/>
    <x v="382"/>
    <x v="35"/>
    <x v="395"/>
    <x v="128"/>
    <x v="183"/>
    <x v="3"/>
  </r>
  <r>
    <x v="0"/>
    <x v="33"/>
    <x v="33"/>
    <x v="19"/>
    <x v="19"/>
    <x v="19"/>
    <x v="14"/>
    <x v="183"/>
    <x v="382"/>
    <x v="35"/>
    <x v="395"/>
    <x v="128"/>
    <x v="183"/>
    <x v="3"/>
  </r>
  <r>
    <x v="0"/>
    <x v="33"/>
    <x v="33"/>
    <x v="14"/>
    <x v="14"/>
    <x v="14"/>
    <x v="14"/>
    <x v="183"/>
    <x v="382"/>
    <x v="127"/>
    <x v="28"/>
    <x v="133"/>
    <x v="311"/>
    <x v="3"/>
  </r>
  <r>
    <x v="0"/>
    <x v="33"/>
    <x v="33"/>
    <x v="6"/>
    <x v="6"/>
    <x v="6"/>
    <x v="14"/>
    <x v="183"/>
    <x v="382"/>
    <x v="142"/>
    <x v="394"/>
    <x v="100"/>
    <x v="312"/>
    <x v="3"/>
  </r>
  <r>
    <x v="0"/>
    <x v="33"/>
    <x v="33"/>
    <x v="9"/>
    <x v="9"/>
    <x v="9"/>
    <x v="14"/>
    <x v="183"/>
    <x v="382"/>
    <x v="113"/>
    <x v="82"/>
    <x v="125"/>
    <x v="168"/>
    <x v="3"/>
  </r>
  <r>
    <x v="0"/>
    <x v="33"/>
    <x v="33"/>
    <x v="10"/>
    <x v="10"/>
    <x v="10"/>
    <x v="14"/>
    <x v="183"/>
    <x v="382"/>
    <x v="113"/>
    <x v="82"/>
    <x v="125"/>
    <x v="168"/>
    <x v="3"/>
  </r>
  <r>
    <x v="0"/>
    <x v="33"/>
    <x v="33"/>
    <x v="42"/>
    <x v="42"/>
    <x v="42"/>
    <x v="14"/>
    <x v="183"/>
    <x v="382"/>
    <x v="57"/>
    <x v="59"/>
    <x v="62"/>
    <x v="53"/>
    <x v="3"/>
  </r>
  <r>
    <x v="0"/>
    <x v="34"/>
    <x v="34"/>
    <x v="0"/>
    <x v="0"/>
    <x v="0"/>
    <x v="0"/>
    <x v="159"/>
    <x v="383"/>
    <x v="83"/>
    <x v="396"/>
    <x v="97"/>
    <x v="313"/>
    <x v="3"/>
  </r>
  <r>
    <x v="0"/>
    <x v="34"/>
    <x v="34"/>
    <x v="1"/>
    <x v="1"/>
    <x v="1"/>
    <x v="1"/>
    <x v="37"/>
    <x v="384"/>
    <x v="51"/>
    <x v="397"/>
    <x v="113"/>
    <x v="314"/>
    <x v="3"/>
  </r>
  <r>
    <x v="0"/>
    <x v="34"/>
    <x v="34"/>
    <x v="2"/>
    <x v="2"/>
    <x v="2"/>
    <x v="2"/>
    <x v="128"/>
    <x v="385"/>
    <x v="72"/>
    <x v="398"/>
    <x v="91"/>
    <x v="315"/>
    <x v="3"/>
  </r>
  <r>
    <x v="0"/>
    <x v="34"/>
    <x v="34"/>
    <x v="4"/>
    <x v="4"/>
    <x v="4"/>
    <x v="3"/>
    <x v="111"/>
    <x v="386"/>
    <x v="37"/>
    <x v="399"/>
    <x v="134"/>
    <x v="316"/>
    <x v="3"/>
  </r>
  <r>
    <x v="0"/>
    <x v="34"/>
    <x v="34"/>
    <x v="8"/>
    <x v="8"/>
    <x v="8"/>
    <x v="4"/>
    <x v="130"/>
    <x v="184"/>
    <x v="118"/>
    <x v="400"/>
    <x v="103"/>
    <x v="317"/>
    <x v="3"/>
  </r>
  <r>
    <x v="0"/>
    <x v="34"/>
    <x v="34"/>
    <x v="7"/>
    <x v="7"/>
    <x v="7"/>
    <x v="5"/>
    <x v="112"/>
    <x v="387"/>
    <x v="114"/>
    <x v="170"/>
    <x v="64"/>
    <x v="56"/>
    <x v="3"/>
  </r>
  <r>
    <x v="0"/>
    <x v="34"/>
    <x v="34"/>
    <x v="6"/>
    <x v="6"/>
    <x v="6"/>
    <x v="5"/>
    <x v="112"/>
    <x v="387"/>
    <x v="143"/>
    <x v="401"/>
    <x v="98"/>
    <x v="318"/>
    <x v="3"/>
  </r>
  <r>
    <x v="0"/>
    <x v="34"/>
    <x v="34"/>
    <x v="3"/>
    <x v="3"/>
    <x v="3"/>
    <x v="7"/>
    <x v="131"/>
    <x v="307"/>
    <x v="102"/>
    <x v="131"/>
    <x v="114"/>
    <x v="319"/>
    <x v="3"/>
  </r>
  <r>
    <x v="0"/>
    <x v="34"/>
    <x v="34"/>
    <x v="5"/>
    <x v="5"/>
    <x v="5"/>
    <x v="8"/>
    <x v="132"/>
    <x v="363"/>
    <x v="103"/>
    <x v="182"/>
    <x v="65"/>
    <x v="320"/>
    <x v="3"/>
  </r>
  <r>
    <x v="0"/>
    <x v="34"/>
    <x v="34"/>
    <x v="10"/>
    <x v="10"/>
    <x v="10"/>
    <x v="8"/>
    <x v="132"/>
    <x v="363"/>
    <x v="119"/>
    <x v="402"/>
    <x v="133"/>
    <x v="321"/>
    <x v="3"/>
  </r>
  <r>
    <x v="0"/>
    <x v="34"/>
    <x v="34"/>
    <x v="9"/>
    <x v="9"/>
    <x v="9"/>
    <x v="10"/>
    <x v="134"/>
    <x v="388"/>
    <x v="56"/>
    <x v="253"/>
    <x v="102"/>
    <x v="109"/>
    <x v="3"/>
  </r>
  <r>
    <x v="0"/>
    <x v="34"/>
    <x v="34"/>
    <x v="14"/>
    <x v="14"/>
    <x v="14"/>
    <x v="11"/>
    <x v="167"/>
    <x v="389"/>
    <x v="101"/>
    <x v="403"/>
    <x v="101"/>
    <x v="11"/>
    <x v="3"/>
  </r>
  <r>
    <x v="0"/>
    <x v="34"/>
    <x v="34"/>
    <x v="12"/>
    <x v="12"/>
    <x v="12"/>
    <x v="12"/>
    <x v="117"/>
    <x v="347"/>
    <x v="101"/>
    <x v="403"/>
    <x v="131"/>
    <x v="139"/>
    <x v="3"/>
  </r>
  <r>
    <x v="0"/>
    <x v="34"/>
    <x v="34"/>
    <x v="13"/>
    <x v="13"/>
    <x v="13"/>
    <x v="13"/>
    <x v="172"/>
    <x v="298"/>
    <x v="132"/>
    <x v="39"/>
    <x v="78"/>
    <x v="8"/>
    <x v="3"/>
  </r>
  <r>
    <x v="0"/>
    <x v="34"/>
    <x v="34"/>
    <x v="11"/>
    <x v="11"/>
    <x v="11"/>
    <x v="14"/>
    <x v="187"/>
    <x v="86"/>
    <x v="54"/>
    <x v="404"/>
    <x v="102"/>
    <x v="109"/>
    <x v="3"/>
  </r>
  <r>
    <x v="0"/>
    <x v="34"/>
    <x v="34"/>
    <x v="22"/>
    <x v="22"/>
    <x v="22"/>
    <x v="15"/>
    <x v="118"/>
    <x v="161"/>
    <x v="132"/>
    <x v="39"/>
    <x v="87"/>
    <x v="38"/>
    <x v="3"/>
  </r>
  <r>
    <x v="0"/>
    <x v="34"/>
    <x v="34"/>
    <x v="15"/>
    <x v="15"/>
    <x v="15"/>
    <x v="16"/>
    <x v="168"/>
    <x v="341"/>
    <x v="139"/>
    <x v="405"/>
    <x v="102"/>
    <x v="109"/>
    <x v="3"/>
  </r>
  <r>
    <x v="0"/>
    <x v="34"/>
    <x v="34"/>
    <x v="19"/>
    <x v="19"/>
    <x v="19"/>
    <x v="17"/>
    <x v="180"/>
    <x v="120"/>
    <x v="35"/>
    <x v="406"/>
    <x v="87"/>
    <x v="38"/>
    <x v="3"/>
  </r>
  <r>
    <x v="0"/>
    <x v="34"/>
    <x v="34"/>
    <x v="52"/>
    <x v="52"/>
    <x v="52"/>
    <x v="18"/>
    <x v="174"/>
    <x v="70"/>
    <x v="88"/>
    <x v="139"/>
    <x v="117"/>
    <x v="178"/>
    <x v="3"/>
  </r>
  <r>
    <x v="0"/>
    <x v="34"/>
    <x v="34"/>
    <x v="23"/>
    <x v="23"/>
    <x v="23"/>
    <x v="18"/>
    <x v="174"/>
    <x v="70"/>
    <x v="127"/>
    <x v="17"/>
    <x v="68"/>
    <x v="158"/>
    <x v="3"/>
  </r>
  <r>
    <x v="0"/>
    <x v="35"/>
    <x v="35"/>
    <x v="0"/>
    <x v="0"/>
    <x v="0"/>
    <x v="0"/>
    <x v="195"/>
    <x v="352"/>
    <x v="109"/>
    <x v="407"/>
    <x v="131"/>
    <x v="322"/>
    <x v="3"/>
  </r>
  <r>
    <x v="0"/>
    <x v="35"/>
    <x v="35"/>
    <x v="1"/>
    <x v="1"/>
    <x v="1"/>
    <x v="1"/>
    <x v="190"/>
    <x v="312"/>
    <x v="70"/>
    <x v="1"/>
    <x v="131"/>
    <x v="322"/>
    <x v="3"/>
  </r>
  <r>
    <x v="0"/>
    <x v="35"/>
    <x v="35"/>
    <x v="3"/>
    <x v="3"/>
    <x v="3"/>
    <x v="2"/>
    <x v="132"/>
    <x v="390"/>
    <x v="101"/>
    <x v="408"/>
    <x v="123"/>
    <x v="323"/>
    <x v="3"/>
  </r>
  <r>
    <x v="0"/>
    <x v="35"/>
    <x v="35"/>
    <x v="4"/>
    <x v="4"/>
    <x v="4"/>
    <x v="3"/>
    <x v="156"/>
    <x v="23"/>
    <x v="128"/>
    <x v="409"/>
    <x v="66"/>
    <x v="324"/>
    <x v="3"/>
  </r>
  <r>
    <x v="0"/>
    <x v="35"/>
    <x v="35"/>
    <x v="13"/>
    <x v="13"/>
    <x v="13"/>
    <x v="4"/>
    <x v="147"/>
    <x v="391"/>
    <x v="88"/>
    <x v="122"/>
    <x v="123"/>
    <x v="323"/>
    <x v="3"/>
  </r>
  <r>
    <x v="0"/>
    <x v="35"/>
    <x v="35"/>
    <x v="7"/>
    <x v="7"/>
    <x v="7"/>
    <x v="5"/>
    <x v="148"/>
    <x v="200"/>
    <x v="88"/>
    <x v="122"/>
    <x v="109"/>
    <x v="325"/>
    <x v="3"/>
  </r>
  <r>
    <x v="0"/>
    <x v="35"/>
    <x v="35"/>
    <x v="5"/>
    <x v="5"/>
    <x v="5"/>
    <x v="6"/>
    <x v="115"/>
    <x v="392"/>
    <x v="128"/>
    <x v="409"/>
    <x v="87"/>
    <x v="326"/>
    <x v="3"/>
  </r>
  <r>
    <x v="0"/>
    <x v="35"/>
    <x v="35"/>
    <x v="6"/>
    <x v="6"/>
    <x v="6"/>
    <x v="7"/>
    <x v="116"/>
    <x v="393"/>
    <x v="103"/>
    <x v="262"/>
    <x v="117"/>
    <x v="327"/>
    <x v="3"/>
  </r>
  <r>
    <x v="0"/>
    <x v="35"/>
    <x v="35"/>
    <x v="8"/>
    <x v="8"/>
    <x v="8"/>
    <x v="7"/>
    <x v="116"/>
    <x v="393"/>
    <x v="18"/>
    <x v="410"/>
    <x v="98"/>
    <x v="181"/>
    <x v="3"/>
  </r>
  <r>
    <x v="0"/>
    <x v="35"/>
    <x v="35"/>
    <x v="23"/>
    <x v="23"/>
    <x v="23"/>
    <x v="9"/>
    <x v="167"/>
    <x v="394"/>
    <x v="132"/>
    <x v="411"/>
    <x v="65"/>
    <x v="328"/>
    <x v="3"/>
  </r>
  <r>
    <x v="0"/>
    <x v="35"/>
    <x v="35"/>
    <x v="12"/>
    <x v="12"/>
    <x v="12"/>
    <x v="10"/>
    <x v="187"/>
    <x v="395"/>
    <x v="101"/>
    <x v="408"/>
    <x v="62"/>
    <x v="329"/>
    <x v="3"/>
  </r>
  <r>
    <x v="0"/>
    <x v="35"/>
    <x v="35"/>
    <x v="31"/>
    <x v="31"/>
    <x v="31"/>
    <x v="11"/>
    <x v="179"/>
    <x v="98"/>
    <x v="113"/>
    <x v="412"/>
    <x v="87"/>
    <x v="326"/>
    <x v="3"/>
  </r>
  <r>
    <x v="0"/>
    <x v="35"/>
    <x v="35"/>
    <x v="52"/>
    <x v="52"/>
    <x v="52"/>
    <x v="12"/>
    <x v="173"/>
    <x v="396"/>
    <x v="132"/>
    <x v="411"/>
    <x v="68"/>
    <x v="129"/>
    <x v="3"/>
  </r>
  <r>
    <x v="0"/>
    <x v="35"/>
    <x v="35"/>
    <x v="10"/>
    <x v="10"/>
    <x v="10"/>
    <x v="12"/>
    <x v="173"/>
    <x v="396"/>
    <x v="54"/>
    <x v="182"/>
    <x v="128"/>
    <x v="330"/>
    <x v="3"/>
  </r>
  <r>
    <x v="0"/>
    <x v="35"/>
    <x v="35"/>
    <x v="2"/>
    <x v="2"/>
    <x v="2"/>
    <x v="14"/>
    <x v="180"/>
    <x v="374"/>
    <x v="127"/>
    <x v="153"/>
    <x v="98"/>
    <x v="181"/>
    <x v="3"/>
  </r>
  <r>
    <x v="0"/>
    <x v="35"/>
    <x v="35"/>
    <x v="11"/>
    <x v="11"/>
    <x v="11"/>
    <x v="14"/>
    <x v="180"/>
    <x v="374"/>
    <x v="139"/>
    <x v="413"/>
    <x v="117"/>
    <x v="327"/>
    <x v="3"/>
  </r>
  <r>
    <x v="0"/>
    <x v="35"/>
    <x v="35"/>
    <x v="9"/>
    <x v="9"/>
    <x v="9"/>
    <x v="14"/>
    <x v="180"/>
    <x v="374"/>
    <x v="54"/>
    <x v="182"/>
    <x v="133"/>
    <x v="331"/>
    <x v="3"/>
  </r>
  <r>
    <x v="0"/>
    <x v="35"/>
    <x v="35"/>
    <x v="24"/>
    <x v="24"/>
    <x v="24"/>
    <x v="17"/>
    <x v="174"/>
    <x v="348"/>
    <x v="142"/>
    <x v="211"/>
    <x v="101"/>
    <x v="102"/>
    <x v="3"/>
  </r>
  <r>
    <x v="0"/>
    <x v="35"/>
    <x v="35"/>
    <x v="22"/>
    <x v="22"/>
    <x v="22"/>
    <x v="18"/>
    <x v="188"/>
    <x v="397"/>
    <x v="127"/>
    <x v="153"/>
    <x v="101"/>
    <x v="102"/>
    <x v="3"/>
  </r>
  <r>
    <x v="0"/>
    <x v="35"/>
    <x v="35"/>
    <x v="19"/>
    <x v="19"/>
    <x v="19"/>
    <x v="19"/>
    <x v="175"/>
    <x v="398"/>
    <x v="127"/>
    <x v="153"/>
    <x v="102"/>
    <x v="51"/>
    <x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3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4"/>
    <x v="4"/>
    <x v="0"/>
  </r>
  <r>
    <x v="0"/>
    <x v="0"/>
    <x v="0"/>
    <x v="5"/>
    <x v="5"/>
    <x v="5"/>
    <x v="5"/>
    <x v="5"/>
    <x v="5"/>
    <x v="5"/>
    <x v="5"/>
    <x v="5"/>
    <x v="5"/>
    <x v="0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7"/>
    <x v="7"/>
    <x v="7"/>
    <x v="7"/>
    <x v="7"/>
    <x v="0"/>
  </r>
  <r>
    <x v="0"/>
    <x v="0"/>
    <x v="0"/>
    <x v="8"/>
    <x v="8"/>
    <x v="8"/>
    <x v="8"/>
    <x v="8"/>
    <x v="8"/>
    <x v="8"/>
    <x v="8"/>
    <x v="8"/>
    <x v="8"/>
    <x v="0"/>
  </r>
  <r>
    <x v="0"/>
    <x v="0"/>
    <x v="0"/>
    <x v="9"/>
    <x v="9"/>
    <x v="9"/>
    <x v="9"/>
    <x v="9"/>
    <x v="9"/>
    <x v="9"/>
    <x v="9"/>
    <x v="9"/>
    <x v="9"/>
    <x v="2"/>
  </r>
  <r>
    <x v="0"/>
    <x v="0"/>
    <x v="0"/>
    <x v="10"/>
    <x v="10"/>
    <x v="10"/>
    <x v="10"/>
    <x v="10"/>
    <x v="10"/>
    <x v="10"/>
    <x v="10"/>
    <x v="10"/>
    <x v="10"/>
    <x v="1"/>
  </r>
  <r>
    <x v="0"/>
    <x v="0"/>
    <x v="0"/>
    <x v="11"/>
    <x v="11"/>
    <x v="11"/>
    <x v="11"/>
    <x v="11"/>
    <x v="11"/>
    <x v="11"/>
    <x v="11"/>
    <x v="11"/>
    <x v="11"/>
    <x v="1"/>
  </r>
  <r>
    <x v="0"/>
    <x v="0"/>
    <x v="0"/>
    <x v="12"/>
    <x v="12"/>
    <x v="12"/>
    <x v="12"/>
    <x v="12"/>
    <x v="12"/>
    <x v="12"/>
    <x v="12"/>
    <x v="12"/>
    <x v="12"/>
    <x v="0"/>
  </r>
  <r>
    <x v="0"/>
    <x v="0"/>
    <x v="0"/>
    <x v="13"/>
    <x v="13"/>
    <x v="13"/>
    <x v="13"/>
    <x v="13"/>
    <x v="13"/>
    <x v="13"/>
    <x v="13"/>
    <x v="13"/>
    <x v="13"/>
    <x v="0"/>
  </r>
  <r>
    <x v="0"/>
    <x v="0"/>
    <x v="0"/>
    <x v="14"/>
    <x v="14"/>
    <x v="14"/>
    <x v="14"/>
    <x v="14"/>
    <x v="14"/>
    <x v="14"/>
    <x v="14"/>
    <x v="14"/>
    <x v="14"/>
    <x v="3"/>
  </r>
  <r>
    <x v="0"/>
    <x v="0"/>
    <x v="0"/>
    <x v="15"/>
    <x v="15"/>
    <x v="15"/>
    <x v="15"/>
    <x v="15"/>
    <x v="15"/>
    <x v="15"/>
    <x v="15"/>
    <x v="15"/>
    <x v="15"/>
    <x v="0"/>
  </r>
  <r>
    <x v="0"/>
    <x v="0"/>
    <x v="0"/>
    <x v="16"/>
    <x v="16"/>
    <x v="16"/>
    <x v="16"/>
    <x v="16"/>
    <x v="16"/>
    <x v="16"/>
    <x v="16"/>
    <x v="16"/>
    <x v="16"/>
    <x v="1"/>
  </r>
  <r>
    <x v="0"/>
    <x v="0"/>
    <x v="0"/>
    <x v="17"/>
    <x v="17"/>
    <x v="17"/>
    <x v="17"/>
    <x v="17"/>
    <x v="17"/>
    <x v="17"/>
    <x v="17"/>
    <x v="17"/>
    <x v="17"/>
    <x v="0"/>
  </r>
  <r>
    <x v="0"/>
    <x v="0"/>
    <x v="0"/>
    <x v="18"/>
    <x v="18"/>
    <x v="18"/>
    <x v="18"/>
    <x v="18"/>
    <x v="18"/>
    <x v="18"/>
    <x v="18"/>
    <x v="18"/>
    <x v="18"/>
    <x v="0"/>
  </r>
  <r>
    <x v="0"/>
    <x v="0"/>
    <x v="0"/>
    <x v="19"/>
    <x v="19"/>
    <x v="19"/>
    <x v="19"/>
    <x v="19"/>
    <x v="19"/>
    <x v="19"/>
    <x v="19"/>
    <x v="19"/>
    <x v="19"/>
    <x v="4"/>
  </r>
  <r>
    <x v="0"/>
    <x v="1"/>
    <x v="1"/>
    <x v="0"/>
    <x v="0"/>
    <x v="0"/>
    <x v="0"/>
    <x v="20"/>
    <x v="20"/>
    <x v="20"/>
    <x v="20"/>
    <x v="2"/>
    <x v="20"/>
    <x v="0"/>
  </r>
  <r>
    <x v="0"/>
    <x v="1"/>
    <x v="1"/>
    <x v="1"/>
    <x v="1"/>
    <x v="1"/>
    <x v="1"/>
    <x v="21"/>
    <x v="21"/>
    <x v="21"/>
    <x v="21"/>
    <x v="20"/>
    <x v="21"/>
    <x v="0"/>
  </r>
  <r>
    <x v="0"/>
    <x v="1"/>
    <x v="1"/>
    <x v="2"/>
    <x v="2"/>
    <x v="2"/>
    <x v="2"/>
    <x v="22"/>
    <x v="22"/>
    <x v="22"/>
    <x v="22"/>
    <x v="21"/>
    <x v="22"/>
    <x v="0"/>
  </r>
  <r>
    <x v="0"/>
    <x v="1"/>
    <x v="1"/>
    <x v="3"/>
    <x v="3"/>
    <x v="3"/>
    <x v="3"/>
    <x v="23"/>
    <x v="23"/>
    <x v="23"/>
    <x v="23"/>
    <x v="22"/>
    <x v="7"/>
    <x v="0"/>
  </r>
  <r>
    <x v="0"/>
    <x v="1"/>
    <x v="1"/>
    <x v="9"/>
    <x v="9"/>
    <x v="9"/>
    <x v="4"/>
    <x v="24"/>
    <x v="24"/>
    <x v="24"/>
    <x v="24"/>
    <x v="23"/>
    <x v="23"/>
    <x v="1"/>
  </r>
  <r>
    <x v="0"/>
    <x v="1"/>
    <x v="1"/>
    <x v="6"/>
    <x v="6"/>
    <x v="6"/>
    <x v="5"/>
    <x v="25"/>
    <x v="25"/>
    <x v="25"/>
    <x v="25"/>
    <x v="24"/>
    <x v="24"/>
    <x v="0"/>
  </r>
  <r>
    <x v="0"/>
    <x v="1"/>
    <x v="1"/>
    <x v="8"/>
    <x v="8"/>
    <x v="8"/>
    <x v="6"/>
    <x v="26"/>
    <x v="26"/>
    <x v="26"/>
    <x v="26"/>
    <x v="25"/>
    <x v="25"/>
    <x v="0"/>
  </r>
  <r>
    <x v="0"/>
    <x v="1"/>
    <x v="1"/>
    <x v="4"/>
    <x v="4"/>
    <x v="4"/>
    <x v="7"/>
    <x v="27"/>
    <x v="27"/>
    <x v="27"/>
    <x v="27"/>
    <x v="26"/>
    <x v="26"/>
    <x v="0"/>
  </r>
  <r>
    <x v="0"/>
    <x v="1"/>
    <x v="1"/>
    <x v="12"/>
    <x v="12"/>
    <x v="12"/>
    <x v="7"/>
    <x v="27"/>
    <x v="27"/>
    <x v="28"/>
    <x v="28"/>
    <x v="27"/>
    <x v="27"/>
    <x v="0"/>
  </r>
  <r>
    <x v="0"/>
    <x v="1"/>
    <x v="1"/>
    <x v="7"/>
    <x v="7"/>
    <x v="7"/>
    <x v="9"/>
    <x v="28"/>
    <x v="28"/>
    <x v="29"/>
    <x v="29"/>
    <x v="28"/>
    <x v="28"/>
    <x v="0"/>
  </r>
  <r>
    <x v="0"/>
    <x v="1"/>
    <x v="1"/>
    <x v="11"/>
    <x v="11"/>
    <x v="11"/>
    <x v="10"/>
    <x v="29"/>
    <x v="29"/>
    <x v="30"/>
    <x v="30"/>
    <x v="29"/>
    <x v="29"/>
    <x v="0"/>
  </r>
  <r>
    <x v="0"/>
    <x v="1"/>
    <x v="1"/>
    <x v="10"/>
    <x v="10"/>
    <x v="10"/>
    <x v="11"/>
    <x v="30"/>
    <x v="30"/>
    <x v="31"/>
    <x v="31"/>
    <x v="30"/>
    <x v="30"/>
    <x v="0"/>
  </r>
  <r>
    <x v="0"/>
    <x v="1"/>
    <x v="1"/>
    <x v="5"/>
    <x v="5"/>
    <x v="5"/>
    <x v="12"/>
    <x v="31"/>
    <x v="31"/>
    <x v="32"/>
    <x v="32"/>
    <x v="31"/>
    <x v="5"/>
    <x v="0"/>
  </r>
  <r>
    <x v="0"/>
    <x v="1"/>
    <x v="1"/>
    <x v="16"/>
    <x v="16"/>
    <x v="16"/>
    <x v="13"/>
    <x v="32"/>
    <x v="32"/>
    <x v="33"/>
    <x v="33"/>
    <x v="32"/>
    <x v="31"/>
    <x v="0"/>
  </r>
  <r>
    <x v="0"/>
    <x v="1"/>
    <x v="1"/>
    <x v="13"/>
    <x v="13"/>
    <x v="13"/>
    <x v="14"/>
    <x v="33"/>
    <x v="33"/>
    <x v="34"/>
    <x v="34"/>
    <x v="33"/>
    <x v="32"/>
    <x v="0"/>
  </r>
  <r>
    <x v="0"/>
    <x v="1"/>
    <x v="1"/>
    <x v="20"/>
    <x v="20"/>
    <x v="20"/>
    <x v="15"/>
    <x v="34"/>
    <x v="34"/>
    <x v="35"/>
    <x v="35"/>
    <x v="34"/>
    <x v="16"/>
    <x v="0"/>
  </r>
  <r>
    <x v="0"/>
    <x v="1"/>
    <x v="1"/>
    <x v="18"/>
    <x v="18"/>
    <x v="18"/>
    <x v="16"/>
    <x v="35"/>
    <x v="35"/>
    <x v="36"/>
    <x v="36"/>
    <x v="35"/>
    <x v="33"/>
    <x v="0"/>
  </r>
  <r>
    <x v="0"/>
    <x v="1"/>
    <x v="1"/>
    <x v="21"/>
    <x v="21"/>
    <x v="21"/>
    <x v="17"/>
    <x v="36"/>
    <x v="17"/>
    <x v="37"/>
    <x v="37"/>
    <x v="36"/>
    <x v="34"/>
    <x v="0"/>
  </r>
  <r>
    <x v="0"/>
    <x v="1"/>
    <x v="1"/>
    <x v="15"/>
    <x v="15"/>
    <x v="15"/>
    <x v="18"/>
    <x v="37"/>
    <x v="36"/>
    <x v="38"/>
    <x v="8"/>
    <x v="37"/>
    <x v="35"/>
    <x v="0"/>
  </r>
  <r>
    <x v="0"/>
    <x v="1"/>
    <x v="1"/>
    <x v="22"/>
    <x v="22"/>
    <x v="22"/>
    <x v="19"/>
    <x v="38"/>
    <x v="37"/>
    <x v="39"/>
    <x v="38"/>
    <x v="38"/>
    <x v="36"/>
    <x v="0"/>
  </r>
  <r>
    <x v="0"/>
    <x v="2"/>
    <x v="2"/>
    <x v="0"/>
    <x v="0"/>
    <x v="0"/>
    <x v="0"/>
    <x v="39"/>
    <x v="38"/>
    <x v="40"/>
    <x v="39"/>
    <x v="39"/>
    <x v="37"/>
    <x v="0"/>
  </r>
  <r>
    <x v="0"/>
    <x v="2"/>
    <x v="2"/>
    <x v="1"/>
    <x v="1"/>
    <x v="1"/>
    <x v="1"/>
    <x v="40"/>
    <x v="39"/>
    <x v="41"/>
    <x v="40"/>
    <x v="40"/>
    <x v="38"/>
    <x v="0"/>
  </r>
  <r>
    <x v="0"/>
    <x v="2"/>
    <x v="2"/>
    <x v="2"/>
    <x v="2"/>
    <x v="2"/>
    <x v="2"/>
    <x v="41"/>
    <x v="40"/>
    <x v="42"/>
    <x v="41"/>
    <x v="41"/>
    <x v="39"/>
    <x v="0"/>
  </r>
  <r>
    <x v="0"/>
    <x v="2"/>
    <x v="2"/>
    <x v="3"/>
    <x v="3"/>
    <x v="3"/>
    <x v="3"/>
    <x v="42"/>
    <x v="41"/>
    <x v="43"/>
    <x v="42"/>
    <x v="42"/>
    <x v="40"/>
    <x v="0"/>
  </r>
  <r>
    <x v="0"/>
    <x v="2"/>
    <x v="2"/>
    <x v="6"/>
    <x v="6"/>
    <x v="6"/>
    <x v="4"/>
    <x v="43"/>
    <x v="42"/>
    <x v="44"/>
    <x v="43"/>
    <x v="43"/>
    <x v="41"/>
    <x v="1"/>
  </r>
  <r>
    <x v="0"/>
    <x v="2"/>
    <x v="2"/>
    <x v="9"/>
    <x v="9"/>
    <x v="9"/>
    <x v="5"/>
    <x v="44"/>
    <x v="43"/>
    <x v="45"/>
    <x v="44"/>
    <x v="44"/>
    <x v="42"/>
    <x v="3"/>
  </r>
  <r>
    <x v="0"/>
    <x v="2"/>
    <x v="2"/>
    <x v="11"/>
    <x v="11"/>
    <x v="11"/>
    <x v="6"/>
    <x v="45"/>
    <x v="44"/>
    <x v="46"/>
    <x v="45"/>
    <x v="45"/>
    <x v="43"/>
    <x v="1"/>
  </r>
  <r>
    <x v="0"/>
    <x v="2"/>
    <x v="2"/>
    <x v="12"/>
    <x v="12"/>
    <x v="12"/>
    <x v="7"/>
    <x v="46"/>
    <x v="45"/>
    <x v="47"/>
    <x v="46"/>
    <x v="46"/>
    <x v="44"/>
    <x v="0"/>
  </r>
  <r>
    <x v="0"/>
    <x v="2"/>
    <x v="2"/>
    <x v="10"/>
    <x v="10"/>
    <x v="10"/>
    <x v="8"/>
    <x v="47"/>
    <x v="46"/>
    <x v="48"/>
    <x v="18"/>
    <x v="37"/>
    <x v="45"/>
    <x v="0"/>
  </r>
  <r>
    <x v="0"/>
    <x v="2"/>
    <x v="2"/>
    <x v="4"/>
    <x v="4"/>
    <x v="4"/>
    <x v="9"/>
    <x v="48"/>
    <x v="47"/>
    <x v="49"/>
    <x v="47"/>
    <x v="47"/>
    <x v="46"/>
    <x v="0"/>
  </r>
  <r>
    <x v="0"/>
    <x v="2"/>
    <x v="2"/>
    <x v="16"/>
    <x v="16"/>
    <x v="16"/>
    <x v="10"/>
    <x v="49"/>
    <x v="48"/>
    <x v="50"/>
    <x v="48"/>
    <x v="48"/>
    <x v="47"/>
    <x v="1"/>
  </r>
  <r>
    <x v="0"/>
    <x v="2"/>
    <x v="2"/>
    <x v="18"/>
    <x v="18"/>
    <x v="18"/>
    <x v="11"/>
    <x v="50"/>
    <x v="49"/>
    <x v="51"/>
    <x v="49"/>
    <x v="49"/>
    <x v="48"/>
    <x v="0"/>
  </r>
  <r>
    <x v="0"/>
    <x v="2"/>
    <x v="2"/>
    <x v="13"/>
    <x v="13"/>
    <x v="13"/>
    <x v="12"/>
    <x v="51"/>
    <x v="12"/>
    <x v="38"/>
    <x v="11"/>
    <x v="50"/>
    <x v="49"/>
    <x v="0"/>
  </r>
  <r>
    <x v="0"/>
    <x v="2"/>
    <x v="2"/>
    <x v="7"/>
    <x v="7"/>
    <x v="7"/>
    <x v="12"/>
    <x v="51"/>
    <x v="12"/>
    <x v="52"/>
    <x v="50"/>
    <x v="44"/>
    <x v="42"/>
    <x v="0"/>
  </r>
  <r>
    <x v="0"/>
    <x v="2"/>
    <x v="2"/>
    <x v="8"/>
    <x v="8"/>
    <x v="8"/>
    <x v="14"/>
    <x v="30"/>
    <x v="50"/>
    <x v="46"/>
    <x v="45"/>
    <x v="51"/>
    <x v="50"/>
    <x v="0"/>
  </r>
  <r>
    <x v="0"/>
    <x v="2"/>
    <x v="2"/>
    <x v="5"/>
    <x v="5"/>
    <x v="5"/>
    <x v="15"/>
    <x v="52"/>
    <x v="51"/>
    <x v="53"/>
    <x v="51"/>
    <x v="52"/>
    <x v="51"/>
    <x v="0"/>
  </r>
  <r>
    <x v="0"/>
    <x v="2"/>
    <x v="2"/>
    <x v="14"/>
    <x v="14"/>
    <x v="14"/>
    <x v="16"/>
    <x v="53"/>
    <x v="52"/>
    <x v="39"/>
    <x v="52"/>
    <x v="53"/>
    <x v="52"/>
    <x v="0"/>
  </r>
  <r>
    <x v="0"/>
    <x v="2"/>
    <x v="2"/>
    <x v="20"/>
    <x v="20"/>
    <x v="20"/>
    <x v="17"/>
    <x v="34"/>
    <x v="53"/>
    <x v="54"/>
    <x v="53"/>
    <x v="54"/>
    <x v="53"/>
    <x v="0"/>
  </r>
  <r>
    <x v="0"/>
    <x v="2"/>
    <x v="2"/>
    <x v="17"/>
    <x v="17"/>
    <x v="17"/>
    <x v="18"/>
    <x v="54"/>
    <x v="54"/>
    <x v="55"/>
    <x v="54"/>
    <x v="55"/>
    <x v="54"/>
    <x v="0"/>
  </r>
  <r>
    <x v="0"/>
    <x v="2"/>
    <x v="2"/>
    <x v="15"/>
    <x v="15"/>
    <x v="15"/>
    <x v="19"/>
    <x v="35"/>
    <x v="15"/>
    <x v="56"/>
    <x v="55"/>
    <x v="56"/>
    <x v="55"/>
    <x v="0"/>
  </r>
  <r>
    <x v="0"/>
    <x v="3"/>
    <x v="3"/>
    <x v="0"/>
    <x v="0"/>
    <x v="0"/>
    <x v="0"/>
    <x v="50"/>
    <x v="55"/>
    <x v="57"/>
    <x v="56"/>
    <x v="57"/>
    <x v="56"/>
    <x v="0"/>
  </r>
  <r>
    <x v="0"/>
    <x v="3"/>
    <x v="3"/>
    <x v="1"/>
    <x v="1"/>
    <x v="1"/>
    <x v="1"/>
    <x v="55"/>
    <x v="56"/>
    <x v="58"/>
    <x v="57"/>
    <x v="28"/>
    <x v="57"/>
    <x v="0"/>
  </r>
  <r>
    <x v="0"/>
    <x v="3"/>
    <x v="3"/>
    <x v="2"/>
    <x v="2"/>
    <x v="2"/>
    <x v="2"/>
    <x v="56"/>
    <x v="57"/>
    <x v="59"/>
    <x v="58"/>
    <x v="58"/>
    <x v="58"/>
    <x v="0"/>
  </r>
  <r>
    <x v="0"/>
    <x v="3"/>
    <x v="3"/>
    <x v="3"/>
    <x v="3"/>
    <x v="3"/>
    <x v="3"/>
    <x v="37"/>
    <x v="2"/>
    <x v="60"/>
    <x v="59"/>
    <x v="27"/>
    <x v="59"/>
    <x v="0"/>
  </r>
  <r>
    <x v="0"/>
    <x v="3"/>
    <x v="3"/>
    <x v="23"/>
    <x v="23"/>
    <x v="23"/>
    <x v="4"/>
    <x v="57"/>
    <x v="58"/>
    <x v="61"/>
    <x v="60"/>
    <x v="59"/>
    <x v="60"/>
    <x v="0"/>
  </r>
  <r>
    <x v="0"/>
    <x v="3"/>
    <x v="3"/>
    <x v="24"/>
    <x v="24"/>
    <x v="24"/>
    <x v="5"/>
    <x v="58"/>
    <x v="59"/>
    <x v="54"/>
    <x v="4"/>
    <x v="46"/>
    <x v="13"/>
    <x v="0"/>
  </r>
  <r>
    <x v="0"/>
    <x v="3"/>
    <x v="3"/>
    <x v="5"/>
    <x v="5"/>
    <x v="5"/>
    <x v="6"/>
    <x v="59"/>
    <x v="28"/>
    <x v="54"/>
    <x v="4"/>
    <x v="60"/>
    <x v="61"/>
    <x v="0"/>
  </r>
  <r>
    <x v="0"/>
    <x v="3"/>
    <x v="3"/>
    <x v="10"/>
    <x v="10"/>
    <x v="10"/>
    <x v="6"/>
    <x v="59"/>
    <x v="28"/>
    <x v="62"/>
    <x v="61"/>
    <x v="61"/>
    <x v="62"/>
    <x v="0"/>
  </r>
  <r>
    <x v="0"/>
    <x v="3"/>
    <x v="3"/>
    <x v="25"/>
    <x v="25"/>
    <x v="25"/>
    <x v="8"/>
    <x v="60"/>
    <x v="32"/>
    <x v="34"/>
    <x v="62"/>
    <x v="62"/>
    <x v="63"/>
    <x v="0"/>
  </r>
  <r>
    <x v="0"/>
    <x v="3"/>
    <x v="3"/>
    <x v="4"/>
    <x v="4"/>
    <x v="4"/>
    <x v="8"/>
    <x v="60"/>
    <x v="32"/>
    <x v="34"/>
    <x v="62"/>
    <x v="62"/>
    <x v="63"/>
    <x v="0"/>
  </r>
  <r>
    <x v="0"/>
    <x v="3"/>
    <x v="3"/>
    <x v="6"/>
    <x v="6"/>
    <x v="6"/>
    <x v="8"/>
    <x v="60"/>
    <x v="32"/>
    <x v="53"/>
    <x v="63"/>
    <x v="63"/>
    <x v="33"/>
    <x v="0"/>
  </r>
  <r>
    <x v="0"/>
    <x v="3"/>
    <x v="3"/>
    <x v="17"/>
    <x v="17"/>
    <x v="17"/>
    <x v="11"/>
    <x v="61"/>
    <x v="60"/>
    <x v="50"/>
    <x v="64"/>
    <x v="64"/>
    <x v="64"/>
    <x v="0"/>
  </r>
  <r>
    <x v="0"/>
    <x v="3"/>
    <x v="3"/>
    <x v="19"/>
    <x v="19"/>
    <x v="19"/>
    <x v="12"/>
    <x v="62"/>
    <x v="51"/>
    <x v="32"/>
    <x v="65"/>
    <x v="65"/>
    <x v="65"/>
    <x v="0"/>
  </r>
  <r>
    <x v="0"/>
    <x v="3"/>
    <x v="3"/>
    <x v="14"/>
    <x v="14"/>
    <x v="14"/>
    <x v="12"/>
    <x v="62"/>
    <x v="51"/>
    <x v="63"/>
    <x v="66"/>
    <x v="66"/>
    <x v="66"/>
    <x v="0"/>
  </r>
  <r>
    <x v="0"/>
    <x v="3"/>
    <x v="3"/>
    <x v="12"/>
    <x v="12"/>
    <x v="12"/>
    <x v="14"/>
    <x v="63"/>
    <x v="61"/>
    <x v="64"/>
    <x v="67"/>
    <x v="67"/>
    <x v="67"/>
    <x v="0"/>
  </r>
  <r>
    <x v="0"/>
    <x v="3"/>
    <x v="3"/>
    <x v="26"/>
    <x v="26"/>
    <x v="26"/>
    <x v="15"/>
    <x v="64"/>
    <x v="62"/>
    <x v="65"/>
    <x v="38"/>
    <x v="66"/>
    <x v="66"/>
    <x v="1"/>
  </r>
  <r>
    <x v="0"/>
    <x v="3"/>
    <x v="3"/>
    <x v="27"/>
    <x v="27"/>
    <x v="27"/>
    <x v="16"/>
    <x v="65"/>
    <x v="63"/>
    <x v="66"/>
    <x v="68"/>
    <x v="68"/>
    <x v="68"/>
    <x v="0"/>
  </r>
  <r>
    <x v="0"/>
    <x v="3"/>
    <x v="3"/>
    <x v="8"/>
    <x v="8"/>
    <x v="8"/>
    <x v="17"/>
    <x v="66"/>
    <x v="64"/>
    <x v="67"/>
    <x v="69"/>
    <x v="64"/>
    <x v="64"/>
    <x v="0"/>
  </r>
  <r>
    <x v="0"/>
    <x v="3"/>
    <x v="3"/>
    <x v="28"/>
    <x v="28"/>
    <x v="28"/>
    <x v="17"/>
    <x v="66"/>
    <x v="64"/>
    <x v="68"/>
    <x v="70"/>
    <x v="43"/>
    <x v="51"/>
    <x v="0"/>
  </r>
  <r>
    <x v="0"/>
    <x v="3"/>
    <x v="3"/>
    <x v="13"/>
    <x v="13"/>
    <x v="13"/>
    <x v="19"/>
    <x v="67"/>
    <x v="65"/>
    <x v="69"/>
    <x v="53"/>
    <x v="43"/>
    <x v="51"/>
    <x v="0"/>
  </r>
  <r>
    <x v="0"/>
    <x v="4"/>
    <x v="4"/>
    <x v="0"/>
    <x v="0"/>
    <x v="0"/>
    <x v="0"/>
    <x v="68"/>
    <x v="66"/>
    <x v="70"/>
    <x v="71"/>
    <x v="69"/>
    <x v="69"/>
    <x v="0"/>
  </r>
  <r>
    <x v="0"/>
    <x v="4"/>
    <x v="4"/>
    <x v="1"/>
    <x v="1"/>
    <x v="1"/>
    <x v="1"/>
    <x v="69"/>
    <x v="67"/>
    <x v="71"/>
    <x v="72"/>
    <x v="70"/>
    <x v="70"/>
    <x v="0"/>
  </r>
  <r>
    <x v="0"/>
    <x v="4"/>
    <x v="4"/>
    <x v="2"/>
    <x v="2"/>
    <x v="2"/>
    <x v="2"/>
    <x v="70"/>
    <x v="68"/>
    <x v="72"/>
    <x v="73"/>
    <x v="35"/>
    <x v="71"/>
    <x v="0"/>
  </r>
  <r>
    <x v="0"/>
    <x v="4"/>
    <x v="4"/>
    <x v="4"/>
    <x v="4"/>
    <x v="4"/>
    <x v="3"/>
    <x v="71"/>
    <x v="69"/>
    <x v="73"/>
    <x v="74"/>
    <x v="71"/>
    <x v="72"/>
    <x v="0"/>
  </r>
  <r>
    <x v="0"/>
    <x v="4"/>
    <x v="4"/>
    <x v="7"/>
    <x v="7"/>
    <x v="7"/>
    <x v="4"/>
    <x v="72"/>
    <x v="70"/>
    <x v="74"/>
    <x v="75"/>
    <x v="72"/>
    <x v="10"/>
    <x v="0"/>
  </r>
  <r>
    <x v="0"/>
    <x v="4"/>
    <x v="4"/>
    <x v="3"/>
    <x v="3"/>
    <x v="3"/>
    <x v="5"/>
    <x v="73"/>
    <x v="7"/>
    <x v="27"/>
    <x v="76"/>
    <x v="73"/>
    <x v="73"/>
    <x v="0"/>
  </r>
  <r>
    <x v="0"/>
    <x v="4"/>
    <x v="4"/>
    <x v="5"/>
    <x v="5"/>
    <x v="5"/>
    <x v="6"/>
    <x v="74"/>
    <x v="71"/>
    <x v="75"/>
    <x v="77"/>
    <x v="22"/>
    <x v="74"/>
    <x v="0"/>
  </r>
  <r>
    <x v="0"/>
    <x v="4"/>
    <x v="4"/>
    <x v="6"/>
    <x v="6"/>
    <x v="6"/>
    <x v="7"/>
    <x v="75"/>
    <x v="49"/>
    <x v="76"/>
    <x v="78"/>
    <x v="41"/>
    <x v="75"/>
    <x v="0"/>
  </r>
  <r>
    <x v="0"/>
    <x v="4"/>
    <x v="4"/>
    <x v="17"/>
    <x v="17"/>
    <x v="17"/>
    <x v="8"/>
    <x v="76"/>
    <x v="72"/>
    <x v="77"/>
    <x v="79"/>
    <x v="74"/>
    <x v="50"/>
    <x v="0"/>
  </r>
  <r>
    <x v="0"/>
    <x v="4"/>
    <x v="4"/>
    <x v="9"/>
    <x v="9"/>
    <x v="9"/>
    <x v="9"/>
    <x v="77"/>
    <x v="31"/>
    <x v="78"/>
    <x v="80"/>
    <x v="75"/>
    <x v="76"/>
    <x v="0"/>
  </r>
  <r>
    <x v="0"/>
    <x v="4"/>
    <x v="4"/>
    <x v="12"/>
    <x v="12"/>
    <x v="12"/>
    <x v="10"/>
    <x v="58"/>
    <x v="32"/>
    <x v="79"/>
    <x v="81"/>
    <x v="35"/>
    <x v="71"/>
    <x v="0"/>
  </r>
  <r>
    <x v="0"/>
    <x v="4"/>
    <x v="4"/>
    <x v="13"/>
    <x v="13"/>
    <x v="13"/>
    <x v="11"/>
    <x v="78"/>
    <x v="60"/>
    <x v="68"/>
    <x v="82"/>
    <x v="76"/>
    <x v="77"/>
    <x v="0"/>
  </r>
  <r>
    <x v="0"/>
    <x v="4"/>
    <x v="4"/>
    <x v="11"/>
    <x v="11"/>
    <x v="11"/>
    <x v="12"/>
    <x v="79"/>
    <x v="62"/>
    <x v="80"/>
    <x v="83"/>
    <x v="77"/>
    <x v="78"/>
    <x v="0"/>
  </r>
  <r>
    <x v="0"/>
    <x v="4"/>
    <x v="4"/>
    <x v="27"/>
    <x v="27"/>
    <x v="27"/>
    <x v="13"/>
    <x v="80"/>
    <x v="63"/>
    <x v="46"/>
    <x v="84"/>
    <x v="22"/>
    <x v="74"/>
    <x v="0"/>
  </r>
  <r>
    <x v="0"/>
    <x v="4"/>
    <x v="4"/>
    <x v="8"/>
    <x v="8"/>
    <x v="8"/>
    <x v="14"/>
    <x v="81"/>
    <x v="17"/>
    <x v="81"/>
    <x v="85"/>
    <x v="22"/>
    <x v="74"/>
    <x v="0"/>
  </r>
  <r>
    <x v="0"/>
    <x v="4"/>
    <x v="4"/>
    <x v="19"/>
    <x v="19"/>
    <x v="19"/>
    <x v="15"/>
    <x v="82"/>
    <x v="18"/>
    <x v="82"/>
    <x v="86"/>
    <x v="78"/>
    <x v="79"/>
    <x v="0"/>
  </r>
  <r>
    <x v="0"/>
    <x v="4"/>
    <x v="4"/>
    <x v="10"/>
    <x v="10"/>
    <x v="10"/>
    <x v="16"/>
    <x v="83"/>
    <x v="73"/>
    <x v="35"/>
    <x v="87"/>
    <x v="60"/>
    <x v="42"/>
    <x v="0"/>
  </r>
  <r>
    <x v="0"/>
    <x v="4"/>
    <x v="4"/>
    <x v="16"/>
    <x v="16"/>
    <x v="16"/>
    <x v="16"/>
    <x v="83"/>
    <x v="73"/>
    <x v="80"/>
    <x v="83"/>
    <x v="79"/>
    <x v="80"/>
    <x v="0"/>
  </r>
  <r>
    <x v="0"/>
    <x v="4"/>
    <x v="4"/>
    <x v="15"/>
    <x v="15"/>
    <x v="15"/>
    <x v="18"/>
    <x v="84"/>
    <x v="74"/>
    <x v="30"/>
    <x v="34"/>
    <x v="80"/>
    <x v="45"/>
    <x v="0"/>
  </r>
  <r>
    <x v="0"/>
    <x v="4"/>
    <x v="4"/>
    <x v="14"/>
    <x v="14"/>
    <x v="14"/>
    <x v="18"/>
    <x v="84"/>
    <x v="74"/>
    <x v="34"/>
    <x v="88"/>
    <x v="61"/>
    <x v="81"/>
    <x v="0"/>
  </r>
  <r>
    <x v="0"/>
    <x v="5"/>
    <x v="5"/>
    <x v="1"/>
    <x v="1"/>
    <x v="1"/>
    <x v="0"/>
    <x v="85"/>
    <x v="75"/>
    <x v="83"/>
    <x v="89"/>
    <x v="37"/>
    <x v="82"/>
    <x v="0"/>
  </r>
  <r>
    <x v="0"/>
    <x v="5"/>
    <x v="5"/>
    <x v="0"/>
    <x v="0"/>
    <x v="0"/>
    <x v="1"/>
    <x v="86"/>
    <x v="76"/>
    <x v="84"/>
    <x v="90"/>
    <x v="73"/>
    <x v="83"/>
    <x v="0"/>
  </r>
  <r>
    <x v="0"/>
    <x v="5"/>
    <x v="5"/>
    <x v="2"/>
    <x v="2"/>
    <x v="2"/>
    <x v="2"/>
    <x v="87"/>
    <x v="77"/>
    <x v="85"/>
    <x v="91"/>
    <x v="65"/>
    <x v="71"/>
    <x v="0"/>
  </r>
  <r>
    <x v="0"/>
    <x v="5"/>
    <x v="5"/>
    <x v="3"/>
    <x v="3"/>
    <x v="3"/>
    <x v="3"/>
    <x v="31"/>
    <x v="78"/>
    <x v="36"/>
    <x v="92"/>
    <x v="60"/>
    <x v="84"/>
    <x v="0"/>
  </r>
  <r>
    <x v="0"/>
    <x v="5"/>
    <x v="5"/>
    <x v="4"/>
    <x v="4"/>
    <x v="4"/>
    <x v="4"/>
    <x v="88"/>
    <x v="79"/>
    <x v="86"/>
    <x v="93"/>
    <x v="39"/>
    <x v="85"/>
    <x v="0"/>
  </r>
  <r>
    <x v="0"/>
    <x v="5"/>
    <x v="5"/>
    <x v="6"/>
    <x v="6"/>
    <x v="6"/>
    <x v="5"/>
    <x v="89"/>
    <x v="43"/>
    <x v="87"/>
    <x v="94"/>
    <x v="81"/>
    <x v="6"/>
    <x v="0"/>
  </r>
  <r>
    <x v="0"/>
    <x v="5"/>
    <x v="5"/>
    <x v="7"/>
    <x v="7"/>
    <x v="7"/>
    <x v="6"/>
    <x v="37"/>
    <x v="80"/>
    <x v="88"/>
    <x v="95"/>
    <x v="73"/>
    <x v="83"/>
    <x v="0"/>
  </r>
  <r>
    <x v="0"/>
    <x v="5"/>
    <x v="5"/>
    <x v="16"/>
    <x v="16"/>
    <x v="16"/>
    <x v="7"/>
    <x v="90"/>
    <x v="81"/>
    <x v="89"/>
    <x v="32"/>
    <x v="71"/>
    <x v="86"/>
    <x v="0"/>
  </r>
  <r>
    <x v="0"/>
    <x v="5"/>
    <x v="5"/>
    <x v="29"/>
    <x v="29"/>
    <x v="29"/>
    <x v="8"/>
    <x v="91"/>
    <x v="29"/>
    <x v="90"/>
    <x v="85"/>
    <x v="82"/>
    <x v="87"/>
    <x v="0"/>
  </r>
  <r>
    <x v="0"/>
    <x v="5"/>
    <x v="5"/>
    <x v="5"/>
    <x v="5"/>
    <x v="5"/>
    <x v="9"/>
    <x v="73"/>
    <x v="82"/>
    <x v="34"/>
    <x v="96"/>
    <x v="83"/>
    <x v="88"/>
    <x v="0"/>
  </r>
  <r>
    <x v="0"/>
    <x v="5"/>
    <x v="5"/>
    <x v="9"/>
    <x v="9"/>
    <x v="9"/>
    <x v="10"/>
    <x v="92"/>
    <x v="11"/>
    <x v="73"/>
    <x v="97"/>
    <x v="43"/>
    <x v="89"/>
    <x v="1"/>
  </r>
  <r>
    <x v="0"/>
    <x v="5"/>
    <x v="5"/>
    <x v="13"/>
    <x v="13"/>
    <x v="13"/>
    <x v="11"/>
    <x v="93"/>
    <x v="83"/>
    <x v="33"/>
    <x v="98"/>
    <x v="84"/>
    <x v="90"/>
    <x v="0"/>
  </r>
  <r>
    <x v="0"/>
    <x v="5"/>
    <x v="5"/>
    <x v="11"/>
    <x v="11"/>
    <x v="11"/>
    <x v="12"/>
    <x v="94"/>
    <x v="52"/>
    <x v="90"/>
    <x v="85"/>
    <x v="85"/>
    <x v="91"/>
    <x v="0"/>
  </r>
  <r>
    <x v="0"/>
    <x v="5"/>
    <x v="5"/>
    <x v="15"/>
    <x v="15"/>
    <x v="15"/>
    <x v="13"/>
    <x v="95"/>
    <x v="84"/>
    <x v="30"/>
    <x v="99"/>
    <x v="74"/>
    <x v="92"/>
    <x v="0"/>
  </r>
  <r>
    <x v="0"/>
    <x v="5"/>
    <x v="5"/>
    <x v="12"/>
    <x v="12"/>
    <x v="12"/>
    <x v="14"/>
    <x v="58"/>
    <x v="85"/>
    <x v="91"/>
    <x v="100"/>
    <x v="57"/>
    <x v="12"/>
    <x v="0"/>
  </r>
  <r>
    <x v="0"/>
    <x v="5"/>
    <x v="5"/>
    <x v="10"/>
    <x v="10"/>
    <x v="10"/>
    <x v="15"/>
    <x v="96"/>
    <x v="17"/>
    <x v="92"/>
    <x v="101"/>
    <x v="46"/>
    <x v="93"/>
    <x v="0"/>
  </r>
  <r>
    <x v="0"/>
    <x v="5"/>
    <x v="5"/>
    <x v="30"/>
    <x v="30"/>
    <x v="30"/>
    <x v="16"/>
    <x v="97"/>
    <x v="86"/>
    <x v="93"/>
    <x v="102"/>
    <x v="84"/>
    <x v="90"/>
    <x v="0"/>
  </r>
  <r>
    <x v="0"/>
    <x v="5"/>
    <x v="5"/>
    <x v="17"/>
    <x v="17"/>
    <x v="17"/>
    <x v="16"/>
    <x v="97"/>
    <x v="86"/>
    <x v="94"/>
    <x v="16"/>
    <x v="42"/>
    <x v="68"/>
    <x v="0"/>
  </r>
  <r>
    <x v="0"/>
    <x v="5"/>
    <x v="5"/>
    <x v="31"/>
    <x v="31"/>
    <x v="31"/>
    <x v="18"/>
    <x v="80"/>
    <x v="74"/>
    <x v="89"/>
    <x v="32"/>
    <x v="38"/>
    <x v="94"/>
    <x v="0"/>
  </r>
  <r>
    <x v="0"/>
    <x v="5"/>
    <x v="5"/>
    <x v="14"/>
    <x v="14"/>
    <x v="14"/>
    <x v="18"/>
    <x v="80"/>
    <x v="74"/>
    <x v="62"/>
    <x v="103"/>
    <x v="60"/>
    <x v="84"/>
    <x v="0"/>
  </r>
  <r>
    <x v="0"/>
    <x v="6"/>
    <x v="6"/>
    <x v="0"/>
    <x v="0"/>
    <x v="0"/>
    <x v="0"/>
    <x v="98"/>
    <x v="87"/>
    <x v="95"/>
    <x v="104"/>
    <x v="86"/>
    <x v="79"/>
    <x v="0"/>
  </r>
  <r>
    <x v="0"/>
    <x v="6"/>
    <x v="6"/>
    <x v="2"/>
    <x v="2"/>
    <x v="2"/>
    <x v="1"/>
    <x v="60"/>
    <x v="88"/>
    <x v="61"/>
    <x v="105"/>
    <x v="87"/>
    <x v="95"/>
    <x v="0"/>
  </r>
  <r>
    <x v="0"/>
    <x v="6"/>
    <x v="6"/>
    <x v="5"/>
    <x v="5"/>
    <x v="5"/>
    <x v="2"/>
    <x v="99"/>
    <x v="89"/>
    <x v="26"/>
    <x v="106"/>
    <x v="60"/>
    <x v="96"/>
    <x v="0"/>
  </r>
  <r>
    <x v="0"/>
    <x v="6"/>
    <x v="6"/>
    <x v="3"/>
    <x v="3"/>
    <x v="3"/>
    <x v="3"/>
    <x v="100"/>
    <x v="90"/>
    <x v="92"/>
    <x v="107"/>
    <x v="86"/>
    <x v="79"/>
    <x v="0"/>
  </r>
  <r>
    <x v="0"/>
    <x v="6"/>
    <x v="6"/>
    <x v="14"/>
    <x v="14"/>
    <x v="14"/>
    <x v="4"/>
    <x v="101"/>
    <x v="91"/>
    <x v="69"/>
    <x v="108"/>
    <x v="24"/>
    <x v="97"/>
    <x v="0"/>
  </r>
  <r>
    <x v="0"/>
    <x v="6"/>
    <x v="6"/>
    <x v="7"/>
    <x v="7"/>
    <x v="7"/>
    <x v="5"/>
    <x v="102"/>
    <x v="92"/>
    <x v="96"/>
    <x v="109"/>
    <x v="41"/>
    <x v="59"/>
    <x v="0"/>
  </r>
  <r>
    <x v="0"/>
    <x v="6"/>
    <x v="6"/>
    <x v="8"/>
    <x v="8"/>
    <x v="8"/>
    <x v="6"/>
    <x v="103"/>
    <x v="25"/>
    <x v="97"/>
    <x v="110"/>
    <x v="46"/>
    <x v="98"/>
    <x v="0"/>
  </r>
  <r>
    <x v="0"/>
    <x v="6"/>
    <x v="6"/>
    <x v="13"/>
    <x v="13"/>
    <x v="13"/>
    <x v="7"/>
    <x v="104"/>
    <x v="5"/>
    <x v="98"/>
    <x v="31"/>
    <x v="88"/>
    <x v="99"/>
    <x v="0"/>
  </r>
  <r>
    <x v="0"/>
    <x v="6"/>
    <x v="6"/>
    <x v="12"/>
    <x v="12"/>
    <x v="12"/>
    <x v="7"/>
    <x v="104"/>
    <x v="5"/>
    <x v="56"/>
    <x v="111"/>
    <x v="87"/>
    <x v="95"/>
    <x v="0"/>
  </r>
  <r>
    <x v="0"/>
    <x v="6"/>
    <x v="6"/>
    <x v="11"/>
    <x v="11"/>
    <x v="11"/>
    <x v="9"/>
    <x v="105"/>
    <x v="45"/>
    <x v="37"/>
    <x v="112"/>
    <x v="27"/>
    <x v="100"/>
    <x v="0"/>
  </r>
  <r>
    <x v="0"/>
    <x v="6"/>
    <x v="6"/>
    <x v="10"/>
    <x v="10"/>
    <x v="10"/>
    <x v="10"/>
    <x v="106"/>
    <x v="93"/>
    <x v="66"/>
    <x v="113"/>
    <x v="65"/>
    <x v="101"/>
    <x v="0"/>
  </r>
  <r>
    <x v="0"/>
    <x v="6"/>
    <x v="6"/>
    <x v="18"/>
    <x v="18"/>
    <x v="18"/>
    <x v="10"/>
    <x v="106"/>
    <x v="93"/>
    <x v="96"/>
    <x v="109"/>
    <x v="67"/>
    <x v="67"/>
    <x v="0"/>
  </r>
  <r>
    <x v="0"/>
    <x v="6"/>
    <x v="6"/>
    <x v="6"/>
    <x v="6"/>
    <x v="6"/>
    <x v="10"/>
    <x v="106"/>
    <x v="93"/>
    <x v="96"/>
    <x v="109"/>
    <x v="67"/>
    <x v="67"/>
    <x v="0"/>
  </r>
  <r>
    <x v="0"/>
    <x v="6"/>
    <x v="6"/>
    <x v="32"/>
    <x v="32"/>
    <x v="32"/>
    <x v="13"/>
    <x v="107"/>
    <x v="94"/>
    <x v="66"/>
    <x v="113"/>
    <x v="35"/>
    <x v="83"/>
    <x v="0"/>
  </r>
  <r>
    <x v="0"/>
    <x v="6"/>
    <x v="6"/>
    <x v="33"/>
    <x v="33"/>
    <x v="33"/>
    <x v="13"/>
    <x v="107"/>
    <x v="94"/>
    <x v="99"/>
    <x v="12"/>
    <x v="63"/>
    <x v="75"/>
    <x v="0"/>
  </r>
  <r>
    <x v="0"/>
    <x v="6"/>
    <x v="6"/>
    <x v="4"/>
    <x v="4"/>
    <x v="4"/>
    <x v="15"/>
    <x v="108"/>
    <x v="95"/>
    <x v="98"/>
    <x v="31"/>
    <x v="81"/>
    <x v="102"/>
    <x v="0"/>
  </r>
  <r>
    <x v="0"/>
    <x v="6"/>
    <x v="6"/>
    <x v="1"/>
    <x v="1"/>
    <x v="1"/>
    <x v="15"/>
    <x v="108"/>
    <x v="95"/>
    <x v="100"/>
    <x v="114"/>
    <x v="60"/>
    <x v="96"/>
    <x v="0"/>
  </r>
  <r>
    <x v="0"/>
    <x v="6"/>
    <x v="6"/>
    <x v="17"/>
    <x v="17"/>
    <x v="17"/>
    <x v="17"/>
    <x v="109"/>
    <x v="60"/>
    <x v="100"/>
    <x v="114"/>
    <x v="89"/>
    <x v="29"/>
    <x v="0"/>
  </r>
  <r>
    <x v="0"/>
    <x v="6"/>
    <x v="6"/>
    <x v="26"/>
    <x v="26"/>
    <x v="26"/>
    <x v="17"/>
    <x v="109"/>
    <x v="60"/>
    <x v="98"/>
    <x v="31"/>
    <x v="35"/>
    <x v="83"/>
    <x v="0"/>
  </r>
  <r>
    <x v="0"/>
    <x v="6"/>
    <x v="6"/>
    <x v="9"/>
    <x v="9"/>
    <x v="9"/>
    <x v="17"/>
    <x v="109"/>
    <x v="60"/>
    <x v="46"/>
    <x v="115"/>
    <x v="86"/>
    <x v="79"/>
    <x v="0"/>
  </r>
  <r>
    <x v="0"/>
    <x v="7"/>
    <x v="7"/>
    <x v="0"/>
    <x v="0"/>
    <x v="0"/>
    <x v="0"/>
    <x v="110"/>
    <x v="96"/>
    <x v="101"/>
    <x v="116"/>
    <x v="75"/>
    <x v="103"/>
    <x v="0"/>
  </r>
  <r>
    <x v="0"/>
    <x v="7"/>
    <x v="7"/>
    <x v="1"/>
    <x v="1"/>
    <x v="1"/>
    <x v="1"/>
    <x v="111"/>
    <x v="97"/>
    <x v="91"/>
    <x v="117"/>
    <x v="72"/>
    <x v="104"/>
    <x v="0"/>
  </r>
  <r>
    <x v="0"/>
    <x v="7"/>
    <x v="7"/>
    <x v="3"/>
    <x v="3"/>
    <x v="3"/>
    <x v="2"/>
    <x v="77"/>
    <x v="98"/>
    <x v="102"/>
    <x v="118"/>
    <x v="41"/>
    <x v="81"/>
    <x v="0"/>
  </r>
  <r>
    <x v="0"/>
    <x v="7"/>
    <x v="7"/>
    <x v="2"/>
    <x v="2"/>
    <x v="2"/>
    <x v="3"/>
    <x v="112"/>
    <x v="68"/>
    <x v="103"/>
    <x v="119"/>
    <x v="63"/>
    <x v="105"/>
    <x v="0"/>
  </r>
  <r>
    <x v="0"/>
    <x v="7"/>
    <x v="7"/>
    <x v="6"/>
    <x v="6"/>
    <x v="6"/>
    <x v="4"/>
    <x v="64"/>
    <x v="99"/>
    <x v="54"/>
    <x v="120"/>
    <x v="35"/>
    <x v="106"/>
    <x v="0"/>
  </r>
  <r>
    <x v="0"/>
    <x v="7"/>
    <x v="7"/>
    <x v="4"/>
    <x v="4"/>
    <x v="4"/>
    <x v="5"/>
    <x v="113"/>
    <x v="100"/>
    <x v="99"/>
    <x v="121"/>
    <x v="62"/>
    <x v="107"/>
    <x v="0"/>
  </r>
  <r>
    <x v="0"/>
    <x v="7"/>
    <x v="7"/>
    <x v="18"/>
    <x v="18"/>
    <x v="18"/>
    <x v="6"/>
    <x v="100"/>
    <x v="101"/>
    <x v="104"/>
    <x v="122"/>
    <x v="58"/>
    <x v="108"/>
    <x v="0"/>
  </r>
  <r>
    <x v="0"/>
    <x v="7"/>
    <x v="7"/>
    <x v="12"/>
    <x v="12"/>
    <x v="12"/>
    <x v="7"/>
    <x v="114"/>
    <x v="59"/>
    <x v="104"/>
    <x v="122"/>
    <x v="63"/>
    <x v="105"/>
    <x v="0"/>
  </r>
  <r>
    <x v="0"/>
    <x v="7"/>
    <x v="7"/>
    <x v="8"/>
    <x v="8"/>
    <x v="8"/>
    <x v="8"/>
    <x v="115"/>
    <x v="102"/>
    <x v="105"/>
    <x v="123"/>
    <x v="38"/>
    <x v="109"/>
    <x v="0"/>
  </r>
  <r>
    <x v="0"/>
    <x v="7"/>
    <x v="7"/>
    <x v="9"/>
    <x v="9"/>
    <x v="9"/>
    <x v="9"/>
    <x v="102"/>
    <x v="49"/>
    <x v="89"/>
    <x v="124"/>
    <x v="35"/>
    <x v="106"/>
    <x v="0"/>
  </r>
  <r>
    <x v="0"/>
    <x v="7"/>
    <x v="7"/>
    <x v="5"/>
    <x v="5"/>
    <x v="5"/>
    <x v="10"/>
    <x v="103"/>
    <x v="103"/>
    <x v="81"/>
    <x v="96"/>
    <x v="60"/>
    <x v="110"/>
    <x v="0"/>
  </r>
  <r>
    <x v="0"/>
    <x v="7"/>
    <x v="7"/>
    <x v="17"/>
    <x v="17"/>
    <x v="17"/>
    <x v="10"/>
    <x v="103"/>
    <x v="103"/>
    <x v="93"/>
    <x v="125"/>
    <x v="69"/>
    <x v="111"/>
    <x v="0"/>
  </r>
  <r>
    <x v="0"/>
    <x v="7"/>
    <x v="7"/>
    <x v="7"/>
    <x v="7"/>
    <x v="7"/>
    <x v="12"/>
    <x v="116"/>
    <x v="104"/>
    <x v="66"/>
    <x v="126"/>
    <x v="49"/>
    <x v="10"/>
    <x v="0"/>
  </r>
  <r>
    <x v="0"/>
    <x v="7"/>
    <x v="7"/>
    <x v="14"/>
    <x v="14"/>
    <x v="14"/>
    <x v="13"/>
    <x v="117"/>
    <x v="51"/>
    <x v="66"/>
    <x v="126"/>
    <x v="81"/>
    <x v="20"/>
    <x v="0"/>
  </r>
  <r>
    <x v="0"/>
    <x v="7"/>
    <x v="7"/>
    <x v="31"/>
    <x v="31"/>
    <x v="31"/>
    <x v="14"/>
    <x v="108"/>
    <x v="15"/>
    <x v="106"/>
    <x v="127"/>
    <x v="88"/>
    <x v="112"/>
    <x v="0"/>
  </r>
  <r>
    <x v="0"/>
    <x v="7"/>
    <x v="7"/>
    <x v="10"/>
    <x v="10"/>
    <x v="10"/>
    <x v="15"/>
    <x v="118"/>
    <x v="86"/>
    <x v="106"/>
    <x v="127"/>
    <x v="75"/>
    <x v="103"/>
    <x v="0"/>
  </r>
  <r>
    <x v="0"/>
    <x v="7"/>
    <x v="7"/>
    <x v="19"/>
    <x v="19"/>
    <x v="19"/>
    <x v="16"/>
    <x v="119"/>
    <x v="105"/>
    <x v="98"/>
    <x v="87"/>
    <x v="65"/>
    <x v="9"/>
    <x v="0"/>
  </r>
  <r>
    <x v="0"/>
    <x v="7"/>
    <x v="7"/>
    <x v="15"/>
    <x v="15"/>
    <x v="15"/>
    <x v="17"/>
    <x v="109"/>
    <x v="106"/>
    <x v="106"/>
    <x v="127"/>
    <x v="49"/>
    <x v="10"/>
    <x v="0"/>
  </r>
  <r>
    <x v="0"/>
    <x v="7"/>
    <x v="7"/>
    <x v="34"/>
    <x v="34"/>
    <x v="34"/>
    <x v="17"/>
    <x v="109"/>
    <x v="106"/>
    <x v="100"/>
    <x v="128"/>
    <x v="89"/>
    <x v="113"/>
    <x v="0"/>
  </r>
  <r>
    <x v="0"/>
    <x v="7"/>
    <x v="7"/>
    <x v="35"/>
    <x v="35"/>
    <x v="35"/>
    <x v="17"/>
    <x v="109"/>
    <x v="106"/>
    <x v="81"/>
    <x v="96"/>
    <x v="81"/>
    <x v="20"/>
    <x v="0"/>
  </r>
  <r>
    <x v="0"/>
    <x v="8"/>
    <x v="8"/>
    <x v="1"/>
    <x v="1"/>
    <x v="1"/>
    <x v="0"/>
    <x v="51"/>
    <x v="107"/>
    <x v="107"/>
    <x v="129"/>
    <x v="69"/>
    <x v="114"/>
    <x v="0"/>
  </r>
  <r>
    <x v="0"/>
    <x v="8"/>
    <x v="8"/>
    <x v="0"/>
    <x v="0"/>
    <x v="0"/>
    <x v="1"/>
    <x v="120"/>
    <x v="108"/>
    <x v="101"/>
    <x v="130"/>
    <x v="86"/>
    <x v="115"/>
    <x v="0"/>
  </r>
  <r>
    <x v="0"/>
    <x v="8"/>
    <x v="8"/>
    <x v="2"/>
    <x v="2"/>
    <x v="2"/>
    <x v="2"/>
    <x v="80"/>
    <x v="109"/>
    <x v="73"/>
    <x v="131"/>
    <x v="63"/>
    <x v="58"/>
    <x v="0"/>
  </r>
  <r>
    <x v="0"/>
    <x v="8"/>
    <x v="8"/>
    <x v="8"/>
    <x v="8"/>
    <x v="8"/>
    <x v="3"/>
    <x v="112"/>
    <x v="110"/>
    <x v="80"/>
    <x v="125"/>
    <x v="23"/>
    <x v="116"/>
    <x v="0"/>
  </r>
  <r>
    <x v="0"/>
    <x v="8"/>
    <x v="8"/>
    <x v="5"/>
    <x v="5"/>
    <x v="5"/>
    <x v="4"/>
    <x v="83"/>
    <x v="111"/>
    <x v="108"/>
    <x v="132"/>
    <x v="62"/>
    <x v="117"/>
    <x v="0"/>
  </r>
  <r>
    <x v="0"/>
    <x v="8"/>
    <x v="8"/>
    <x v="3"/>
    <x v="3"/>
    <x v="3"/>
    <x v="5"/>
    <x v="121"/>
    <x v="100"/>
    <x v="109"/>
    <x v="133"/>
    <x v="90"/>
    <x v="118"/>
    <x v="0"/>
  </r>
  <r>
    <x v="0"/>
    <x v="8"/>
    <x v="8"/>
    <x v="4"/>
    <x v="4"/>
    <x v="4"/>
    <x v="6"/>
    <x v="113"/>
    <x v="112"/>
    <x v="33"/>
    <x v="134"/>
    <x v="61"/>
    <x v="119"/>
    <x v="0"/>
  </r>
  <r>
    <x v="0"/>
    <x v="8"/>
    <x v="8"/>
    <x v="7"/>
    <x v="7"/>
    <x v="7"/>
    <x v="7"/>
    <x v="66"/>
    <x v="113"/>
    <x v="34"/>
    <x v="29"/>
    <x v="66"/>
    <x v="120"/>
    <x v="0"/>
  </r>
  <r>
    <x v="0"/>
    <x v="8"/>
    <x v="8"/>
    <x v="6"/>
    <x v="6"/>
    <x v="6"/>
    <x v="8"/>
    <x v="100"/>
    <x v="114"/>
    <x v="82"/>
    <x v="135"/>
    <x v="90"/>
    <x v="118"/>
    <x v="0"/>
  </r>
  <r>
    <x v="0"/>
    <x v="8"/>
    <x v="8"/>
    <x v="14"/>
    <x v="14"/>
    <x v="14"/>
    <x v="9"/>
    <x v="122"/>
    <x v="28"/>
    <x v="26"/>
    <x v="136"/>
    <x v="91"/>
    <x v="121"/>
    <x v="0"/>
  </r>
  <r>
    <x v="0"/>
    <x v="8"/>
    <x v="8"/>
    <x v="15"/>
    <x v="15"/>
    <x v="15"/>
    <x v="10"/>
    <x v="123"/>
    <x v="115"/>
    <x v="110"/>
    <x v="53"/>
    <x v="43"/>
    <x v="122"/>
    <x v="0"/>
  </r>
  <r>
    <x v="0"/>
    <x v="8"/>
    <x v="8"/>
    <x v="16"/>
    <x v="16"/>
    <x v="16"/>
    <x v="11"/>
    <x v="102"/>
    <x v="116"/>
    <x v="81"/>
    <x v="137"/>
    <x v="61"/>
    <x v="119"/>
    <x v="0"/>
  </r>
  <r>
    <x v="0"/>
    <x v="8"/>
    <x v="8"/>
    <x v="11"/>
    <x v="11"/>
    <x v="11"/>
    <x v="12"/>
    <x v="124"/>
    <x v="117"/>
    <x v="94"/>
    <x v="138"/>
    <x v="60"/>
    <x v="34"/>
    <x v="0"/>
  </r>
  <r>
    <x v="0"/>
    <x v="8"/>
    <x v="8"/>
    <x v="18"/>
    <x v="18"/>
    <x v="18"/>
    <x v="12"/>
    <x v="124"/>
    <x v="117"/>
    <x v="111"/>
    <x v="139"/>
    <x v="87"/>
    <x v="123"/>
    <x v="0"/>
  </r>
  <r>
    <x v="0"/>
    <x v="8"/>
    <x v="8"/>
    <x v="36"/>
    <x v="36"/>
    <x v="36"/>
    <x v="14"/>
    <x v="116"/>
    <x v="50"/>
    <x v="66"/>
    <x v="140"/>
    <x v="49"/>
    <x v="124"/>
    <x v="0"/>
  </r>
  <r>
    <x v="0"/>
    <x v="8"/>
    <x v="8"/>
    <x v="20"/>
    <x v="20"/>
    <x v="20"/>
    <x v="14"/>
    <x v="116"/>
    <x v="50"/>
    <x v="80"/>
    <x v="125"/>
    <x v="92"/>
    <x v="125"/>
    <x v="0"/>
  </r>
  <r>
    <x v="0"/>
    <x v="8"/>
    <x v="8"/>
    <x v="12"/>
    <x v="12"/>
    <x v="12"/>
    <x v="16"/>
    <x v="125"/>
    <x v="84"/>
    <x v="112"/>
    <x v="4"/>
    <x v="86"/>
    <x v="115"/>
    <x v="0"/>
  </r>
  <r>
    <x v="0"/>
    <x v="8"/>
    <x v="8"/>
    <x v="37"/>
    <x v="37"/>
    <x v="37"/>
    <x v="17"/>
    <x v="117"/>
    <x v="53"/>
    <x v="67"/>
    <x v="11"/>
    <x v="92"/>
    <x v="125"/>
    <x v="0"/>
  </r>
  <r>
    <x v="0"/>
    <x v="8"/>
    <x v="8"/>
    <x v="13"/>
    <x v="13"/>
    <x v="13"/>
    <x v="17"/>
    <x v="117"/>
    <x v="53"/>
    <x v="106"/>
    <x v="141"/>
    <x v="27"/>
    <x v="126"/>
    <x v="0"/>
  </r>
  <r>
    <x v="0"/>
    <x v="8"/>
    <x v="8"/>
    <x v="26"/>
    <x v="26"/>
    <x v="26"/>
    <x v="19"/>
    <x v="118"/>
    <x v="106"/>
    <x v="66"/>
    <x v="140"/>
    <x v="90"/>
    <x v="118"/>
    <x v="0"/>
  </r>
  <r>
    <x v="0"/>
    <x v="9"/>
    <x v="9"/>
    <x v="0"/>
    <x v="0"/>
    <x v="0"/>
    <x v="0"/>
    <x v="74"/>
    <x v="118"/>
    <x v="74"/>
    <x v="142"/>
    <x v="58"/>
    <x v="127"/>
    <x v="0"/>
  </r>
  <r>
    <x v="0"/>
    <x v="9"/>
    <x v="9"/>
    <x v="1"/>
    <x v="1"/>
    <x v="1"/>
    <x v="1"/>
    <x v="75"/>
    <x v="119"/>
    <x v="79"/>
    <x v="143"/>
    <x v="88"/>
    <x v="74"/>
    <x v="0"/>
  </r>
  <r>
    <x v="0"/>
    <x v="9"/>
    <x v="9"/>
    <x v="10"/>
    <x v="10"/>
    <x v="10"/>
    <x v="2"/>
    <x v="83"/>
    <x v="120"/>
    <x v="82"/>
    <x v="144"/>
    <x v="89"/>
    <x v="119"/>
    <x v="0"/>
  </r>
  <r>
    <x v="0"/>
    <x v="9"/>
    <x v="9"/>
    <x v="2"/>
    <x v="2"/>
    <x v="2"/>
    <x v="3"/>
    <x v="84"/>
    <x v="121"/>
    <x v="113"/>
    <x v="145"/>
    <x v="63"/>
    <x v="128"/>
    <x v="0"/>
  </r>
  <r>
    <x v="0"/>
    <x v="9"/>
    <x v="9"/>
    <x v="8"/>
    <x v="8"/>
    <x v="8"/>
    <x v="4"/>
    <x v="67"/>
    <x v="122"/>
    <x v="90"/>
    <x v="146"/>
    <x v="93"/>
    <x v="109"/>
    <x v="0"/>
  </r>
  <r>
    <x v="0"/>
    <x v="9"/>
    <x v="9"/>
    <x v="5"/>
    <x v="5"/>
    <x v="5"/>
    <x v="5"/>
    <x v="114"/>
    <x v="123"/>
    <x v="98"/>
    <x v="147"/>
    <x v="94"/>
    <x v="96"/>
    <x v="0"/>
  </r>
  <r>
    <x v="0"/>
    <x v="9"/>
    <x v="9"/>
    <x v="4"/>
    <x v="4"/>
    <x v="4"/>
    <x v="6"/>
    <x v="126"/>
    <x v="124"/>
    <x v="69"/>
    <x v="148"/>
    <x v="78"/>
    <x v="129"/>
    <x v="0"/>
  </r>
  <r>
    <x v="0"/>
    <x v="9"/>
    <x v="9"/>
    <x v="9"/>
    <x v="9"/>
    <x v="9"/>
    <x v="7"/>
    <x v="123"/>
    <x v="125"/>
    <x v="89"/>
    <x v="149"/>
    <x v="65"/>
    <x v="0"/>
    <x v="0"/>
  </r>
  <r>
    <x v="0"/>
    <x v="9"/>
    <x v="9"/>
    <x v="3"/>
    <x v="3"/>
    <x v="3"/>
    <x v="8"/>
    <x v="124"/>
    <x v="126"/>
    <x v="56"/>
    <x v="150"/>
    <x v="58"/>
    <x v="127"/>
    <x v="0"/>
  </r>
  <r>
    <x v="0"/>
    <x v="9"/>
    <x v="9"/>
    <x v="7"/>
    <x v="7"/>
    <x v="7"/>
    <x v="9"/>
    <x v="105"/>
    <x v="93"/>
    <x v="77"/>
    <x v="151"/>
    <x v="81"/>
    <x v="130"/>
    <x v="0"/>
  </r>
  <r>
    <x v="0"/>
    <x v="9"/>
    <x v="9"/>
    <x v="13"/>
    <x v="13"/>
    <x v="13"/>
    <x v="10"/>
    <x v="106"/>
    <x v="94"/>
    <x v="94"/>
    <x v="152"/>
    <x v="88"/>
    <x v="74"/>
    <x v="0"/>
  </r>
  <r>
    <x v="0"/>
    <x v="9"/>
    <x v="9"/>
    <x v="6"/>
    <x v="6"/>
    <x v="6"/>
    <x v="11"/>
    <x v="107"/>
    <x v="29"/>
    <x v="99"/>
    <x v="153"/>
    <x v="63"/>
    <x v="128"/>
    <x v="0"/>
  </r>
  <r>
    <x v="0"/>
    <x v="9"/>
    <x v="9"/>
    <x v="31"/>
    <x v="31"/>
    <x v="31"/>
    <x v="12"/>
    <x v="119"/>
    <x v="13"/>
    <x v="105"/>
    <x v="83"/>
    <x v="61"/>
    <x v="131"/>
    <x v="0"/>
  </r>
  <r>
    <x v="0"/>
    <x v="9"/>
    <x v="9"/>
    <x v="14"/>
    <x v="14"/>
    <x v="14"/>
    <x v="12"/>
    <x v="119"/>
    <x v="13"/>
    <x v="46"/>
    <x v="121"/>
    <x v="35"/>
    <x v="9"/>
    <x v="0"/>
  </r>
  <r>
    <x v="0"/>
    <x v="9"/>
    <x v="9"/>
    <x v="17"/>
    <x v="17"/>
    <x v="17"/>
    <x v="14"/>
    <x v="127"/>
    <x v="127"/>
    <x v="114"/>
    <x v="33"/>
    <x v="24"/>
    <x v="132"/>
    <x v="0"/>
  </r>
  <r>
    <x v="0"/>
    <x v="9"/>
    <x v="9"/>
    <x v="38"/>
    <x v="38"/>
    <x v="38"/>
    <x v="15"/>
    <x v="128"/>
    <x v="18"/>
    <x v="106"/>
    <x v="154"/>
    <x v="41"/>
    <x v="133"/>
    <x v="0"/>
  </r>
  <r>
    <x v="0"/>
    <x v="9"/>
    <x v="9"/>
    <x v="11"/>
    <x v="11"/>
    <x v="11"/>
    <x v="16"/>
    <x v="129"/>
    <x v="74"/>
    <x v="114"/>
    <x v="33"/>
    <x v="75"/>
    <x v="17"/>
    <x v="0"/>
  </r>
  <r>
    <x v="0"/>
    <x v="9"/>
    <x v="9"/>
    <x v="37"/>
    <x v="37"/>
    <x v="37"/>
    <x v="16"/>
    <x v="129"/>
    <x v="74"/>
    <x v="115"/>
    <x v="35"/>
    <x v="49"/>
    <x v="134"/>
    <x v="0"/>
  </r>
  <r>
    <x v="0"/>
    <x v="9"/>
    <x v="9"/>
    <x v="15"/>
    <x v="15"/>
    <x v="15"/>
    <x v="16"/>
    <x v="129"/>
    <x v="74"/>
    <x v="97"/>
    <x v="155"/>
    <x v="88"/>
    <x v="74"/>
    <x v="0"/>
  </r>
  <r>
    <x v="0"/>
    <x v="9"/>
    <x v="9"/>
    <x v="16"/>
    <x v="16"/>
    <x v="16"/>
    <x v="19"/>
    <x v="130"/>
    <x v="128"/>
    <x v="114"/>
    <x v="33"/>
    <x v="66"/>
    <x v="135"/>
    <x v="0"/>
  </r>
  <r>
    <x v="0"/>
    <x v="10"/>
    <x v="10"/>
    <x v="0"/>
    <x v="0"/>
    <x v="0"/>
    <x v="0"/>
    <x v="131"/>
    <x v="129"/>
    <x v="116"/>
    <x v="41"/>
    <x v="35"/>
    <x v="3"/>
    <x v="0"/>
  </r>
  <r>
    <x v="0"/>
    <x v="10"/>
    <x v="10"/>
    <x v="1"/>
    <x v="1"/>
    <x v="1"/>
    <x v="1"/>
    <x v="81"/>
    <x v="130"/>
    <x v="117"/>
    <x v="156"/>
    <x v="49"/>
    <x v="136"/>
    <x v="0"/>
  </r>
  <r>
    <x v="0"/>
    <x v="10"/>
    <x v="10"/>
    <x v="5"/>
    <x v="5"/>
    <x v="5"/>
    <x v="2"/>
    <x v="132"/>
    <x v="131"/>
    <x v="118"/>
    <x v="133"/>
    <x v="88"/>
    <x v="137"/>
    <x v="0"/>
  </r>
  <r>
    <x v="0"/>
    <x v="10"/>
    <x v="10"/>
    <x v="2"/>
    <x v="2"/>
    <x v="2"/>
    <x v="3"/>
    <x v="133"/>
    <x v="132"/>
    <x v="54"/>
    <x v="157"/>
    <x v="67"/>
    <x v="67"/>
    <x v="0"/>
  </r>
  <r>
    <x v="0"/>
    <x v="10"/>
    <x v="10"/>
    <x v="7"/>
    <x v="7"/>
    <x v="7"/>
    <x v="4"/>
    <x v="99"/>
    <x v="133"/>
    <x v="118"/>
    <x v="133"/>
    <x v="81"/>
    <x v="138"/>
    <x v="0"/>
  </r>
  <r>
    <x v="0"/>
    <x v="10"/>
    <x v="10"/>
    <x v="9"/>
    <x v="9"/>
    <x v="9"/>
    <x v="5"/>
    <x v="115"/>
    <x v="24"/>
    <x v="111"/>
    <x v="6"/>
    <x v="90"/>
    <x v="139"/>
    <x v="1"/>
  </r>
  <r>
    <x v="0"/>
    <x v="10"/>
    <x v="10"/>
    <x v="3"/>
    <x v="3"/>
    <x v="3"/>
    <x v="6"/>
    <x v="123"/>
    <x v="134"/>
    <x v="119"/>
    <x v="158"/>
    <x v="86"/>
    <x v="140"/>
    <x v="0"/>
  </r>
  <r>
    <x v="0"/>
    <x v="10"/>
    <x v="10"/>
    <x v="4"/>
    <x v="4"/>
    <x v="4"/>
    <x v="7"/>
    <x v="116"/>
    <x v="135"/>
    <x v="77"/>
    <x v="159"/>
    <x v="66"/>
    <x v="141"/>
    <x v="0"/>
  </r>
  <r>
    <x v="0"/>
    <x v="10"/>
    <x v="10"/>
    <x v="18"/>
    <x v="18"/>
    <x v="18"/>
    <x v="7"/>
    <x v="116"/>
    <x v="135"/>
    <x v="56"/>
    <x v="160"/>
    <x v="63"/>
    <x v="6"/>
    <x v="0"/>
  </r>
  <r>
    <x v="0"/>
    <x v="10"/>
    <x v="10"/>
    <x v="8"/>
    <x v="8"/>
    <x v="8"/>
    <x v="9"/>
    <x v="125"/>
    <x v="80"/>
    <x v="93"/>
    <x v="68"/>
    <x v="92"/>
    <x v="142"/>
    <x v="0"/>
  </r>
  <r>
    <x v="0"/>
    <x v="10"/>
    <x v="10"/>
    <x v="6"/>
    <x v="6"/>
    <x v="6"/>
    <x v="10"/>
    <x v="107"/>
    <x v="9"/>
    <x v="33"/>
    <x v="161"/>
    <x v="67"/>
    <x v="67"/>
    <x v="0"/>
  </r>
  <r>
    <x v="0"/>
    <x v="10"/>
    <x v="10"/>
    <x v="27"/>
    <x v="27"/>
    <x v="27"/>
    <x v="11"/>
    <x v="119"/>
    <x v="33"/>
    <x v="37"/>
    <x v="162"/>
    <x v="75"/>
    <x v="143"/>
    <x v="0"/>
  </r>
  <r>
    <x v="0"/>
    <x v="10"/>
    <x v="10"/>
    <x v="13"/>
    <x v="13"/>
    <x v="13"/>
    <x v="12"/>
    <x v="109"/>
    <x v="136"/>
    <x v="37"/>
    <x v="162"/>
    <x v="66"/>
    <x v="141"/>
    <x v="0"/>
  </r>
  <r>
    <x v="0"/>
    <x v="10"/>
    <x v="10"/>
    <x v="10"/>
    <x v="10"/>
    <x v="10"/>
    <x v="12"/>
    <x v="109"/>
    <x v="136"/>
    <x v="90"/>
    <x v="163"/>
    <x v="65"/>
    <x v="93"/>
    <x v="0"/>
  </r>
  <r>
    <x v="0"/>
    <x v="10"/>
    <x v="10"/>
    <x v="11"/>
    <x v="11"/>
    <x v="11"/>
    <x v="14"/>
    <x v="134"/>
    <x v="35"/>
    <x v="106"/>
    <x v="164"/>
    <x v="21"/>
    <x v="144"/>
    <x v="0"/>
  </r>
  <r>
    <x v="0"/>
    <x v="10"/>
    <x v="10"/>
    <x v="14"/>
    <x v="14"/>
    <x v="14"/>
    <x v="14"/>
    <x v="134"/>
    <x v="35"/>
    <x v="80"/>
    <x v="165"/>
    <x v="66"/>
    <x v="141"/>
    <x v="0"/>
  </r>
  <r>
    <x v="0"/>
    <x v="10"/>
    <x v="10"/>
    <x v="12"/>
    <x v="12"/>
    <x v="12"/>
    <x v="14"/>
    <x v="134"/>
    <x v="35"/>
    <x v="30"/>
    <x v="5"/>
    <x v="58"/>
    <x v="65"/>
    <x v="0"/>
  </r>
  <r>
    <x v="0"/>
    <x v="10"/>
    <x v="10"/>
    <x v="19"/>
    <x v="19"/>
    <x v="19"/>
    <x v="17"/>
    <x v="127"/>
    <x v="54"/>
    <x v="46"/>
    <x v="146"/>
    <x v="58"/>
    <x v="65"/>
    <x v="0"/>
  </r>
  <r>
    <x v="0"/>
    <x v="10"/>
    <x v="10"/>
    <x v="26"/>
    <x v="26"/>
    <x v="26"/>
    <x v="18"/>
    <x v="128"/>
    <x v="137"/>
    <x v="30"/>
    <x v="5"/>
    <x v="67"/>
    <x v="67"/>
    <x v="0"/>
  </r>
  <r>
    <x v="0"/>
    <x v="10"/>
    <x v="10"/>
    <x v="39"/>
    <x v="39"/>
    <x v="39"/>
    <x v="19"/>
    <x v="129"/>
    <x v="73"/>
    <x v="67"/>
    <x v="166"/>
    <x v="21"/>
    <x v="144"/>
    <x v="0"/>
  </r>
  <r>
    <x v="0"/>
    <x v="11"/>
    <x v="11"/>
    <x v="0"/>
    <x v="0"/>
    <x v="0"/>
    <x v="0"/>
    <x v="58"/>
    <x v="138"/>
    <x v="79"/>
    <x v="71"/>
    <x v="35"/>
    <x v="145"/>
    <x v="0"/>
  </r>
  <r>
    <x v="0"/>
    <x v="11"/>
    <x v="11"/>
    <x v="2"/>
    <x v="2"/>
    <x v="2"/>
    <x v="1"/>
    <x v="65"/>
    <x v="139"/>
    <x v="117"/>
    <x v="167"/>
    <x v="67"/>
    <x v="67"/>
    <x v="0"/>
  </r>
  <r>
    <x v="0"/>
    <x v="11"/>
    <x v="11"/>
    <x v="8"/>
    <x v="8"/>
    <x v="8"/>
    <x v="2"/>
    <x v="99"/>
    <x v="140"/>
    <x v="114"/>
    <x v="168"/>
    <x v="64"/>
    <x v="146"/>
    <x v="0"/>
  </r>
  <r>
    <x v="0"/>
    <x v="11"/>
    <x v="11"/>
    <x v="4"/>
    <x v="4"/>
    <x v="4"/>
    <x v="3"/>
    <x v="122"/>
    <x v="141"/>
    <x v="26"/>
    <x v="169"/>
    <x v="91"/>
    <x v="129"/>
    <x v="0"/>
  </r>
  <r>
    <x v="0"/>
    <x v="11"/>
    <x v="11"/>
    <x v="5"/>
    <x v="5"/>
    <x v="5"/>
    <x v="4"/>
    <x v="125"/>
    <x v="3"/>
    <x v="81"/>
    <x v="170"/>
    <x v="24"/>
    <x v="147"/>
    <x v="0"/>
  </r>
  <r>
    <x v="0"/>
    <x v="11"/>
    <x v="11"/>
    <x v="6"/>
    <x v="6"/>
    <x v="6"/>
    <x v="5"/>
    <x v="106"/>
    <x v="142"/>
    <x v="96"/>
    <x v="25"/>
    <x v="67"/>
    <x v="67"/>
    <x v="0"/>
  </r>
  <r>
    <x v="0"/>
    <x v="11"/>
    <x v="11"/>
    <x v="10"/>
    <x v="10"/>
    <x v="10"/>
    <x v="6"/>
    <x v="119"/>
    <x v="143"/>
    <x v="98"/>
    <x v="12"/>
    <x v="65"/>
    <x v="73"/>
    <x v="0"/>
  </r>
  <r>
    <x v="0"/>
    <x v="11"/>
    <x v="11"/>
    <x v="11"/>
    <x v="11"/>
    <x v="11"/>
    <x v="7"/>
    <x v="109"/>
    <x v="144"/>
    <x v="100"/>
    <x v="82"/>
    <x v="89"/>
    <x v="148"/>
    <x v="0"/>
  </r>
  <r>
    <x v="0"/>
    <x v="11"/>
    <x v="11"/>
    <x v="13"/>
    <x v="13"/>
    <x v="13"/>
    <x v="8"/>
    <x v="127"/>
    <x v="95"/>
    <x v="100"/>
    <x v="82"/>
    <x v="91"/>
    <x v="129"/>
    <x v="0"/>
  </r>
  <r>
    <x v="0"/>
    <x v="11"/>
    <x v="11"/>
    <x v="1"/>
    <x v="1"/>
    <x v="1"/>
    <x v="9"/>
    <x v="135"/>
    <x v="145"/>
    <x v="37"/>
    <x v="140"/>
    <x v="57"/>
    <x v="149"/>
    <x v="0"/>
  </r>
  <r>
    <x v="0"/>
    <x v="11"/>
    <x v="11"/>
    <x v="7"/>
    <x v="7"/>
    <x v="7"/>
    <x v="9"/>
    <x v="135"/>
    <x v="145"/>
    <x v="90"/>
    <x v="171"/>
    <x v="90"/>
    <x v="150"/>
    <x v="0"/>
  </r>
  <r>
    <x v="0"/>
    <x v="11"/>
    <x v="11"/>
    <x v="19"/>
    <x v="19"/>
    <x v="19"/>
    <x v="11"/>
    <x v="128"/>
    <x v="34"/>
    <x v="81"/>
    <x v="170"/>
    <x v="86"/>
    <x v="151"/>
    <x v="0"/>
  </r>
  <r>
    <x v="0"/>
    <x v="11"/>
    <x v="11"/>
    <x v="40"/>
    <x v="40"/>
    <x v="40"/>
    <x v="12"/>
    <x v="129"/>
    <x v="52"/>
    <x v="100"/>
    <x v="82"/>
    <x v="66"/>
    <x v="92"/>
    <x v="0"/>
  </r>
  <r>
    <x v="0"/>
    <x v="11"/>
    <x v="11"/>
    <x v="41"/>
    <x v="41"/>
    <x v="41"/>
    <x v="12"/>
    <x v="129"/>
    <x v="52"/>
    <x v="80"/>
    <x v="172"/>
    <x v="81"/>
    <x v="152"/>
    <x v="0"/>
  </r>
  <r>
    <x v="0"/>
    <x v="11"/>
    <x v="11"/>
    <x v="15"/>
    <x v="15"/>
    <x v="15"/>
    <x v="14"/>
    <x v="130"/>
    <x v="146"/>
    <x v="105"/>
    <x v="173"/>
    <x v="88"/>
    <x v="125"/>
    <x v="0"/>
  </r>
  <r>
    <x v="0"/>
    <x v="11"/>
    <x v="11"/>
    <x v="26"/>
    <x v="26"/>
    <x v="26"/>
    <x v="14"/>
    <x v="130"/>
    <x v="146"/>
    <x v="50"/>
    <x v="174"/>
    <x v="63"/>
    <x v="75"/>
    <x v="0"/>
  </r>
  <r>
    <x v="0"/>
    <x v="11"/>
    <x v="11"/>
    <x v="9"/>
    <x v="9"/>
    <x v="9"/>
    <x v="14"/>
    <x v="130"/>
    <x v="146"/>
    <x v="50"/>
    <x v="174"/>
    <x v="63"/>
    <x v="75"/>
    <x v="0"/>
  </r>
  <r>
    <x v="0"/>
    <x v="11"/>
    <x v="11"/>
    <x v="31"/>
    <x v="31"/>
    <x v="31"/>
    <x v="17"/>
    <x v="136"/>
    <x v="147"/>
    <x v="97"/>
    <x v="55"/>
    <x v="66"/>
    <x v="92"/>
    <x v="0"/>
  </r>
  <r>
    <x v="0"/>
    <x v="11"/>
    <x v="11"/>
    <x v="17"/>
    <x v="17"/>
    <x v="17"/>
    <x v="17"/>
    <x v="136"/>
    <x v="147"/>
    <x v="100"/>
    <x v="82"/>
    <x v="21"/>
    <x v="153"/>
    <x v="0"/>
  </r>
  <r>
    <x v="0"/>
    <x v="11"/>
    <x v="11"/>
    <x v="42"/>
    <x v="42"/>
    <x v="42"/>
    <x v="17"/>
    <x v="136"/>
    <x v="147"/>
    <x v="115"/>
    <x v="175"/>
    <x v="57"/>
    <x v="149"/>
    <x v="0"/>
  </r>
  <r>
    <x v="0"/>
    <x v="12"/>
    <x v="12"/>
    <x v="0"/>
    <x v="0"/>
    <x v="0"/>
    <x v="0"/>
    <x v="137"/>
    <x v="148"/>
    <x v="120"/>
    <x v="176"/>
    <x v="86"/>
    <x v="140"/>
    <x v="0"/>
  </r>
  <r>
    <x v="0"/>
    <x v="12"/>
    <x v="12"/>
    <x v="1"/>
    <x v="1"/>
    <x v="1"/>
    <x v="1"/>
    <x v="82"/>
    <x v="149"/>
    <x v="62"/>
    <x v="177"/>
    <x v="88"/>
    <x v="137"/>
    <x v="0"/>
  </r>
  <r>
    <x v="0"/>
    <x v="12"/>
    <x v="12"/>
    <x v="2"/>
    <x v="2"/>
    <x v="2"/>
    <x v="2"/>
    <x v="66"/>
    <x v="150"/>
    <x v="121"/>
    <x v="178"/>
    <x v="87"/>
    <x v="95"/>
    <x v="0"/>
  </r>
  <r>
    <x v="0"/>
    <x v="12"/>
    <x v="12"/>
    <x v="4"/>
    <x v="4"/>
    <x v="4"/>
    <x v="3"/>
    <x v="114"/>
    <x v="151"/>
    <x v="112"/>
    <x v="179"/>
    <x v="24"/>
    <x v="107"/>
    <x v="0"/>
  </r>
  <r>
    <x v="0"/>
    <x v="12"/>
    <x v="12"/>
    <x v="5"/>
    <x v="5"/>
    <x v="5"/>
    <x v="4"/>
    <x v="124"/>
    <x v="92"/>
    <x v="68"/>
    <x v="180"/>
    <x v="21"/>
    <x v="85"/>
    <x v="0"/>
  </r>
  <r>
    <x v="0"/>
    <x v="12"/>
    <x v="12"/>
    <x v="8"/>
    <x v="8"/>
    <x v="8"/>
    <x v="5"/>
    <x v="116"/>
    <x v="25"/>
    <x v="110"/>
    <x v="27"/>
    <x v="60"/>
    <x v="43"/>
    <x v="0"/>
  </r>
  <r>
    <x v="0"/>
    <x v="12"/>
    <x v="12"/>
    <x v="7"/>
    <x v="7"/>
    <x v="7"/>
    <x v="5"/>
    <x v="116"/>
    <x v="25"/>
    <x v="33"/>
    <x v="181"/>
    <x v="35"/>
    <x v="3"/>
    <x v="0"/>
  </r>
  <r>
    <x v="0"/>
    <x v="12"/>
    <x v="12"/>
    <x v="3"/>
    <x v="3"/>
    <x v="3"/>
    <x v="7"/>
    <x v="104"/>
    <x v="152"/>
    <x v="112"/>
    <x v="179"/>
    <x v="35"/>
    <x v="3"/>
    <x v="0"/>
  </r>
  <r>
    <x v="0"/>
    <x v="12"/>
    <x v="12"/>
    <x v="23"/>
    <x v="23"/>
    <x v="23"/>
    <x v="8"/>
    <x v="125"/>
    <x v="153"/>
    <x v="69"/>
    <x v="148"/>
    <x v="81"/>
    <x v="138"/>
    <x v="0"/>
  </r>
  <r>
    <x v="0"/>
    <x v="12"/>
    <x v="12"/>
    <x v="10"/>
    <x v="10"/>
    <x v="10"/>
    <x v="9"/>
    <x v="107"/>
    <x v="102"/>
    <x v="98"/>
    <x v="147"/>
    <x v="57"/>
    <x v="154"/>
    <x v="0"/>
  </r>
  <r>
    <x v="0"/>
    <x v="12"/>
    <x v="12"/>
    <x v="17"/>
    <x v="17"/>
    <x v="17"/>
    <x v="10"/>
    <x v="118"/>
    <x v="154"/>
    <x v="80"/>
    <x v="182"/>
    <x v="91"/>
    <x v="60"/>
    <x v="0"/>
  </r>
  <r>
    <x v="0"/>
    <x v="12"/>
    <x v="12"/>
    <x v="14"/>
    <x v="14"/>
    <x v="14"/>
    <x v="11"/>
    <x v="109"/>
    <x v="11"/>
    <x v="93"/>
    <x v="183"/>
    <x v="88"/>
    <x v="137"/>
    <x v="0"/>
  </r>
  <r>
    <x v="0"/>
    <x v="12"/>
    <x v="12"/>
    <x v="11"/>
    <x v="11"/>
    <x v="11"/>
    <x v="12"/>
    <x v="135"/>
    <x v="62"/>
    <x v="115"/>
    <x v="35"/>
    <x v="75"/>
    <x v="132"/>
    <x v="0"/>
  </r>
  <r>
    <x v="0"/>
    <x v="12"/>
    <x v="12"/>
    <x v="16"/>
    <x v="16"/>
    <x v="16"/>
    <x v="12"/>
    <x v="135"/>
    <x v="62"/>
    <x v="122"/>
    <x v="184"/>
    <x v="61"/>
    <x v="155"/>
    <x v="0"/>
  </r>
  <r>
    <x v="0"/>
    <x v="12"/>
    <x v="12"/>
    <x v="13"/>
    <x v="13"/>
    <x v="13"/>
    <x v="14"/>
    <x v="128"/>
    <x v="127"/>
    <x v="80"/>
    <x v="182"/>
    <x v="57"/>
    <x v="154"/>
    <x v="0"/>
  </r>
  <r>
    <x v="0"/>
    <x v="12"/>
    <x v="12"/>
    <x v="9"/>
    <x v="9"/>
    <x v="9"/>
    <x v="14"/>
    <x v="128"/>
    <x v="127"/>
    <x v="110"/>
    <x v="27"/>
    <x v="65"/>
    <x v="156"/>
    <x v="0"/>
  </r>
  <r>
    <x v="0"/>
    <x v="12"/>
    <x v="12"/>
    <x v="6"/>
    <x v="6"/>
    <x v="6"/>
    <x v="14"/>
    <x v="128"/>
    <x v="127"/>
    <x v="98"/>
    <x v="147"/>
    <x v="63"/>
    <x v="6"/>
    <x v="0"/>
  </r>
  <r>
    <x v="0"/>
    <x v="12"/>
    <x v="12"/>
    <x v="15"/>
    <x v="15"/>
    <x v="15"/>
    <x v="17"/>
    <x v="129"/>
    <x v="65"/>
    <x v="100"/>
    <x v="185"/>
    <x v="66"/>
    <x v="88"/>
    <x v="0"/>
  </r>
  <r>
    <x v="0"/>
    <x v="12"/>
    <x v="12"/>
    <x v="26"/>
    <x v="26"/>
    <x v="26"/>
    <x v="18"/>
    <x v="130"/>
    <x v="105"/>
    <x v="37"/>
    <x v="186"/>
    <x v="65"/>
    <x v="156"/>
    <x v="0"/>
  </r>
  <r>
    <x v="0"/>
    <x v="12"/>
    <x v="12"/>
    <x v="24"/>
    <x v="24"/>
    <x v="24"/>
    <x v="19"/>
    <x v="136"/>
    <x v="155"/>
    <x v="50"/>
    <x v="126"/>
    <x v="87"/>
    <x v="95"/>
    <x v="0"/>
  </r>
  <r>
    <x v="0"/>
    <x v="12"/>
    <x v="12"/>
    <x v="31"/>
    <x v="31"/>
    <x v="31"/>
    <x v="19"/>
    <x v="136"/>
    <x v="155"/>
    <x v="67"/>
    <x v="82"/>
    <x v="81"/>
    <x v="138"/>
    <x v="0"/>
  </r>
  <r>
    <x v="0"/>
    <x v="12"/>
    <x v="12"/>
    <x v="33"/>
    <x v="33"/>
    <x v="33"/>
    <x v="19"/>
    <x v="136"/>
    <x v="155"/>
    <x v="94"/>
    <x v="152"/>
    <x v="58"/>
    <x v="65"/>
    <x v="0"/>
  </r>
  <r>
    <x v="0"/>
    <x v="13"/>
    <x v="13"/>
    <x v="8"/>
    <x v="8"/>
    <x v="8"/>
    <x v="0"/>
    <x v="138"/>
    <x v="156"/>
    <x v="123"/>
    <x v="146"/>
    <x v="75"/>
    <x v="157"/>
    <x v="0"/>
  </r>
  <r>
    <x v="0"/>
    <x v="13"/>
    <x v="13"/>
    <x v="1"/>
    <x v="1"/>
    <x v="1"/>
    <x v="1"/>
    <x v="139"/>
    <x v="157"/>
    <x v="80"/>
    <x v="187"/>
    <x v="58"/>
    <x v="158"/>
    <x v="0"/>
  </r>
  <r>
    <x v="0"/>
    <x v="13"/>
    <x v="13"/>
    <x v="0"/>
    <x v="0"/>
    <x v="0"/>
    <x v="2"/>
    <x v="140"/>
    <x v="158"/>
    <x v="80"/>
    <x v="187"/>
    <x v="87"/>
    <x v="150"/>
    <x v="0"/>
  </r>
  <r>
    <x v="0"/>
    <x v="13"/>
    <x v="13"/>
    <x v="5"/>
    <x v="5"/>
    <x v="5"/>
    <x v="3"/>
    <x v="141"/>
    <x v="159"/>
    <x v="114"/>
    <x v="188"/>
    <x v="86"/>
    <x v="159"/>
    <x v="0"/>
  </r>
  <r>
    <x v="0"/>
    <x v="13"/>
    <x v="13"/>
    <x v="11"/>
    <x v="11"/>
    <x v="11"/>
    <x v="4"/>
    <x v="142"/>
    <x v="160"/>
    <x v="122"/>
    <x v="184"/>
    <x v="81"/>
    <x v="160"/>
    <x v="0"/>
  </r>
  <r>
    <x v="0"/>
    <x v="13"/>
    <x v="13"/>
    <x v="7"/>
    <x v="7"/>
    <x v="7"/>
    <x v="5"/>
    <x v="143"/>
    <x v="23"/>
    <x v="115"/>
    <x v="58"/>
    <x v="67"/>
    <x v="67"/>
    <x v="0"/>
  </r>
  <r>
    <x v="0"/>
    <x v="13"/>
    <x v="13"/>
    <x v="36"/>
    <x v="36"/>
    <x v="36"/>
    <x v="6"/>
    <x v="144"/>
    <x v="27"/>
    <x v="105"/>
    <x v="189"/>
    <x v="63"/>
    <x v="161"/>
    <x v="0"/>
  </r>
  <r>
    <x v="0"/>
    <x v="13"/>
    <x v="13"/>
    <x v="13"/>
    <x v="13"/>
    <x v="13"/>
    <x v="6"/>
    <x v="144"/>
    <x v="27"/>
    <x v="124"/>
    <x v="186"/>
    <x v="90"/>
    <x v="162"/>
    <x v="0"/>
  </r>
  <r>
    <x v="0"/>
    <x v="13"/>
    <x v="13"/>
    <x v="15"/>
    <x v="15"/>
    <x v="15"/>
    <x v="6"/>
    <x v="144"/>
    <x v="27"/>
    <x v="124"/>
    <x v="186"/>
    <x v="90"/>
    <x v="162"/>
    <x v="0"/>
  </r>
  <r>
    <x v="0"/>
    <x v="13"/>
    <x v="13"/>
    <x v="43"/>
    <x v="43"/>
    <x v="43"/>
    <x v="6"/>
    <x v="144"/>
    <x v="27"/>
    <x v="122"/>
    <x v="184"/>
    <x v="35"/>
    <x v="163"/>
    <x v="0"/>
  </r>
  <r>
    <x v="0"/>
    <x v="13"/>
    <x v="13"/>
    <x v="19"/>
    <x v="19"/>
    <x v="19"/>
    <x v="6"/>
    <x v="144"/>
    <x v="27"/>
    <x v="123"/>
    <x v="146"/>
    <x v="63"/>
    <x v="161"/>
    <x v="1"/>
  </r>
  <r>
    <x v="0"/>
    <x v="13"/>
    <x v="13"/>
    <x v="10"/>
    <x v="10"/>
    <x v="10"/>
    <x v="6"/>
    <x v="144"/>
    <x v="27"/>
    <x v="114"/>
    <x v="188"/>
    <x v="67"/>
    <x v="67"/>
    <x v="0"/>
  </r>
  <r>
    <x v="0"/>
    <x v="13"/>
    <x v="13"/>
    <x v="2"/>
    <x v="2"/>
    <x v="2"/>
    <x v="6"/>
    <x v="144"/>
    <x v="27"/>
    <x v="114"/>
    <x v="188"/>
    <x v="67"/>
    <x v="67"/>
    <x v="0"/>
  </r>
  <r>
    <x v="0"/>
    <x v="13"/>
    <x v="13"/>
    <x v="37"/>
    <x v="37"/>
    <x v="37"/>
    <x v="13"/>
    <x v="145"/>
    <x v="83"/>
    <x v="125"/>
    <x v="33"/>
    <x v="90"/>
    <x v="162"/>
    <x v="0"/>
  </r>
  <r>
    <x v="0"/>
    <x v="13"/>
    <x v="13"/>
    <x v="9"/>
    <x v="9"/>
    <x v="9"/>
    <x v="13"/>
    <x v="145"/>
    <x v="83"/>
    <x v="105"/>
    <x v="189"/>
    <x v="87"/>
    <x v="150"/>
    <x v="0"/>
  </r>
  <r>
    <x v="0"/>
    <x v="13"/>
    <x v="13"/>
    <x v="6"/>
    <x v="6"/>
    <x v="6"/>
    <x v="13"/>
    <x v="145"/>
    <x v="83"/>
    <x v="97"/>
    <x v="190"/>
    <x v="67"/>
    <x v="67"/>
    <x v="0"/>
  </r>
  <r>
    <x v="0"/>
    <x v="13"/>
    <x v="13"/>
    <x v="40"/>
    <x v="40"/>
    <x v="40"/>
    <x v="16"/>
    <x v="146"/>
    <x v="137"/>
    <x v="125"/>
    <x v="33"/>
    <x v="58"/>
    <x v="158"/>
    <x v="0"/>
  </r>
  <r>
    <x v="0"/>
    <x v="13"/>
    <x v="13"/>
    <x v="44"/>
    <x v="44"/>
    <x v="44"/>
    <x v="16"/>
    <x v="146"/>
    <x v="137"/>
    <x v="124"/>
    <x v="186"/>
    <x v="63"/>
    <x v="161"/>
    <x v="0"/>
  </r>
  <r>
    <x v="0"/>
    <x v="13"/>
    <x v="13"/>
    <x v="45"/>
    <x v="45"/>
    <x v="45"/>
    <x v="16"/>
    <x v="146"/>
    <x v="137"/>
    <x v="125"/>
    <x v="33"/>
    <x v="58"/>
    <x v="158"/>
    <x v="0"/>
  </r>
  <r>
    <x v="0"/>
    <x v="13"/>
    <x v="13"/>
    <x v="46"/>
    <x v="46"/>
    <x v="46"/>
    <x v="16"/>
    <x v="146"/>
    <x v="137"/>
    <x v="122"/>
    <x v="184"/>
    <x v="90"/>
    <x v="162"/>
    <x v="0"/>
  </r>
  <r>
    <x v="0"/>
    <x v="13"/>
    <x v="13"/>
    <x v="47"/>
    <x v="47"/>
    <x v="47"/>
    <x v="16"/>
    <x v="146"/>
    <x v="137"/>
    <x v="122"/>
    <x v="184"/>
    <x v="90"/>
    <x v="162"/>
    <x v="0"/>
  </r>
  <r>
    <x v="0"/>
    <x v="13"/>
    <x v="13"/>
    <x v="3"/>
    <x v="3"/>
    <x v="3"/>
    <x v="16"/>
    <x v="146"/>
    <x v="137"/>
    <x v="105"/>
    <x v="189"/>
    <x v="67"/>
    <x v="67"/>
    <x v="0"/>
  </r>
  <r>
    <x v="0"/>
    <x v="13"/>
    <x v="13"/>
    <x v="18"/>
    <x v="18"/>
    <x v="18"/>
    <x v="16"/>
    <x v="146"/>
    <x v="137"/>
    <x v="105"/>
    <x v="189"/>
    <x v="67"/>
    <x v="67"/>
    <x v="0"/>
  </r>
  <r>
    <x v="0"/>
    <x v="14"/>
    <x v="14"/>
    <x v="0"/>
    <x v="0"/>
    <x v="0"/>
    <x v="0"/>
    <x v="134"/>
    <x v="161"/>
    <x v="66"/>
    <x v="191"/>
    <x v="87"/>
    <x v="115"/>
    <x v="0"/>
  </r>
  <r>
    <x v="0"/>
    <x v="14"/>
    <x v="14"/>
    <x v="7"/>
    <x v="7"/>
    <x v="7"/>
    <x v="1"/>
    <x v="141"/>
    <x v="122"/>
    <x v="80"/>
    <x v="192"/>
    <x v="67"/>
    <x v="67"/>
    <x v="0"/>
  </r>
  <r>
    <x v="0"/>
    <x v="14"/>
    <x v="14"/>
    <x v="8"/>
    <x v="8"/>
    <x v="8"/>
    <x v="2"/>
    <x v="147"/>
    <x v="162"/>
    <x v="124"/>
    <x v="193"/>
    <x v="41"/>
    <x v="164"/>
    <x v="0"/>
  </r>
  <r>
    <x v="0"/>
    <x v="14"/>
    <x v="14"/>
    <x v="5"/>
    <x v="5"/>
    <x v="5"/>
    <x v="2"/>
    <x v="147"/>
    <x v="162"/>
    <x v="97"/>
    <x v="124"/>
    <x v="86"/>
    <x v="165"/>
    <x v="0"/>
  </r>
  <r>
    <x v="0"/>
    <x v="14"/>
    <x v="14"/>
    <x v="4"/>
    <x v="4"/>
    <x v="4"/>
    <x v="2"/>
    <x v="147"/>
    <x v="162"/>
    <x v="105"/>
    <x v="5"/>
    <x v="35"/>
    <x v="166"/>
    <x v="0"/>
  </r>
  <r>
    <x v="0"/>
    <x v="14"/>
    <x v="14"/>
    <x v="2"/>
    <x v="2"/>
    <x v="2"/>
    <x v="2"/>
    <x v="147"/>
    <x v="162"/>
    <x v="115"/>
    <x v="194"/>
    <x v="63"/>
    <x v="167"/>
    <x v="0"/>
  </r>
  <r>
    <x v="0"/>
    <x v="14"/>
    <x v="14"/>
    <x v="15"/>
    <x v="15"/>
    <x v="15"/>
    <x v="6"/>
    <x v="143"/>
    <x v="59"/>
    <x v="125"/>
    <x v="16"/>
    <x v="65"/>
    <x v="168"/>
    <x v="0"/>
  </r>
  <r>
    <x v="0"/>
    <x v="14"/>
    <x v="14"/>
    <x v="10"/>
    <x v="10"/>
    <x v="10"/>
    <x v="6"/>
    <x v="143"/>
    <x v="59"/>
    <x v="124"/>
    <x v="193"/>
    <x v="35"/>
    <x v="166"/>
    <x v="0"/>
  </r>
  <r>
    <x v="0"/>
    <x v="14"/>
    <x v="14"/>
    <x v="33"/>
    <x v="33"/>
    <x v="33"/>
    <x v="6"/>
    <x v="143"/>
    <x v="59"/>
    <x v="115"/>
    <x v="194"/>
    <x v="67"/>
    <x v="67"/>
    <x v="0"/>
  </r>
  <r>
    <x v="0"/>
    <x v="14"/>
    <x v="14"/>
    <x v="6"/>
    <x v="6"/>
    <x v="6"/>
    <x v="6"/>
    <x v="143"/>
    <x v="59"/>
    <x v="100"/>
    <x v="57"/>
    <x v="87"/>
    <x v="115"/>
    <x v="0"/>
  </r>
  <r>
    <x v="0"/>
    <x v="14"/>
    <x v="14"/>
    <x v="3"/>
    <x v="3"/>
    <x v="3"/>
    <x v="10"/>
    <x v="148"/>
    <x v="81"/>
    <x v="100"/>
    <x v="57"/>
    <x v="67"/>
    <x v="67"/>
    <x v="0"/>
  </r>
  <r>
    <x v="0"/>
    <x v="14"/>
    <x v="14"/>
    <x v="9"/>
    <x v="9"/>
    <x v="9"/>
    <x v="10"/>
    <x v="148"/>
    <x v="81"/>
    <x v="114"/>
    <x v="195"/>
    <x v="87"/>
    <x v="115"/>
    <x v="0"/>
  </r>
  <r>
    <x v="0"/>
    <x v="14"/>
    <x v="14"/>
    <x v="11"/>
    <x v="11"/>
    <x v="11"/>
    <x v="12"/>
    <x v="144"/>
    <x v="33"/>
    <x v="124"/>
    <x v="193"/>
    <x v="90"/>
    <x v="92"/>
    <x v="0"/>
  </r>
  <r>
    <x v="0"/>
    <x v="14"/>
    <x v="14"/>
    <x v="37"/>
    <x v="37"/>
    <x v="37"/>
    <x v="12"/>
    <x v="144"/>
    <x v="33"/>
    <x v="124"/>
    <x v="193"/>
    <x v="90"/>
    <x v="92"/>
    <x v="0"/>
  </r>
  <r>
    <x v="0"/>
    <x v="14"/>
    <x v="14"/>
    <x v="38"/>
    <x v="38"/>
    <x v="38"/>
    <x v="12"/>
    <x v="144"/>
    <x v="33"/>
    <x v="97"/>
    <x v="124"/>
    <x v="87"/>
    <x v="115"/>
    <x v="0"/>
  </r>
  <r>
    <x v="0"/>
    <x v="14"/>
    <x v="14"/>
    <x v="21"/>
    <x v="21"/>
    <x v="21"/>
    <x v="12"/>
    <x v="144"/>
    <x v="33"/>
    <x v="124"/>
    <x v="193"/>
    <x v="90"/>
    <x v="92"/>
    <x v="0"/>
  </r>
  <r>
    <x v="0"/>
    <x v="14"/>
    <x v="14"/>
    <x v="22"/>
    <x v="22"/>
    <x v="22"/>
    <x v="12"/>
    <x v="144"/>
    <x v="33"/>
    <x v="97"/>
    <x v="124"/>
    <x v="87"/>
    <x v="115"/>
    <x v="0"/>
  </r>
  <r>
    <x v="0"/>
    <x v="14"/>
    <x v="14"/>
    <x v="48"/>
    <x v="48"/>
    <x v="48"/>
    <x v="12"/>
    <x v="144"/>
    <x v="33"/>
    <x v="122"/>
    <x v="184"/>
    <x v="35"/>
    <x v="166"/>
    <x v="0"/>
  </r>
  <r>
    <x v="0"/>
    <x v="14"/>
    <x v="14"/>
    <x v="44"/>
    <x v="44"/>
    <x v="44"/>
    <x v="18"/>
    <x v="145"/>
    <x v="64"/>
    <x v="105"/>
    <x v="5"/>
    <x v="87"/>
    <x v="115"/>
    <x v="0"/>
  </r>
  <r>
    <x v="0"/>
    <x v="14"/>
    <x v="14"/>
    <x v="49"/>
    <x v="49"/>
    <x v="49"/>
    <x v="18"/>
    <x v="145"/>
    <x v="64"/>
    <x v="125"/>
    <x v="16"/>
    <x v="90"/>
    <x v="92"/>
    <x v="0"/>
  </r>
  <r>
    <x v="0"/>
    <x v="14"/>
    <x v="14"/>
    <x v="19"/>
    <x v="19"/>
    <x v="19"/>
    <x v="18"/>
    <x v="145"/>
    <x v="64"/>
    <x v="125"/>
    <x v="16"/>
    <x v="90"/>
    <x v="92"/>
    <x v="0"/>
  </r>
  <r>
    <x v="0"/>
    <x v="14"/>
    <x v="14"/>
    <x v="17"/>
    <x v="17"/>
    <x v="17"/>
    <x v="18"/>
    <x v="145"/>
    <x v="64"/>
    <x v="122"/>
    <x v="184"/>
    <x v="86"/>
    <x v="165"/>
    <x v="0"/>
  </r>
  <r>
    <x v="0"/>
    <x v="14"/>
    <x v="14"/>
    <x v="42"/>
    <x v="42"/>
    <x v="42"/>
    <x v="18"/>
    <x v="145"/>
    <x v="64"/>
    <x v="124"/>
    <x v="193"/>
    <x v="58"/>
    <x v="169"/>
    <x v="0"/>
  </r>
  <r>
    <x v="0"/>
    <x v="14"/>
    <x v="14"/>
    <x v="26"/>
    <x v="26"/>
    <x v="26"/>
    <x v="18"/>
    <x v="145"/>
    <x v="64"/>
    <x v="97"/>
    <x v="124"/>
    <x v="67"/>
    <x v="67"/>
    <x v="0"/>
  </r>
  <r>
    <x v="0"/>
    <x v="14"/>
    <x v="14"/>
    <x v="35"/>
    <x v="35"/>
    <x v="35"/>
    <x v="18"/>
    <x v="145"/>
    <x v="64"/>
    <x v="125"/>
    <x v="16"/>
    <x v="90"/>
    <x v="92"/>
    <x v="0"/>
  </r>
  <r>
    <x v="0"/>
    <x v="15"/>
    <x v="15"/>
    <x v="50"/>
    <x v="50"/>
    <x v="50"/>
    <x v="0"/>
    <x v="146"/>
    <x v="163"/>
    <x v="105"/>
    <x v="196"/>
    <x v="67"/>
    <x v="67"/>
    <x v="0"/>
  </r>
  <r>
    <x v="0"/>
    <x v="15"/>
    <x v="15"/>
    <x v="51"/>
    <x v="51"/>
    <x v="51"/>
    <x v="0"/>
    <x v="146"/>
    <x v="163"/>
    <x v="105"/>
    <x v="196"/>
    <x v="67"/>
    <x v="67"/>
    <x v="0"/>
  </r>
  <r>
    <x v="0"/>
    <x v="15"/>
    <x v="15"/>
    <x v="14"/>
    <x v="14"/>
    <x v="14"/>
    <x v="0"/>
    <x v="146"/>
    <x v="163"/>
    <x v="124"/>
    <x v="197"/>
    <x v="63"/>
    <x v="170"/>
    <x v="0"/>
  </r>
  <r>
    <x v="0"/>
    <x v="15"/>
    <x v="15"/>
    <x v="10"/>
    <x v="10"/>
    <x v="10"/>
    <x v="0"/>
    <x v="146"/>
    <x v="163"/>
    <x v="123"/>
    <x v="198"/>
    <x v="87"/>
    <x v="171"/>
    <x v="0"/>
  </r>
  <r>
    <x v="0"/>
    <x v="15"/>
    <x v="15"/>
    <x v="52"/>
    <x v="52"/>
    <x v="52"/>
    <x v="4"/>
    <x v="149"/>
    <x v="164"/>
    <x v="124"/>
    <x v="197"/>
    <x v="87"/>
    <x v="171"/>
    <x v="0"/>
  </r>
  <r>
    <x v="0"/>
    <x v="15"/>
    <x v="15"/>
    <x v="42"/>
    <x v="42"/>
    <x v="42"/>
    <x v="4"/>
    <x v="149"/>
    <x v="164"/>
    <x v="125"/>
    <x v="199"/>
    <x v="63"/>
    <x v="170"/>
    <x v="0"/>
  </r>
  <r>
    <x v="0"/>
    <x v="15"/>
    <x v="15"/>
    <x v="26"/>
    <x v="26"/>
    <x v="26"/>
    <x v="4"/>
    <x v="149"/>
    <x v="164"/>
    <x v="124"/>
    <x v="197"/>
    <x v="87"/>
    <x v="171"/>
    <x v="0"/>
  </r>
  <r>
    <x v="0"/>
    <x v="15"/>
    <x v="15"/>
    <x v="53"/>
    <x v="53"/>
    <x v="53"/>
    <x v="7"/>
    <x v="150"/>
    <x v="165"/>
    <x v="125"/>
    <x v="199"/>
    <x v="87"/>
    <x v="171"/>
    <x v="0"/>
  </r>
  <r>
    <x v="0"/>
    <x v="15"/>
    <x v="15"/>
    <x v="54"/>
    <x v="54"/>
    <x v="54"/>
    <x v="7"/>
    <x v="150"/>
    <x v="165"/>
    <x v="122"/>
    <x v="184"/>
    <x v="67"/>
    <x v="67"/>
    <x v="1"/>
  </r>
  <r>
    <x v="0"/>
    <x v="15"/>
    <x v="15"/>
    <x v="55"/>
    <x v="55"/>
    <x v="55"/>
    <x v="7"/>
    <x v="150"/>
    <x v="165"/>
    <x v="124"/>
    <x v="197"/>
    <x v="67"/>
    <x v="67"/>
    <x v="0"/>
  </r>
  <r>
    <x v="0"/>
    <x v="15"/>
    <x v="15"/>
    <x v="56"/>
    <x v="56"/>
    <x v="56"/>
    <x v="7"/>
    <x v="150"/>
    <x v="165"/>
    <x v="125"/>
    <x v="199"/>
    <x v="67"/>
    <x v="67"/>
    <x v="0"/>
  </r>
  <r>
    <x v="0"/>
    <x v="15"/>
    <x v="15"/>
    <x v="57"/>
    <x v="57"/>
    <x v="57"/>
    <x v="7"/>
    <x v="150"/>
    <x v="165"/>
    <x v="124"/>
    <x v="197"/>
    <x v="67"/>
    <x v="67"/>
    <x v="0"/>
  </r>
  <r>
    <x v="0"/>
    <x v="15"/>
    <x v="15"/>
    <x v="58"/>
    <x v="58"/>
    <x v="58"/>
    <x v="7"/>
    <x v="150"/>
    <x v="165"/>
    <x v="125"/>
    <x v="199"/>
    <x v="87"/>
    <x v="171"/>
    <x v="0"/>
  </r>
  <r>
    <x v="0"/>
    <x v="15"/>
    <x v="15"/>
    <x v="2"/>
    <x v="2"/>
    <x v="2"/>
    <x v="7"/>
    <x v="150"/>
    <x v="165"/>
    <x v="124"/>
    <x v="197"/>
    <x v="67"/>
    <x v="67"/>
    <x v="0"/>
  </r>
  <r>
    <x v="0"/>
    <x v="15"/>
    <x v="15"/>
    <x v="0"/>
    <x v="0"/>
    <x v="0"/>
    <x v="7"/>
    <x v="150"/>
    <x v="165"/>
    <x v="124"/>
    <x v="197"/>
    <x v="67"/>
    <x v="67"/>
    <x v="0"/>
  </r>
  <r>
    <x v="0"/>
    <x v="15"/>
    <x v="15"/>
    <x v="59"/>
    <x v="59"/>
    <x v="59"/>
    <x v="7"/>
    <x v="150"/>
    <x v="165"/>
    <x v="122"/>
    <x v="184"/>
    <x v="67"/>
    <x v="67"/>
    <x v="1"/>
  </r>
  <r>
    <x v="0"/>
    <x v="15"/>
    <x v="15"/>
    <x v="11"/>
    <x v="11"/>
    <x v="11"/>
    <x v="16"/>
    <x v="151"/>
    <x v="64"/>
    <x v="125"/>
    <x v="199"/>
    <x v="67"/>
    <x v="67"/>
    <x v="0"/>
  </r>
  <r>
    <x v="0"/>
    <x v="15"/>
    <x v="15"/>
    <x v="5"/>
    <x v="5"/>
    <x v="5"/>
    <x v="16"/>
    <x v="151"/>
    <x v="64"/>
    <x v="125"/>
    <x v="199"/>
    <x v="67"/>
    <x v="67"/>
    <x v="0"/>
  </r>
  <r>
    <x v="0"/>
    <x v="15"/>
    <x v="15"/>
    <x v="36"/>
    <x v="36"/>
    <x v="36"/>
    <x v="16"/>
    <x v="151"/>
    <x v="64"/>
    <x v="125"/>
    <x v="199"/>
    <x v="67"/>
    <x v="67"/>
    <x v="0"/>
  </r>
  <r>
    <x v="0"/>
    <x v="15"/>
    <x v="15"/>
    <x v="39"/>
    <x v="39"/>
    <x v="39"/>
    <x v="16"/>
    <x v="151"/>
    <x v="64"/>
    <x v="125"/>
    <x v="199"/>
    <x v="67"/>
    <x v="67"/>
    <x v="0"/>
  </r>
  <r>
    <x v="0"/>
    <x v="15"/>
    <x v="15"/>
    <x v="13"/>
    <x v="13"/>
    <x v="13"/>
    <x v="16"/>
    <x v="151"/>
    <x v="64"/>
    <x v="125"/>
    <x v="199"/>
    <x v="67"/>
    <x v="67"/>
    <x v="0"/>
  </r>
  <r>
    <x v="0"/>
    <x v="15"/>
    <x v="15"/>
    <x v="60"/>
    <x v="60"/>
    <x v="60"/>
    <x v="16"/>
    <x v="151"/>
    <x v="64"/>
    <x v="122"/>
    <x v="184"/>
    <x v="87"/>
    <x v="171"/>
    <x v="0"/>
  </r>
  <r>
    <x v="0"/>
    <x v="15"/>
    <x v="15"/>
    <x v="61"/>
    <x v="61"/>
    <x v="61"/>
    <x v="16"/>
    <x v="151"/>
    <x v="64"/>
    <x v="125"/>
    <x v="199"/>
    <x v="67"/>
    <x v="67"/>
    <x v="0"/>
  </r>
  <r>
    <x v="0"/>
    <x v="15"/>
    <x v="15"/>
    <x v="62"/>
    <x v="62"/>
    <x v="62"/>
    <x v="16"/>
    <x v="151"/>
    <x v="64"/>
    <x v="125"/>
    <x v="199"/>
    <x v="67"/>
    <x v="67"/>
    <x v="0"/>
  </r>
  <r>
    <x v="0"/>
    <x v="15"/>
    <x v="15"/>
    <x v="63"/>
    <x v="63"/>
    <x v="63"/>
    <x v="16"/>
    <x v="151"/>
    <x v="64"/>
    <x v="122"/>
    <x v="184"/>
    <x v="87"/>
    <x v="171"/>
    <x v="0"/>
  </r>
  <r>
    <x v="0"/>
    <x v="15"/>
    <x v="15"/>
    <x v="64"/>
    <x v="64"/>
    <x v="64"/>
    <x v="16"/>
    <x v="151"/>
    <x v="64"/>
    <x v="122"/>
    <x v="184"/>
    <x v="87"/>
    <x v="171"/>
    <x v="0"/>
  </r>
  <r>
    <x v="0"/>
    <x v="15"/>
    <x v="15"/>
    <x v="65"/>
    <x v="65"/>
    <x v="65"/>
    <x v="16"/>
    <x v="151"/>
    <x v="64"/>
    <x v="122"/>
    <x v="184"/>
    <x v="87"/>
    <x v="171"/>
    <x v="0"/>
  </r>
  <r>
    <x v="0"/>
    <x v="15"/>
    <x v="15"/>
    <x v="66"/>
    <x v="66"/>
    <x v="66"/>
    <x v="16"/>
    <x v="151"/>
    <x v="64"/>
    <x v="122"/>
    <x v="184"/>
    <x v="67"/>
    <x v="67"/>
    <x v="1"/>
  </r>
  <r>
    <x v="0"/>
    <x v="15"/>
    <x v="15"/>
    <x v="34"/>
    <x v="34"/>
    <x v="34"/>
    <x v="16"/>
    <x v="151"/>
    <x v="64"/>
    <x v="125"/>
    <x v="199"/>
    <x v="67"/>
    <x v="67"/>
    <x v="0"/>
  </r>
  <r>
    <x v="0"/>
    <x v="15"/>
    <x v="15"/>
    <x v="67"/>
    <x v="67"/>
    <x v="67"/>
    <x v="16"/>
    <x v="151"/>
    <x v="64"/>
    <x v="125"/>
    <x v="199"/>
    <x v="67"/>
    <x v="67"/>
    <x v="0"/>
  </r>
  <r>
    <x v="0"/>
    <x v="15"/>
    <x v="15"/>
    <x v="68"/>
    <x v="68"/>
    <x v="68"/>
    <x v="16"/>
    <x v="151"/>
    <x v="64"/>
    <x v="125"/>
    <x v="199"/>
    <x v="67"/>
    <x v="67"/>
    <x v="0"/>
  </r>
  <r>
    <x v="0"/>
    <x v="15"/>
    <x v="15"/>
    <x v="19"/>
    <x v="19"/>
    <x v="19"/>
    <x v="16"/>
    <x v="151"/>
    <x v="64"/>
    <x v="125"/>
    <x v="199"/>
    <x v="67"/>
    <x v="67"/>
    <x v="0"/>
  </r>
  <r>
    <x v="0"/>
    <x v="15"/>
    <x v="15"/>
    <x v="69"/>
    <x v="69"/>
    <x v="69"/>
    <x v="16"/>
    <x v="151"/>
    <x v="64"/>
    <x v="122"/>
    <x v="184"/>
    <x v="87"/>
    <x v="171"/>
    <x v="0"/>
  </r>
  <r>
    <x v="0"/>
    <x v="15"/>
    <x v="15"/>
    <x v="70"/>
    <x v="70"/>
    <x v="70"/>
    <x v="16"/>
    <x v="151"/>
    <x v="64"/>
    <x v="125"/>
    <x v="199"/>
    <x v="67"/>
    <x v="67"/>
    <x v="0"/>
  </r>
  <r>
    <x v="0"/>
    <x v="15"/>
    <x v="15"/>
    <x v="32"/>
    <x v="32"/>
    <x v="32"/>
    <x v="16"/>
    <x v="151"/>
    <x v="64"/>
    <x v="125"/>
    <x v="199"/>
    <x v="67"/>
    <x v="67"/>
    <x v="0"/>
  </r>
  <r>
    <x v="0"/>
    <x v="15"/>
    <x v="15"/>
    <x v="33"/>
    <x v="33"/>
    <x v="33"/>
    <x v="16"/>
    <x v="151"/>
    <x v="64"/>
    <x v="125"/>
    <x v="199"/>
    <x v="67"/>
    <x v="67"/>
    <x v="0"/>
  </r>
  <r>
    <x v="0"/>
    <x v="15"/>
    <x v="15"/>
    <x v="71"/>
    <x v="71"/>
    <x v="71"/>
    <x v="16"/>
    <x v="151"/>
    <x v="64"/>
    <x v="125"/>
    <x v="199"/>
    <x v="67"/>
    <x v="67"/>
    <x v="0"/>
  </r>
  <r>
    <x v="0"/>
    <x v="15"/>
    <x v="15"/>
    <x v="72"/>
    <x v="72"/>
    <x v="72"/>
    <x v="16"/>
    <x v="151"/>
    <x v="64"/>
    <x v="122"/>
    <x v="184"/>
    <x v="67"/>
    <x v="67"/>
    <x v="0"/>
  </r>
  <r>
    <x v="0"/>
    <x v="15"/>
    <x v="15"/>
    <x v="73"/>
    <x v="73"/>
    <x v="73"/>
    <x v="16"/>
    <x v="151"/>
    <x v="64"/>
    <x v="122"/>
    <x v="184"/>
    <x v="87"/>
    <x v="171"/>
    <x v="0"/>
  </r>
  <r>
    <x v="0"/>
    <x v="15"/>
    <x v="15"/>
    <x v="74"/>
    <x v="74"/>
    <x v="74"/>
    <x v="16"/>
    <x v="151"/>
    <x v="64"/>
    <x v="122"/>
    <x v="184"/>
    <x v="87"/>
    <x v="171"/>
    <x v="0"/>
  </r>
  <r>
    <x v="0"/>
    <x v="15"/>
    <x v="15"/>
    <x v="75"/>
    <x v="75"/>
    <x v="75"/>
    <x v="16"/>
    <x v="151"/>
    <x v="64"/>
    <x v="125"/>
    <x v="199"/>
    <x v="67"/>
    <x v="67"/>
    <x v="0"/>
  </r>
  <r>
    <x v="0"/>
    <x v="15"/>
    <x v="15"/>
    <x v="76"/>
    <x v="76"/>
    <x v="76"/>
    <x v="16"/>
    <x v="151"/>
    <x v="64"/>
    <x v="122"/>
    <x v="184"/>
    <x v="67"/>
    <x v="67"/>
    <x v="0"/>
  </r>
  <r>
    <x v="0"/>
    <x v="15"/>
    <x v="15"/>
    <x v="77"/>
    <x v="77"/>
    <x v="77"/>
    <x v="16"/>
    <x v="151"/>
    <x v="64"/>
    <x v="125"/>
    <x v="199"/>
    <x v="67"/>
    <x v="67"/>
    <x v="0"/>
  </r>
  <r>
    <x v="0"/>
    <x v="15"/>
    <x v="15"/>
    <x v="7"/>
    <x v="7"/>
    <x v="7"/>
    <x v="16"/>
    <x v="151"/>
    <x v="64"/>
    <x v="125"/>
    <x v="199"/>
    <x v="67"/>
    <x v="67"/>
    <x v="0"/>
  </r>
  <r>
    <x v="0"/>
    <x v="15"/>
    <x v="15"/>
    <x v="78"/>
    <x v="78"/>
    <x v="78"/>
    <x v="16"/>
    <x v="151"/>
    <x v="64"/>
    <x v="125"/>
    <x v="199"/>
    <x v="67"/>
    <x v="67"/>
    <x v="0"/>
  </r>
  <r>
    <x v="0"/>
    <x v="16"/>
    <x v="16"/>
    <x v="16"/>
    <x v="16"/>
    <x v="16"/>
    <x v="0"/>
    <x v="152"/>
    <x v="166"/>
    <x v="106"/>
    <x v="200"/>
    <x v="67"/>
    <x v="67"/>
    <x v="0"/>
  </r>
  <r>
    <x v="0"/>
    <x v="16"/>
    <x v="16"/>
    <x v="1"/>
    <x v="1"/>
    <x v="1"/>
    <x v="1"/>
    <x v="141"/>
    <x v="167"/>
    <x v="80"/>
    <x v="201"/>
    <x v="67"/>
    <x v="67"/>
    <x v="0"/>
  </r>
  <r>
    <x v="0"/>
    <x v="16"/>
    <x v="16"/>
    <x v="14"/>
    <x v="14"/>
    <x v="14"/>
    <x v="2"/>
    <x v="142"/>
    <x v="168"/>
    <x v="115"/>
    <x v="202"/>
    <x v="87"/>
    <x v="172"/>
    <x v="0"/>
  </r>
  <r>
    <x v="0"/>
    <x v="16"/>
    <x v="16"/>
    <x v="19"/>
    <x v="19"/>
    <x v="19"/>
    <x v="3"/>
    <x v="143"/>
    <x v="169"/>
    <x v="97"/>
    <x v="203"/>
    <x v="63"/>
    <x v="173"/>
    <x v="1"/>
  </r>
  <r>
    <x v="0"/>
    <x v="16"/>
    <x v="16"/>
    <x v="10"/>
    <x v="10"/>
    <x v="10"/>
    <x v="4"/>
    <x v="144"/>
    <x v="170"/>
    <x v="114"/>
    <x v="204"/>
    <x v="67"/>
    <x v="67"/>
    <x v="0"/>
  </r>
  <r>
    <x v="0"/>
    <x v="16"/>
    <x v="16"/>
    <x v="8"/>
    <x v="8"/>
    <x v="8"/>
    <x v="5"/>
    <x v="145"/>
    <x v="171"/>
    <x v="105"/>
    <x v="205"/>
    <x v="87"/>
    <x v="172"/>
    <x v="0"/>
  </r>
  <r>
    <x v="0"/>
    <x v="16"/>
    <x v="16"/>
    <x v="0"/>
    <x v="0"/>
    <x v="0"/>
    <x v="5"/>
    <x v="145"/>
    <x v="171"/>
    <x v="105"/>
    <x v="205"/>
    <x v="87"/>
    <x v="172"/>
    <x v="0"/>
  </r>
  <r>
    <x v="0"/>
    <x v="16"/>
    <x v="16"/>
    <x v="11"/>
    <x v="11"/>
    <x v="11"/>
    <x v="7"/>
    <x v="146"/>
    <x v="89"/>
    <x v="124"/>
    <x v="206"/>
    <x v="63"/>
    <x v="173"/>
    <x v="0"/>
  </r>
  <r>
    <x v="0"/>
    <x v="16"/>
    <x v="16"/>
    <x v="36"/>
    <x v="36"/>
    <x v="36"/>
    <x v="7"/>
    <x v="146"/>
    <x v="89"/>
    <x v="105"/>
    <x v="205"/>
    <x v="67"/>
    <x v="67"/>
    <x v="0"/>
  </r>
  <r>
    <x v="0"/>
    <x v="16"/>
    <x v="16"/>
    <x v="52"/>
    <x v="52"/>
    <x v="52"/>
    <x v="7"/>
    <x v="146"/>
    <x v="89"/>
    <x v="123"/>
    <x v="132"/>
    <x v="87"/>
    <x v="172"/>
    <x v="0"/>
  </r>
  <r>
    <x v="0"/>
    <x v="16"/>
    <x v="16"/>
    <x v="63"/>
    <x v="63"/>
    <x v="63"/>
    <x v="10"/>
    <x v="149"/>
    <x v="101"/>
    <x v="124"/>
    <x v="206"/>
    <x v="87"/>
    <x v="172"/>
    <x v="0"/>
  </r>
  <r>
    <x v="0"/>
    <x v="16"/>
    <x v="16"/>
    <x v="41"/>
    <x v="41"/>
    <x v="41"/>
    <x v="10"/>
    <x v="149"/>
    <x v="101"/>
    <x v="123"/>
    <x v="132"/>
    <x v="67"/>
    <x v="67"/>
    <x v="0"/>
  </r>
  <r>
    <x v="0"/>
    <x v="16"/>
    <x v="16"/>
    <x v="42"/>
    <x v="42"/>
    <x v="42"/>
    <x v="10"/>
    <x v="149"/>
    <x v="101"/>
    <x v="125"/>
    <x v="35"/>
    <x v="63"/>
    <x v="173"/>
    <x v="0"/>
  </r>
  <r>
    <x v="0"/>
    <x v="16"/>
    <x v="16"/>
    <x v="32"/>
    <x v="32"/>
    <x v="32"/>
    <x v="10"/>
    <x v="149"/>
    <x v="101"/>
    <x v="124"/>
    <x v="206"/>
    <x v="87"/>
    <x v="172"/>
    <x v="0"/>
  </r>
  <r>
    <x v="0"/>
    <x v="16"/>
    <x v="16"/>
    <x v="2"/>
    <x v="2"/>
    <x v="2"/>
    <x v="10"/>
    <x v="149"/>
    <x v="101"/>
    <x v="123"/>
    <x v="132"/>
    <x v="67"/>
    <x v="67"/>
    <x v="0"/>
  </r>
  <r>
    <x v="0"/>
    <x v="16"/>
    <x v="16"/>
    <x v="79"/>
    <x v="79"/>
    <x v="79"/>
    <x v="15"/>
    <x v="150"/>
    <x v="172"/>
    <x v="124"/>
    <x v="206"/>
    <x v="67"/>
    <x v="67"/>
    <x v="0"/>
  </r>
  <r>
    <x v="0"/>
    <x v="16"/>
    <x v="16"/>
    <x v="46"/>
    <x v="46"/>
    <x v="46"/>
    <x v="15"/>
    <x v="150"/>
    <x v="172"/>
    <x v="124"/>
    <x v="206"/>
    <x v="67"/>
    <x v="67"/>
    <x v="0"/>
  </r>
  <r>
    <x v="0"/>
    <x v="16"/>
    <x v="16"/>
    <x v="68"/>
    <x v="68"/>
    <x v="68"/>
    <x v="15"/>
    <x v="150"/>
    <x v="172"/>
    <x v="125"/>
    <x v="35"/>
    <x v="87"/>
    <x v="172"/>
    <x v="0"/>
  </r>
  <r>
    <x v="0"/>
    <x v="16"/>
    <x v="16"/>
    <x v="17"/>
    <x v="17"/>
    <x v="17"/>
    <x v="15"/>
    <x v="150"/>
    <x v="172"/>
    <x v="124"/>
    <x v="206"/>
    <x v="67"/>
    <x v="67"/>
    <x v="0"/>
  </r>
  <r>
    <x v="0"/>
    <x v="16"/>
    <x v="16"/>
    <x v="26"/>
    <x v="26"/>
    <x v="26"/>
    <x v="15"/>
    <x v="150"/>
    <x v="172"/>
    <x v="124"/>
    <x v="206"/>
    <x v="67"/>
    <x v="67"/>
    <x v="0"/>
  </r>
  <r>
    <x v="0"/>
    <x v="16"/>
    <x v="16"/>
    <x v="80"/>
    <x v="80"/>
    <x v="80"/>
    <x v="15"/>
    <x v="150"/>
    <x v="172"/>
    <x v="125"/>
    <x v="35"/>
    <x v="87"/>
    <x v="172"/>
    <x v="0"/>
  </r>
  <r>
    <x v="0"/>
    <x v="17"/>
    <x v="17"/>
    <x v="2"/>
    <x v="2"/>
    <x v="2"/>
    <x v="0"/>
    <x v="139"/>
    <x v="173"/>
    <x v="110"/>
    <x v="207"/>
    <x v="67"/>
    <x v="67"/>
    <x v="0"/>
  </r>
  <r>
    <x v="0"/>
    <x v="17"/>
    <x v="17"/>
    <x v="63"/>
    <x v="63"/>
    <x v="63"/>
    <x v="1"/>
    <x v="141"/>
    <x v="174"/>
    <x v="97"/>
    <x v="93"/>
    <x v="35"/>
    <x v="174"/>
    <x v="0"/>
  </r>
  <r>
    <x v="0"/>
    <x v="17"/>
    <x v="17"/>
    <x v="8"/>
    <x v="8"/>
    <x v="8"/>
    <x v="2"/>
    <x v="147"/>
    <x v="175"/>
    <x v="125"/>
    <x v="155"/>
    <x v="81"/>
    <x v="175"/>
    <x v="0"/>
  </r>
  <r>
    <x v="0"/>
    <x v="17"/>
    <x v="17"/>
    <x v="7"/>
    <x v="7"/>
    <x v="7"/>
    <x v="2"/>
    <x v="147"/>
    <x v="175"/>
    <x v="67"/>
    <x v="208"/>
    <x v="87"/>
    <x v="89"/>
    <x v="0"/>
  </r>
  <r>
    <x v="0"/>
    <x v="17"/>
    <x v="17"/>
    <x v="14"/>
    <x v="14"/>
    <x v="14"/>
    <x v="4"/>
    <x v="142"/>
    <x v="176"/>
    <x v="100"/>
    <x v="209"/>
    <x v="63"/>
    <x v="176"/>
    <x v="0"/>
  </r>
  <r>
    <x v="0"/>
    <x v="17"/>
    <x v="17"/>
    <x v="0"/>
    <x v="0"/>
    <x v="0"/>
    <x v="4"/>
    <x v="142"/>
    <x v="176"/>
    <x v="67"/>
    <x v="208"/>
    <x v="67"/>
    <x v="67"/>
    <x v="0"/>
  </r>
  <r>
    <x v="0"/>
    <x v="17"/>
    <x v="17"/>
    <x v="15"/>
    <x v="15"/>
    <x v="15"/>
    <x v="6"/>
    <x v="148"/>
    <x v="177"/>
    <x v="123"/>
    <x v="152"/>
    <x v="90"/>
    <x v="177"/>
    <x v="0"/>
  </r>
  <r>
    <x v="0"/>
    <x v="17"/>
    <x v="17"/>
    <x v="81"/>
    <x v="81"/>
    <x v="81"/>
    <x v="6"/>
    <x v="148"/>
    <x v="177"/>
    <x v="123"/>
    <x v="152"/>
    <x v="90"/>
    <x v="177"/>
    <x v="0"/>
  </r>
  <r>
    <x v="0"/>
    <x v="17"/>
    <x v="17"/>
    <x v="10"/>
    <x v="10"/>
    <x v="10"/>
    <x v="6"/>
    <x v="148"/>
    <x v="177"/>
    <x v="105"/>
    <x v="210"/>
    <x v="58"/>
    <x v="178"/>
    <x v="0"/>
  </r>
  <r>
    <x v="0"/>
    <x v="17"/>
    <x v="17"/>
    <x v="1"/>
    <x v="1"/>
    <x v="1"/>
    <x v="6"/>
    <x v="148"/>
    <x v="177"/>
    <x v="105"/>
    <x v="210"/>
    <x v="58"/>
    <x v="178"/>
    <x v="0"/>
  </r>
  <r>
    <x v="0"/>
    <x v="17"/>
    <x v="17"/>
    <x v="26"/>
    <x v="26"/>
    <x v="26"/>
    <x v="6"/>
    <x v="148"/>
    <x v="177"/>
    <x v="114"/>
    <x v="211"/>
    <x v="87"/>
    <x v="89"/>
    <x v="0"/>
  </r>
  <r>
    <x v="0"/>
    <x v="17"/>
    <x v="17"/>
    <x v="18"/>
    <x v="18"/>
    <x v="18"/>
    <x v="6"/>
    <x v="148"/>
    <x v="177"/>
    <x v="100"/>
    <x v="209"/>
    <x v="67"/>
    <x v="67"/>
    <x v="0"/>
  </r>
  <r>
    <x v="0"/>
    <x v="17"/>
    <x v="17"/>
    <x v="5"/>
    <x v="5"/>
    <x v="5"/>
    <x v="12"/>
    <x v="144"/>
    <x v="44"/>
    <x v="105"/>
    <x v="210"/>
    <x v="63"/>
    <x v="176"/>
    <x v="0"/>
  </r>
  <r>
    <x v="0"/>
    <x v="17"/>
    <x v="17"/>
    <x v="11"/>
    <x v="11"/>
    <x v="11"/>
    <x v="13"/>
    <x v="145"/>
    <x v="116"/>
    <x v="124"/>
    <x v="138"/>
    <x v="58"/>
    <x v="178"/>
    <x v="0"/>
  </r>
  <r>
    <x v="0"/>
    <x v="17"/>
    <x v="17"/>
    <x v="13"/>
    <x v="13"/>
    <x v="13"/>
    <x v="13"/>
    <x v="145"/>
    <x v="116"/>
    <x v="124"/>
    <x v="138"/>
    <x v="58"/>
    <x v="178"/>
    <x v="0"/>
  </r>
  <r>
    <x v="0"/>
    <x v="17"/>
    <x v="17"/>
    <x v="53"/>
    <x v="53"/>
    <x v="53"/>
    <x v="13"/>
    <x v="145"/>
    <x v="116"/>
    <x v="124"/>
    <x v="138"/>
    <x v="58"/>
    <x v="178"/>
    <x v="0"/>
  </r>
  <r>
    <x v="0"/>
    <x v="17"/>
    <x v="17"/>
    <x v="4"/>
    <x v="4"/>
    <x v="4"/>
    <x v="13"/>
    <x v="145"/>
    <x v="116"/>
    <x v="123"/>
    <x v="152"/>
    <x v="63"/>
    <x v="176"/>
    <x v="0"/>
  </r>
  <r>
    <x v="0"/>
    <x v="17"/>
    <x v="17"/>
    <x v="17"/>
    <x v="17"/>
    <x v="17"/>
    <x v="13"/>
    <x v="145"/>
    <x v="116"/>
    <x v="124"/>
    <x v="138"/>
    <x v="58"/>
    <x v="178"/>
    <x v="0"/>
  </r>
  <r>
    <x v="0"/>
    <x v="17"/>
    <x v="17"/>
    <x v="82"/>
    <x v="82"/>
    <x v="82"/>
    <x v="18"/>
    <x v="146"/>
    <x v="64"/>
    <x v="122"/>
    <x v="184"/>
    <x v="90"/>
    <x v="177"/>
    <x v="0"/>
  </r>
  <r>
    <x v="0"/>
    <x v="17"/>
    <x v="17"/>
    <x v="27"/>
    <x v="27"/>
    <x v="27"/>
    <x v="18"/>
    <x v="146"/>
    <x v="64"/>
    <x v="124"/>
    <x v="138"/>
    <x v="63"/>
    <x v="176"/>
    <x v="0"/>
  </r>
  <r>
    <x v="0"/>
    <x v="17"/>
    <x v="17"/>
    <x v="42"/>
    <x v="42"/>
    <x v="42"/>
    <x v="18"/>
    <x v="146"/>
    <x v="64"/>
    <x v="125"/>
    <x v="155"/>
    <x v="58"/>
    <x v="178"/>
    <x v="0"/>
  </r>
  <r>
    <x v="0"/>
    <x v="17"/>
    <x v="17"/>
    <x v="3"/>
    <x v="3"/>
    <x v="3"/>
    <x v="18"/>
    <x v="146"/>
    <x v="64"/>
    <x v="105"/>
    <x v="210"/>
    <x v="67"/>
    <x v="67"/>
    <x v="0"/>
  </r>
  <r>
    <x v="0"/>
    <x v="17"/>
    <x v="17"/>
    <x v="35"/>
    <x v="35"/>
    <x v="35"/>
    <x v="18"/>
    <x v="146"/>
    <x v="64"/>
    <x v="105"/>
    <x v="210"/>
    <x v="67"/>
    <x v="67"/>
    <x v="0"/>
  </r>
  <r>
    <x v="0"/>
    <x v="18"/>
    <x v="18"/>
    <x v="14"/>
    <x v="14"/>
    <x v="14"/>
    <x v="0"/>
    <x v="146"/>
    <x v="67"/>
    <x v="123"/>
    <x v="43"/>
    <x v="87"/>
    <x v="179"/>
    <x v="0"/>
  </r>
  <r>
    <x v="0"/>
    <x v="18"/>
    <x v="18"/>
    <x v="2"/>
    <x v="2"/>
    <x v="2"/>
    <x v="0"/>
    <x v="146"/>
    <x v="67"/>
    <x v="105"/>
    <x v="198"/>
    <x v="67"/>
    <x v="67"/>
    <x v="0"/>
  </r>
  <r>
    <x v="0"/>
    <x v="18"/>
    <x v="18"/>
    <x v="8"/>
    <x v="8"/>
    <x v="8"/>
    <x v="2"/>
    <x v="149"/>
    <x v="178"/>
    <x v="124"/>
    <x v="81"/>
    <x v="87"/>
    <x v="179"/>
    <x v="0"/>
  </r>
  <r>
    <x v="0"/>
    <x v="18"/>
    <x v="18"/>
    <x v="40"/>
    <x v="40"/>
    <x v="40"/>
    <x v="2"/>
    <x v="149"/>
    <x v="178"/>
    <x v="123"/>
    <x v="43"/>
    <x v="67"/>
    <x v="67"/>
    <x v="0"/>
  </r>
  <r>
    <x v="0"/>
    <x v="18"/>
    <x v="18"/>
    <x v="36"/>
    <x v="36"/>
    <x v="36"/>
    <x v="2"/>
    <x v="149"/>
    <x v="178"/>
    <x v="123"/>
    <x v="43"/>
    <x v="67"/>
    <x v="67"/>
    <x v="0"/>
  </r>
  <r>
    <x v="0"/>
    <x v="18"/>
    <x v="18"/>
    <x v="81"/>
    <x v="81"/>
    <x v="81"/>
    <x v="2"/>
    <x v="149"/>
    <x v="178"/>
    <x v="124"/>
    <x v="81"/>
    <x v="87"/>
    <x v="179"/>
    <x v="0"/>
  </r>
  <r>
    <x v="0"/>
    <x v="18"/>
    <x v="18"/>
    <x v="71"/>
    <x v="71"/>
    <x v="71"/>
    <x v="2"/>
    <x v="149"/>
    <x v="178"/>
    <x v="123"/>
    <x v="43"/>
    <x v="67"/>
    <x v="67"/>
    <x v="0"/>
  </r>
  <r>
    <x v="0"/>
    <x v="18"/>
    <x v="18"/>
    <x v="0"/>
    <x v="0"/>
    <x v="0"/>
    <x v="2"/>
    <x v="149"/>
    <x v="178"/>
    <x v="123"/>
    <x v="43"/>
    <x v="67"/>
    <x v="67"/>
    <x v="0"/>
  </r>
  <r>
    <x v="0"/>
    <x v="18"/>
    <x v="18"/>
    <x v="15"/>
    <x v="15"/>
    <x v="15"/>
    <x v="8"/>
    <x v="150"/>
    <x v="41"/>
    <x v="125"/>
    <x v="212"/>
    <x v="87"/>
    <x v="179"/>
    <x v="0"/>
  </r>
  <r>
    <x v="0"/>
    <x v="18"/>
    <x v="18"/>
    <x v="53"/>
    <x v="53"/>
    <x v="53"/>
    <x v="8"/>
    <x v="150"/>
    <x v="41"/>
    <x v="124"/>
    <x v="81"/>
    <x v="67"/>
    <x v="67"/>
    <x v="0"/>
  </r>
  <r>
    <x v="0"/>
    <x v="18"/>
    <x v="18"/>
    <x v="63"/>
    <x v="63"/>
    <x v="63"/>
    <x v="8"/>
    <x v="150"/>
    <x v="41"/>
    <x v="124"/>
    <x v="81"/>
    <x v="67"/>
    <x v="67"/>
    <x v="0"/>
  </r>
  <r>
    <x v="0"/>
    <x v="18"/>
    <x v="18"/>
    <x v="83"/>
    <x v="83"/>
    <x v="83"/>
    <x v="8"/>
    <x v="150"/>
    <x v="41"/>
    <x v="125"/>
    <x v="212"/>
    <x v="87"/>
    <x v="179"/>
    <x v="0"/>
  </r>
  <r>
    <x v="0"/>
    <x v="18"/>
    <x v="18"/>
    <x v="84"/>
    <x v="84"/>
    <x v="84"/>
    <x v="8"/>
    <x v="150"/>
    <x v="41"/>
    <x v="124"/>
    <x v="81"/>
    <x v="67"/>
    <x v="67"/>
    <x v="0"/>
  </r>
  <r>
    <x v="0"/>
    <x v="18"/>
    <x v="18"/>
    <x v="52"/>
    <x v="52"/>
    <x v="52"/>
    <x v="8"/>
    <x v="150"/>
    <x v="41"/>
    <x v="124"/>
    <x v="81"/>
    <x v="67"/>
    <x v="67"/>
    <x v="0"/>
  </r>
  <r>
    <x v="0"/>
    <x v="18"/>
    <x v="18"/>
    <x v="68"/>
    <x v="68"/>
    <x v="68"/>
    <x v="8"/>
    <x v="150"/>
    <x v="41"/>
    <x v="124"/>
    <x v="81"/>
    <x v="67"/>
    <x v="67"/>
    <x v="0"/>
  </r>
  <r>
    <x v="0"/>
    <x v="18"/>
    <x v="18"/>
    <x v="19"/>
    <x v="19"/>
    <x v="19"/>
    <x v="8"/>
    <x v="150"/>
    <x v="41"/>
    <x v="124"/>
    <x v="81"/>
    <x v="67"/>
    <x v="67"/>
    <x v="0"/>
  </r>
  <r>
    <x v="0"/>
    <x v="18"/>
    <x v="18"/>
    <x v="4"/>
    <x v="4"/>
    <x v="4"/>
    <x v="8"/>
    <x v="150"/>
    <x v="41"/>
    <x v="124"/>
    <x v="81"/>
    <x v="67"/>
    <x v="67"/>
    <x v="0"/>
  </r>
  <r>
    <x v="0"/>
    <x v="18"/>
    <x v="18"/>
    <x v="42"/>
    <x v="42"/>
    <x v="42"/>
    <x v="8"/>
    <x v="150"/>
    <x v="41"/>
    <x v="124"/>
    <x v="81"/>
    <x v="67"/>
    <x v="67"/>
    <x v="0"/>
  </r>
  <r>
    <x v="0"/>
    <x v="18"/>
    <x v="18"/>
    <x v="10"/>
    <x v="10"/>
    <x v="10"/>
    <x v="8"/>
    <x v="150"/>
    <x v="41"/>
    <x v="124"/>
    <x v="81"/>
    <x v="67"/>
    <x v="67"/>
    <x v="0"/>
  </r>
  <r>
    <x v="0"/>
    <x v="18"/>
    <x v="18"/>
    <x v="32"/>
    <x v="32"/>
    <x v="32"/>
    <x v="8"/>
    <x v="150"/>
    <x v="41"/>
    <x v="124"/>
    <x v="81"/>
    <x v="67"/>
    <x v="67"/>
    <x v="0"/>
  </r>
  <r>
    <x v="0"/>
    <x v="18"/>
    <x v="18"/>
    <x v="85"/>
    <x v="85"/>
    <x v="85"/>
    <x v="8"/>
    <x v="150"/>
    <x v="41"/>
    <x v="125"/>
    <x v="212"/>
    <x v="87"/>
    <x v="179"/>
    <x v="0"/>
  </r>
  <r>
    <x v="0"/>
    <x v="19"/>
    <x v="19"/>
    <x v="0"/>
    <x v="0"/>
    <x v="0"/>
    <x v="0"/>
    <x v="119"/>
    <x v="179"/>
    <x v="66"/>
    <x v="213"/>
    <x v="58"/>
    <x v="180"/>
    <x v="0"/>
  </r>
  <r>
    <x v="0"/>
    <x v="19"/>
    <x v="19"/>
    <x v="7"/>
    <x v="7"/>
    <x v="7"/>
    <x v="1"/>
    <x v="138"/>
    <x v="180"/>
    <x v="94"/>
    <x v="214"/>
    <x v="63"/>
    <x v="124"/>
    <x v="0"/>
  </r>
  <r>
    <x v="0"/>
    <x v="19"/>
    <x v="19"/>
    <x v="8"/>
    <x v="8"/>
    <x v="8"/>
    <x v="2"/>
    <x v="153"/>
    <x v="181"/>
    <x v="100"/>
    <x v="210"/>
    <x v="81"/>
    <x v="116"/>
    <x v="0"/>
  </r>
  <r>
    <x v="0"/>
    <x v="19"/>
    <x v="19"/>
    <x v="37"/>
    <x v="37"/>
    <x v="37"/>
    <x v="3"/>
    <x v="139"/>
    <x v="182"/>
    <x v="67"/>
    <x v="215"/>
    <x v="86"/>
    <x v="181"/>
    <x v="0"/>
  </r>
  <r>
    <x v="0"/>
    <x v="19"/>
    <x v="19"/>
    <x v="5"/>
    <x v="5"/>
    <x v="5"/>
    <x v="4"/>
    <x v="140"/>
    <x v="99"/>
    <x v="100"/>
    <x v="210"/>
    <x v="86"/>
    <x v="181"/>
    <x v="0"/>
  </r>
  <r>
    <x v="0"/>
    <x v="19"/>
    <x v="19"/>
    <x v="82"/>
    <x v="82"/>
    <x v="82"/>
    <x v="4"/>
    <x v="140"/>
    <x v="99"/>
    <x v="105"/>
    <x v="216"/>
    <x v="41"/>
    <x v="182"/>
    <x v="0"/>
  </r>
  <r>
    <x v="0"/>
    <x v="19"/>
    <x v="19"/>
    <x v="86"/>
    <x v="86"/>
    <x v="86"/>
    <x v="6"/>
    <x v="147"/>
    <x v="59"/>
    <x v="115"/>
    <x v="217"/>
    <x v="63"/>
    <x v="124"/>
    <x v="0"/>
  </r>
  <r>
    <x v="0"/>
    <x v="19"/>
    <x v="19"/>
    <x v="2"/>
    <x v="2"/>
    <x v="2"/>
    <x v="6"/>
    <x v="147"/>
    <x v="59"/>
    <x v="93"/>
    <x v="218"/>
    <x v="67"/>
    <x v="67"/>
    <x v="0"/>
  </r>
  <r>
    <x v="0"/>
    <x v="19"/>
    <x v="19"/>
    <x v="13"/>
    <x v="13"/>
    <x v="13"/>
    <x v="8"/>
    <x v="142"/>
    <x v="45"/>
    <x v="115"/>
    <x v="217"/>
    <x v="87"/>
    <x v="139"/>
    <x v="0"/>
  </r>
  <r>
    <x v="0"/>
    <x v="19"/>
    <x v="19"/>
    <x v="27"/>
    <x v="27"/>
    <x v="27"/>
    <x v="8"/>
    <x v="142"/>
    <x v="45"/>
    <x v="97"/>
    <x v="219"/>
    <x v="90"/>
    <x v="117"/>
    <x v="0"/>
  </r>
  <r>
    <x v="0"/>
    <x v="19"/>
    <x v="19"/>
    <x v="4"/>
    <x v="4"/>
    <x v="4"/>
    <x v="8"/>
    <x v="142"/>
    <x v="45"/>
    <x v="115"/>
    <x v="217"/>
    <x v="87"/>
    <x v="139"/>
    <x v="0"/>
  </r>
  <r>
    <x v="0"/>
    <x v="19"/>
    <x v="19"/>
    <x v="1"/>
    <x v="1"/>
    <x v="1"/>
    <x v="8"/>
    <x v="142"/>
    <x v="45"/>
    <x v="114"/>
    <x v="66"/>
    <x v="58"/>
    <x v="180"/>
    <x v="0"/>
  </r>
  <r>
    <x v="0"/>
    <x v="19"/>
    <x v="19"/>
    <x v="87"/>
    <x v="87"/>
    <x v="87"/>
    <x v="12"/>
    <x v="143"/>
    <x v="30"/>
    <x v="123"/>
    <x v="220"/>
    <x v="86"/>
    <x v="181"/>
    <x v="0"/>
  </r>
  <r>
    <x v="0"/>
    <x v="19"/>
    <x v="19"/>
    <x v="42"/>
    <x v="42"/>
    <x v="42"/>
    <x v="12"/>
    <x v="143"/>
    <x v="30"/>
    <x v="115"/>
    <x v="217"/>
    <x v="67"/>
    <x v="67"/>
    <x v="0"/>
  </r>
  <r>
    <x v="0"/>
    <x v="19"/>
    <x v="19"/>
    <x v="22"/>
    <x v="22"/>
    <x v="22"/>
    <x v="12"/>
    <x v="143"/>
    <x v="30"/>
    <x v="100"/>
    <x v="210"/>
    <x v="87"/>
    <x v="139"/>
    <x v="0"/>
  </r>
  <r>
    <x v="0"/>
    <x v="19"/>
    <x v="19"/>
    <x v="88"/>
    <x v="88"/>
    <x v="88"/>
    <x v="15"/>
    <x v="148"/>
    <x v="183"/>
    <x v="105"/>
    <x v="216"/>
    <x v="58"/>
    <x v="180"/>
    <x v="0"/>
  </r>
  <r>
    <x v="0"/>
    <x v="19"/>
    <x v="19"/>
    <x v="89"/>
    <x v="89"/>
    <x v="89"/>
    <x v="15"/>
    <x v="148"/>
    <x v="183"/>
    <x v="114"/>
    <x v="66"/>
    <x v="87"/>
    <x v="139"/>
    <x v="0"/>
  </r>
  <r>
    <x v="0"/>
    <x v="19"/>
    <x v="19"/>
    <x v="6"/>
    <x v="6"/>
    <x v="6"/>
    <x v="15"/>
    <x v="148"/>
    <x v="183"/>
    <x v="100"/>
    <x v="210"/>
    <x v="67"/>
    <x v="67"/>
    <x v="0"/>
  </r>
  <r>
    <x v="0"/>
    <x v="19"/>
    <x v="19"/>
    <x v="11"/>
    <x v="11"/>
    <x v="11"/>
    <x v="18"/>
    <x v="144"/>
    <x v="86"/>
    <x v="123"/>
    <x v="220"/>
    <x v="58"/>
    <x v="180"/>
    <x v="0"/>
  </r>
  <r>
    <x v="0"/>
    <x v="19"/>
    <x v="19"/>
    <x v="15"/>
    <x v="15"/>
    <x v="15"/>
    <x v="18"/>
    <x v="144"/>
    <x v="86"/>
    <x v="124"/>
    <x v="221"/>
    <x v="90"/>
    <x v="117"/>
    <x v="0"/>
  </r>
  <r>
    <x v="0"/>
    <x v="19"/>
    <x v="19"/>
    <x v="25"/>
    <x v="25"/>
    <x v="25"/>
    <x v="18"/>
    <x v="144"/>
    <x v="86"/>
    <x v="105"/>
    <x v="216"/>
    <x v="63"/>
    <x v="124"/>
    <x v="0"/>
  </r>
  <r>
    <x v="0"/>
    <x v="19"/>
    <x v="19"/>
    <x v="90"/>
    <x v="90"/>
    <x v="90"/>
    <x v="18"/>
    <x v="144"/>
    <x v="86"/>
    <x v="125"/>
    <x v="222"/>
    <x v="86"/>
    <x v="181"/>
    <x v="0"/>
  </r>
  <r>
    <x v="0"/>
    <x v="19"/>
    <x v="19"/>
    <x v="14"/>
    <x v="14"/>
    <x v="14"/>
    <x v="18"/>
    <x v="144"/>
    <x v="86"/>
    <x v="114"/>
    <x v="66"/>
    <x v="67"/>
    <x v="67"/>
    <x v="0"/>
  </r>
  <r>
    <x v="0"/>
    <x v="19"/>
    <x v="19"/>
    <x v="10"/>
    <x v="10"/>
    <x v="10"/>
    <x v="18"/>
    <x v="144"/>
    <x v="86"/>
    <x v="97"/>
    <x v="219"/>
    <x v="87"/>
    <x v="139"/>
    <x v="0"/>
  </r>
  <r>
    <x v="0"/>
    <x v="20"/>
    <x v="20"/>
    <x v="0"/>
    <x v="0"/>
    <x v="0"/>
    <x v="0"/>
    <x v="125"/>
    <x v="184"/>
    <x v="89"/>
    <x v="223"/>
    <x v="87"/>
    <x v="183"/>
    <x v="0"/>
  </r>
  <r>
    <x v="0"/>
    <x v="20"/>
    <x v="20"/>
    <x v="32"/>
    <x v="32"/>
    <x v="32"/>
    <x v="1"/>
    <x v="118"/>
    <x v="185"/>
    <x v="50"/>
    <x v="224"/>
    <x v="57"/>
    <x v="184"/>
    <x v="0"/>
  </r>
  <r>
    <x v="0"/>
    <x v="20"/>
    <x v="20"/>
    <x v="5"/>
    <x v="5"/>
    <x v="5"/>
    <x v="2"/>
    <x v="135"/>
    <x v="186"/>
    <x v="110"/>
    <x v="225"/>
    <x v="41"/>
    <x v="185"/>
    <x v="0"/>
  </r>
  <r>
    <x v="0"/>
    <x v="20"/>
    <x v="20"/>
    <x v="3"/>
    <x v="3"/>
    <x v="3"/>
    <x v="3"/>
    <x v="136"/>
    <x v="131"/>
    <x v="81"/>
    <x v="226"/>
    <x v="63"/>
    <x v="186"/>
    <x v="0"/>
  </r>
  <r>
    <x v="0"/>
    <x v="20"/>
    <x v="20"/>
    <x v="14"/>
    <x v="14"/>
    <x v="14"/>
    <x v="4"/>
    <x v="153"/>
    <x v="40"/>
    <x v="106"/>
    <x v="227"/>
    <x v="58"/>
    <x v="187"/>
    <x v="0"/>
  </r>
  <r>
    <x v="0"/>
    <x v="20"/>
    <x v="20"/>
    <x v="1"/>
    <x v="1"/>
    <x v="1"/>
    <x v="4"/>
    <x v="153"/>
    <x v="40"/>
    <x v="93"/>
    <x v="228"/>
    <x v="35"/>
    <x v="82"/>
    <x v="0"/>
  </r>
  <r>
    <x v="0"/>
    <x v="20"/>
    <x v="20"/>
    <x v="2"/>
    <x v="2"/>
    <x v="2"/>
    <x v="6"/>
    <x v="154"/>
    <x v="187"/>
    <x v="94"/>
    <x v="229"/>
    <x v="67"/>
    <x v="67"/>
    <x v="0"/>
  </r>
  <r>
    <x v="0"/>
    <x v="20"/>
    <x v="20"/>
    <x v="8"/>
    <x v="8"/>
    <x v="8"/>
    <x v="7"/>
    <x v="139"/>
    <x v="41"/>
    <x v="105"/>
    <x v="54"/>
    <x v="57"/>
    <x v="184"/>
    <x v="0"/>
  </r>
  <r>
    <x v="0"/>
    <x v="20"/>
    <x v="20"/>
    <x v="19"/>
    <x v="19"/>
    <x v="19"/>
    <x v="8"/>
    <x v="152"/>
    <x v="177"/>
    <x v="80"/>
    <x v="230"/>
    <x v="63"/>
    <x v="186"/>
    <x v="0"/>
  </r>
  <r>
    <x v="0"/>
    <x v="20"/>
    <x v="20"/>
    <x v="10"/>
    <x v="10"/>
    <x v="10"/>
    <x v="8"/>
    <x v="152"/>
    <x v="177"/>
    <x v="93"/>
    <x v="228"/>
    <x v="58"/>
    <x v="187"/>
    <x v="0"/>
  </r>
  <r>
    <x v="0"/>
    <x v="20"/>
    <x v="20"/>
    <x v="33"/>
    <x v="33"/>
    <x v="33"/>
    <x v="10"/>
    <x v="140"/>
    <x v="188"/>
    <x v="67"/>
    <x v="60"/>
    <x v="58"/>
    <x v="187"/>
    <x v="0"/>
  </r>
  <r>
    <x v="0"/>
    <x v="20"/>
    <x v="20"/>
    <x v="36"/>
    <x v="36"/>
    <x v="36"/>
    <x v="11"/>
    <x v="147"/>
    <x v="49"/>
    <x v="67"/>
    <x v="60"/>
    <x v="87"/>
    <x v="183"/>
    <x v="0"/>
  </r>
  <r>
    <x v="0"/>
    <x v="20"/>
    <x v="20"/>
    <x v="4"/>
    <x v="4"/>
    <x v="4"/>
    <x v="11"/>
    <x v="147"/>
    <x v="49"/>
    <x v="105"/>
    <x v="54"/>
    <x v="35"/>
    <x v="82"/>
    <x v="0"/>
  </r>
  <r>
    <x v="0"/>
    <x v="20"/>
    <x v="20"/>
    <x v="11"/>
    <x v="11"/>
    <x v="11"/>
    <x v="13"/>
    <x v="142"/>
    <x v="32"/>
    <x v="105"/>
    <x v="54"/>
    <x v="86"/>
    <x v="188"/>
    <x v="0"/>
  </r>
  <r>
    <x v="0"/>
    <x v="20"/>
    <x v="20"/>
    <x v="68"/>
    <x v="68"/>
    <x v="68"/>
    <x v="13"/>
    <x v="142"/>
    <x v="32"/>
    <x v="115"/>
    <x v="231"/>
    <x v="87"/>
    <x v="183"/>
    <x v="0"/>
  </r>
  <r>
    <x v="0"/>
    <x v="20"/>
    <x v="20"/>
    <x v="42"/>
    <x v="42"/>
    <x v="42"/>
    <x v="13"/>
    <x v="142"/>
    <x v="32"/>
    <x v="125"/>
    <x v="232"/>
    <x v="41"/>
    <x v="185"/>
    <x v="0"/>
  </r>
  <r>
    <x v="0"/>
    <x v="20"/>
    <x v="20"/>
    <x v="91"/>
    <x v="91"/>
    <x v="91"/>
    <x v="13"/>
    <x v="142"/>
    <x v="32"/>
    <x v="67"/>
    <x v="60"/>
    <x v="67"/>
    <x v="67"/>
    <x v="0"/>
  </r>
  <r>
    <x v="0"/>
    <x v="20"/>
    <x v="20"/>
    <x v="12"/>
    <x v="12"/>
    <x v="12"/>
    <x v="13"/>
    <x v="142"/>
    <x v="32"/>
    <x v="67"/>
    <x v="60"/>
    <x v="67"/>
    <x v="67"/>
    <x v="0"/>
  </r>
  <r>
    <x v="0"/>
    <x v="20"/>
    <x v="20"/>
    <x v="71"/>
    <x v="71"/>
    <x v="71"/>
    <x v="13"/>
    <x v="142"/>
    <x v="32"/>
    <x v="115"/>
    <x v="231"/>
    <x v="87"/>
    <x v="183"/>
    <x v="0"/>
  </r>
  <r>
    <x v="0"/>
    <x v="20"/>
    <x v="20"/>
    <x v="38"/>
    <x v="38"/>
    <x v="38"/>
    <x v="19"/>
    <x v="143"/>
    <x v="62"/>
    <x v="105"/>
    <x v="54"/>
    <x v="90"/>
    <x v="189"/>
    <x v="0"/>
  </r>
  <r>
    <x v="0"/>
    <x v="20"/>
    <x v="20"/>
    <x v="16"/>
    <x v="16"/>
    <x v="16"/>
    <x v="19"/>
    <x v="143"/>
    <x v="62"/>
    <x v="124"/>
    <x v="128"/>
    <x v="35"/>
    <x v="82"/>
    <x v="0"/>
  </r>
  <r>
    <x v="0"/>
    <x v="21"/>
    <x v="21"/>
    <x v="5"/>
    <x v="5"/>
    <x v="5"/>
    <x v="0"/>
    <x v="129"/>
    <x v="189"/>
    <x v="110"/>
    <x v="233"/>
    <x v="35"/>
    <x v="190"/>
    <x v="0"/>
  </r>
  <r>
    <x v="0"/>
    <x v="21"/>
    <x v="21"/>
    <x v="3"/>
    <x v="3"/>
    <x v="3"/>
    <x v="1"/>
    <x v="139"/>
    <x v="190"/>
    <x v="106"/>
    <x v="234"/>
    <x v="87"/>
    <x v="9"/>
    <x v="0"/>
  </r>
  <r>
    <x v="0"/>
    <x v="21"/>
    <x v="21"/>
    <x v="8"/>
    <x v="8"/>
    <x v="8"/>
    <x v="2"/>
    <x v="152"/>
    <x v="191"/>
    <x v="105"/>
    <x v="108"/>
    <x v="81"/>
    <x v="191"/>
    <x v="0"/>
  </r>
  <r>
    <x v="0"/>
    <x v="21"/>
    <x v="21"/>
    <x v="11"/>
    <x v="11"/>
    <x v="11"/>
    <x v="2"/>
    <x v="152"/>
    <x v="191"/>
    <x v="105"/>
    <x v="108"/>
    <x v="81"/>
    <x v="191"/>
    <x v="0"/>
  </r>
  <r>
    <x v="0"/>
    <x v="21"/>
    <x v="21"/>
    <x v="32"/>
    <x v="32"/>
    <x v="32"/>
    <x v="4"/>
    <x v="141"/>
    <x v="192"/>
    <x v="115"/>
    <x v="235"/>
    <x v="58"/>
    <x v="119"/>
    <x v="0"/>
  </r>
  <r>
    <x v="0"/>
    <x v="21"/>
    <x v="21"/>
    <x v="0"/>
    <x v="0"/>
    <x v="0"/>
    <x v="4"/>
    <x v="141"/>
    <x v="192"/>
    <x v="80"/>
    <x v="236"/>
    <x v="67"/>
    <x v="67"/>
    <x v="0"/>
  </r>
  <r>
    <x v="0"/>
    <x v="21"/>
    <x v="21"/>
    <x v="26"/>
    <x v="26"/>
    <x v="26"/>
    <x v="6"/>
    <x v="142"/>
    <x v="2"/>
    <x v="115"/>
    <x v="235"/>
    <x v="87"/>
    <x v="9"/>
    <x v="0"/>
  </r>
  <r>
    <x v="0"/>
    <x v="21"/>
    <x v="21"/>
    <x v="13"/>
    <x v="13"/>
    <x v="13"/>
    <x v="7"/>
    <x v="143"/>
    <x v="193"/>
    <x v="123"/>
    <x v="237"/>
    <x v="86"/>
    <x v="192"/>
    <x v="0"/>
  </r>
  <r>
    <x v="0"/>
    <x v="21"/>
    <x v="21"/>
    <x v="1"/>
    <x v="1"/>
    <x v="1"/>
    <x v="8"/>
    <x v="148"/>
    <x v="194"/>
    <x v="123"/>
    <x v="237"/>
    <x v="90"/>
    <x v="193"/>
    <x v="0"/>
  </r>
  <r>
    <x v="0"/>
    <x v="21"/>
    <x v="21"/>
    <x v="92"/>
    <x v="92"/>
    <x v="92"/>
    <x v="8"/>
    <x v="148"/>
    <x v="194"/>
    <x v="124"/>
    <x v="162"/>
    <x v="86"/>
    <x v="192"/>
    <x v="0"/>
  </r>
  <r>
    <x v="0"/>
    <x v="21"/>
    <x v="21"/>
    <x v="2"/>
    <x v="2"/>
    <x v="2"/>
    <x v="8"/>
    <x v="148"/>
    <x v="194"/>
    <x v="100"/>
    <x v="238"/>
    <x v="67"/>
    <x v="67"/>
    <x v="0"/>
  </r>
  <r>
    <x v="0"/>
    <x v="21"/>
    <x v="21"/>
    <x v="36"/>
    <x v="36"/>
    <x v="36"/>
    <x v="11"/>
    <x v="144"/>
    <x v="114"/>
    <x v="114"/>
    <x v="239"/>
    <x v="67"/>
    <x v="67"/>
    <x v="0"/>
  </r>
  <r>
    <x v="0"/>
    <x v="21"/>
    <x v="21"/>
    <x v="4"/>
    <x v="4"/>
    <x v="4"/>
    <x v="11"/>
    <x v="144"/>
    <x v="114"/>
    <x v="124"/>
    <x v="162"/>
    <x v="90"/>
    <x v="193"/>
    <x v="0"/>
  </r>
  <r>
    <x v="0"/>
    <x v="21"/>
    <x v="21"/>
    <x v="17"/>
    <x v="17"/>
    <x v="17"/>
    <x v="11"/>
    <x v="144"/>
    <x v="114"/>
    <x v="105"/>
    <x v="108"/>
    <x v="63"/>
    <x v="134"/>
    <x v="0"/>
  </r>
  <r>
    <x v="0"/>
    <x v="21"/>
    <x v="21"/>
    <x v="10"/>
    <x v="10"/>
    <x v="10"/>
    <x v="11"/>
    <x v="144"/>
    <x v="114"/>
    <x v="123"/>
    <x v="237"/>
    <x v="58"/>
    <x v="119"/>
    <x v="0"/>
  </r>
  <r>
    <x v="0"/>
    <x v="21"/>
    <x v="21"/>
    <x v="93"/>
    <x v="93"/>
    <x v="93"/>
    <x v="11"/>
    <x v="144"/>
    <x v="114"/>
    <x v="124"/>
    <x v="162"/>
    <x v="90"/>
    <x v="193"/>
    <x v="0"/>
  </r>
  <r>
    <x v="0"/>
    <x v="21"/>
    <x v="21"/>
    <x v="14"/>
    <x v="14"/>
    <x v="14"/>
    <x v="16"/>
    <x v="145"/>
    <x v="72"/>
    <x v="123"/>
    <x v="237"/>
    <x v="63"/>
    <x v="134"/>
    <x v="0"/>
  </r>
  <r>
    <x v="0"/>
    <x v="21"/>
    <x v="21"/>
    <x v="44"/>
    <x v="44"/>
    <x v="44"/>
    <x v="17"/>
    <x v="146"/>
    <x v="195"/>
    <x v="123"/>
    <x v="237"/>
    <x v="87"/>
    <x v="9"/>
    <x v="0"/>
  </r>
  <r>
    <x v="0"/>
    <x v="21"/>
    <x v="21"/>
    <x v="15"/>
    <x v="15"/>
    <x v="15"/>
    <x v="17"/>
    <x v="146"/>
    <x v="195"/>
    <x v="124"/>
    <x v="162"/>
    <x v="63"/>
    <x v="134"/>
    <x v="0"/>
  </r>
  <r>
    <x v="0"/>
    <x v="21"/>
    <x v="21"/>
    <x v="94"/>
    <x v="94"/>
    <x v="94"/>
    <x v="17"/>
    <x v="146"/>
    <x v="195"/>
    <x v="123"/>
    <x v="237"/>
    <x v="87"/>
    <x v="9"/>
    <x v="0"/>
  </r>
  <r>
    <x v="0"/>
    <x v="21"/>
    <x v="21"/>
    <x v="42"/>
    <x v="42"/>
    <x v="42"/>
    <x v="17"/>
    <x v="146"/>
    <x v="195"/>
    <x v="122"/>
    <x v="184"/>
    <x v="90"/>
    <x v="193"/>
    <x v="0"/>
  </r>
  <r>
    <x v="0"/>
    <x v="21"/>
    <x v="21"/>
    <x v="16"/>
    <x v="16"/>
    <x v="16"/>
    <x v="17"/>
    <x v="146"/>
    <x v="195"/>
    <x v="125"/>
    <x v="240"/>
    <x v="58"/>
    <x v="119"/>
    <x v="0"/>
  </r>
  <r>
    <x v="0"/>
    <x v="21"/>
    <x v="21"/>
    <x v="95"/>
    <x v="95"/>
    <x v="95"/>
    <x v="17"/>
    <x v="146"/>
    <x v="195"/>
    <x v="105"/>
    <x v="108"/>
    <x v="67"/>
    <x v="67"/>
    <x v="0"/>
  </r>
  <r>
    <x v="0"/>
    <x v="21"/>
    <x v="21"/>
    <x v="20"/>
    <x v="20"/>
    <x v="20"/>
    <x v="17"/>
    <x v="146"/>
    <x v="195"/>
    <x v="125"/>
    <x v="240"/>
    <x v="87"/>
    <x v="9"/>
    <x v="0"/>
  </r>
  <r>
    <x v="0"/>
    <x v="21"/>
    <x v="21"/>
    <x v="35"/>
    <x v="35"/>
    <x v="35"/>
    <x v="17"/>
    <x v="146"/>
    <x v="195"/>
    <x v="123"/>
    <x v="237"/>
    <x v="87"/>
    <x v="9"/>
    <x v="0"/>
  </r>
  <r>
    <x v="0"/>
    <x v="21"/>
    <x v="21"/>
    <x v="9"/>
    <x v="9"/>
    <x v="9"/>
    <x v="17"/>
    <x v="146"/>
    <x v="195"/>
    <x v="105"/>
    <x v="108"/>
    <x v="67"/>
    <x v="67"/>
    <x v="0"/>
  </r>
  <r>
    <x v="0"/>
    <x v="22"/>
    <x v="22"/>
    <x v="32"/>
    <x v="32"/>
    <x v="32"/>
    <x v="0"/>
    <x v="126"/>
    <x v="196"/>
    <x v="112"/>
    <x v="241"/>
    <x v="91"/>
    <x v="194"/>
    <x v="0"/>
  </r>
  <r>
    <x v="0"/>
    <x v="22"/>
    <x v="22"/>
    <x v="5"/>
    <x v="5"/>
    <x v="5"/>
    <x v="1"/>
    <x v="107"/>
    <x v="197"/>
    <x v="77"/>
    <x v="242"/>
    <x v="65"/>
    <x v="195"/>
    <x v="0"/>
  </r>
  <r>
    <x v="0"/>
    <x v="22"/>
    <x v="22"/>
    <x v="8"/>
    <x v="8"/>
    <x v="8"/>
    <x v="2"/>
    <x v="138"/>
    <x v="198"/>
    <x v="125"/>
    <x v="30"/>
    <x v="91"/>
    <x v="194"/>
    <x v="0"/>
  </r>
  <r>
    <x v="0"/>
    <x v="22"/>
    <x v="22"/>
    <x v="26"/>
    <x v="26"/>
    <x v="26"/>
    <x v="3"/>
    <x v="152"/>
    <x v="57"/>
    <x v="37"/>
    <x v="243"/>
    <x v="87"/>
    <x v="196"/>
    <x v="0"/>
  </r>
  <r>
    <x v="0"/>
    <x v="22"/>
    <x v="22"/>
    <x v="0"/>
    <x v="0"/>
    <x v="0"/>
    <x v="4"/>
    <x v="140"/>
    <x v="199"/>
    <x v="37"/>
    <x v="243"/>
    <x v="67"/>
    <x v="67"/>
    <x v="0"/>
  </r>
  <r>
    <x v="0"/>
    <x v="22"/>
    <x v="22"/>
    <x v="11"/>
    <x v="11"/>
    <x v="11"/>
    <x v="5"/>
    <x v="147"/>
    <x v="200"/>
    <x v="123"/>
    <x v="154"/>
    <x v="65"/>
    <x v="195"/>
    <x v="0"/>
  </r>
  <r>
    <x v="0"/>
    <x v="22"/>
    <x v="22"/>
    <x v="42"/>
    <x v="42"/>
    <x v="42"/>
    <x v="5"/>
    <x v="147"/>
    <x v="200"/>
    <x v="122"/>
    <x v="184"/>
    <x v="57"/>
    <x v="197"/>
    <x v="0"/>
  </r>
  <r>
    <x v="0"/>
    <x v="22"/>
    <x v="22"/>
    <x v="1"/>
    <x v="1"/>
    <x v="1"/>
    <x v="7"/>
    <x v="142"/>
    <x v="125"/>
    <x v="105"/>
    <x v="31"/>
    <x v="86"/>
    <x v="198"/>
    <x v="0"/>
  </r>
  <r>
    <x v="0"/>
    <x v="22"/>
    <x v="22"/>
    <x v="93"/>
    <x v="93"/>
    <x v="93"/>
    <x v="7"/>
    <x v="142"/>
    <x v="125"/>
    <x v="124"/>
    <x v="220"/>
    <x v="65"/>
    <x v="195"/>
    <x v="0"/>
  </r>
  <r>
    <x v="0"/>
    <x v="22"/>
    <x v="22"/>
    <x v="2"/>
    <x v="2"/>
    <x v="2"/>
    <x v="7"/>
    <x v="142"/>
    <x v="125"/>
    <x v="67"/>
    <x v="244"/>
    <x v="67"/>
    <x v="67"/>
    <x v="0"/>
  </r>
  <r>
    <x v="0"/>
    <x v="22"/>
    <x v="22"/>
    <x v="7"/>
    <x v="7"/>
    <x v="7"/>
    <x v="7"/>
    <x v="142"/>
    <x v="125"/>
    <x v="97"/>
    <x v="245"/>
    <x v="90"/>
    <x v="26"/>
    <x v="0"/>
  </r>
  <r>
    <x v="0"/>
    <x v="22"/>
    <x v="22"/>
    <x v="12"/>
    <x v="12"/>
    <x v="12"/>
    <x v="11"/>
    <x v="143"/>
    <x v="201"/>
    <x v="114"/>
    <x v="36"/>
    <x v="63"/>
    <x v="199"/>
    <x v="0"/>
  </r>
  <r>
    <x v="0"/>
    <x v="22"/>
    <x v="22"/>
    <x v="13"/>
    <x v="13"/>
    <x v="13"/>
    <x v="12"/>
    <x v="148"/>
    <x v="202"/>
    <x v="125"/>
    <x v="30"/>
    <x v="35"/>
    <x v="200"/>
    <x v="0"/>
  </r>
  <r>
    <x v="0"/>
    <x v="22"/>
    <x v="22"/>
    <x v="3"/>
    <x v="3"/>
    <x v="3"/>
    <x v="12"/>
    <x v="148"/>
    <x v="202"/>
    <x v="105"/>
    <x v="31"/>
    <x v="58"/>
    <x v="135"/>
    <x v="0"/>
  </r>
  <r>
    <x v="0"/>
    <x v="22"/>
    <x v="22"/>
    <x v="14"/>
    <x v="14"/>
    <x v="14"/>
    <x v="14"/>
    <x v="144"/>
    <x v="13"/>
    <x v="105"/>
    <x v="31"/>
    <x v="63"/>
    <x v="199"/>
    <x v="0"/>
  </r>
  <r>
    <x v="0"/>
    <x v="22"/>
    <x v="22"/>
    <x v="92"/>
    <x v="92"/>
    <x v="92"/>
    <x v="14"/>
    <x v="144"/>
    <x v="13"/>
    <x v="125"/>
    <x v="30"/>
    <x v="86"/>
    <x v="198"/>
    <x v="0"/>
  </r>
  <r>
    <x v="0"/>
    <x v="22"/>
    <x v="22"/>
    <x v="18"/>
    <x v="18"/>
    <x v="18"/>
    <x v="14"/>
    <x v="144"/>
    <x v="13"/>
    <x v="97"/>
    <x v="245"/>
    <x v="87"/>
    <x v="196"/>
    <x v="0"/>
  </r>
  <r>
    <x v="0"/>
    <x v="22"/>
    <x v="22"/>
    <x v="40"/>
    <x v="40"/>
    <x v="40"/>
    <x v="17"/>
    <x v="145"/>
    <x v="17"/>
    <x v="124"/>
    <x v="220"/>
    <x v="58"/>
    <x v="135"/>
    <x v="0"/>
  </r>
  <r>
    <x v="0"/>
    <x v="22"/>
    <x v="22"/>
    <x v="86"/>
    <x v="86"/>
    <x v="86"/>
    <x v="18"/>
    <x v="146"/>
    <x v="203"/>
    <x v="123"/>
    <x v="154"/>
    <x v="87"/>
    <x v="196"/>
    <x v="0"/>
  </r>
  <r>
    <x v="0"/>
    <x v="22"/>
    <x v="22"/>
    <x v="49"/>
    <x v="49"/>
    <x v="49"/>
    <x v="18"/>
    <x v="146"/>
    <x v="203"/>
    <x v="122"/>
    <x v="184"/>
    <x v="90"/>
    <x v="26"/>
    <x v="0"/>
  </r>
  <r>
    <x v="0"/>
    <x v="22"/>
    <x v="22"/>
    <x v="15"/>
    <x v="15"/>
    <x v="15"/>
    <x v="18"/>
    <x v="146"/>
    <x v="203"/>
    <x v="123"/>
    <x v="154"/>
    <x v="87"/>
    <x v="196"/>
    <x v="0"/>
  </r>
  <r>
    <x v="0"/>
    <x v="22"/>
    <x v="22"/>
    <x v="96"/>
    <x v="96"/>
    <x v="96"/>
    <x v="18"/>
    <x v="146"/>
    <x v="203"/>
    <x v="124"/>
    <x v="220"/>
    <x v="63"/>
    <x v="199"/>
    <x v="0"/>
  </r>
  <r>
    <x v="0"/>
    <x v="22"/>
    <x v="22"/>
    <x v="67"/>
    <x v="67"/>
    <x v="67"/>
    <x v="18"/>
    <x v="146"/>
    <x v="203"/>
    <x v="123"/>
    <x v="154"/>
    <x v="87"/>
    <x v="196"/>
    <x v="0"/>
  </r>
  <r>
    <x v="0"/>
    <x v="22"/>
    <x v="22"/>
    <x v="97"/>
    <x v="97"/>
    <x v="97"/>
    <x v="18"/>
    <x v="146"/>
    <x v="203"/>
    <x v="122"/>
    <x v="184"/>
    <x v="90"/>
    <x v="26"/>
    <x v="0"/>
  </r>
  <r>
    <x v="0"/>
    <x v="22"/>
    <x v="22"/>
    <x v="21"/>
    <x v="21"/>
    <x v="21"/>
    <x v="18"/>
    <x v="146"/>
    <x v="203"/>
    <x v="125"/>
    <x v="30"/>
    <x v="58"/>
    <x v="135"/>
    <x v="0"/>
  </r>
  <r>
    <x v="0"/>
    <x v="22"/>
    <x v="22"/>
    <x v="98"/>
    <x v="98"/>
    <x v="98"/>
    <x v="18"/>
    <x v="146"/>
    <x v="203"/>
    <x v="124"/>
    <x v="220"/>
    <x v="63"/>
    <x v="199"/>
    <x v="0"/>
  </r>
  <r>
    <x v="0"/>
    <x v="22"/>
    <x v="22"/>
    <x v="6"/>
    <x v="6"/>
    <x v="6"/>
    <x v="18"/>
    <x v="146"/>
    <x v="203"/>
    <x v="105"/>
    <x v="31"/>
    <x v="67"/>
    <x v="67"/>
    <x v="0"/>
  </r>
  <r>
    <x v="0"/>
    <x v="23"/>
    <x v="23"/>
    <x v="32"/>
    <x v="32"/>
    <x v="32"/>
    <x v="0"/>
    <x v="78"/>
    <x v="204"/>
    <x v="82"/>
    <x v="246"/>
    <x v="95"/>
    <x v="201"/>
    <x v="0"/>
  </r>
  <r>
    <x v="0"/>
    <x v="23"/>
    <x v="23"/>
    <x v="1"/>
    <x v="1"/>
    <x v="1"/>
    <x v="1"/>
    <x v="129"/>
    <x v="205"/>
    <x v="81"/>
    <x v="247"/>
    <x v="90"/>
    <x v="74"/>
    <x v="0"/>
  </r>
  <r>
    <x v="0"/>
    <x v="23"/>
    <x v="23"/>
    <x v="3"/>
    <x v="3"/>
    <x v="3"/>
    <x v="2"/>
    <x v="136"/>
    <x v="206"/>
    <x v="106"/>
    <x v="58"/>
    <x v="86"/>
    <x v="78"/>
    <x v="0"/>
  </r>
  <r>
    <x v="0"/>
    <x v="23"/>
    <x v="23"/>
    <x v="12"/>
    <x v="12"/>
    <x v="12"/>
    <x v="3"/>
    <x v="153"/>
    <x v="120"/>
    <x v="37"/>
    <x v="131"/>
    <x v="90"/>
    <x v="74"/>
    <x v="0"/>
  </r>
  <r>
    <x v="0"/>
    <x v="23"/>
    <x v="23"/>
    <x v="33"/>
    <x v="33"/>
    <x v="33"/>
    <x v="4"/>
    <x v="154"/>
    <x v="57"/>
    <x v="106"/>
    <x v="58"/>
    <x v="63"/>
    <x v="145"/>
    <x v="0"/>
  </r>
  <r>
    <x v="0"/>
    <x v="23"/>
    <x v="23"/>
    <x v="14"/>
    <x v="14"/>
    <x v="14"/>
    <x v="5"/>
    <x v="152"/>
    <x v="207"/>
    <x v="114"/>
    <x v="248"/>
    <x v="65"/>
    <x v="202"/>
    <x v="0"/>
  </r>
  <r>
    <x v="0"/>
    <x v="23"/>
    <x v="23"/>
    <x v="19"/>
    <x v="19"/>
    <x v="19"/>
    <x v="6"/>
    <x v="141"/>
    <x v="208"/>
    <x v="105"/>
    <x v="249"/>
    <x v="65"/>
    <x v="202"/>
    <x v="0"/>
  </r>
  <r>
    <x v="0"/>
    <x v="23"/>
    <x v="23"/>
    <x v="0"/>
    <x v="0"/>
    <x v="0"/>
    <x v="6"/>
    <x v="141"/>
    <x v="208"/>
    <x v="67"/>
    <x v="250"/>
    <x v="63"/>
    <x v="145"/>
    <x v="0"/>
  </r>
  <r>
    <x v="0"/>
    <x v="23"/>
    <x v="23"/>
    <x v="8"/>
    <x v="8"/>
    <x v="8"/>
    <x v="8"/>
    <x v="147"/>
    <x v="112"/>
    <x v="124"/>
    <x v="125"/>
    <x v="41"/>
    <x v="192"/>
    <x v="0"/>
  </r>
  <r>
    <x v="0"/>
    <x v="23"/>
    <x v="23"/>
    <x v="10"/>
    <x v="10"/>
    <x v="10"/>
    <x v="8"/>
    <x v="147"/>
    <x v="112"/>
    <x v="67"/>
    <x v="250"/>
    <x v="87"/>
    <x v="183"/>
    <x v="0"/>
  </r>
  <r>
    <x v="0"/>
    <x v="23"/>
    <x v="23"/>
    <x v="85"/>
    <x v="85"/>
    <x v="85"/>
    <x v="10"/>
    <x v="142"/>
    <x v="80"/>
    <x v="114"/>
    <x v="248"/>
    <x v="58"/>
    <x v="152"/>
    <x v="0"/>
  </r>
  <r>
    <x v="0"/>
    <x v="23"/>
    <x v="23"/>
    <x v="18"/>
    <x v="18"/>
    <x v="18"/>
    <x v="10"/>
    <x v="142"/>
    <x v="80"/>
    <x v="100"/>
    <x v="36"/>
    <x v="63"/>
    <x v="145"/>
    <x v="0"/>
  </r>
  <r>
    <x v="0"/>
    <x v="23"/>
    <x v="23"/>
    <x v="71"/>
    <x v="71"/>
    <x v="71"/>
    <x v="10"/>
    <x v="142"/>
    <x v="80"/>
    <x v="100"/>
    <x v="36"/>
    <x v="63"/>
    <x v="145"/>
    <x v="0"/>
  </r>
  <r>
    <x v="0"/>
    <x v="23"/>
    <x v="23"/>
    <x v="41"/>
    <x v="41"/>
    <x v="41"/>
    <x v="13"/>
    <x v="143"/>
    <x v="94"/>
    <x v="123"/>
    <x v="251"/>
    <x v="86"/>
    <x v="78"/>
    <x v="0"/>
  </r>
  <r>
    <x v="0"/>
    <x v="23"/>
    <x v="23"/>
    <x v="2"/>
    <x v="2"/>
    <x v="2"/>
    <x v="13"/>
    <x v="143"/>
    <x v="94"/>
    <x v="115"/>
    <x v="252"/>
    <x v="67"/>
    <x v="67"/>
    <x v="0"/>
  </r>
  <r>
    <x v="0"/>
    <x v="23"/>
    <x v="23"/>
    <x v="99"/>
    <x v="99"/>
    <x v="99"/>
    <x v="15"/>
    <x v="148"/>
    <x v="34"/>
    <x v="114"/>
    <x v="248"/>
    <x v="87"/>
    <x v="183"/>
    <x v="0"/>
  </r>
  <r>
    <x v="0"/>
    <x v="23"/>
    <x v="23"/>
    <x v="15"/>
    <x v="15"/>
    <x v="15"/>
    <x v="15"/>
    <x v="148"/>
    <x v="34"/>
    <x v="125"/>
    <x v="253"/>
    <x v="35"/>
    <x v="148"/>
    <x v="0"/>
  </r>
  <r>
    <x v="0"/>
    <x v="23"/>
    <x v="23"/>
    <x v="26"/>
    <x v="26"/>
    <x v="26"/>
    <x v="15"/>
    <x v="148"/>
    <x v="34"/>
    <x v="97"/>
    <x v="254"/>
    <x v="63"/>
    <x v="145"/>
    <x v="0"/>
  </r>
  <r>
    <x v="0"/>
    <x v="23"/>
    <x v="23"/>
    <x v="11"/>
    <x v="11"/>
    <x v="11"/>
    <x v="18"/>
    <x v="144"/>
    <x v="195"/>
    <x v="124"/>
    <x v="125"/>
    <x v="90"/>
    <x v="74"/>
    <x v="0"/>
  </r>
  <r>
    <x v="0"/>
    <x v="23"/>
    <x v="23"/>
    <x v="5"/>
    <x v="5"/>
    <x v="5"/>
    <x v="18"/>
    <x v="144"/>
    <x v="195"/>
    <x v="105"/>
    <x v="249"/>
    <x v="63"/>
    <x v="145"/>
    <x v="0"/>
  </r>
  <r>
    <x v="0"/>
    <x v="23"/>
    <x v="23"/>
    <x v="93"/>
    <x v="93"/>
    <x v="93"/>
    <x v="18"/>
    <x v="144"/>
    <x v="195"/>
    <x v="125"/>
    <x v="253"/>
    <x v="86"/>
    <x v="78"/>
    <x v="0"/>
  </r>
  <r>
    <x v="0"/>
    <x v="24"/>
    <x v="24"/>
    <x v="8"/>
    <x v="8"/>
    <x v="8"/>
    <x v="0"/>
    <x v="144"/>
    <x v="209"/>
    <x v="124"/>
    <x v="255"/>
    <x v="90"/>
    <x v="203"/>
    <x v="0"/>
  </r>
  <r>
    <x v="0"/>
    <x v="24"/>
    <x v="24"/>
    <x v="5"/>
    <x v="5"/>
    <x v="5"/>
    <x v="0"/>
    <x v="144"/>
    <x v="209"/>
    <x v="105"/>
    <x v="256"/>
    <x v="63"/>
    <x v="204"/>
    <x v="0"/>
  </r>
  <r>
    <x v="0"/>
    <x v="24"/>
    <x v="24"/>
    <x v="15"/>
    <x v="15"/>
    <x v="15"/>
    <x v="2"/>
    <x v="145"/>
    <x v="210"/>
    <x v="105"/>
    <x v="256"/>
    <x v="87"/>
    <x v="205"/>
    <x v="0"/>
  </r>
  <r>
    <x v="0"/>
    <x v="24"/>
    <x v="24"/>
    <x v="2"/>
    <x v="2"/>
    <x v="2"/>
    <x v="2"/>
    <x v="145"/>
    <x v="210"/>
    <x v="97"/>
    <x v="257"/>
    <x v="67"/>
    <x v="67"/>
    <x v="0"/>
  </r>
  <r>
    <x v="0"/>
    <x v="24"/>
    <x v="24"/>
    <x v="0"/>
    <x v="0"/>
    <x v="0"/>
    <x v="2"/>
    <x v="145"/>
    <x v="210"/>
    <x v="97"/>
    <x v="257"/>
    <x v="67"/>
    <x v="67"/>
    <x v="0"/>
  </r>
  <r>
    <x v="0"/>
    <x v="24"/>
    <x v="24"/>
    <x v="9"/>
    <x v="9"/>
    <x v="9"/>
    <x v="2"/>
    <x v="145"/>
    <x v="210"/>
    <x v="97"/>
    <x v="257"/>
    <x v="67"/>
    <x v="67"/>
    <x v="0"/>
  </r>
  <r>
    <x v="0"/>
    <x v="24"/>
    <x v="24"/>
    <x v="100"/>
    <x v="100"/>
    <x v="100"/>
    <x v="6"/>
    <x v="146"/>
    <x v="211"/>
    <x v="124"/>
    <x v="255"/>
    <x v="63"/>
    <x v="204"/>
    <x v="0"/>
  </r>
  <r>
    <x v="0"/>
    <x v="24"/>
    <x v="24"/>
    <x v="11"/>
    <x v="11"/>
    <x v="11"/>
    <x v="7"/>
    <x v="149"/>
    <x v="212"/>
    <x v="124"/>
    <x v="255"/>
    <x v="87"/>
    <x v="205"/>
    <x v="0"/>
  </r>
  <r>
    <x v="0"/>
    <x v="24"/>
    <x v="24"/>
    <x v="72"/>
    <x v="72"/>
    <x v="72"/>
    <x v="7"/>
    <x v="149"/>
    <x v="212"/>
    <x v="122"/>
    <x v="184"/>
    <x v="58"/>
    <x v="206"/>
    <x v="0"/>
  </r>
  <r>
    <x v="0"/>
    <x v="24"/>
    <x v="24"/>
    <x v="13"/>
    <x v="13"/>
    <x v="13"/>
    <x v="9"/>
    <x v="150"/>
    <x v="25"/>
    <x v="122"/>
    <x v="184"/>
    <x v="63"/>
    <x v="204"/>
    <x v="0"/>
  </r>
  <r>
    <x v="0"/>
    <x v="24"/>
    <x v="24"/>
    <x v="53"/>
    <x v="53"/>
    <x v="53"/>
    <x v="9"/>
    <x v="150"/>
    <x v="25"/>
    <x v="124"/>
    <x v="255"/>
    <x v="67"/>
    <x v="67"/>
    <x v="0"/>
  </r>
  <r>
    <x v="0"/>
    <x v="24"/>
    <x v="24"/>
    <x v="101"/>
    <x v="101"/>
    <x v="101"/>
    <x v="9"/>
    <x v="150"/>
    <x v="25"/>
    <x v="124"/>
    <x v="255"/>
    <x v="67"/>
    <x v="67"/>
    <x v="0"/>
  </r>
  <r>
    <x v="0"/>
    <x v="24"/>
    <x v="24"/>
    <x v="67"/>
    <x v="67"/>
    <x v="67"/>
    <x v="9"/>
    <x v="150"/>
    <x v="25"/>
    <x v="124"/>
    <x v="255"/>
    <x v="67"/>
    <x v="67"/>
    <x v="0"/>
  </r>
  <r>
    <x v="0"/>
    <x v="24"/>
    <x v="24"/>
    <x v="6"/>
    <x v="6"/>
    <x v="6"/>
    <x v="9"/>
    <x v="150"/>
    <x v="25"/>
    <x v="124"/>
    <x v="255"/>
    <x v="67"/>
    <x v="67"/>
    <x v="0"/>
  </r>
  <r>
    <x v="0"/>
    <x v="24"/>
    <x v="24"/>
    <x v="40"/>
    <x v="40"/>
    <x v="40"/>
    <x v="14"/>
    <x v="151"/>
    <x v="213"/>
    <x v="122"/>
    <x v="184"/>
    <x v="87"/>
    <x v="205"/>
    <x v="0"/>
  </r>
  <r>
    <x v="0"/>
    <x v="24"/>
    <x v="24"/>
    <x v="36"/>
    <x v="36"/>
    <x v="36"/>
    <x v="14"/>
    <x v="151"/>
    <x v="213"/>
    <x v="122"/>
    <x v="184"/>
    <x v="87"/>
    <x v="205"/>
    <x v="0"/>
  </r>
  <r>
    <x v="0"/>
    <x v="24"/>
    <x v="24"/>
    <x v="44"/>
    <x v="44"/>
    <x v="44"/>
    <x v="14"/>
    <x v="151"/>
    <x v="213"/>
    <x v="125"/>
    <x v="62"/>
    <x v="67"/>
    <x v="67"/>
    <x v="0"/>
  </r>
  <r>
    <x v="0"/>
    <x v="24"/>
    <x v="24"/>
    <x v="79"/>
    <x v="79"/>
    <x v="79"/>
    <x v="14"/>
    <x v="151"/>
    <x v="213"/>
    <x v="125"/>
    <x v="62"/>
    <x v="67"/>
    <x v="67"/>
    <x v="0"/>
  </r>
  <r>
    <x v="0"/>
    <x v="24"/>
    <x v="24"/>
    <x v="49"/>
    <x v="49"/>
    <x v="49"/>
    <x v="14"/>
    <x v="151"/>
    <x v="213"/>
    <x v="125"/>
    <x v="62"/>
    <x v="67"/>
    <x v="67"/>
    <x v="0"/>
  </r>
  <r>
    <x v="0"/>
    <x v="24"/>
    <x v="24"/>
    <x v="99"/>
    <x v="99"/>
    <x v="99"/>
    <x v="14"/>
    <x v="151"/>
    <x v="213"/>
    <x v="125"/>
    <x v="62"/>
    <x v="67"/>
    <x v="67"/>
    <x v="0"/>
  </r>
  <r>
    <x v="0"/>
    <x v="24"/>
    <x v="24"/>
    <x v="37"/>
    <x v="37"/>
    <x v="37"/>
    <x v="14"/>
    <x v="151"/>
    <x v="213"/>
    <x v="125"/>
    <x v="62"/>
    <x v="67"/>
    <x v="67"/>
    <x v="0"/>
  </r>
  <r>
    <x v="0"/>
    <x v="24"/>
    <x v="24"/>
    <x v="51"/>
    <x v="51"/>
    <x v="51"/>
    <x v="14"/>
    <x v="151"/>
    <x v="213"/>
    <x v="122"/>
    <x v="184"/>
    <x v="87"/>
    <x v="205"/>
    <x v="0"/>
  </r>
  <r>
    <x v="0"/>
    <x v="24"/>
    <x v="24"/>
    <x v="96"/>
    <x v="96"/>
    <x v="96"/>
    <x v="14"/>
    <x v="151"/>
    <x v="213"/>
    <x v="125"/>
    <x v="62"/>
    <x v="67"/>
    <x v="67"/>
    <x v="0"/>
  </r>
  <r>
    <x v="0"/>
    <x v="24"/>
    <x v="24"/>
    <x v="46"/>
    <x v="46"/>
    <x v="46"/>
    <x v="14"/>
    <x v="151"/>
    <x v="213"/>
    <x v="125"/>
    <x v="62"/>
    <x v="67"/>
    <x v="67"/>
    <x v="0"/>
  </r>
  <r>
    <x v="0"/>
    <x v="24"/>
    <x v="24"/>
    <x v="102"/>
    <x v="102"/>
    <x v="102"/>
    <x v="14"/>
    <x v="151"/>
    <x v="213"/>
    <x v="125"/>
    <x v="62"/>
    <x v="67"/>
    <x v="67"/>
    <x v="0"/>
  </r>
  <r>
    <x v="0"/>
    <x v="24"/>
    <x v="24"/>
    <x v="34"/>
    <x v="34"/>
    <x v="34"/>
    <x v="14"/>
    <x v="151"/>
    <x v="213"/>
    <x v="125"/>
    <x v="62"/>
    <x v="67"/>
    <x v="67"/>
    <x v="0"/>
  </r>
  <r>
    <x v="0"/>
    <x v="24"/>
    <x v="24"/>
    <x v="103"/>
    <x v="103"/>
    <x v="103"/>
    <x v="14"/>
    <x v="151"/>
    <x v="213"/>
    <x v="125"/>
    <x v="62"/>
    <x v="67"/>
    <x v="67"/>
    <x v="0"/>
  </r>
  <r>
    <x v="0"/>
    <x v="24"/>
    <x v="24"/>
    <x v="14"/>
    <x v="14"/>
    <x v="14"/>
    <x v="14"/>
    <x v="151"/>
    <x v="213"/>
    <x v="125"/>
    <x v="62"/>
    <x v="67"/>
    <x v="67"/>
    <x v="0"/>
  </r>
  <r>
    <x v="0"/>
    <x v="24"/>
    <x v="24"/>
    <x v="41"/>
    <x v="41"/>
    <x v="41"/>
    <x v="14"/>
    <x v="151"/>
    <x v="213"/>
    <x v="125"/>
    <x v="62"/>
    <x v="67"/>
    <x v="67"/>
    <x v="0"/>
  </r>
  <r>
    <x v="0"/>
    <x v="24"/>
    <x v="24"/>
    <x v="94"/>
    <x v="94"/>
    <x v="94"/>
    <x v="14"/>
    <x v="151"/>
    <x v="213"/>
    <x v="125"/>
    <x v="62"/>
    <x v="67"/>
    <x v="67"/>
    <x v="0"/>
  </r>
  <r>
    <x v="0"/>
    <x v="24"/>
    <x v="24"/>
    <x v="21"/>
    <x v="21"/>
    <x v="21"/>
    <x v="14"/>
    <x v="151"/>
    <x v="213"/>
    <x v="125"/>
    <x v="62"/>
    <x v="67"/>
    <x v="67"/>
    <x v="0"/>
  </r>
  <r>
    <x v="0"/>
    <x v="24"/>
    <x v="24"/>
    <x v="1"/>
    <x v="1"/>
    <x v="1"/>
    <x v="14"/>
    <x v="151"/>
    <x v="213"/>
    <x v="122"/>
    <x v="184"/>
    <x v="87"/>
    <x v="205"/>
    <x v="0"/>
  </r>
  <r>
    <x v="0"/>
    <x v="24"/>
    <x v="24"/>
    <x v="70"/>
    <x v="70"/>
    <x v="70"/>
    <x v="14"/>
    <x v="151"/>
    <x v="213"/>
    <x v="122"/>
    <x v="184"/>
    <x v="87"/>
    <x v="205"/>
    <x v="0"/>
  </r>
  <r>
    <x v="0"/>
    <x v="24"/>
    <x v="24"/>
    <x v="20"/>
    <x v="20"/>
    <x v="20"/>
    <x v="14"/>
    <x v="151"/>
    <x v="213"/>
    <x v="122"/>
    <x v="184"/>
    <x v="87"/>
    <x v="205"/>
    <x v="0"/>
  </r>
  <r>
    <x v="0"/>
    <x v="24"/>
    <x v="24"/>
    <x v="32"/>
    <x v="32"/>
    <x v="32"/>
    <x v="14"/>
    <x v="151"/>
    <x v="213"/>
    <x v="125"/>
    <x v="62"/>
    <x v="67"/>
    <x v="67"/>
    <x v="0"/>
  </r>
  <r>
    <x v="0"/>
    <x v="24"/>
    <x v="24"/>
    <x v="92"/>
    <x v="92"/>
    <x v="92"/>
    <x v="14"/>
    <x v="151"/>
    <x v="213"/>
    <x v="122"/>
    <x v="184"/>
    <x v="87"/>
    <x v="205"/>
    <x v="0"/>
  </r>
  <r>
    <x v="0"/>
    <x v="24"/>
    <x v="24"/>
    <x v="3"/>
    <x v="3"/>
    <x v="3"/>
    <x v="14"/>
    <x v="151"/>
    <x v="213"/>
    <x v="125"/>
    <x v="62"/>
    <x v="67"/>
    <x v="67"/>
    <x v="0"/>
  </r>
  <r>
    <x v="0"/>
    <x v="24"/>
    <x v="24"/>
    <x v="33"/>
    <x v="33"/>
    <x v="33"/>
    <x v="14"/>
    <x v="151"/>
    <x v="213"/>
    <x v="125"/>
    <x v="62"/>
    <x v="67"/>
    <x v="67"/>
    <x v="0"/>
  </r>
  <r>
    <x v="0"/>
    <x v="24"/>
    <x v="24"/>
    <x v="35"/>
    <x v="35"/>
    <x v="35"/>
    <x v="14"/>
    <x v="151"/>
    <x v="213"/>
    <x v="125"/>
    <x v="62"/>
    <x v="67"/>
    <x v="67"/>
    <x v="0"/>
  </r>
  <r>
    <x v="0"/>
    <x v="24"/>
    <x v="24"/>
    <x v="104"/>
    <x v="104"/>
    <x v="104"/>
    <x v="14"/>
    <x v="151"/>
    <x v="213"/>
    <x v="122"/>
    <x v="184"/>
    <x v="87"/>
    <x v="205"/>
    <x v="0"/>
  </r>
  <r>
    <x v="0"/>
    <x v="24"/>
    <x v="24"/>
    <x v="22"/>
    <x v="22"/>
    <x v="22"/>
    <x v="14"/>
    <x v="151"/>
    <x v="213"/>
    <x v="125"/>
    <x v="62"/>
    <x v="67"/>
    <x v="67"/>
    <x v="0"/>
  </r>
  <r>
    <x v="0"/>
    <x v="24"/>
    <x v="24"/>
    <x v="59"/>
    <x v="59"/>
    <x v="59"/>
    <x v="14"/>
    <x v="151"/>
    <x v="213"/>
    <x v="125"/>
    <x v="62"/>
    <x v="67"/>
    <x v="67"/>
    <x v="0"/>
  </r>
  <r>
    <x v="0"/>
    <x v="24"/>
    <x v="24"/>
    <x v="105"/>
    <x v="105"/>
    <x v="105"/>
    <x v="14"/>
    <x v="151"/>
    <x v="213"/>
    <x v="122"/>
    <x v="184"/>
    <x v="87"/>
    <x v="205"/>
    <x v="0"/>
  </r>
  <r>
    <x v="0"/>
    <x v="24"/>
    <x v="24"/>
    <x v="7"/>
    <x v="7"/>
    <x v="7"/>
    <x v="14"/>
    <x v="151"/>
    <x v="213"/>
    <x v="125"/>
    <x v="62"/>
    <x v="67"/>
    <x v="67"/>
    <x v="0"/>
  </r>
  <r>
    <x v="0"/>
    <x v="24"/>
    <x v="24"/>
    <x v="78"/>
    <x v="78"/>
    <x v="78"/>
    <x v="14"/>
    <x v="151"/>
    <x v="213"/>
    <x v="125"/>
    <x v="62"/>
    <x v="67"/>
    <x v="67"/>
    <x v="0"/>
  </r>
  <r>
    <x v="0"/>
    <x v="24"/>
    <x v="24"/>
    <x v="80"/>
    <x v="80"/>
    <x v="80"/>
    <x v="14"/>
    <x v="151"/>
    <x v="213"/>
    <x v="122"/>
    <x v="184"/>
    <x v="87"/>
    <x v="205"/>
    <x v="0"/>
  </r>
  <r>
    <x v="0"/>
    <x v="25"/>
    <x v="25"/>
    <x v="0"/>
    <x v="0"/>
    <x v="0"/>
    <x v="0"/>
    <x v="108"/>
    <x v="107"/>
    <x v="99"/>
    <x v="242"/>
    <x v="87"/>
    <x v="207"/>
    <x v="0"/>
  </r>
  <r>
    <x v="0"/>
    <x v="25"/>
    <x v="25"/>
    <x v="5"/>
    <x v="5"/>
    <x v="5"/>
    <x v="1"/>
    <x v="119"/>
    <x v="214"/>
    <x v="30"/>
    <x v="258"/>
    <x v="86"/>
    <x v="208"/>
    <x v="0"/>
  </r>
  <r>
    <x v="0"/>
    <x v="25"/>
    <x v="25"/>
    <x v="1"/>
    <x v="1"/>
    <x v="1"/>
    <x v="2"/>
    <x v="136"/>
    <x v="215"/>
    <x v="81"/>
    <x v="259"/>
    <x v="63"/>
    <x v="209"/>
    <x v="0"/>
  </r>
  <r>
    <x v="0"/>
    <x v="25"/>
    <x v="25"/>
    <x v="2"/>
    <x v="2"/>
    <x v="2"/>
    <x v="3"/>
    <x v="140"/>
    <x v="176"/>
    <x v="37"/>
    <x v="260"/>
    <x v="67"/>
    <x v="67"/>
    <x v="0"/>
  </r>
  <r>
    <x v="0"/>
    <x v="25"/>
    <x v="25"/>
    <x v="8"/>
    <x v="8"/>
    <x v="8"/>
    <x v="4"/>
    <x v="141"/>
    <x v="216"/>
    <x v="124"/>
    <x v="185"/>
    <x v="81"/>
    <x v="210"/>
    <x v="0"/>
  </r>
  <r>
    <x v="0"/>
    <x v="25"/>
    <x v="25"/>
    <x v="11"/>
    <x v="11"/>
    <x v="11"/>
    <x v="5"/>
    <x v="147"/>
    <x v="70"/>
    <x v="114"/>
    <x v="261"/>
    <x v="90"/>
    <x v="211"/>
    <x v="0"/>
  </r>
  <r>
    <x v="0"/>
    <x v="25"/>
    <x v="25"/>
    <x v="14"/>
    <x v="14"/>
    <x v="14"/>
    <x v="6"/>
    <x v="142"/>
    <x v="79"/>
    <x v="114"/>
    <x v="261"/>
    <x v="58"/>
    <x v="5"/>
    <x v="0"/>
  </r>
  <r>
    <x v="0"/>
    <x v="25"/>
    <x v="25"/>
    <x v="9"/>
    <x v="9"/>
    <x v="9"/>
    <x v="6"/>
    <x v="142"/>
    <x v="79"/>
    <x v="67"/>
    <x v="44"/>
    <x v="67"/>
    <x v="67"/>
    <x v="0"/>
  </r>
  <r>
    <x v="0"/>
    <x v="25"/>
    <x v="25"/>
    <x v="13"/>
    <x v="13"/>
    <x v="13"/>
    <x v="8"/>
    <x v="143"/>
    <x v="44"/>
    <x v="97"/>
    <x v="262"/>
    <x v="58"/>
    <x v="5"/>
    <x v="0"/>
  </r>
  <r>
    <x v="0"/>
    <x v="25"/>
    <x v="25"/>
    <x v="19"/>
    <x v="19"/>
    <x v="19"/>
    <x v="8"/>
    <x v="143"/>
    <x v="44"/>
    <x v="100"/>
    <x v="76"/>
    <x v="87"/>
    <x v="207"/>
    <x v="0"/>
  </r>
  <r>
    <x v="0"/>
    <x v="25"/>
    <x v="25"/>
    <x v="10"/>
    <x v="10"/>
    <x v="10"/>
    <x v="8"/>
    <x v="143"/>
    <x v="44"/>
    <x v="97"/>
    <x v="262"/>
    <x v="58"/>
    <x v="5"/>
    <x v="0"/>
  </r>
  <r>
    <x v="0"/>
    <x v="25"/>
    <x v="25"/>
    <x v="7"/>
    <x v="7"/>
    <x v="7"/>
    <x v="8"/>
    <x v="143"/>
    <x v="44"/>
    <x v="114"/>
    <x v="261"/>
    <x v="63"/>
    <x v="209"/>
    <x v="0"/>
  </r>
  <r>
    <x v="0"/>
    <x v="25"/>
    <x v="25"/>
    <x v="49"/>
    <x v="49"/>
    <x v="49"/>
    <x v="12"/>
    <x v="148"/>
    <x v="103"/>
    <x v="97"/>
    <x v="262"/>
    <x v="63"/>
    <x v="209"/>
    <x v="0"/>
  </r>
  <r>
    <x v="0"/>
    <x v="25"/>
    <x v="25"/>
    <x v="61"/>
    <x v="61"/>
    <x v="61"/>
    <x v="12"/>
    <x v="148"/>
    <x v="103"/>
    <x v="125"/>
    <x v="69"/>
    <x v="35"/>
    <x v="212"/>
    <x v="0"/>
  </r>
  <r>
    <x v="0"/>
    <x v="25"/>
    <x v="25"/>
    <x v="63"/>
    <x v="63"/>
    <x v="63"/>
    <x v="12"/>
    <x v="148"/>
    <x v="103"/>
    <x v="124"/>
    <x v="185"/>
    <x v="86"/>
    <x v="208"/>
    <x v="0"/>
  </r>
  <r>
    <x v="0"/>
    <x v="25"/>
    <x v="25"/>
    <x v="3"/>
    <x v="3"/>
    <x v="3"/>
    <x v="12"/>
    <x v="148"/>
    <x v="103"/>
    <x v="97"/>
    <x v="262"/>
    <x v="63"/>
    <x v="209"/>
    <x v="0"/>
  </r>
  <r>
    <x v="0"/>
    <x v="25"/>
    <x v="25"/>
    <x v="6"/>
    <x v="6"/>
    <x v="6"/>
    <x v="12"/>
    <x v="148"/>
    <x v="103"/>
    <x v="100"/>
    <x v="76"/>
    <x v="67"/>
    <x v="67"/>
    <x v="0"/>
  </r>
  <r>
    <x v="0"/>
    <x v="25"/>
    <x v="25"/>
    <x v="36"/>
    <x v="36"/>
    <x v="36"/>
    <x v="17"/>
    <x v="144"/>
    <x v="52"/>
    <x v="97"/>
    <x v="262"/>
    <x v="87"/>
    <x v="207"/>
    <x v="0"/>
  </r>
  <r>
    <x v="0"/>
    <x v="25"/>
    <x v="25"/>
    <x v="4"/>
    <x v="4"/>
    <x v="4"/>
    <x v="17"/>
    <x v="144"/>
    <x v="52"/>
    <x v="123"/>
    <x v="263"/>
    <x v="58"/>
    <x v="5"/>
    <x v="0"/>
  </r>
  <r>
    <x v="0"/>
    <x v="25"/>
    <x v="25"/>
    <x v="42"/>
    <x v="42"/>
    <x v="42"/>
    <x v="17"/>
    <x v="144"/>
    <x v="52"/>
    <x v="125"/>
    <x v="69"/>
    <x v="86"/>
    <x v="208"/>
    <x v="0"/>
  </r>
  <r>
    <x v="0"/>
    <x v="25"/>
    <x v="25"/>
    <x v="35"/>
    <x v="35"/>
    <x v="35"/>
    <x v="17"/>
    <x v="144"/>
    <x v="52"/>
    <x v="123"/>
    <x v="263"/>
    <x v="58"/>
    <x v="5"/>
    <x v="0"/>
  </r>
  <r>
    <x v="0"/>
    <x v="26"/>
    <x v="26"/>
    <x v="32"/>
    <x v="32"/>
    <x v="32"/>
    <x v="0"/>
    <x v="155"/>
    <x v="217"/>
    <x v="126"/>
    <x v="264"/>
    <x v="91"/>
    <x v="213"/>
    <x v="0"/>
  </r>
  <r>
    <x v="0"/>
    <x v="26"/>
    <x v="26"/>
    <x v="85"/>
    <x v="85"/>
    <x v="85"/>
    <x v="1"/>
    <x v="154"/>
    <x v="218"/>
    <x v="37"/>
    <x v="265"/>
    <x v="58"/>
    <x v="190"/>
    <x v="0"/>
  </r>
  <r>
    <x v="0"/>
    <x v="26"/>
    <x v="26"/>
    <x v="26"/>
    <x v="26"/>
    <x v="26"/>
    <x v="2"/>
    <x v="148"/>
    <x v="219"/>
    <x v="97"/>
    <x v="12"/>
    <x v="63"/>
    <x v="193"/>
    <x v="0"/>
  </r>
  <r>
    <x v="0"/>
    <x v="26"/>
    <x v="26"/>
    <x v="0"/>
    <x v="0"/>
    <x v="0"/>
    <x v="3"/>
    <x v="144"/>
    <x v="220"/>
    <x v="114"/>
    <x v="266"/>
    <x v="67"/>
    <x v="67"/>
    <x v="0"/>
  </r>
  <r>
    <x v="0"/>
    <x v="26"/>
    <x v="26"/>
    <x v="5"/>
    <x v="5"/>
    <x v="5"/>
    <x v="4"/>
    <x v="145"/>
    <x v="44"/>
    <x v="124"/>
    <x v="267"/>
    <x v="58"/>
    <x v="190"/>
    <x v="0"/>
  </r>
  <r>
    <x v="0"/>
    <x v="26"/>
    <x v="26"/>
    <x v="14"/>
    <x v="14"/>
    <x v="14"/>
    <x v="4"/>
    <x v="145"/>
    <x v="44"/>
    <x v="124"/>
    <x v="267"/>
    <x v="58"/>
    <x v="190"/>
    <x v="0"/>
  </r>
  <r>
    <x v="0"/>
    <x v="26"/>
    <x v="26"/>
    <x v="3"/>
    <x v="3"/>
    <x v="3"/>
    <x v="4"/>
    <x v="145"/>
    <x v="44"/>
    <x v="97"/>
    <x v="12"/>
    <x v="67"/>
    <x v="67"/>
    <x v="0"/>
  </r>
  <r>
    <x v="0"/>
    <x v="26"/>
    <x v="26"/>
    <x v="7"/>
    <x v="7"/>
    <x v="7"/>
    <x v="4"/>
    <x v="145"/>
    <x v="44"/>
    <x v="105"/>
    <x v="268"/>
    <x v="87"/>
    <x v="134"/>
    <x v="0"/>
  </r>
  <r>
    <x v="0"/>
    <x v="26"/>
    <x v="26"/>
    <x v="8"/>
    <x v="8"/>
    <x v="8"/>
    <x v="8"/>
    <x v="146"/>
    <x v="12"/>
    <x v="125"/>
    <x v="269"/>
    <x v="58"/>
    <x v="190"/>
    <x v="0"/>
  </r>
  <r>
    <x v="0"/>
    <x v="26"/>
    <x v="26"/>
    <x v="2"/>
    <x v="2"/>
    <x v="2"/>
    <x v="8"/>
    <x v="146"/>
    <x v="12"/>
    <x v="105"/>
    <x v="268"/>
    <x v="67"/>
    <x v="67"/>
    <x v="0"/>
  </r>
  <r>
    <x v="0"/>
    <x v="26"/>
    <x v="26"/>
    <x v="11"/>
    <x v="11"/>
    <x v="11"/>
    <x v="10"/>
    <x v="149"/>
    <x v="221"/>
    <x v="122"/>
    <x v="184"/>
    <x v="58"/>
    <x v="190"/>
    <x v="0"/>
  </r>
  <r>
    <x v="0"/>
    <x v="26"/>
    <x v="26"/>
    <x v="36"/>
    <x v="36"/>
    <x v="36"/>
    <x v="10"/>
    <x v="149"/>
    <x v="221"/>
    <x v="124"/>
    <x v="267"/>
    <x v="87"/>
    <x v="134"/>
    <x v="0"/>
  </r>
  <r>
    <x v="0"/>
    <x v="26"/>
    <x v="26"/>
    <x v="15"/>
    <x v="15"/>
    <x v="15"/>
    <x v="10"/>
    <x v="149"/>
    <x v="221"/>
    <x v="124"/>
    <x v="267"/>
    <x v="87"/>
    <x v="134"/>
    <x v="0"/>
  </r>
  <r>
    <x v="0"/>
    <x v="26"/>
    <x v="26"/>
    <x v="96"/>
    <x v="96"/>
    <x v="96"/>
    <x v="10"/>
    <x v="149"/>
    <x v="221"/>
    <x v="124"/>
    <x v="267"/>
    <x v="87"/>
    <x v="134"/>
    <x v="0"/>
  </r>
  <r>
    <x v="0"/>
    <x v="26"/>
    <x v="26"/>
    <x v="68"/>
    <x v="68"/>
    <x v="68"/>
    <x v="10"/>
    <x v="149"/>
    <x v="221"/>
    <x v="124"/>
    <x v="267"/>
    <x v="87"/>
    <x v="134"/>
    <x v="0"/>
  </r>
  <r>
    <x v="0"/>
    <x v="26"/>
    <x v="26"/>
    <x v="1"/>
    <x v="1"/>
    <x v="1"/>
    <x v="10"/>
    <x v="149"/>
    <x v="221"/>
    <x v="122"/>
    <x v="184"/>
    <x v="58"/>
    <x v="190"/>
    <x v="0"/>
  </r>
  <r>
    <x v="0"/>
    <x v="26"/>
    <x v="26"/>
    <x v="13"/>
    <x v="13"/>
    <x v="13"/>
    <x v="16"/>
    <x v="150"/>
    <x v="222"/>
    <x v="125"/>
    <x v="269"/>
    <x v="87"/>
    <x v="134"/>
    <x v="0"/>
  </r>
  <r>
    <x v="0"/>
    <x v="26"/>
    <x v="26"/>
    <x v="106"/>
    <x v="106"/>
    <x v="106"/>
    <x v="16"/>
    <x v="150"/>
    <x v="222"/>
    <x v="122"/>
    <x v="184"/>
    <x v="63"/>
    <x v="193"/>
    <x v="0"/>
  </r>
  <r>
    <x v="0"/>
    <x v="26"/>
    <x v="26"/>
    <x v="84"/>
    <x v="84"/>
    <x v="84"/>
    <x v="16"/>
    <x v="150"/>
    <x v="222"/>
    <x v="124"/>
    <x v="267"/>
    <x v="67"/>
    <x v="67"/>
    <x v="0"/>
  </r>
  <r>
    <x v="0"/>
    <x v="26"/>
    <x v="26"/>
    <x v="19"/>
    <x v="19"/>
    <x v="19"/>
    <x v="16"/>
    <x v="150"/>
    <x v="222"/>
    <x v="124"/>
    <x v="267"/>
    <x v="67"/>
    <x v="67"/>
    <x v="0"/>
  </r>
  <r>
    <x v="0"/>
    <x v="26"/>
    <x v="26"/>
    <x v="4"/>
    <x v="4"/>
    <x v="4"/>
    <x v="16"/>
    <x v="150"/>
    <x v="222"/>
    <x v="122"/>
    <x v="184"/>
    <x v="63"/>
    <x v="193"/>
    <x v="0"/>
  </r>
  <r>
    <x v="0"/>
    <x v="26"/>
    <x v="26"/>
    <x v="57"/>
    <x v="57"/>
    <x v="57"/>
    <x v="16"/>
    <x v="150"/>
    <x v="222"/>
    <x v="124"/>
    <x v="267"/>
    <x v="67"/>
    <x v="67"/>
    <x v="0"/>
  </r>
  <r>
    <x v="0"/>
    <x v="26"/>
    <x v="26"/>
    <x v="17"/>
    <x v="17"/>
    <x v="17"/>
    <x v="16"/>
    <x v="150"/>
    <x v="222"/>
    <x v="125"/>
    <x v="269"/>
    <x v="87"/>
    <x v="134"/>
    <x v="0"/>
  </r>
  <r>
    <x v="0"/>
    <x v="26"/>
    <x v="26"/>
    <x v="42"/>
    <x v="42"/>
    <x v="42"/>
    <x v="16"/>
    <x v="150"/>
    <x v="222"/>
    <x v="125"/>
    <x v="269"/>
    <x v="87"/>
    <x v="134"/>
    <x v="0"/>
  </r>
  <r>
    <x v="0"/>
    <x v="26"/>
    <x v="26"/>
    <x v="10"/>
    <x v="10"/>
    <x v="10"/>
    <x v="16"/>
    <x v="150"/>
    <x v="222"/>
    <x v="124"/>
    <x v="267"/>
    <x v="67"/>
    <x v="67"/>
    <x v="0"/>
  </r>
  <r>
    <x v="0"/>
    <x v="26"/>
    <x v="26"/>
    <x v="20"/>
    <x v="20"/>
    <x v="20"/>
    <x v="16"/>
    <x v="150"/>
    <x v="222"/>
    <x v="125"/>
    <x v="269"/>
    <x v="67"/>
    <x v="67"/>
    <x v="0"/>
  </r>
  <r>
    <x v="0"/>
    <x v="26"/>
    <x v="26"/>
    <x v="33"/>
    <x v="33"/>
    <x v="33"/>
    <x v="16"/>
    <x v="150"/>
    <x v="222"/>
    <x v="125"/>
    <x v="269"/>
    <x v="87"/>
    <x v="134"/>
    <x v="0"/>
  </r>
  <r>
    <x v="0"/>
    <x v="27"/>
    <x v="27"/>
    <x v="32"/>
    <x v="32"/>
    <x v="32"/>
    <x v="0"/>
    <x v="148"/>
    <x v="223"/>
    <x v="100"/>
    <x v="270"/>
    <x v="67"/>
    <x v="67"/>
    <x v="0"/>
  </r>
  <r>
    <x v="0"/>
    <x v="27"/>
    <x v="27"/>
    <x v="5"/>
    <x v="5"/>
    <x v="5"/>
    <x v="1"/>
    <x v="146"/>
    <x v="169"/>
    <x v="105"/>
    <x v="271"/>
    <x v="67"/>
    <x v="67"/>
    <x v="0"/>
  </r>
  <r>
    <x v="0"/>
    <x v="27"/>
    <x v="27"/>
    <x v="26"/>
    <x v="26"/>
    <x v="26"/>
    <x v="1"/>
    <x v="146"/>
    <x v="169"/>
    <x v="123"/>
    <x v="272"/>
    <x v="87"/>
    <x v="214"/>
    <x v="0"/>
  </r>
  <r>
    <x v="0"/>
    <x v="27"/>
    <x v="27"/>
    <x v="8"/>
    <x v="8"/>
    <x v="8"/>
    <x v="3"/>
    <x v="149"/>
    <x v="170"/>
    <x v="122"/>
    <x v="184"/>
    <x v="58"/>
    <x v="170"/>
    <x v="0"/>
  </r>
  <r>
    <x v="0"/>
    <x v="27"/>
    <x v="27"/>
    <x v="4"/>
    <x v="4"/>
    <x v="4"/>
    <x v="3"/>
    <x v="149"/>
    <x v="170"/>
    <x v="125"/>
    <x v="67"/>
    <x v="63"/>
    <x v="215"/>
    <x v="0"/>
  </r>
  <r>
    <x v="0"/>
    <x v="27"/>
    <x v="27"/>
    <x v="2"/>
    <x v="2"/>
    <x v="2"/>
    <x v="3"/>
    <x v="149"/>
    <x v="170"/>
    <x v="123"/>
    <x v="272"/>
    <x v="67"/>
    <x v="67"/>
    <x v="0"/>
  </r>
  <r>
    <x v="0"/>
    <x v="27"/>
    <x v="27"/>
    <x v="74"/>
    <x v="74"/>
    <x v="74"/>
    <x v="3"/>
    <x v="149"/>
    <x v="170"/>
    <x v="122"/>
    <x v="184"/>
    <x v="87"/>
    <x v="214"/>
    <x v="0"/>
  </r>
  <r>
    <x v="0"/>
    <x v="27"/>
    <x v="27"/>
    <x v="13"/>
    <x v="13"/>
    <x v="13"/>
    <x v="7"/>
    <x v="150"/>
    <x v="89"/>
    <x v="125"/>
    <x v="67"/>
    <x v="87"/>
    <x v="214"/>
    <x v="0"/>
  </r>
  <r>
    <x v="0"/>
    <x v="27"/>
    <x v="27"/>
    <x v="14"/>
    <x v="14"/>
    <x v="14"/>
    <x v="7"/>
    <x v="150"/>
    <x v="89"/>
    <x v="125"/>
    <x v="67"/>
    <x v="87"/>
    <x v="214"/>
    <x v="0"/>
  </r>
  <r>
    <x v="0"/>
    <x v="27"/>
    <x v="27"/>
    <x v="0"/>
    <x v="0"/>
    <x v="0"/>
    <x v="7"/>
    <x v="150"/>
    <x v="89"/>
    <x v="124"/>
    <x v="273"/>
    <x v="67"/>
    <x v="67"/>
    <x v="0"/>
  </r>
  <r>
    <x v="0"/>
    <x v="27"/>
    <x v="27"/>
    <x v="7"/>
    <x v="7"/>
    <x v="7"/>
    <x v="7"/>
    <x v="150"/>
    <x v="89"/>
    <x v="124"/>
    <x v="273"/>
    <x v="67"/>
    <x v="67"/>
    <x v="0"/>
  </r>
  <r>
    <x v="0"/>
    <x v="27"/>
    <x v="27"/>
    <x v="11"/>
    <x v="11"/>
    <x v="11"/>
    <x v="11"/>
    <x v="151"/>
    <x v="172"/>
    <x v="122"/>
    <x v="184"/>
    <x v="87"/>
    <x v="214"/>
    <x v="0"/>
  </r>
  <r>
    <x v="0"/>
    <x v="27"/>
    <x v="27"/>
    <x v="40"/>
    <x v="40"/>
    <x v="40"/>
    <x v="11"/>
    <x v="151"/>
    <x v="172"/>
    <x v="125"/>
    <x v="67"/>
    <x v="67"/>
    <x v="67"/>
    <x v="0"/>
  </r>
  <r>
    <x v="0"/>
    <x v="27"/>
    <x v="27"/>
    <x v="49"/>
    <x v="49"/>
    <x v="49"/>
    <x v="11"/>
    <x v="151"/>
    <x v="172"/>
    <x v="125"/>
    <x v="67"/>
    <x v="67"/>
    <x v="67"/>
    <x v="0"/>
  </r>
  <r>
    <x v="0"/>
    <x v="27"/>
    <x v="27"/>
    <x v="15"/>
    <x v="15"/>
    <x v="15"/>
    <x v="11"/>
    <x v="151"/>
    <x v="172"/>
    <x v="122"/>
    <x v="184"/>
    <x v="87"/>
    <x v="214"/>
    <x v="0"/>
  </r>
  <r>
    <x v="0"/>
    <x v="27"/>
    <x v="27"/>
    <x v="53"/>
    <x v="53"/>
    <x v="53"/>
    <x v="11"/>
    <x v="151"/>
    <x v="172"/>
    <x v="122"/>
    <x v="184"/>
    <x v="87"/>
    <x v="214"/>
    <x v="0"/>
  </r>
  <r>
    <x v="0"/>
    <x v="27"/>
    <x v="27"/>
    <x v="107"/>
    <x v="107"/>
    <x v="107"/>
    <x v="11"/>
    <x v="151"/>
    <x v="172"/>
    <x v="122"/>
    <x v="184"/>
    <x v="87"/>
    <x v="214"/>
    <x v="0"/>
  </r>
  <r>
    <x v="0"/>
    <x v="27"/>
    <x v="27"/>
    <x v="100"/>
    <x v="100"/>
    <x v="100"/>
    <x v="11"/>
    <x v="151"/>
    <x v="172"/>
    <x v="122"/>
    <x v="184"/>
    <x v="87"/>
    <x v="214"/>
    <x v="0"/>
  </r>
  <r>
    <x v="0"/>
    <x v="27"/>
    <x v="27"/>
    <x v="101"/>
    <x v="101"/>
    <x v="101"/>
    <x v="11"/>
    <x v="151"/>
    <x v="172"/>
    <x v="122"/>
    <x v="184"/>
    <x v="87"/>
    <x v="214"/>
    <x v="0"/>
  </r>
  <r>
    <x v="0"/>
    <x v="27"/>
    <x v="27"/>
    <x v="45"/>
    <x v="45"/>
    <x v="45"/>
    <x v="11"/>
    <x v="151"/>
    <x v="172"/>
    <x v="125"/>
    <x v="67"/>
    <x v="67"/>
    <x v="67"/>
    <x v="0"/>
  </r>
  <r>
    <x v="0"/>
    <x v="27"/>
    <x v="27"/>
    <x v="108"/>
    <x v="108"/>
    <x v="108"/>
    <x v="11"/>
    <x v="151"/>
    <x v="172"/>
    <x v="122"/>
    <x v="184"/>
    <x v="87"/>
    <x v="214"/>
    <x v="0"/>
  </r>
  <r>
    <x v="0"/>
    <x v="27"/>
    <x v="27"/>
    <x v="109"/>
    <x v="109"/>
    <x v="109"/>
    <x v="11"/>
    <x v="151"/>
    <x v="172"/>
    <x v="125"/>
    <x v="67"/>
    <x v="67"/>
    <x v="67"/>
    <x v="0"/>
  </r>
  <r>
    <x v="0"/>
    <x v="27"/>
    <x v="27"/>
    <x v="106"/>
    <x v="106"/>
    <x v="106"/>
    <x v="11"/>
    <x v="151"/>
    <x v="172"/>
    <x v="122"/>
    <x v="184"/>
    <x v="67"/>
    <x v="67"/>
    <x v="1"/>
  </r>
  <r>
    <x v="0"/>
    <x v="27"/>
    <x v="27"/>
    <x v="68"/>
    <x v="68"/>
    <x v="68"/>
    <x v="11"/>
    <x v="151"/>
    <x v="172"/>
    <x v="122"/>
    <x v="184"/>
    <x v="87"/>
    <x v="214"/>
    <x v="0"/>
  </r>
  <r>
    <x v="0"/>
    <x v="27"/>
    <x v="27"/>
    <x v="94"/>
    <x v="94"/>
    <x v="94"/>
    <x v="11"/>
    <x v="151"/>
    <x v="172"/>
    <x v="125"/>
    <x v="67"/>
    <x v="67"/>
    <x v="67"/>
    <x v="0"/>
  </r>
  <r>
    <x v="0"/>
    <x v="27"/>
    <x v="27"/>
    <x v="17"/>
    <x v="17"/>
    <x v="17"/>
    <x v="11"/>
    <x v="151"/>
    <x v="172"/>
    <x v="122"/>
    <x v="184"/>
    <x v="87"/>
    <x v="214"/>
    <x v="0"/>
  </r>
  <r>
    <x v="0"/>
    <x v="27"/>
    <x v="27"/>
    <x v="42"/>
    <x v="42"/>
    <x v="42"/>
    <x v="11"/>
    <x v="151"/>
    <x v="172"/>
    <x v="125"/>
    <x v="67"/>
    <x v="67"/>
    <x v="67"/>
    <x v="0"/>
  </r>
  <r>
    <x v="0"/>
    <x v="27"/>
    <x v="27"/>
    <x v="10"/>
    <x v="10"/>
    <x v="10"/>
    <x v="11"/>
    <x v="151"/>
    <x v="172"/>
    <x v="125"/>
    <x v="67"/>
    <x v="67"/>
    <x v="67"/>
    <x v="0"/>
  </r>
  <r>
    <x v="0"/>
    <x v="27"/>
    <x v="27"/>
    <x v="110"/>
    <x v="110"/>
    <x v="110"/>
    <x v="11"/>
    <x v="151"/>
    <x v="172"/>
    <x v="125"/>
    <x v="67"/>
    <x v="67"/>
    <x v="67"/>
    <x v="0"/>
  </r>
  <r>
    <x v="0"/>
    <x v="27"/>
    <x v="27"/>
    <x v="16"/>
    <x v="16"/>
    <x v="16"/>
    <x v="11"/>
    <x v="151"/>
    <x v="172"/>
    <x v="122"/>
    <x v="184"/>
    <x v="87"/>
    <x v="214"/>
    <x v="0"/>
  </r>
  <r>
    <x v="0"/>
    <x v="27"/>
    <x v="27"/>
    <x v="1"/>
    <x v="1"/>
    <x v="1"/>
    <x v="11"/>
    <x v="151"/>
    <x v="172"/>
    <x v="122"/>
    <x v="184"/>
    <x v="87"/>
    <x v="214"/>
    <x v="0"/>
  </r>
  <r>
    <x v="0"/>
    <x v="27"/>
    <x v="27"/>
    <x v="111"/>
    <x v="111"/>
    <x v="111"/>
    <x v="11"/>
    <x v="151"/>
    <x v="172"/>
    <x v="125"/>
    <x v="67"/>
    <x v="67"/>
    <x v="67"/>
    <x v="0"/>
  </r>
  <r>
    <x v="0"/>
    <x v="27"/>
    <x v="27"/>
    <x v="69"/>
    <x v="69"/>
    <x v="69"/>
    <x v="11"/>
    <x v="151"/>
    <x v="172"/>
    <x v="122"/>
    <x v="184"/>
    <x v="87"/>
    <x v="214"/>
    <x v="0"/>
  </r>
  <r>
    <x v="0"/>
    <x v="27"/>
    <x v="27"/>
    <x v="95"/>
    <x v="95"/>
    <x v="95"/>
    <x v="11"/>
    <x v="151"/>
    <x v="172"/>
    <x v="125"/>
    <x v="67"/>
    <x v="67"/>
    <x v="67"/>
    <x v="0"/>
  </r>
  <r>
    <x v="0"/>
    <x v="27"/>
    <x v="27"/>
    <x v="85"/>
    <x v="85"/>
    <x v="85"/>
    <x v="11"/>
    <x v="151"/>
    <x v="172"/>
    <x v="125"/>
    <x v="67"/>
    <x v="67"/>
    <x v="67"/>
    <x v="0"/>
  </r>
  <r>
    <x v="0"/>
    <x v="27"/>
    <x v="27"/>
    <x v="92"/>
    <x v="92"/>
    <x v="92"/>
    <x v="11"/>
    <x v="151"/>
    <x v="172"/>
    <x v="122"/>
    <x v="184"/>
    <x v="87"/>
    <x v="214"/>
    <x v="0"/>
  </r>
  <r>
    <x v="0"/>
    <x v="27"/>
    <x v="27"/>
    <x v="33"/>
    <x v="33"/>
    <x v="33"/>
    <x v="11"/>
    <x v="151"/>
    <x v="172"/>
    <x v="125"/>
    <x v="67"/>
    <x v="67"/>
    <x v="67"/>
    <x v="0"/>
  </r>
  <r>
    <x v="0"/>
    <x v="27"/>
    <x v="27"/>
    <x v="112"/>
    <x v="112"/>
    <x v="112"/>
    <x v="11"/>
    <x v="151"/>
    <x v="172"/>
    <x v="122"/>
    <x v="184"/>
    <x v="87"/>
    <x v="214"/>
    <x v="0"/>
  </r>
  <r>
    <x v="0"/>
    <x v="27"/>
    <x v="27"/>
    <x v="22"/>
    <x v="22"/>
    <x v="22"/>
    <x v="11"/>
    <x v="151"/>
    <x v="172"/>
    <x v="125"/>
    <x v="67"/>
    <x v="67"/>
    <x v="67"/>
    <x v="0"/>
  </r>
  <r>
    <x v="0"/>
    <x v="27"/>
    <x v="27"/>
    <x v="6"/>
    <x v="6"/>
    <x v="6"/>
    <x v="11"/>
    <x v="151"/>
    <x v="172"/>
    <x v="125"/>
    <x v="67"/>
    <x v="67"/>
    <x v="67"/>
    <x v="0"/>
  </r>
  <r>
    <x v="0"/>
    <x v="27"/>
    <x v="27"/>
    <x v="77"/>
    <x v="77"/>
    <x v="77"/>
    <x v="11"/>
    <x v="151"/>
    <x v="172"/>
    <x v="122"/>
    <x v="184"/>
    <x v="87"/>
    <x v="214"/>
    <x v="0"/>
  </r>
  <r>
    <x v="0"/>
    <x v="27"/>
    <x v="27"/>
    <x v="80"/>
    <x v="80"/>
    <x v="80"/>
    <x v="11"/>
    <x v="151"/>
    <x v="172"/>
    <x v="125"/>
    <x v="67"/>
    <x v="67"/>
    <x v="67"/>
    <x v="0"/>
  </r>
  <r>
    <x v="0"/>
    <x v="28"/>
    <x v="28"/>
    <x v="8"/>
    <x v="8"/>
    <x v="8"/>
    <x v="0"/>
    <x v="142"/>
    <x v="224"/>
    <x v="105"/>
    <x v="274"/>
    <x v="86"/>
    <x v="170"/>
    <x v="0"/>
  </r>
  <r>
    <x v="0"/>
    <x v="28"/>
    <x v="28"/>
    <x v="5"/>
    <x v="5"/>
    <x v="5"/>
    <x v="1"/>
    <x v="148"/>
    <x v="225"/>
    <x v="123"/>
    <x v="227"/>
    <x v="90"/>
    <x v="216"/>
    <x v="0"/>
  </r>
  <r>
    <x v="0"/>
    <x v="28"/>
    <x v="28"/>
    <x v="0"/>
    <x v="0"/>
    <x v="0"/>
    <x v="1"/>
    <x v="148"/>
    <x v="225"/>
    <x v="100"/>
    <x v="275"/>
    <x v="67"/>
    <x v="67"/>
    <x v="0"/>
  </r>
  <r>
    <x v="0"/>
    <x v="28"/>
    <x v="28"/>
    <x v="2"/>
    <x v="2"/>
    <x v="2"/>
    <x v="3"/>
    <x v="145"/>
    <x v="129"/>
    <x v="97"/>
    <x v="259"/>
    <x v="67"/>
    <x v="67"/>
    <x v="0"/>
  </r>
  <r>
    <x v="0"/>
    <x v="28"/>
    <x v="28"/>
    <x v="15"/>
    <x v="15"/>
    <x v="15"/>
    <x v="4"/>
    <x v="146"/>
    <x v="226"/>
    <x v="105"/>
    <x v="274"/>
    <x v="67"/>
    <x v="67"/>
    <x v="0"/>
  </r>
  <r>
    <x v="0"/>
    <x v="28"/>
    <x v="28"/>
    <x v="96"/>
    <x v="96"/>
    <x v="96"/>
    <x v="4"/>
    <x v="146"/>
    <x v="226"/>
    <x v="125"/>
    <x v="276"/>
    <x v="58"/>
    <x v="217"/>
    <x v="0"/>
  </r>
  <r>
    <x v="0"/>
    <x v="28"/>
    <x v="28"/>
    <x v="42"/>
    <x v="42"/>
    <x v="42"/>
    <x v="4"/>
    <x v="146"/>
    <x v="226"/>
    <x v="123"/>
    <x v="227"/>
    <x v="87"/>
    <x v="137"/>
    <x v="0"/>
  </r>
  <r>
    <x v="0"/>
    <x v="28"/>
    <x v="28"/>
    <x v="7"/>
    <x v="7"/>
    <x v="7"/>
    <x v="4"/>
    <x v="146"/>
    <x v="226"/>
    <x v="105"/>
    <x v="274"/>
    <x v="67"/>
    <x v="67"/>
    <x v="0"/>
  </r>
  <r>
    <x v="0"/>
    <x v="28"/>
    <x v="28"/>
    <x v="11"/>
    <x v="11"/>
    <x v="11"/>
    <x v="8"/>
    <x v="149"/>
    <x v="227"/>
    <x v="124"/>
    <x v="100"/>
    <x v="87"/>
    <x v="137"/>
    <x v="0"/>
  </r>
  <r>
    <x v="0"/>
    <x v="28"/>
    <x v="28"/>
    <x v="99"/>
    <x v="99"/>
    <x v="99"/>
    <x v="8"/>
    <x v="149"/>
    <x v="227"/>
    <x v="123"/>
    <x v="227"/>
    <x v="67"/>
    <x v="67"/>
    <x v="0"/>
  </r>
  <r>
    <x v="0"/>
    <x v="28"/>
    <x v="28"/>
    <x v="37"/>
    <x v="37"/>
    <x v="37"/>
    <x v="8"/>
    <x v="149"/>
    <x v="227"/>
    <x v="124"/>
    <x v="100"/>
    <x v="87"/>
    <x v="137"/>
    <x v="0"/>
  </r>
  <r>
    <x v="0"/>
    <x v="28"/>
    <x v="28"/>
    <x v="14"/>
    <x v="14"/>
    <x v="14"/>
    <x v="8"/>
    <x v="149"/>
    <x v="227"/>
    <x v="124"/>
    <x v="100"/>
    <x v="87"/>
    <x v="137"/>
    <x v="0"/>
  </r>
  <r>
    <x v="0"/>
    <x v="28"/>
    <x v="28"/>
    <x v="113"/>
    <x v="113"/>
    <x v="113"/>
    <x v="8"/>
    <x v="149"/>
    <x v="227"/>
    <x v="125"/>
    <x v="276"/>
    <x v="63"/>
    <x v="218"/>
    <x v="0"/>
  </r>
  <r>
    <x v="0"/>
    <x v="28"/>
    <x v="28"/>
    <x v="6"/>
    <x v="6"/>
    <x v="6"/>
    <x v="8"/>
    <x v="149"/>
    <x v="227"/>
    <x v="123"/>
    <x v="227"/>
    <x v="67"/>
    <x v="67"/>
    <x v="0"/>
  </r>
  <r>
    <x v="0"/>
    <x v="28"/>
    <x v="28"/>
    <x v="36"/>
    <x v="36"/>
    <x v="36"/>
    <x v="14"/>
    <x v="150"/>
    <x v="31"/>
    <x v="124"/>
    <x v="100"/>
    <x v="67"/>
    <x v="67"/>
    <x v="0"/>
  </r>
  <r>
    <x v="0"/>
    <x v="28"/>
    <x v="28"/>
    <x v="79"/>
    <x v="79"/>
    <x v="79"/>
    <x v="14"/>
    <x v="150"/>
    <x v="31"/>
    <x v="124"/>
    <x v="100"/>
    <x v="67"/>
    <x v="67"/>
    <x v="0"/>
  </r>
  <r>
    <x v="0"/>
    <x v="28"/>
    <x v="28"/>
    <x v="53"/>
    <x v="53"/>
    <x v="53"/>
    <x v="14"/>
    <x v="150"/>
    <x v="31"/>
    <x v="124"/>
    <x v="100"/>
    <x v="67"/>
    <x v="67"/>
    <x v="0"/>
  </r>
  <r>
    <x v="0"/>
    <x v="28"/>
    <x v="28"/>
    <x v="31"/>
    <x v="31"/>
    <x v="31"/>
    <x v="14"/>
    <x v="150"/>
    <x v="31"/>
    <x v="122"/>
    <x v="184"/>
    <x v="63"/>
    <x v="218"/>
    <x v="0"/>
  </r>
  <r>
    <x v="0"/>
    <x v="28"/>
    <x v="28"/>
    <x v="68"/>
    <x v="68"/>
    <x v="68"/>
    <x v="14"/>
    <x v="150"/>
    <x v="31"/>
    <x v="124"/>
    <x v="100"/>
    <x v="67"/>
    <x v="67"/>
    <x v="0"/>
  </r>
  <r>
    <x v="0"/>
    <x v="28"/>
    <x v="28"/>
    <x v="19"/>
    <x v="19"/>
    <x v="19"/>
    <x v="14"/>
    <x v="150"/>
    <x v="31"/>
    <x v="124"/>
    <x v="100"/>
    <x v="67"/>
    <x v="67"/>
    <x v="0"/>
  </r>
  <r>
    <x v="0"/>
    <x v="28"/>
    <x v="28"/>
    <x v="4"/>
    <x v="4"/>
    <x v="4"/>
    <x v="14"/>
    <x v="150"/>
    <x v="31"/>
    <x v="124"/>
    <x v="100"/>
    <x v="67"/>
    <x v="67"/>
    <x v="0"/>
  </r>
  <r>
    <x v="0"/>
    <x v="28"/>
    <x v="28"/>
    <x v="10"/>
    <x v="10"/>
    <x v="10"/>
    <x v="14"/>
    <x v="150"/>
    <x v="31"/>
    <x v="125"/>
    <x v="276"/>
    <x v="87"/>
    <x v="137"/>
    <x v="0"/>
  </r>
  <r>
    <x v="0"/>
    <x v="28"/>
    <x v="28"/>
    <x v="26"/>
    <x v="26"/>
    <x v="26"/>
    <x v="14"/>
    <x v="150"/>
    <x v="31"/>
    <x v="125"/>
    <x v="276"/>
    <x v="87"/>
    <x v="137"/>
    <x v="0"/>
  </r>
  <r>
    <x v="0"/>
    <x v="28"/>
    <x v="28"/>
    <x v="33"/>
    <x v="33"/>
    <x v="33"/>
    <x v="14"/>
    <x v="150"/>
    <x v="31"/>
    <x v="124"/>
    <x v="100"/>
    <x v="67"/>
    <x v="67"/>
    <x v="0"/>
  </r>
  <r>
    <x v="0"/>
    <x v="28"/>
    <x v="28"/>
    <x v="22"/>
    <x v="22"/>
    <x v="22"/>
    <x v="14"/>
    <x v="150"/>
    <x v="31"/>
    <x v="124"/>
    <x v="100"/>
    <x v="67"/>
    <x v="67"/>
    <x v="0"/>
  </r>
  <r>
    <x v="0"/>
    <x v="29"/>
    <x v="29"/>
    <x v="32"/>
    <x v="32"/>
    <x v="32"/>
    <x v="0"/>
    <x v="61"/>
    <x v="228"/>
    <x v="63"/>
    <x v="277"/>
    <x v="75"/>
    <x v="219"/>
    <x v="0"/>
  </r>
  <r>
    <x v="0"/>
    <x v="29"/>
    <x v="29"/>
    <x v="5"/>
    <x v="5"/>
    <x v="5"/>
    <x v="1"/>
    <x v="127"/>
    <x v="120"/>
    <x v="30"/>
    <x v="278"/>
    <x v="63"/>
    <x v="66"/>
    <x v="0"/>
  </r>
  <r>
    <x v="0"/>
    <x v="29"/>
    <x v="29"/>
    <x v="0"/>
    <x v="0"/>
    <x v="0"/>
    <x v="2"/>
    <x v="135"/>
    <x v="56"/>
    <x v="77"/>
    <x v="178"/>
    <x v="67"/>
    <x v="67"/>
    <x v="0"/>
  </r>
  <r>
    <x v="0"/>
    <x v="29"/>
    <x v="29"/>
    <x v="3"/>
    <x v="3"/>
    <x v="3"/>
    <x v="3"/>
    <x v="128"/>
    <x v="150"/>
    <x v="50"/>
    <x v="194"/>
    <x v="90"/>
    <x v="220"/>
    <x v="0"/>
  </r>
  <r>
    <x v="0"/>
    <x v="29"/>
    <x v="29"/>
    <x v="2"/>
    <x v="2"/>
    <x v="2"/>
    <x v="4"/>
    <x v="136"/>
    <x v="219"/>
    <x v="90"/>
    <x v="279"/>
    <x v="67"/>
    <x v="67"/>
    <x v="0"/>
  </r>
  <r>
    <x v="0"/>
    <x v="29"/>
    <x v="29"/>
    <x v="19"/>
    <x v="19"/>
    <x v="19"/>
    <x v="5"/>
    <x v="138"/>
    <x v="229"/>
    <x v="115"/>
    <x v="10"/>
    <x v="81"/>
    <x v="214"/>
    <x v="0"/>
  </r>
  <r>
    <x v="0"/>
    <x v="29"/>
    <x v="29"/>
    <x v="10"/>
    <x v="10"/>
    <x v="10"/>
    <x v="5"/>
    <x v="138"/>
    <x v="229"/>
    <x v="94"/>
    <x v="280"/>
    <x v="87"/>
    <x v="221"/>
    <x v="1"/>
  </r>
  <r>
    <x v="0"/>
    <x v="29"/>
    <x v="29"/>
    <x v="33"/>
    <x v="33"/>
    <x v="33"/>
    <x v="7"/>
    <x v="153"/>
    <x v="230"/>
    <x v="110"/>
    <x v="281"/>
    <x v="63"/>
    <x v="66"/>
    <x v="0"/>
  </r>
  <r>
    <x v="0"/>
    <x v="29"/>
    <x v="29"/>
    <x v="8"/>
    <x v="8"/>
    <x v="8"/>
    <x v="8"/>
    <x v="154"/>
    <x v="177"/>
    <x v="105"/>
    <x v="13"/>
    <x v="21"/>
    <x v="222"/>
    <x v="0"/>
  </r>
  <r>
    <x v="0"/>
    <x v="29"/>
    <x v="29"/>
    <x v="42"/>
    <x v="42"/>
    <x v="42"/>
    <x v="9"/>
    <x v="152"/>
    <x v="114"/>
    <x v="114"/>
    <x v="88"/>
    <x v="65"/>
    <x v="70"/>
    <x v="0"/>
  </r>
  <r>
    <x v="0"/>
    <x v="29"/>
    <x v="29"/>
    <x v="4"/>
    <x v="4"/>
    <x v="4"/>
    <x v="10"/>
    <x v="140"/>
    <x v="46"/>
    <x v="105"/>
    <x v="13"/>
    <x v="41"/>
    <x v="223"/>
    <x v="0"/>
  </r>
  <r>
    <x v="0"/>
    <x v="29"/>
    <x v="29"/>
    <x v="26"/>
    <x v="26"/>
    <x v="26"/>
    <x v="10"/>
    <x v="140"/>
    <x v="46"/>
    <x v="80"/>
    <x v="12"/>
    <x v="87"/>
    <x v="221"/>
    <x v="0"/>
  </r>
  <r>
    <x v="0"/>
    <x v="29"/>
    <x v="29"/>
    <x v="68"/>
    <x v="68"/>
    <x v="68"/>
    <x v="12"/>
    <x v="141"/>
    <x v="115"/>
    <x v="115"/>
    <x v="10"/>
    <x v="58"/>
    <x v="224"/>
    <x v="0"/>
  </r>
  <r>
    <x v="0"/>
    <x v="29"/>
    <x v="29"/>
    <x v="85"/>
    <x v="85"/>
    <x v="85"/>
    <x v="13"/>
    <x v="147"/>
    <x v="231"/>
    <x v="67"/>
    <x v="210"/>
    <x v="87"/>
    <x v="221"/>
    <x v="0"/>
  </r>
  <r>
    <x v="0"/>
    <x v="29"/>
    <x v="29"/>
    <x v="9"/>
    <x v="9"/>
    <x v="9"/>
    <x v="13"/>
    <x v="147"/>
    <x v="231"/>
    <x v="100"/>
    <x v="38"/>
    <x v="58"/>
    <x v="224"/>
    <x v="0"/>
  </r>
  <r>
    <x v="0"/>
    <x v="29"/>
    <x v="29"/>
    <x v="11"/>
    <x v="11"/>
    <x v="11"/>
    <x v="15"/>
    <x v="142"/>
    <x v="54"/>
    <x v="123"/>
    <x v="64"/>
    <x v="35"/>
    <x v="225"/>
    <x v="0"/>
  </r>
  <r>
    <x v="0"/>
    <x v="29"/>
    <x v="29"/>
    <x v="12"/>
    <x v="12"/>
    <x v="12"/>
    <x v="15"/>
    <x v="142"/>
    <x v="54"/>
    <x v="67"/>
    <x v="210"/>
    <x v="67"/>
    <x v="67"/>
    <x v="0"/>
  </r>
  <r>
    <x v="0"/>
    <x v="29"/>
    <x v="29"/>
    <x v="6"/>
    <x v="6"/>
    <x v="6"/>
    <x v="15"/>
    <x v="142"/>
    <x v="54"/>
    <x v="67"/>
    <x v="210"/>
    <x v="67"/>
    <x v="67"/>
    <x v="0"/>
  </r>
  <r>
    <x v="0"/>
    <x v="29"/>
    <x v="29"/>
    <x v="49"/>
    <x v="49"/>
    <x v="49"/>
    <x v="18"/>
    <x v="143"/>
    <x v="37"/>
    <x v="97"/>
    <x v="282"/>
    <x v="58"/>
    <x v="224"/>
    <x v="0"/>
  </r>
  <r>
    <x v="0"/>
    <x v="29"/>
    <x v="29"/>
    <x v="13"/>
    <x v="13"/>
    <x v="13"/>
    <x v="18"/>
    <x v="143"/>
    <x v="37"/>
    <x v="123"/>
    <x v="64"/>
    <x v="86"/>
    <x v="226"/>
    <x v="0"/>
  </r>
  <r>
    <x v="0"/>
    <x v="29"/>
    <x v="29"/>
    <x v="14"/>
    <x v="14"/>
    <x v="14"/>
    <x v="18"/>
    <x v="143"/>
    <x v="37"/>
    <x v="123"/>
    <x v="64"/>
    <x v="86"/>
    <x v="226"/>
    <x v="0"/>
  </r>
  <r>
    <x v="0"/>
    <x v="29"/>
    <x v="29"/>
    <x v="41"/>
    <x v="41"/>
    <x v="41"/>
    <x v="18"/>
    <x v="143"/>
    <x v="37"/>
    <x v="100"/>
    <x v="38"/>
    <x v="87"/>
    <x v="221"/>
    <x v="0"/>
  </r>
  <r>
    <x v="0"/>
    <x v="29"/>
    <x v="29"/>
    <x v="74"/>
    <x v="74"/>
    <x v="74"/>
    <x v="18"/>
    <x v="143"/>
    <x v="37"/>
    <x v="122"/>
    <x v="184"/>
    <x v="58"/>
    <x v="224"/>
    <x v="0"/>
  </r>
  <r>
    <x v="0"/>
    <x v="29"/>
    <x v="29"/>
    <x v="7"/>
    <x v="7"/>
    <x v="7"/>
    <x v="18"/>
    <x v="143"/>
    <x v="37"/>
    <x v="100"/>
    <x v="38"/>
    <x v="87"/>
    <x v="221"/>
    <x v="0"/>
  </r>
  <r>
    <x v="0"/>
    <x v="30"/>
    <x v="30"/>
    <x v="1"/>
    <x v="1"/>
    <x v="1"/>
    <x v="0"/>
    <x v="63"/>
    <x v="232"/>
    <x v="75"/>
    <x v="283"/>
    <x v="57"/>
    <x v="227"/>
    <x v="0"/>
  </r>
  <r>
    <x v="0"/>
    <x v="30"/>
    <x v="30"/>
    <x v="0"/>
    <x v="0"/>
    <x v="0"/>
    <x v="1"/>
    <x v="123"/>
    <x v="233"/>
    <x v="111"/>
    <x v="284"/>
    <x v="90"/>
    <x v="228"/>
    <x v="0"/>
  </r>
  <r>
    <x v="0"/>
    <x v="30"/>
    <x v="30"/>
    <x v="2"/>
    <x v="2"/>
    <x v="2"/>
    <x v="2"/>
    <x v="129"/>
    <x v="109"/>
    <x v="46"/>
    <x v="285"/>
    <x v="67"/>
    <x v="67"/>
    <x v="0"/>
  </r>
  <r>
    <x v="0"/>
    <x v="30"/>
    <x v="30"/>
    <x v="6"/>
    <x v="6"/>
    <x v="6"/>
    <x v="3"/>
    <x v="136"/>
    <x v="123"/>
    <x v="50"/>
    <x v="286"/>
    <x v="87"/>
    <x v="229"/>
    <x v="0"/>
  </r>
  <r>
    <x v="0"/>
    <x v="30"/>
    <x v="30"/>
    <x v="4"/>
    <x v="4"/>
    <x v="4"/>
    <x v="4"/>
    <x v="154"/>
    <x v="112"/>
    <x v="114"/>
    <x v="287"/>
    <x v="81"/>
    <x v="230"/>
    <x v="0"/>
  </r>
  <r>
    <x v="0"/>
    <x v="30"/>
    <x v="30"/>
    <x v="9"/>
    <x v="9"/>
    <x v="9"/>
    <x v="4"/>
    <x v="154"/>
    <x v="112"/>
    <x v="37"/>
    <x v="6"/>
    <x v="58"/>
    <x v="231"/>
    <x v="0"/>
  </r>
  <r>
    <x v="0"/>
    <x v="30"/>
    <x v="30"/>
    <x v="7"/>
    <x v="7"/>
    <x v="7"/>
    <x v="6"/>
    <x v="139"/>
    <x v="43"/>
    <x v="115"/>
    <x v="288"/>
    <x v="35"/>
    <x v="15"/>
    <x v="0"/>
  </r>
  <r>
    <x v="0"/>
    <x v="30"/>
    <x v="30"/>
    <x v="8"/>
    <x v="8"/>
    <x v="8"/>
    <x v="7"/>
    <x v="152"/>
    <x v="8"/>
    <x v="122"/>
    <x v="184"/>
    <x v="66"/>
    <x v="232"/>
    <x v="0"/>
  </r>
  <r>
    <x v="0"/>
    <x v="30"/>
    <x v="30"/>
    <x v="31"/>
    <x v="31"/>
    <x v="31"/>
    <x v="7"/>
    <x v="152"/>
    <x v="8"/>
    <x v="105"/>
    <x v="263"/>
    <x v="81"/>
    <x v="230"/>
    <x v="0"/>
  </r>
  <r>
    <x v="0"/>
    <x v="30"/>
    <x v="30"/>
    <x v="13"/>
    <x v="13"/>
    <x v="13"/>
    <x v="9"/>
    <x v="141"/>
    <x v="31"/>
    <x v="125"/>
    <x v="289"/>
    <x v="57"/>
    <x v="227"/>
    <x v="0"/>
  </r>
  <r>
    <x v="0"/>
    <x v="30"/>
    <x v="30"/>
    <x v="15"/>
    <x v="15"/>
    <x v="15"/>
    <x v="9"/>
    <x v="141"/>
    <x v="31"/>
    <x v="105"/>
    <x v="263"/>
    <x v="65"/>
    <x v="4"/>
    <x v="0"/>
  </r>
  <r>
    <x v="0"/>
    <x v="30"/>
    <x v="30"/>
    <x v="11"/>
    <x v="11"/>
    <x v="11"/>
    <x v="11"/>
    <x v="147"/>
    <x v="183"/>
    <x v="125"/>
    <x v="289"/>
    <x v="81"/>
    <x v="230"/>
    <x v="0"/>
  </r>
  <r>
    <x v="0"/>
    <x v="30"/>
    <x v="30"/>
    <x v="5"/>
    <x v="5"/>
    <x v="5"/>
    <x v="11"/>
    <x v="147"/>
    <x v="183"/>
    <x v="100"/>
    <x v="61"/>
    <x v="58"/>
    <x v="231"/>
    <x v="0"/>
  </r>
  <r>
    <x v="0"/>
    <x v="30"/>
    <x v="30"/>
    <x v="37"/>
    <x v="37"/>
    <x v="37"/>
    <x v="13"/>
    <x v="142"/>
    <x v="195"/>
    <x v="125"/>
    <x v="289"/>
    <x v="41"/>
    <x v="233"/>
    <x v="0"/>
  </r>
  <r>
    <x v="0"/>
    <x v="30"/>
    <x v="30"/>
    <x v="10"/>
    <x v="10"/>
    <x v="10"/>
    <x v="13"/>
    <x v="142"/>
    <x v="195"/>
    <x v="114"/>
    <x v="287"/>
    <x v="58"/>
    <x v="231"/>
    <x v="0"/>
  </r>
  <r>
    <x v="0"/>
    <x v="30"/>
    <x v="30"/>
    <x v="16"/>
    <x v="16"/>
    <x v="16"/>
    <x v="13"/>
    <x v="142"/>
    <x v="195"/>
    <x v="123"/>
    <x v="290"/>
    <x v="35"/>
    <x v="15"/>
    <x v="0"/>
  </r>
  <r>
    <x v="0"/>
    <x v="30"/>
    <x v="30"/>
    <x v="40"/>
    <x v="40"/>
    <x v="40"/>
    <x v="16"/>
    <x v="143"/>
    <x v="74"/>
    <x v="105"/>
    <x v="263"/>
    <x v="90"/>
    <x v="228"/>
    <x v="0"/>
  </r>
  <r>
    <x v="0"/>
    <x v="30"/>
    <x v="30"/>
    <x v="49"/>
    <x v="49"/>
    <x v="49"/>
    <x v="16"/>
    <x v="143"/>
    <x v="74"/>
    <x v="124"/>
    <x v="291"/>
    <x v="35"/>
    <x v="15"/>
    <x v="0"/>
  </r>
  <r>
    <x v="0"/>
    <x v="30"/>
    <x v="30"/>
    <x v="46"/>
    <x v="46"/>
    <x v="46"/>
    <x v="16"/>
    <x v="143"/>
    <x v="74"/>
    <x v="125"/>
    <x v="289"/>
    <x v="65"/>
    <x v="4"/>
    <x v="0"/>
  </r>
  <r>
    <x v="0"/>
    <x v="30"/>
    <x v="30"/>
    <x v="19"/>
    <x v="19"/>
    <x v="19"/>
    <x v="16"/>
    <x v="143"/>
    <x v="74"/>
    <x v="100"/>
    <x v="61"/>
    <x v="87"/>
    <x v="229"/>
    <x v="0"/>
  </r>
  <r>
    <x v="0"/>
    <x v="30"/>
    <x v="30"/>
    <x v="21"/>
    <x v="21"/>
    <x v="21"/>
    <x v="16"/>
    <x v="143"/>
    <x v="74"/>
    <x v="125"/>
    <x v="289"/>
    <x v="65"/>
    <x v="4"/>
    <x v="0"/>
  </r>
  <r>
    <x v="0"/>
    <x v="31"/>
    <x v="31"/>
    <x v="0"/>
    <x v="0"/>
    <x v="0"/>
    <x v="0"/>
    <x v="127"/>
    <x v="234"/>
    <x v="30"/>
    <x v="292"/>
    <x v="63"/>
    <x v="234"/>
    <x v="0"/>
  </r>
  <r>
    <x v="0"/>
    <x v="31"/>
    <x v="31"/>
    <x v="5"/>
    <x v="5"/>
    <x v="5"/>
    <x v="1"/>
    <x v="153"/>
    <x v="235"/>
    <x v="93"/>
    <x v="244"/>
    <x v="35"/>
    <x v="205"/>
    <x v="0"/>
  </r>
  <r>
    <x v="0"/>
    <x v="31"/>
    <x v="31"/>
    <x v="7"/>
    <x v="7"/>
    <x v="7"/>
    <x v="2"/>
    <x v="154"/>
    <x v="236"/>
    <x v="37"/>
    <x v="293"/>
    <x v="58"/>
    <x v="136"/>
    <x v="0"/>
  </r>
  <r>
    <x v="0"/>
    <x v="31"/>
    <x v="31"/>
    <x v="8"/>
    <x v="8"/>
    <x v="8"/>
    <x v="3"/>
    <x v="141"/>
    <x v="237"/>
    <x v="124"/>
    <x v="168"/>
    <x v="81"/>
    <x v="235"/>
    <x v="0"/>
  </r>
  <r>
    <x v="0"/>
    <x v="31"/>
    <x v="31"/>
    <x v="4"/>
    <x v="4"/>
    <x v="4"/>
    <x v="3"/>
    <x v="141"/>
    <x v="237"/>
    <x v="100"/>
    <x v="294"/>
    <x v="90"/>
    <x v="86"/>
    <x v="0"/>
  </r>
  <r>
    <x v="0"/>
    <x v="31"/>
    <x v="31"/>
    <x v="2"/>
    <x v="2"/>
    <x v="2"/>
    <x v="5"/>
    <x v="142"/>
    <x v="238"/>
    <x v="67"/>
    <x v="295"/>
    <x v="67"/>
    <x v="67"/>
    <x v="0"/>
  </r>
  <r>
    <x v="0"/>
    <x v="31"/>
    <x v="31"/>
    <x v="15"/>
    <x v="15"/>
    <x v="15"/>
    <x v="6"/>
    <x v="143"/>
    <x v="239"/>
    <x v="114"/>
    <x v="296"/>
    <x v="63"/>
    <x v="234"/>
    <x v="0"/>
  </r>
  <r>
    <x v="0"/>
    <x v="31"/>
    <x v="31"/>
    <x v="3"/>
    <x v="3"/>
    <x v="3"/>
    <x v="6"/>
    <x v="143"/>
    <x v="239"/>
    <x v="115"/>
    <x v="297"/>
    <x v="67"/>
    <x v="67"/>
    <x v="0"/>
  </r>
  <r>
    <x v="0"/>
    <x v="31"/>
    <x v="31"/>
    <x v="6"/>
    <x v="6"/>
    <x v="6"/>
    <x v="6"/>
    <x v="143"/>
    <x v="239"/>
    <x v="100"/>
    <x v="294"/>
    <x v="87"/>
    <x v="139"/>
    <x v="0"/>
  </r>
  <r>
    <x v="0"/>
    <x v="31"/>
    <x v="31"/>
    <x v="11"/>
    <x v="11"/>
    <x v="11"/>
    <x v="9"/>
    <x v="148"/>
    <x v="240"/>
    <x v="124"/>
    <x v="168"/>
    <x v="86"/>
    <x v="236"/>
    <x v="0"/>
  </r>
  <r>
    <x v="0"/>
    <x v="31"/>
    <x v="31"/>
    <x v="39"/>
    <x v="39"/>
    <x v="39"/>
    <x v="9"/>
    <x v="148"/>
    <x v="240"/>
    <x v="125"/>
    <x v="298"/>
    <x v="35"/>
    <x v="205"/>
    <x v="0"/>
  </r>
  <r>
    <x v="0"/>
    <x v="31"/>
    <x v="31"/>
    <x v="13"/>
    <x v="13"/>
    <x v="13"/>
    <x v="9"/>
    <x v="148"/>
    <x v="240"/>
    <x v="123"/>
    <x v="51"/>
    <x v="90"/>
    <x v="86"/>
    <x v="0"/>
  </r>
  <r>
    <x v="0"/>
    <x v="31"/>
    <x v="31"/>
    <x v="36"/>
    <x v="36"/>
    <x v="36"/>
    <x v="12"/>
    <x v="144"/>
    <x v="136"/>
    <x v="114"/>
    <x v="296"/>
    <x v="67"/>
    <x v="67"/>
    <x v="0"/>
  </r>
  <r>
    <x v="0"/>
    <x v="31"/>
    <x v="31"/>
    <x v="27"/>
    <x v="27"/>
    <x v="27"/>
    <x v="12"/>
    <x v="144"/>
    <x v="136"/>
    <x v="124"/>
    <x v="168"/>
    <x v="90"/>
    <x v="86"/>
    <x v="0"/>
  </r>
  <r>
    <x v="0"/>
    <x v="31"/>
    <x v="31"/>
    <x v="113"/>
    <x v="113"/>
    <x v="113"/>
    <x v="12"/>
    <x v="144"/>
    <x v="136"/>
    <x v="123"/>
    <x v="51"/>
    <x v="58"/>
    <x v="136"/>
    <x v="0"/>
  </r>
  <r>
    <x v="0"/>
    <x v="31"/>
    <x v="31"/>
    <x v="114"/>
    <x v="114"/>
    <x v="114"/>
    <x v="15"/>
    <x v="145"/>
    <x v="86"/>
    <x v="105"/>
    <x v="14"/>
    <x v="87"/>
    <x v="139"/>
    <x v="0"/>
  </r>
  <r>
    <x v="0"/>
    <x v="31"/>
    <x v="31"/>
    <x v="82"/>
    <x v="82"/>
    <x v="82"/>
    <x v="15"/>
    <x v="145"/>
    <x v="86"/>
    <x v="125"/>
    <x v="298"/>
    <x v="90"/>
    <x v="86"/>
    <x v="0"/>
  </r>
  <r>
    <x v="0"/>
    <x v="31"/>
    <x v="31"/>
    <x v="96"/>
    <x v="96"/>
    <x v="96"/>
    <x v="15"/>
    <x v="145"/>
    <x v="86"/>
    <x v="124"/>
    <x v="168"/>
    <x v="58"/>
    <x v="136"/>
    <x v="0"/>
  </r>
  <r>
    <x v="0"/>
    <x v="31"/>
    <x v="31"/>
    <x v="41"/>
    <x v="41"/>
    <x v="41"/>
    <x v="15"/>
    <x v="145"/>
    <x v="86"/>
    <x v="97"/>
    <x v="299"/>
    <x v="67"/>
    <x v="67"/>
    <x v="0"/>
  </r>
  <r>
    <x v="0"/>
    <x v="31"/>
    <x v="31"/>
    <x v="42"/>
    <x v="42"/>
    <x v="42"/>
    <x v="15"/>
    <x v="145"/>
    <x v="86"/>
    <x v="124"/>
    <x v="168"/>
    <x v="58"/>
    <x v="136"/>
    <x v="0"/>
  </r>
  <r>
    <x v="0"/>
    <x v="31"/>
    <x v="31"/>
    <x v="26"/>
    <x v="26"/>
    <x v="26"/>
    <x v="15"/>
    <x v="145"/>
    <x v="86"/>
    <x v="97"/>
    <x v="299"/>
    <x v="67"/>
    <x v="67"/>
    <x v="0"/>
  </r>
  <r>
    <x v="0"/>
    <x v="31"/>
    <x v="31"/>
    <x v="74"/>
    <x v="74"/>
    <x v="74"/>
    <x v="15"/>
    <x v="145"/>
    <x v="86"/>
    <x v="122"/>
    <x v="184"/>
    <x v="67"/>
    <x v="67"/>
    <x v="0"/>
  </r>
  <r>
    <x v="0"/>
    <x v="31"/>
    <x v="31"/>
    <x v="9"/>
    <x v="9"/>
    <x v="9"/>
    <x v="15"/>
    <x v="145"/>
    <x v="86"/>
    <x v="105"/>
    <x v="14"/>
    <x v="87"/>
    <x v="139"/>
    <x v="0"/>
  </r>
  <r>
    <x v="0"/>
    <x v="32"/>
    <x v="32"/>
    <x v="0"/>
    <x v="0"/>
    <x v="0"/>
    <x v="0"/>
    <x v="139"/>
    <x v="241"/>
    <x v="110"/>
    <x v="300"/>
    <x v="67"/>
    <x v="67"/>
    <x v="0"/>
  </r>
  <r>
    <x v="0"/>
    <x v="32"/>
    <x v="32"/>
    <x v="5"/>
    <x v="5"/>
    <x v="5"/>
    <x v="1"/>
    <x v="143"/>
    <x v="159"/>
    <x v="100"/>
    <x v="177"/>
    <x v="87"/>
    <x v="156"/>
    <x v="0"/>
  </r>
  <r>
    <x v="0"/>
    <x v="32"/>
    <x v="32"/>
    <x v="4"/>
    <x v="4"/>
    <x v="4"/>
    <x v="1"/>
    <x v="143"/>
    <x v="159"/>
    <x v="100"/>
    <x v="177"/>
    <x v="87"/>
    <x v="156"/>
    <x v="0"/>
  </r>
  <r>
    <x v="0"/>
    <x v="32"/>
    <x v="32"/>
    <x v="2"/>
    <x v="2"/>
    <x v="2"/>
    <x v="1"/>
    <x v="143"/>
    <x v="159"/>
    <x v="115"/>
    <x v="301"/>
    <x v="67"/>
    <x v="67"/>
    <x v="0"/>
  </r>
  <r>
    <x v="0"/>
    <x v="32"/>
    <x v="32"/>
    <x v="115"/>
    <x v="115"/>
    <x v="115"/>
    <x v="4"/>
    <x v="148"/>
    <x v="199"/>
    <x v="114"/>
    <x v="203"/>
    <x v="87"/>
    <x v="156"/>
    <x v="0"/>
  </r>
  <r>
    <x v="0"/>
    <x v="32"/>
    <x v="32"/>
    <x v="8"/>
    <x v="8"/>
    <x v="8"/>
    <x v="5"/>
    <x v="144"/>
    <x v="229"/>
    <x v="122"/>
    <x v="184"/>
    <x v="35"/>
    <x v="237"/>
    <x v="0"/>
  </r>
  <r>
    <x v="0"/>
    <x v="32"/>
    <x v="32"/>
    <x v="14"/>
    <x v="14"/>
    <x v="14"/>
    <x v="5"/>
    <x v="144"/>
    <x v="229"/>
    <x v="123"/>
    <x v="302"/>
    <x v="63"/>
    <x v="132"/>
    <x v="1"/>
  </r>
  <r>
    <x v="0"/>
    <x v="32"/>
    <x v="32"/>
    <x v="39"/>
    <x v="39"/>
    <x v="39"/>
    <x v="7"/>
    <x v="145"/>
    <x v="242"/>
    <x v="105"/>
    <x v="303"/>
    <x v="87"/>
    <x v="156"/>
    <x v="0"/>
  </r>
  <r>
    <x v="0"/>
    <x v="32"/>
    <x v="32"/>
    <x v="37"/>
    <x v="37"/>
    <x v="37"/>
    <x v="8"/>
    <x v="146"/>
    <x v="154"/>
    <x v="124"/>
    <x v="88"/>
    <x v="63"/>
    <x v="132"/>
    <x v="0"/>
  </r>
  <r>
    <x v="0"/>
    <x v="32"/>
    <x v="32"/>
    <x v="31"/>
    <x v="31"/>
    <x v="31"/>
    <x v="8"/>
    <x v="146"/>
    <x v="154"/>
    <x v="124"/>
    <x v="88"/>
    <x v="63"/>
    <x v="132"/>
    <x v="0"/>
  </r>
  <r>
    <x v="0"/>
    <x v="32"/>
    <x v="32"/>
    <x v="27"/>
    <x v="27"/>
    <x v="27"/>
    <x v="8"/>
    <x v="146"/>
    <x v="154"/>
    <x v="122"/>
    <x v="184"/>
    <x v="90"/>
    <x v="238"/>
    <x v="0"/>
  </r>
  <r>
    <x v="0"/>
    <x v="32"/>
    <x v="32"/>
    <x v="116"/>
    <x v="116"/>
    <x v="116"/>
    <x v="8"/>
    <x v="146"/>
    <x v="154"/>
    <x v="125"/>
    <x v="99"/>
    <x v="58"/>
    <x v="43"/>
    <x v="0"/>
  </r>
  <r>
    <x v="0"/>
    <x v="32"/>
    <x v="32"/>
    <x v="26"/>
    <x v="26"/>
    <x v="26"/>
    <x v="8"/>
    <x v="146"/>
    <x v="154"/>
    <x v="123"/>
    <x v="302"/>
    <x v="87"/>
    <x v="156"/>
    <x v="0"/>
  </r>
  <r>
    <x v="0"/>
    <x v="32"/>
    <x v="32"/>
    <x v="7"/>
    <x v="7"/>
    <x v="7"/>
    <x v="8"/>
    <x v="146"/>
    <x v="154"/>
    <x v="105"/>
    <x v="303"/>
    <x v="67"/>
    <x v="67"/>
    <x v="0"/>
  </r>
  <r>
    <x v="0"/>
    <x v="32"/>
    <x v="32"/>
    <x v="36"/>
    <x v="36"/>
    <x v="36"/>
    <x v="14"/>
    <x v="149"/>
    <x v="15"/>
    <x v="123"/>
    <x v="302"/>
    <x v="67"/>
    <x v="67"/>
    <x v="0"/>
  </r>
  <r>
    <x v="0"/>
    <x v="32"/>
    <x v="32"/>
    <x v="15"/>
    <x v="15"/>
    <x v="15"/>
    <x v="14"/>
    <x v="149"/>
    <x v="15"/>
    <x v="123"/>
    <x v="302"/>
    <x v="67"/>
    <x v="67"/>
    <x v="0"/>
  </r>
  <r>
    <x v="0"/>
    <x v="32"/>
    <x v="32"/>
    <x v="117"/>
    <x v="117"/>
    <x v="117"/>
    <x v="14"/>
    <x v="149"/>
    <x v="15"/>
    <x v="122"/>
    <x v="184"/>
    <x v="58"/>
    <x v="43"/>
    <x v="0"/>
  </r>
  <r>
    <x v="0"/>
    <x v="32"/>
    <x v="32"/>
    <x v="94"/>
    <x v="94"/>
    <x v="94"/>
    <x v="14"/>
    <x v="149"/>
    <x v="15"/>
    <x v="124"/>
    <x v="88"/>
    <x v="87"/>
    <x v="156"/>
    <x v="0"/>
  </r>
  <r>
    <x v="0"/>
    <x v="32"/>
    <x v="32"/>
    <x v="10"/>
    <x v="10"/>
    <x v="10"/>
    <x v="14"/>
    <x v="149"/>
    <x v="15"/>
    <x v="123"/>
    <x v="302"/>
    <x v="67"/>
    <x v="67"/>
    <x v="0"/>
  </r>
  <r>
    <x v="0"/>
    <x v="32"/>
    <x v="32"/>
    <x v="21"/>
    <x v="21"/>
    <x v="21"/>
    <x v="14"/>
    <x v="149"/>
    <x v="15"/>
    <x v="125"/>
    <x v="99"/>
    <x v="63"/>
    <x v="132"/>
    <x v="0"/>
  </r>
  <r>
    <x v="0"/>
    <x v="32"/>
    <x v="32"/>
    <x v="118"/>
    <x v="118"/>
    <x v="118"/>
    <x v="14"/>
    <x v="149"/>
    <x v="15"/>
    <x v="124"/>
    <x v="88"/>
    <x v="87"/>
    <x v="156"/>
    <x v="0"/>
  </r>
  <r>
    <x v="0"/>
    <x v="32"/>
    <x v="32"/>
    <x v="3"/>
    <x v="3"/>
    <x v="3"/>
    <x v="14"/>
    <x v="149"/>
    <x v="15"/>
    <x v="123"/>
    <x v="302"/>
    <x v="67"/>
    <x v="67"/>
    <x v="0"/>
  </r>
  <r>
    <x v="0"/>
    <x v="32"/>
    <x v="32"/>
    <x v="9"/>
    <x v="9"/>
    <x v="9"/>
    <x v="14"/>
    <x v="149"/>
    <x v="15"/>
    <x v="123"/>
    <x v="302"/>
    <x v="67"/>
    <x v="67"/>
    <x v="0"/>
  </r>
  <r>
    <x v="0"/>
    <x v="32"/>
    <x v="32"/>
    <x v="6"/>
    <x v="6"/>
    <x v="6"/>
    <x v="14"/>
    <x v="149"/>
    <x v="15"/>
    <x v="123"/>
    <x v="302"/>
    <x v="67"/>
    <x v="67"/>
    <x v="0"/>
  </r>
  <r>
    <x v="0"/>
    <x v="33"/>
    <x v="33"/>
    <x v="7"/>
    <x v="7"/>
    <x v="7"/>
    <x v="0"/>
    <x v="154"/>
    <x v="243"/>
    <x v="93"/>
    <x v="257"/>
    <x v="86"/>
    <x v="239"/>
    <x v="0"/>
  </r>
  <r>
    <x v="0"/>
    <x v="33"/>
    <x v="33"/>
    <x v="8"/>
    <x v="8"/>
    <x v="8"/>
    <x v="1"/>
    <x v="141"/>
    <x v="244"/>
    <x v="124"/>
    <x v="62"/>
    <x v="81"/>
    <x v="240"/>
    <x v="0"/>
  </r>
  <r>
    <x v="0"/>
    <x v="33"/>
    <x v="33"/>
    <x v="1"/>
    <x v="1"/>
    <x v="1"/>
    <x v="2"/>
    <x v="147"/>
    <x v="245"/>
    <x v="100"/>
    <x v="304"/>
    <x v="58"/>
    <x v="153"/>
    <x v="0"/>
  </r>
  <r>
    <x v="0"/>
    <x v="33"/>
    <x v="33"/>
    <x v="15"/>
    <x v="15"/>
    <x v="15"/>
    <x v="3"/>
    <x v="143"/>
    <x v="246"/>
    <x v="124"/>
    <x v="62"/>
    <x v="35"/>
    <x v="241"/>
    <x v="0"/>
  </r>
  <r>
    <x v="0"/>
    <x v="33"/>
    <x v="33"/>
    <x v="31"/>
    <x v="31"/>
    <x v="31"/>
    <x v="3"/>
    <x v="143"/>
    <x v="246"/>
    <x v="125"/>
    <x v="84"/>
    <x v="65"/>
    <x v="212"/>
    <x v="0"/>
  </r>
  <r>
    <x v="0"/>
    <x v="33"/>
    <x v="33"/>
    <x v="4"/>
    <x v="4"/>
    <x v="4"/>
    <x v="3"/>
    <x v="143"/>
    <x v="246"/>
    <x v="123"/>
    <x v="305"/>
    <x v="86"/>
    <x v="239"/>
    <x v="0"/>
  </r>
  <r>
    <x v="0"/>
    <x v="33"/>
    <x v="33"/>
    <x v="0"/>
    <x v="0"/>
    <x v="0"/>
    <x v="3"/>
    <x v="143"/>
    <x v="246"/>
    <x v="100"/>
    <x v="304"/>
    <x v="87"/>
    <x v="242"/>
    <x v="0"/>
  </r>
  <r>
    <x v="0"/>
    <x v="33"/>
    <x v="33"/>
    <x v="5"/>
    <x v="5"/>
    <x v="5"/>
    <x v="7"/>
    <x v="148"/>
    <x v="247"/>
    <x v="105"/>
    <x v="255"/>
    <x v="58"/>
    <x v="153"/>
    <x v="0"/>
  </r>
  <r>
    <x v="0"/>
    <x v="33"/>
    <x v="33"/>
    <x v="42"/>
    <x v="42"/>
    <x v="42"/>
    <x v="7"/>
    <x v="148"/>
    <x v="247"/>
    <x v="114"/>
    <x v="306"/>
    <x v="87"/>
    <x v="242"/>
    <x v="0"/>
  </r>
  <r>
    <x v="0"/>
    <x v="33"/>
    <x v="33"/>
    <x v="26"/>
    <x v="26"/>
    <x v="26"/>
    <x v="7"/>
    <x v="148"/>
    <x v="247"/>
    <x v="105"/>
    <x v="255"/>
    <x v="58"/>
    <x v="153"/>
    <x v="0"/>
  </r>
  <r>
    <x v="0"/>
    <x v="33"/>
    <x v="33"/>
    <x v="2"/>
    <x v="2"/>
    <x v="2"/>
    <x v="7"/>
    <x v="148"/>
    <x v="247"/>
    <x v="100"/>
    <x v="304"/>
    <x v="67"/>
    <x v="67"/>
    <x v="0"/>
  </r>
  <r>
    <x v="0"/>
    <x v="33"/>
    <x v="33"/>
    <x v="119"/>
    <x v="119"/>
    <x v="119"/>
    <x v="11"/>
    <x v="144"/>
    <x v="239"/>
    <x v="125"/>
    <x v="84"/>
    <x v="86"/>
    <x v="239"/>
    <x v="0"/>
  </r>
  <r>
    <x v="0"/>
    <x v="33"/>
    <x v="33"/>
    <x v="86"/>
    <x v="86"/>
    <x v="86"/>
    <x v="12"/>
    <x v="145"/>
    <x v="82"/>
    <x v="124"/>
    <x v="62"/>
    <x v="58"/>
    <x v="153"/>
    <x v="0"/>
  </r>
  <r>
    <x v="0"/>
    <x v="33"/>
    <x v="33"/>
    <x v="13"/>
    <x v="13"/>
    <x v="13"/>
    <x v="12"/>
    <x v="145"/>
    <x v="82"/>
    <x v="124"/>
    <x v="62"/>
    <x v="58"/>
    <x v="153"/>
    <x v="0"/>
  </r>
  <r>
    <x v="0"/>
    <x v="33"/>
    <x v="33"/>
    <x v="29"/>
    <x v="29"/>
    <x v="29"/>
    <x v="12"/>
    <x v="145"/>
    <x v="82"/>
    <x v="124"/>
    <x v="62"/>
    <x v="58"/>
    <x v="153"/>
    <x v="0"/>
  </r>
  <r>
    <x v="0"/>
    <x v="33"/>
    <x v="33"/>
    <x v="27"/>
    <x v="27"/>
    <x v="27"/>
    <x v="12"/>
    <x v="145"/>
    <x v="82"/>
    <x v="124"/>
    <x v="62"/>
    <x v="58"/>
    <x v="153"/>
    <x v="0"/>
  </r>
  <r>
    <x v="0"/>
    <x v="33"/>
    <x v="33"/>
    <x v="23"/>
    <x v="23"/>
    <x v="23"/>
    <x v="16"/>
    <x v="146"/>
    <x v="147"/>
    <x v="122"/>
    <x v="184"/>
    <x v="90"/>
    <x v="137"/>
    <x v="0"/>
  </r>
  <r>
    <x v="0"/>
    <x v="33"/>
    <x v="33"/>
    <x v="45"/>
    <x v="45"/>
    <x v="45"/>
    <x v="16"/>
    <x v="146"/>
    <x v="147"/>
    <x v="125"/>
    <x v="84"/>
    <x v="58"/>
    <x v="153"/>
    <x v="0"/>
  </r>
  <r>
    <x v="0"/>
    <x v="33"/>
    <x v="33"/>
    <x v="34"/>
    <x v="34"/>
    <x v="34"/>
    <x v="16"/>
    <x v="146"/>
    <x v="147"/>
    <x v="124"/>
    <x v="62"/>
    <x v="63"/>
    <x v="243"/>
    <x v="0"/>
  </r>
  <r>
    <x v="0"/>
    <x v="33"/>
    <x v="33"/>
    <x v="3"/>
    <x v="3"/>
    <x v="3"/>
    <x v="16"/>
    <x v="146"/>
    <x v="147"/>
    <x v="105"/>
    <x v="255"/>
    <x v="67"/>
    <x v="67"/>
    <x v="0"/>
  </r>
  <r>
    <x v="0"/>
    <x v="33"/>
    <x v="33"/>
    <x v="80"/>
    <x v="80"/>
    <x v="80"/>
    <x v="16"/>
    <x v="146"/>
    <x v="147"/>
    <x v="122"/>
    <x v="184"/>
    <x v="90"/>
    <x v="137"/>
    <x v="0"/>
  </r>
  <r>
    <x v="0"/>
    <x v="34"/>
    <x v="34"/>
    <x v="0"/>
    <x v="0"/>
    <x v="0"/>
    <x v="0"/>
    <x v="84"/>
    <x v="248"/>
    <x v="32"/>
    <x v="307"/>
    <x v="81"/>
    <x v="141"/>
    <x v="0"/>
  </r>
  <r>
    <x v="0"/>
    <x v="34"/>
    <x v="34"/>
    <x v="3"/>
    <x v="3"/>
    <x v="3"/>
    <x v="1"/>
    <x v="126"/>
    <x v="249"/>
    <x v="96"/>
    <x v="308"/>
    <x v="75"/>
    <x v="244"/>
    <x v="0"/>
  </r>
  <r>
    <x v="0"/>
    <x v="34"/>
    <x v="34"/>
    <x v="1"/>
    <x v="1"/>
    <x v="1"/>
    <x v="2"/>
    <x v="115"/>
    <x v="170"/>
    <x v="66"/>
    <x v="309"/>
    <x v="24"/>
    <x v="192"/>
    <x v="0"/>
  </r>
  <r>
    <x v="0"/>
    <x v="34"/>
    <x v="34"/>
    <x v="2"/>
    <x v="2"/>
    <x v="2"/>
    <x v="3"/>
    <x v="106"/>
    <x v="150"/>
    <x v="112"/>
    <x v="117"/>
    <x v="63"/>
    <x v="245"/>
    <x v="0"/>
  </r>
  <r>
    <x v="0"/>
    <x v="34"/>
    <x v="34"/>
    <x v="6"/>
    <x v="6"/>
    <x v="6"/>
    <x v="4"/>
    <x v="118"/>
    <x v="151"/>
    <x v="99"/>
    <x v="310"/>
    <x v="67"/>
    <x v="67"/>
    <x v="0"/>
  </r>
  <r>
    <x v="0"/>
    <x v="34"/>
    <x v="34"/>
    <x v="4"/>
    <x v="4"/>
    <x v="4"/>
    <x v="5"/>
    <x v="134"/>
    <x v="77"/>
    <x v="37"/>
    <x v="248"/>
    <x v="49"/>
    <x v="246"/>
    <x v="0"/>
  </r>
  <r>
    <x v="0"/>
    <x v="34"/>
    <x v="34"/>
    <x v="12"/>
    <x v="12"/>
    <x v="12"/>
    <x v="6"/>
    <x v="129"/>
    <x v="250"/>
    <x v="98"/>
    <x v="209"/>
    <x v="87"/>
    <x v="105"/>
    <x v="0"/>
  </r>
  <r>
    <x v="0"/>
    <x v="34"/>
    <x v="34"/>
    <x v="7"/>
    <x v="7"/>
    <x v="7"/>
    <x v="6"/>
    <x v="129"/>
    <x v="250"/>
    <x v="110"/>
    <x v="228"/>
    <x v="35"/>
    <x v="120"/>
    <x v="0"/>
  </r>
  <r>
    <x v="0"/>
    <x v="34"/>
    <x v="34"/>
    <x v="13"/>
    <x v="13"/>
    <x v="13"/>
    <x v="8"/>
    <x v="138"/>
    <x v="93"/>
    <x v="124"/>
    <x v="253"/>
    <x v="88"/>
    <x v="247"/>
    <x v="0"/>
  </r>
  <r>
    <x v="0"/>
    <x v="34"/>
    <x v="34"/>
    <x v="15"/>
    <x v="15"/>
    <x v="15"/>
    <x v="8"/>
    <x v="138"/>
    <x v="93"/>
    <x v="97"/>
    <x v="311"/>
    <x v="49"/>
    <x v="246"/>
    <x v="0"/>
  </r>
  <r>
    <x v="0"/>
    <x v="34"/>
    <x v="34"/>
    <x v="17"/>
    <x v="17"/>
    <x v="17"/>
    <x v="8"/>
    <x v="138"/>
    <x v="93"/>
    <x v="67"/>
    <x v="77"/>
    <x v="41"/>
    <x v="55"/>
    <x v="0"/>
  </r>
  <r>
    <x v="0"/>
    <x v="34"/>
    <x v="34"/>
    <x v="14"/>
    <x v="14"/>
    <x v="14"/>
    <x v="11"/>
    <x v="153"/>
    <x v="251"/>
    <x v="37"/>
    <x v="248"/>
    <x v="90"/>
    <x v="0"/>
    <x v="0"/>
  </r>
  <r>
    <x v="0"/>
    <x v="34"/>
    <x v="34"/>
    <x v="10"/>
    <x v="10"/>
    <x v="10"/>
    <x v="11"/>
    <x v="153"/>
    <x v="251"/>
    <x v="115"/>
    <x v="312"/>
    <x v="41"/>
    <x v="55"/>
    <x v="0"/>
  </r>
  <r>
    <x v="0"/>
    <x v="34"/>
    <x v="34"/>
    <x v="41"/>
    <x v="41"/>
    <x v="41"/>
    <x v="13"/>
    <x v="154"/>
    <x v="31"/>
    <x v="100"/>
    <x v="154"/>
    <x v="41"/>
    <x v="55"/>
    <x v="0"/>
  </r>
  <r>
    <x v="0"/>
    <x v="34"/>
    <x v="34"/>
    <x v="26"/>
    <x v="26"/>
    <x v="26"/>
    <x v="13"/>
    <x v="154"/>
    <x v="31"/>
    <x v="93"/>
    <x v="313"/>
    <x v="86"/>
    <x v="73"/>
    <x v="0"/>
  </r>
  <r>
    <x v="0"/>
    <x v="34"/>
    <x v="34"/>
    <x v="9"/>
    <x v="9"/>
    <x v="9"/>
    <x v="13"/>
    <x v="154"/>
    <x v="31"/>
    <x v="80"/>
    <x v="18"/>
    <x v="90"/>
    <x v="0"/>
    <x v="0"/>
  </r>
  <r>
    <x v="0"/>
    <x v="34"/>
    <x v="34"/>
    <x v="31"/>
    <x v="31"/>
    <x v="31"/>
    <x v="16"/>
    <x v="140"/>
    <x v="16"/>
    <x v="97"/>
    <x v="311"/>
    <x v="65"/>
    <x v="248"/>
    <x v="0"/>
  </r>
  <r>
    <x v="0"/>
    <x v="34"/>
    <x v="34"/>
    <x v="11"/>
    <x v="11"/>
    <x v="11"/>
    <x v="17"/>
    <x v="141"/>
    <x v="74"/>
    <x v="125"/>
    <x v="314"/>
    <x v="57"/>
    <x v="249"/>
    <x v="0"/>
  </r>
  <r>
    <x v="0"/>
    <x v="34"/>
    <x v="34"/>
    <x v="5"/>
    <x v="5"/>
    <x v="5"/>
    <x v="17"/>
    <x v="141"/>
    <x v="74"/>
    <x v="100"/>
    <x v="154"/>
    <x v="90"/>
    <x v="0"/>
    <x v="0"/>
  </r>
  <r>
    <x v="0"/>
    <x v="34"/>
    <x v="34"/>
    <x v="35"/>
    <x v="35"/>
    <x v="35"/>
    <x v="17"/>
    <x v="141"/>
    <x v="74"/>
    <x v="105"/>
    <x v="125"/>
    <x v="65"/>
    <x v="248"/>
    <x v="0"/>
  </r>
  <r>
    <x v="0"/>
    <x v="35"/>
    <x v="35"/>
    <x v="0"/>
    <x v="0"/>
    <x v="0"/>
    <x v="0"/>
    <x v="106"/>
    <x v="252"/>
    <x v="96"/>
    <x v="315"/>
    <x v="67"/>
    <x v="67"/>
    <x v="0"/>
  </r>
  <r>
    <x v="0"/>
    <x v="35"/>
    <x v="35"/>
    <x v="2"/>
    <x v="2"/>
    <x v="2"/>
    <x v="1"/>
    <x v="136"/>
    <x v="253"/>
    <x v="90"/>
    <x v="105"/>
    <x v="67"/>
    <x v="67"/>
    <x v="0"/>
  </r>
  <r>
    <x v="0"/>
    <x v="35"/>
    <x v="35"/>
    <x v="7"/>
    <x v="7"/>
    <x v="7"/>
    <x v="1"/>
    <x v="136"/>
    <x v="253"/>
    <x v="110"/>
    <x v="316"/>
    <x v="90"/>
    <x v="52"/>
    <x v="0"/>
  </r>
  <r>
    <x v="0"/>
    <x v="35"/>
    <x v="35"/>
    <x v="4"/>
    <x v="4"/>
    <x v="4"/>
    <x v="3"/>
    <x v="153"/>
    <x v="254"/>
    <x v="100"/>
    <x v="97"/>
    <x v="81"/>
    <x v="70"/>
    <x v="0"/>
  </r>
  <r>
    <x v="0"/>
    <x v="35"/>
    <x v="35"/>
    <x v="15"/>
    <x v="15"/>
    <x v="15"/>
    <x v="4"/>
    <x v="154"/>
    <x v="255"/>
    <x v="123"/>
    <x v="82"/>
    <x v="49"/>
    <x v="250"/>
    <x v="0"/>
  </r>
  <r>
    <x v="0"/>
    <x v="35"/>
    <x v="35"/>
    <x v="5"/>
    <x v="5"/>
    <x v="5"/>
    <x v="5"/>
    <x v="152"/>
    <x v="242"/>
    <x v="93"/>
    <x v="317"/>
    <x v="58"/>
    <x v="7"/>
    <x v="0"/>
  </r>
  <r>
    <x v="0"/>
    <x v="35"/>
    <x v="35"/>
    <x v="3"/>
    <x v="3"/>
    <x v="3"/>
    <x v="6"/>
    <x v="141"/>
    <x v="46"/>
    <x v="67"/>
    <x v="109"/>
    <x v="63"/>
    <x v="56"/>
    <x v="0"/>
  </r>
  <r>
    <x v="0"/>
    <x v="35"/>
    <x v="35"/>
    <x v="31"/>
    <x v="31"/>
    <x v="31"/>
    <x v="7"/>
    <x v="147"/>
    <x v="82"/>
    <x v="105"/>
    <x v="318"/>
    <x v="35"/>
    <x v="88"/>
    <x v="0"/>
  </r>
  <r>
    <x v="0"/>
    <x v="35"/>
    <x v="35"/>
    <x v="8"/>
    <x v="8"/>
    <x v="8"/>
    <x v="8"/>
    <x v="142"/>
    <x v="50"/>
    <x v="124"/>
    <x v="11"/>
    <x v="65"/>
    <x v="49"/>
    <x v="0"/>
  </r>
  <r>
    <x v="0"/>
    <x v="35"/>
    <x v="35"/>
    <x v="29"/>
    <x v="29"/>
    <x v="29"/>
    <x v="8"/>
    <x v="142"/>
    <x v="50"/>
    <x v="123"/>
    <x v="82"/>
    <x v="35"/>
    <x v="88"/>
    <x v="0"/>
  </r>
  <r>
    <x v="0"/>
    <x v="35"/>
    <x v="35"/>
    <x v="27"/>
    <x v="27"/>
    <x v="27"/>
    <x v="8"/>
    <x v="142"/>
    <x v="50"/>
    <x v="124"/>
    <x v="11"/>
    <x v="65"/>
    <x v="49"/>
    <x v="0"/>
  </r>
  <r>
    <x v="0"/>
    <x v="35"/>
    <x v="35"/>
    <x v="14"/>
    <x v="14"/>
    <x v="14"/>
    <x v="8"/>
    <x v="142"/>
    <x v="50"/>
    <x v="114"/>
    <x v="115"/>
    <x v="58"/>
    <x v="7"/>
    <x v="0"/>
  </r>
  <r>
    <x v="0"/>
    <x v="35"/>
    <x v="35"/>
    <x v="17"/>
    <x v="17"/>
    <x v="17"/>
    <x v="8"/>
    <x v="142"/>
    <x v="50"/>
    <x v="123"/>
    <x v="82"/>
    <x v="35"/>
    <x v="88"/>
    <x v="0"/>
  </r>
  <r>
    <x v="0"/>
    <x v="35"/>
    <x v="35"/>
    <x v="9"/>
    <x v="9"/>
    <x v="9"/>
    <x v="8"/>
    <x v="142"/>
    <x v="50"/>
    <x v="100"/>
    <x v="97"/>
    <x v="63"/>
    <x v="56"/>
    <x v="0"/>
  </r>
  <r>
    <x v="0"/>
    <x v="35"/>
    <x v="35"/>
    <x v="6"/>
    <x v="6"/>
    <x v="6"/>
    <x v="8"/>
    <x v="142"/>
    <x v="50"/>
    <x v="67"/>
    <x v="109"/>
    <x v="67"/>
    <x v="67"/>
    <x v="0"/>
  </r>
  <r>
    <x v="0"/>
    <x v="35"/>
    <x v="35"/>
    <x v="11"/>
    <x v="11"/>
    <x v="11"/>
    <x v="15"/>
    <x v="143"/>
    <x v="256"/>
    <x v="125"/>
    <x v="123"/>
    <x v="65"/>
    <x v="49"/>
    <x v="0"/>
  </r>
  <r>
    <x v="0"/>
    <x v="35"/>
    <x v="35"/>
    <x v="13"/>
    <x v="13"/>
    <x v="13"/>
    <x v="15"/>
    <x v="143"/>
    <x v="256"/>
    <x v="123"/>
    <x v="82"/>
    <x v="86"/>
    <x v="51"/>
    <x v="0"/>
  </r>
  <r>
    <x v="0"/>
    <x v="35"/>
    <x v="35"/>
    <x v="82"/>
    <x v="82"/>
    <x v="82"/>
    <x v="15"/>
    <x v="143"/>
    <x v="256"/>
    <x v="124"/>
    <x v="11"/>
    <x v="35"/>
    <x v="88"/>
    <x v="0"/>
  </r>
  <r>
    <x v="0"/>
    <x v="35"/>
    <x v="35"/>
    <x v="33"/>
    <x v="33"/>
    <x v="33"/>
    <x v="15"/>
    <x v="143"/>
    <x v="256"/>
    <x v="115"/>
    <x v="80"/>
    <x v="67"/>
    <x v="67"/>
    <x v="0"/>
  </r>
  <r>
    <x v="0"/>
    <x v="35"/>
    <x v="35"/>
    <x v="35"/>
    <x v="35"/>
    <x v="35"/>
    <x v="15"/>
    <x v="143"/>
    <x v="256"/>
    <x v="123"/>
    <x v="82"/>
    <x v="86"/>
    <x v="5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E98AE7-32DA-46C6-A90D-E601A8198677}" name="pvt_L" cacheId="2155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577" firstHeaderRow="0" firstDataRow="1" firstDataCol="1"/>
  <pivotFields count="11">
    <pivotField showAll="0"/>
    <pivotField showAll="0"/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57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553">
      <pivotArea field="2" type="button" dataOnly="0" labelOnly="1" outline="0" axis="axisRow" fieldPosition="0"/>
    </format>
    <format dxfId="552">
      <pivotArea outline="0" fieldPosition="0">
        <references count="1">
          <reference field="4294967294" count="1">
            <x v="0"/>
          </reference>
        </references>
      </pivotArea>
    </format>
    <format dxfId="551">
      <pivotArea outline="0" fieldPosition="0">
        <references count="1">
          <reference field="4294967294" count="1">
            <x v="1"/>
          </reference>
        </references>
      </pivotArea>
    </format>
    <format dxfId="550">
      <pivotArea outline="0" fieldPosition="0">
        <references count="1">
          <reference field="4294967294" count="1">
            <x v="2"/>
          </reference>
        </references>
      </pivotArea>
    </format>
    <format dxfId="549">
      <pivotArea outline="0" fieldPosition="0">
        <references count="1">
          <reference field="4294967294" count="1">
            <x v="3"/>
          </reference>
        </references>
      </pivotArea>
    </format>
    <format dxfId="548">
      <pivotArea outline="0" fieldPosition="0">
        <references count="1">
          <reference field="4294967294" count="1">
            <x v="4"/>
          </reference>
        </references>
      </pivotArea>
    </format>
    <format dxfId="547">
      <pivotArea outline="0" fieldPosition="0">
        <references count="1">
          <reference field="4294967294" count="1">
            <x v="5"/>
          </reference>
        </references>
      </pivotArea>
    </format>
    <format dxfId="546">
      <pivotArea outline="0" fieldPosition="0">
        <references count="1">
          <reference field="4294967294" count="1">
            <x v="6"/>
          </reference>
        </references>
      </pivotArea>
    </format>
    <format dxfId="545">
      <pivotArea field="2" type="button" dataOnly="0" labelOnly="1" outline="0" axis="axisRow" fieldPosition="0"/>
    </format>
    <format dxfId="54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3">
      <pivotArea field="2" type="button" dataOnly="0" labelOnly="1" outline="0" axis="axisRow" fieldPosition="0"/>
    </format>
    <format dxfId="54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41">
      <pivotArea field="2" type="button" dataOnly="0" labelOnly="1" outline="0" axis="axisRow" fieldPosition="0"/>
    </format>
    <format dxfId="54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3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3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7D6A61-ADE4-4929-9FEF-9C5B511E2FA5}" name="pvt_M" cacheId="2156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874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6">
        <item x="12"/>
        <item x="11"/>
        <item x="4"/>
        <item x="17"/>
        <item x="19"/>
        <item x="18"/>
        <item x="7"/>
        <item x="3"/>
        <item x="0"/>
        <item x="24"/>
        <item x="23"/>
        <item x="20"/>
        <item x="21"/>
        <item x="22"/>
        <item x="25"/>
        <item x="2"/>
        <item x="30"/>
        <item x="8"/>
        <item x="6"/>
        <item x="1"/>
        <item x="15"/>
        <item x="16"/>
        <item x="5"/>
        <item x="9"/>
        <item x="10"/>
        <item x="14"/>
        <item x="13"/>
        <item x="33"/>
        <item x="34"/>
        <item x="31"/>
        <item x="32"/>
        <item x="35"/>
        <item x="29"/>
        <item x="28"/>
        <item x="27"/>
        <item x="26"/>
      </items>
    </pivotField>
    <pivotField axis="axisRow" showAll="0" insertBlankRow="1" defaultSubtota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</items>
    </pivotField>
    <pivotField showAll="0" defaultSubtotal="0">
      <items count="59">
        <item x="50"/>
        <item x="3"/>
        <item x="5"/>
        <item x="7"/>
        <item x="26"/>
        <item x="35"/>
        <item x="16"/>
        <item x="27"/>
        <item x="33"/>
        <item x="44"/>
        <item x="36"/>
        <item x="31"/>
        <item x="43"/>
        <item x="57"/>
        <item x="13"/>
        <item x="52"/>
        <item x="23"/>
        <item x="37"/>
        <item x="32"/>
        <item x="53"/>
        <item x="24"/>
        <item x="28"/>
        <item x="38"/>
        <item x="45"/>
        <item x="51"/>
        <item x="46"/>
        <item x="56"/>
        <item x="49"/>
        <item x="47"/>
        <item x="55"/>
        <item x="29"/>
        <item x="22"/>
        <item x="19"/>
        <item x="20"/>
        <item x="14"/>
        <item x="6"/>
        <item x="8"/>
        <item x="4"/>
        <item x="21"/>
        <item x="58"/>
        <item x="17"/>
        <item x="2"/>
        <item x="54"/>
        <item x="39"/>
        <item x="11"/>
        <item x="15"/>
        <item x="25"/>
        <item x="1"/>
        <item x="34"/>
        <item x="0"/>
        <item x="30"/>
        <item x="48"/>
        <item x="9"/>
        <item x="10"/>
        <item x="18"/>
        <item x="40"/>
        <item x="12"/>
        <item x="41"/>
        <item x="42"/>
      </items>
    </pivotField>
    <pivotField showAll="0" defaultSubtotal="0">
      <items count="59">
        <item x="20"/>
        <item x="9"/>
        <item x="42"/>
        <item x="4"/>
        <item x="30"/>
        <item x="28"/>
        <item x="52"/>
        <item x="31"/>
        <item x="10"/>
        <item x="44"/>
        <item x="1"/>
        <item x="29"/>
        <item x="6"/>
        <item x="35"/>
        <item x="55"/>
        <item x="46"/>
        <item x="36"/>
        <item x="33"/>
        <item x="39"/>
        <item x="19"/>
        <item x="8"/>
        <item x="41"/>
        <item x="15"/>
        <item x="37"/>
        <item x="13"/>
        <item x="22"/>
        <item x="48"/>
        <item x="50"/>
        <item x="34"/>
        <item x="12"/>
        <item x="18"/>
        <item x="25"/>
        <item x="14"/>
        <item x="5"/>
        <item x="26"/>
        <item x="45"/>
        <item x="23"/>
        <item x="7"/>
        <item x="11"/>
        <item x="0"/>
        <item x="16"/>
        <item x="3"/>
        <item x="56"/>
        <item x="53"/>
        <item x="38"/>
        <item x="32"/>
        <item x="47"/>
        <item x="49"/>
        <item x="40"/>
        <item x="57"/>
        <item x="17"/>
        <item x="2"/>
        <item x="54"/>
        <item x="58"/>
        <item x="51"/>
        <item x="21"/>
        <item x="27"/>
        <item x="24"/>
        <item x="43"/>
      </items>
    </pivotField>
    <pivotField axis="axisRow" showAll="0" defaultSubtotal="0">
      <items count="59">
        <item x="50"/>
        <item x="3"/>
        <item x="5"/>
        <item x="7"/>
        <item x="26"/>
        <item x="35"/>
        <item x="16"/>
        <item x="27"/>
        <item x="33"/>
        <item x="44"/>
        <item x="36"/>
        <item x="31"/>
        <item x="43"/>
        <item x="57"/>
        <item x="13"/>
        <item x="52"/>
        <item x="23"/>
        <item x="37"/>
        <item x="32"/>
        <item x="53"/>
        <item x="24"/>
        <item x="28"/>
        <item x="38"/>
        <item x="45"/>
        <item x="51"/>
        <item x="46"/>
        <item x="56"/>
        <item x="49"/>
        <item x="47"/>
        <item x="55"/>
        <item x="29"/>
        <item x="22"/>
        <item x="19"/>
        <item x="20"/>
        <item x="14"/>
        <item x="6"/>
        <item x="8"/>
        <item x="4"/>
        <item x="21"/>
        <item x="58"/>
        <item x="17"/>
        <item x="2"/>
        <item x="54"/>
        <item x="39"/>
        <item x="11"/>
        <item x="15"/>
        <item x="25"/>
        <item x="1"/>
        <item x="34"/>
        <item x="0"/>
        <item x="30"/>
        <item x="48"/>
        <item x="9"/>
        <item x="10"/>
        <item x="18"/>
        <item x="40"/>
        <item x="12"/>
        <item x="41"/>
        <item x="42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96">
        <item x="186"/>
        <item x="185"/>
        <item x="184"/>
        <item x="183"/>
        <item x="182"/>
        <item x="178"/>
        <item x="177"/>
        <item x="176"/>
        <item x="175"/>
        <item x="188"/>
        <item x="174"/>
        <item x="181"/>
        <item x="180"/>
        <item x="173"/>
        <item x="168"/>
        <item x="179"/>
        <item x="118"/>
        <item x="187"/>
        <item x="172"/>
        <item x="117"/>
        <item x="157"/>
        <item x="167"/>
        <item x="116"/>
        <item x="115"/>
        <item x="148"/>
        <item x="134"/>
        <item x="147"/>
        <item x="133"/>
        <item x="194"/>
        <item x="156"/>
        <item x="114"/>
        <item x="166"/>
        <item x="165"/>
        <item x="113"/>
        <item x="132"/>
        <item x="171"/>
        <item x="131"/>
        <item x="112"/>
        <item x="191"/>
        <item x="146"/>
        <item x="189"/>
        <item x="130"/>
        <item x="164"/>
        <item x="70"/>
        <item x="161"/>
        <item x="190"/>
        <item x="145"/>
        <item x="155"/>
        <item x="129"/>
        <item x="160"/>
        <item x="111"/>
        <item x="128"/>
        <item x="110"/>
        <item x="69"/>
        <item x="193"/>
        <item x="195"/>
        <item x="144"/>
        <item x="68"/>
        <item x="154"/>
        <item x="153"/>
        <item x="143"/>
        <item x="67"/>
        <item x="127"/>
        <item x="87"/>
        <item x="126"/>
        <item x="66"/>
        <item x="125"/>
        <item x="86"/>
        <item x="170"/>
        <item x="124"/>
        <item x="65"/>
        <item x="142"/>
        <item x="123"/>
        <item x="141"/>
        <item x="64"/>
        <item x="104"/>
        <item x="152"/>
        <item x="103"/>
        <item x="192"/>
        <item x="85"/>
        <item x="63"/>
        <item x="163"/>
        <item x="109"/>
        <item x="84"/>
        <item x="140"/>
        <item x="62"/>
        <item x="61"/>
        <item x="37"/>
        <item x="108"/>
        <item x="139"/>
        <item x="159"/>
        <item x="169"/>
        <item x="102"/>
        <item x="83"/>
        <item x="122"/>
        <item x="101"/>
        <item x="82"/>
        <item x="81"/>
        <item x="162"/>
        <item x="107"/>
        <item x="151"/>
        <item x="106"/>
        <item x="121"/>
        <item x="158"/>
        <item x="150"/>
        <item x="36"/>
        <item x="80"/>
        <item x="53"/>
        <item x="100"/>
        <item x="99"/>
        <item x="35"/>
        <item x="79"/>
        <item x="34"/>
        <item x="98"/>
        <item x="60"/>
        <item x="33"/>
        <item x="97"/>
        <item x="32"/>
        <item x="78"/>
        <item x="31"/>
        <item x="138"/>
        <item x="96"/>
        <item x="149"/>
        <item x="77"/>
        <item x="52"/>
        <item x="105"/>
        <item x="95"/>
        <item x="137"/>
        <item x="136"/>
        <item x="59"/>
        <item x="51"/>
        <item x="58"/>
        <item x="30"/>
        <item x="50"/>
        <item x="76"/>
        <item x="94"/>
        <item x="93"/>
        <item x="135"/>
        <item x="75"/>
        <item x="120"/>
        <item x="57"/>
        <item x="119"/>
        <item x="74"/>
        <item x="49"/>
        <item x="29"/>
        <item x="28"/>
        <item x="92"/>
        <item x="91"/>
        <item x="27"/>
        <item x="48"/>
        <item x="26"/>
        <item x="73"/>
        <item x="72"/>
        <item x="47"/>
        <item x="25"/>
        <item x="56"/>
        <item x="46"/>
        <item x="45"/>
        <item x="44"/>
        <item x="55"/>
        <item x="54"/>
        <item x="43"/>
        <item x="90"/>
        <item x="24"/>
        <item x="23"/>
        <item x="89"/>
        <item x="71"/>
        <item x="42"/>
        <item x="88"/>
        <item x="22"/>
        <item x="41"/>
        <item x="19"/>
        <item x="18"/>
        <item x="17"/>
        <item x="16"/>
        <item x="40"/>
        <item x="21"/>
        <item x="39"/>
        <item x="20"/>
        <item x="15"/>
        <item x="14"/>
        <item x="13"/>
        <item x="38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99">
        <item x="328"/>
        <item x="287"/>
        <item x="240"/>
        <item x="327"/>
        <item x="342"/>
        <item x="309"/>
        <item x="276"/>
        <item x="351"/>
        <item x="286"/>
        <item x="368"/>
        <item x="300"/>
        <item x="122"/>
        <item x="227"/>
        <item x="275"/>
        <item x="350"/>
        <item x="153"/>
        <item x="209"/>
        <item x="192"/>
        <item x="315"/>
        <item x="36"/>
        <item x="152"/>
        <item x="70"/>
        <item x="326"/>
        <item x="151"/>
        <item x="121"/>
        <item x="349"/>
        <item x="163"/>
        <item x="258"/>
        <item x="367"/>
        <item x="299"/>
        <item x="17"/>
        <item x="226"/>
        <item x="285"/>
        <item x="382"/>
        <item x="16"/>
        <item x="15"/>
        <item x="88"/>
        <item x="178"/>
        <item x="120"/>
        <item x="54"/>
        <item x="208"/>
        <item x="87"/>
        <item x="69"/>
        <item x="53"/>
        <item x="119"/>
        <item x="162"/>
        <item x="207"/>
        <item x="106"/>
        <item x="398"/>
        <item x="35"/>
        <item x="105"/>
        <item x="191"/>
        <item x="225"/>
        <item x="52"/>
        <item x="135"/>
        <item x="274"/>
        <item x="341"/>
        <item x="34"/>
        <item x="134"/>
        <item x="150"/>
        <item x="284"/>
        <item x="33"/>
        <item x="397"/>
        <item x="177"/>
        <item x="104"/>
        <item x="190"/>
        <item x="32"/>
        <item x="68"/>
        <item x="375"/>
        <item x="31"/>
        <item x="51"/>
        <item x="14"/>
        <item x="13"/>
        <item x="30"/>
        <item x="161"/>
        <item x="67"/>
        <item x="348"/>
        <item x="189"/>
        <item x="118"/>
        <item x="218"/>
        <item x="12"/>
        <item x="86"/>
        <item x="149"/>
        <item x="133"/>
        <item x="251"/>
        <item x="103"/>
        <item x="50"/>
        <item x="366"/>
        <item x="66"/>
        <item x="298"/>
        <item x="176"/>
        <item x="206"/>
        <item x="117"/>
        <item x="148"/>
        <item x="49"/>
        <item x="85"/>
        <item x="102"/>
        <item x="347"/>
        <item x="147"/>
        <item x="374"/>
        <item x="205"/>
        <item x="65"/>
        <item x="101"/>
        <item x="217"/>
        <item x="175"/>
        <item x="204"/>
        <item x="365"/>
        <item x="174"/>
        <item x="297"/>
        <item x="29"/>
        <item x="116"/>
        <item x="132"/>
        <item x="396"/>
        <item x="84"/>
        <item x="389"/>
        <item x="188"/>
        <item x="11"/>
        <item x="340"/>
        <item x="308"/>
        <item x="187"/>
        <item x="64"/>
        <item x="83"/>
        <item x="257"/>
        <item x="82"/>
        <item x="100"/>
        <item x="146"/>
        <item x="99"/>
        <item x="203"/>
        <item x="373"/>
        <item x="233"/>
        <item x="250"/>
        <item x="63"/>
        <item x="98"/>
        <item x="322"/>
        <item x="62"/>
        <item x="115"/>
        <item x="97"/>
        <item x="388"/>
        <item x="48"/>
        <item x="145"/>
        <item x="81"/>
        <item x="10"/>
        <item x="332"/>
        <item x="160"/>
        <item x="173"/>
        <item x="202"/>
        <item x="96"/>
        <item x="265"/>
        <item x="249"/>
        <item x="80"/>
        <item x="364"/>
        <item x="395"/>
        <item x="273"/>
        <item x="296"/>
        <item x="172"/>
        <item x="356"/>
        <item x="9"/>
        <item x="28"/>
        <item x="114"/>
        <item x="95"/>
        <item x="47"/>
        <item x="27"/>
        <item x="8"/>
        <item x="131"/>
        <item x="339"/>
        <item x="355"/>
        <item x="79"/>
        <item x="186"/>
        <item x="113"/>
        <item x="130"/>
        <item x="381"/>
        <item x="7"/>
        <item x="264"/>
        <item x="144"/>
        <item x="346"/>
        <item x="224"/>
        <item x="46"/>
        <item x="216"/>
        <item x="26"/>
        <item x="78"/>
        <item x="159"/>
        <item x="45"/>
        <item x="129"/>
        <item x="263"/>
        <item x="44"/>
        <item x="143"/>
        <item x="25"/>
        <item x="43"/>
        <item x="283"/>
        <item x="223"/>
        <item x="354"/>
        <item x="394"/>
        <item x="158"/>
        <item x="256"/>
        <item x="363"/>
        <item x="94"/>
        <item x="128"/>
        <item x="185"/>
        <item x="393"/>
        <item x="24"/>
        <item x="93"/>
        <item x="222"/>
        <item x="232"/>
        <item x="307"/>
        <item x="6"/>
        <item x="42"/>
        <item x="392"/>
        <item x="171"/>
        <item x="201"/>
        <item x="61"/>
        <item x="295"/>
        <item x="387"/>
        <item x="200"/>
        <item x="170"/>
        <item x="142"/>
        <item x="77"/>
        <item x="248"/>
        <item x="331"/>
        <item x="282"/>
        <item x="325"/>
        <item x="372"/>
        <item x="215"/>
        <item x="314"/>
        <item x="184"/>
        <item x="391"/>
        <item x="353"/>
        <item x="76"/>
        <item x="294"/>
        <item x="247"/>
        <item x="141"/>
        <item x="380"/>
        <item x="214"/>
        <item x="199"/>
        <item x="5"/>
        <item x="183"/>
        <item x="262"/>
        <item x="293"/>
        <item x="338"/>
        <item x="306"/>
        <item x="182"/>
        <item x="255"/>
        <item x="239"/>
        <item x="362"/>
        <item x="23"/>
        <item x="169"/>
        <item x="92"/>
        <item x="157"/>
        <item x="324"/>
        <item x="156"/>
        <item x="22"/>
        <item x="60"/>
        <item x="231"/>
        <item x="198"/>
        <item x="91"/>
        <item x="59"/>
        <item x="213"/>
        <item x="75"/>
        <item x="321"/>
        <item x="261"/>
        <item x="41"/>
        <item x="386"/>
        <item x="292"/>
        <item x="281"/>
        <item x="127"/>
        <item x="371"/>
        <item x="379"/>
        <item x="385"/>
        <item x="74"/>
        <item x="238"/>
        <item x="305"/>
        <item x="4"/>
        <item x="112"/>
        <item x="390"/>
        <item x="246"/>
        <item x="320"/>
        <item x="378"/>
        <item x="212"/>
        <item x="168"/>
        <item x="197"/>
        <item x="319"/>
        <item x="40"/>
        <item x="58"/>
        <item x="361"/>
        <item x="126"/>
        <item x="377"/>
        <item x="272"/>
        <item x="111"/>
        <item x="167"/>
        <item x="360"/>
        <item x="21"/>
        <item x="230"/>
        <item x="271"/>
        <item x="291"/>
        <item x="125"/>
        <item x="3"/>
        <item x="313"/>
        <item x="345"/>
        <item x="2"/>
        <item x="73"/>
        <item x="72"/>
        <item x="245"/>
        <item x="270"/>
        <item x="196"/>
        <item x="195"/>
        <item x="181"/>
        <item x="221"/>
        <item x="330"/>
        <item x="140"/>
        <item x="155"/>
        <item x="337"/>
        <item x="304"/>
        <item x="166"/>
        <item x="318"/>
        <item x="39"/>
        <item x="303"/>
        <item x="244"/>
        <item x="194"/>
        <item x="90"/>
        <item x="280"/>
        <item x="344"/>
        <item x="154"/>
        <item x="370"/>
        <item x="110"/>
        <item x="312"/>
        <item x="211"/>
        <item x="260"/>
        <item x="376"/>
        <item x="359"/>
        <item x="20"/>
        <item x="220"/>
        <item x="109"/>
        <item x="269"/>
        <item x="165"/>
        <item x="243"/>
        <item x="139"/>
        <item x="268"/>
        <item x="1"/>
        <item x="193"/>
        <item x="138"/>
        <item x="237"/>
        <item x="259"/>
        <item x="279"/>
        <item x="254"/>
        <item x="38"/>
        <item x="19"/>
        <item x="164"/>
        <item x="336"/>
        <item x="242"/>
        <item x="358"/>
        <item x="267"/>
        <item x="229"/>
        <item x="241"/>
        <item x="357"/>
        <item x="57"/>
        <item x="180"/>
        <item x="335"/>
        <item x="352"/>
        <item x="37"/>
        <item x="0"/>
        <item x="89"/>
        <item x="137"/>
        <item x="290"/>
        <item x="56"/>
        <item x="253"/>
        <item x="55"/>
        <item x="18"/>
        <item x="136"/>
        <item x="278"/>
        <item x="369"/>
        <item x="219"/>
        <item x="71"/>
        <item x="334"/>
        <item x="108"/>
        <item x="124"/>
        <item x="107"/>
        <item x="343"/>
        <item x="384"/>
        <item x="236"/>
        <item x="179"/>
        <item x="383"/>
        <item x="317"/>
        <item x="123"/>
        <item x="266"/>
        <item x="228"/>
        <item x="252"/>
        <item x="329"/>
        <item x="289"/>
        <item x="311"/>
        <item x="316"/>
        <item x="210"/>
        <item x="277"/>
        <item x="288"/>
        <item x="235"/>
        <item x="333"/>
        <item x="302"/>
        <item x="310"/>
        <item x="234"/>
        <item x="301"/>
        <item x="323"/>
      </items>
    </pivotField>
    <pivotField dataField="1" showAll="0" defaultSubtotal="0">
      <items count="147">
        <item x="57"/>
        <item x="35"/>
        <item x="127"/>
        <item x="142"/>
        <item x="113"/>
        <item x="132"/>
        <item x="88"/>
        <item x="114"/>
        <item x="139"/>
        <item x="89"/>
        <item x="102"/>
        <item x="54"/>
        <item x="128"/>
        <item x="18"/>
        <item x="101"/>
        <item x="36"/>
        <item x="73"/>
        <item x="144"/>
        <item x="103"/>
        <item x="56"/>
        <item x="112"/>
        <item x="53"/>
        <item x="118"/>
        <item x="55"/>
        <item x="71"/>
        <item x="72"/>
        <item x="37"/>
        <item x="125"/>
        <item x="143"/>
        <item x="87"/>
        <item x="99"/>
        <item x="117"/>
        <item x="110"/>
        <item x="119"/>
        <item x="86"/>
        <item x="74"/>
        <item x="126"/>
        <item x="131"/>
        <item x="138"/>
        <item x="70"/>
        <item x="141"/>
        <item x="67"/>
        <item x="111"/>
        <item x="38"/>
        <item x="69"/>
        <item x="81"/>
        <item x="82"/>
        <item x="107"/>
        <item x="109"/>
        <item x="68"/>
        <item x="95"/>
        <item x="97"/>
        <item x="146"/>
        <item x="137"/>
        <item x="66"/>
        <item x="124"/>
        <item x="134"/>
        <item x="106"/>
        <item x="34"/>
        <item x="116"/>
        <item x="32"/>
        <item x="48"/>
        <item x="135"/>
        <item x="28"/>
        <item x="123"/>
        <item x="108"/>
        <item x="19"/>
        <item x="130"/>
        <item x="78"/>
        <item x="51"/>
        <item x="62"/>
        <item x="92"/>
        <item x="83"/>
        <item x="100"/>
        <item x="64"/>
        <item x="52"/>
        <item x="84"/>
        <item x="79"/>
        <item x="94"/>
        <item x="65"/>
        <item x="98"/>
        <item x="80"/>
        <item x="85"/>
        <item x="96"/>
        <item x="145"/>
        <item x="17"/>
        <item x="42"/>
        <item x="23"/>
        <item x="133"/>
        <item x="33"/>
        <item x="93"/>
        <item x="140"/>
        <item x="31"/>
        <item x="61"/>
        <item x="44"/>
        <item x="136"/>
        <item x="50"/>
        <item x="25"/>
        <item x="129"/>
        <item x="63"/>
        <item x="105"/>
        <item x="104"/>
        <item x="121"/>
        <item x="122"/>
        <item x="30"/>
        <item x="120"/>
        <item x="76"/>
        <item x="46"/>
        <item x="27"/>
        <item x="47"/>
        <item x="24"/>
        <item x="58"/>
        <item x="115"/>
        <item x="45"/>
        <item x="26"/>
        <item x="43"/>
        <item x="49"/>
        <item x="29"/>
        <item x="77"/>
        <item x="91"/>
        <item x="41"/>
        <item x="60"/>
        <item x="59"/>
        <item x="13"/>
        <item x="22"/>
        <item x="16"/>
        <item x="15"/>
        <item x="14"/>
        <item x="75"/>
        <item x="90"/>
        <item x="7"/>
        <item x="21"/>
        <item x="40"/>
        <item x="20"/>
        <item x="12"/>
        <item x="11"/>
        <item x="39"/>
        <item x="8"/>
        <item x="9"/>
        <item x="3"/>
        <item x="5"/>
        <item x="10"/>
        <item x="6"/>
        <item x="4"/>
        <item x="2"/>
        <item x="1"/>
        <item x="0"/>
      </items>
    </pivotField>
    <pivotField dataField="1" showAll="0" defaultSubtotal="0">
      <items count="414">
        <item x="59"/>
        <item x="36"/>
        <item x="18"/>
        <item x="138"/>
        <item x="152"/>
        <item x="406"/>
        <item x="172"/>
        <item x="54"/>
        <item x="358"/>
        <item x="19"/>
        <item x="282"/>
        <item x="35"/>
        <item x="214"/>
        <item x="37"/>
        <item x="95"/>
        <item x="322"/>
        <item x="17"/>
        <item x="57"/>
        <item x="381"/>
        <item x="169"/>
        <item x="53"/>
        <item x="299"/>
        <item x="359"/>
        <item x="55"/>
        <item x="233"/>
        <item x="333"/>
        <item x="171"/>
        <item x="201"/>
        <item x="137"/>
        <item x="370"/>
        <item x="38"/>
        <item x="292"/>
        <item x="112"/>
        <item x="223"/>
        <item x="153"/>
        <item x="76"/>
        <item x="126"/>
        <item x="202"/>
        <item x="357"/>
        <item x="154"/>
        <item x="324"/>
        <item x="395"/>
        <item x="306"/>
        <item x="94"/>
        <item x="379"/>
        <item x="368"/>
        <item x="155"/>
        <item x="186"/>
        <item x="300"/>
        <item x="58"/>
        <item x="211"/>
        <item x="39"/>
        <item x="74"/>
        <item x="230"/>
        <item x="107"/>
        <item x="75"/>
        <item x="334"/>
        <item x="187"/>
        <item x="125"/>
        <item x="149"/>
        <item x="200"/>
        <item x="281"/>
        <item x="93"/>
        <item x="151"/>
        <item x="291"/>
        <item x="165"/>
        <item x="139"/>
        <item x="355"/>
        <item x="345"/>
        <item x="13"/>
        <item x="272"/>
        <item x="111"/>
        <item x="380"/>
        <item x="184"/>
        <item x="213"/>
        <item x="412"/>
        <item x="92"/>
        <item x="124"/>
        <item x="170"/>
        <item x="110"/>
        <item x="16"/>
        <item x="34"/>
        <item x="185"/>
        <item x="32"/>
        <item x="15"/>
        <item x="77"/>
        <item x="197"/>
        <item x="14"/>
        <item x="269"/>
        <item x="28"/>
        <item x="332"/>
        <item x="305"/>
        <item x="405"/>
        <item x="168"/>
        <item x="411"/>
        <item x="280"/>
        <item x="354"/>
        <item x="364"/>
        <item x="51"/>
        <item x="73"/>
        <item x="243"/>
        <item x="135"/>
        <item x="193"/>
        <item x="70"/>
        <item x="86"/>
        <item x="183"/>
        <item x="265"/>
        <item x="7"/>
        <item x="88"/>
        <item x="325"/>
        <item x="52"/>
        <item x="237"/>
        <item x="356"/>
        <item x="72"/>
        <item x="209"/>
        <item x="146"/>
        <item x="122"/>
        <item x="105"/>
        <item x="307"/>
        <item x="131"/>
        <item x="212"/>
        <item x="378"/>
        <item x="150"/>
        <item x="328"/>
        <item x="181"/>
        <item x="164"/>
        <item x="254"/>
        <item x="386"/>
        <item x="404"/>
        <item x="71"/>
        <item x="369"/>
        <item x="323"/>
        <item x="298"/>
        <item x="394"/>
        <item x="123"/>
        <item x="339"/>
        <item x="167"/>
        <item x="353"/>
        <item x="56"/>
        <item x="347"/>
        <item x="43"/>
        <item x="134"/>
        <item x="210"/>
        <item x="199"/>
        <item x="69"/>
        <item x="367"/>
        <item x="232"/>
        <item x="23"/>
        <item x="244"/>
        <item x="413"/>
        <item x="136"/>
        <item x="196"/>
        <item x="320"/>
        <item x="33"/>
        <item x="12"/>
        <item x="250"/>
        <item x="270"/>
        <item x="297"/>
        <item x="403"/>
        <item x="45"/>
        <item x="11"/>
        <item x="31"/>
        <item x="388"/>
        <item x="289"/>
        <item x="120"/>
        <item x="99"/>
        <item x="148"/>
        <item x="109"/>
        <item x="108"/>
        <item x="50"/>
        <item x="194"/>
        <item x="231"/>
        <item x="264"/>
        <item x="179"/>
        <item x="82"/>
        <item x="118"/>
        <item x="331"/>
        <item x="147"/>
        <item x="198"/>
        <item x="8"/>
        <item x="222"/>
        <item x="251"/>
        <item x="133"/>
        <item x="101"/>
        <item x="89"/>
        <item x="25"/>
        <item x="271"/>
        <item x="119"/>
        <item x="65"/>
        <item x="192"/>
        <item x="106"/>
        <item x="288"/>
        <item x="90"/>
        <item x="182"/>
        <item x="104"/>
        <item x="83"/>
        <item x="102"/>
        <item x="180"/>
        <item x="329"/>
        <item x="67"/>
        <item x="253"/>
        <item x="9"/>
        <item x="236"/>
        <item x="161"/>
        <item x="221"/>
        <item x="87"/>
        <item x="3"/>
        <item x="409"/>
        <item x="366"/>
        <item x="84"/>
        <item x="91"/>
        <item x="228"/>
        <item x="166"/>
        <item x="30"/>
        <item x="5"/>
        <item x="321"/>
        <item x="375"/>
        <item x="68"/>
        <item x="100"/>
        <item x="130"/>
        <item x="410"/>
        <item x="362"/>
        <item x="121"/>
        <item x="259"/>
        <item x="247"/>
        <item x="242"/>
        <item x="400"/>
        <item x="47"/>
        <item x="144"/>
        <item x="85"/>
        <item x="48"/>
        <item x="208"/>
        <item x="220"/>
        <item x="408"/>
        <item x="267"/>
        <item x="163"/>
        <item x="296"/>
        <item x="27"/>
        <item x="313"/>
        <item x="290"/>
        <item x="340"/>
        <item x="24"/>
        <item x="162"/>
        <item x="178"/>
        <item x="303"/>
        <item x="46"/>
        <item x="10"/>
        <item x="346"/>
        <item x="145"/>
        <item x="252"/>
        <item x="318"/>
        <item x="268"/>
        <item x="207"/>
        <item x="398"/>
        <item x="189"/>
        <item x="376"/>
        <item x="6"/>
        <item x="279"/>
        <item x="81"/>
        <item x="117"/>
        <item x="64"/>
        <item x="205"/>
        <item x="399"/>
        <item x="266"/>
        <item x="132"/>
        <item x="158"/>
        <item x="330"/>
        <item x="4"/>
        <item x="103"/>
        <item x="26"/>
        <item x="143"/>
        <item x="377"/>
        <item x="391"/>
        <item x="352"/>
        <item x="191"/>
        <item x="44"/>
        <item x="401"/>
        <item x="63"/>
        <item x="227"/>
        <item x="195"/>
        <item x="258"/>
        <item x="387"/>
        <item x="204"/>
        <item x="262"/>
        <item x="49"/>
        <item x="176"/>
        <item x="344"/>
        <item x="241"/>
        <item x="229"/>
        <item x="277"/>
        <item x="115"/>
        <item x="365"/>
        <item x="310"/>
        <item x="29"/>
        <item x="327"/>
        <item x="206"/>
        <item x="175"/>
        <item x="275"/>
        <item x="317"/>
        <item x="287"/>
        <item x="215"/>
        <item x="248"/>
        <item x="42"/>
        <item x="383"/>
        <item x="66"/>
        <item x="402"/>
        <item x="177"/>
        <item x="263"/>
        <item x="2"/>
        <item x="278"/>
        <item x="389"/>
        <item x="338"/>
        <item x="371"/>
        <item x="219"/>
        <item x="129"/>
        <item x="116"/>
        <item x="203"/>
        <item x="304"/>
        <item x="235"/>
        <item x="311"/>
        <item x="350"/>
        <item x="319"/>
        <item x="385"/>
        <item x="79"/>
        <item x="157"/>
        <item x="373"/>
        <item x="216"/>
        <item x="190"/>
        <item x="363"/>
        <item x="160"/>
        <item x="22"/>
        <item x="392"/>
        <item x="257"/>
        <item x="249"/>
        <item x="384"/>
        <item x="316"/>
        <item x="286"/>
        <item x="60"/>
        <item x="312"/>
        <item x="337"/>
        <item x="218"/>
        <item x="159"/>
        <item x="374"/>
        <item x="256"/>
        <item x="260"/>
        <item x="225"/>
        <item x="97"/>
        <item x="351"/>
        <item x="276"/>
        <item x="261"/>
        <item x="341"/>
        <item x="390"/>
        <item x="295"/>
        <item x="240"/>
        <item x="174"/>
        <item x="234"/>
        <item x="80"/>
        <item x="217"/>
        <item x="393"/>
        <item x="335"/>
        <item x="314"/>
        <item x="141"/>
        <item x="98"/>
        <item x="308"/>
        <item x="142"/>
        <item x="283"/>
        <item x="255"/>
        <item x="372"/>
        <item x="348"/>
        <item x="173"/>
        <item x="342"/>
        <item x="1"/>
        <item x="274"/>
        <item x="246"/>
        <item x="62"/>
        <item x="360"/>
        <item x="293"/>
        <item x="61"/>
        <item x="285"/>
        <item x="226"/>
        <item x="294"/>
        <item x="343"/>
        <item x="245"/>
        <item x="239"/>
        <item x="21"/>
        <item x="349"/>
        <item x="140"/>
        <item x="41"/>
        <item x="114"/>
        <item x="0"/>
        <item x="113"/>
        <item x="397"/>
        <item x="315"/>
        <item x="224"/>
        <item x="284"/>
        <item x="361"/>
        <item x="128"/>
        <item x="156"/>
        <item x="382"/>
        <item x="273"/>
        <item x="96"/>
        <item x="407"/>
        <item x="309"/>
        <item x="396"/>
        <item x="20"/>
        <item x="78"/>
        <item x="40"/>
        <item x="127"/>
        <item x="336"/>
        <item x="188"/>
        <item x="301"/>
        <item x="238"/>
        <item x="302"/>
        <item x="326"/>
      </items>
    </pivotField>
    <pivotField dataField="1" showAll="0" defaultSubtotal="0">
      <items count="135">
        <item x="125"/>
        <item x="100"/>
        <item x="133"/>
        <item x="128"/>
        <item x="62"/>
        <item x="117"/>
        <item x="131"/>
        <item x="102"/>
        <item x="101"/>
        <item x="68"/>
        <item x="98"/>
        <item x="115"/>
        <item x="87"/>
        <item x="104"/>
        <item x="78"/>
        <item x="99"/>
        <item x="119"/>
        <item x="65"/>
        <item x="66"/>
        <item x="109"/>
        <item x="103"/>
        <item x="123"/>
        <item x="97"/>
        <item x="105"/>
        <item x="113"/>
        <item x="121"/>
        <item x="134"/>
        <item x="114"/>
        <item x="91"/>
        <item x="67"/>
        <item x="110"/>
        <item x="64"/>
        <item x="118"/>
        <item x="56"/>
        <item x="112"/>
        <item x="132"/>
        <item x="111"/>
        <item x="29"/>
        <item x="122"/>
        <item x="127"/>
        <item x="89"/>
        <item x="47"/>
        <item x="60"/>
        <item x="33"/>
        <item x="71"/>
        <item x="51"/>
        <item x="93"/>
        <item x="80"/>
        <item x="129"/>
        <item x="94"/>
        <item x="63"/>
        <item x="106"/>
        <item x="130"/>
        <item x="116"/>
        <item x="124"/>
        <item x="82"/>
        <item x="37"/>
        <item x="120"/>
        <item x="75"/>
        <item x="81"/>
        <item x="61"/>
        <item x="95"/>
        <item x="79"/>
        <item x="96"/>
        <item x="69"/>
        <item x="83"/>
        <item x="107"/>
        <item x="58"/>
        <item x="92"/>
        <item x="44"/>
        <item x="126"/>
        <item x="77"/>
        <item x="34"/>
        <item x="108"/>
        <item x="88"/>
        <item x="53"/>
        <item x="26"/>
        <item x="57"/>
        <item x="30"/>
        <item x="90"/>
        <item x="74"/>
        <item x="36"/>
        <item x="76"/>
        <item x="59"/>
        <item x="27"/>
        <item x="54"/>
        <item x="52"/>
        <item x="48"/>
        <item x="21"/>
        <item x="73"/>
        <item x="70"/>
        <item x="35"/>
        <item x="32"/>
        <item x="20"/>
        <item x="38"/>
        <item x="10"/>
        <item x="45"/>
        <item x="31"/>
        <item x="39"/>
        <item x="55"/>
        <item x="50"/>
        <item x="86"/>
        <item x="49"/>
        <item x="72"/>
        <item x="84"/>
        <item x="85"/>
        <item x="28"/>
        <item x="24"/>
        <item x="12"/>
        <item x="43"/>
        <item x="46"/>
        <item x="42"/>
        <item x="25"/>
        <item x="16"/>
        <item x="22"/>
        <item x="9"/>
        <item x="40"/>
        <item x="11"/>
        <item x="23"/>
        <item x="41"/>
        <item x="15"/>
        <item x="14"/>
        <item x="17"/>
        <item x="13"/>
        <item x="18"/>
        <item x="19"/>
        <item x="1"/>
        <item x="0"/>
        <item x="6"/>
        <item x="8"/>
        <item x="7"/>
        <item x="5"/>
        <item x="4"/>
        <item x="2"/>
        <item x="3"/>
      </items>
    </pivotField>
    <pivotField dataField="1" showAll="0" defaultSubtotal="0">
      <items count="332">
        <item x="168"/>
        <item x="111"/>
        <item x="61"/>
        <item x="290"/>
        <item x="90"/>
        <item x="285"/>
        <item x="321"/>
        <item x="191"/>
        <item x="179"/>
        <item x="138"/>
        <item x="252"/>
        <item x="80"/>
        <item x="10"/>
        <item x="312"/>
        <item x="68"/>
        <item x="193"/>
        <item x="115"/>
        <item x="331"/>
        <item x="269"/>
        <item x="44"/>
        <item x="246"/>
        <item x="164"/>
        <item x="29"/>
        <item x="50"/>
        <item x="216"/>
        <item x="155"/>
        <item x="33"/>
        <item x="190"/>
        <item x="239"/>
        <item x="97"/>
        <item x="259"/>
        <item x="125"/>
        <item x="330"/>
        <item x="12"/>
        <item x="207"/>
        <item x="301"/>
        <item x="124"/>
        <item x="113"/>
        <item x="178"/>
        <item x="65"/>
        <item x="148"/>
        <item x="311"/>
        <item x="66"/>
        <item x="128"/>
        <item x="16"/>
        <item x="192"/>
        <item x="230"/>
        <item x="37"/>
        <item x="112"/>
        <item x="77"/>
        <item x="329"/>
        <item x="139"/>
        <item x="95"/>
        <item x="150"/>
        <item x="233"/>
        <item x="174"/>
        <item x="242"/>
        <item x="9"/>
        <item x="166"/>
        <item x="93"/>
        <item x="109"/>
        <item x="98"/>
        <item x="79"/>
        <item x="42"/>
        <item x="141"/>
        <item x="327"/>
        <item x="217"/>
        <item x="99"/>
        <item x="283"/>
        <item x="91"/>
        <item x="183"/>
        <item x="52"/>
        <item x="71"/>
        <item x="11"/>
        <item x="294"/>
        <item x="170"/>
        <item x="144"/>
        <item x="240"/>
        <item x="114"/>
        <item x="82"/>
        <item x="67"/>
        <item x="15"/>
        <item x="34"/>
        <item x="322"/>
        <item x="158"/>
        <item x="83"/>
        <item x="266"/>
        <item x="117"/>
        <item x="14"/>
        <item x="64"/>
        <item x="123"/>
        <item x="280"/>
        <item x="47"/>
        <item x="26"/>
        <item x="30"/>
        <item x="180"/>
        <item x="318"/>
        <item x="157"/>
        <item x="100"/>
        <item x="53"/>
        <item x="51"/>
        <item x="36"/>
        <item x="110"/>
        <item x="17"/>
        <item x="46"/>
        <item x="131"/>
        <item x="288"/>
        <item x="13"/>
        <item x="18"/>
        <item x="19"/>
        <item x="75"/>
        <item x="167"/>
        <item x="142"/>
        <item x="27"/>
        <item x="200"/>
        <item x="118"/>
        <item x="151"/>
        <item x="45"/>
        <item x="286"/>
        <item x="205"/>
        <item x="1"/>
        <item x="89"/>
        <item x="127"/>
        <item x="169"/>
        <item x="156"/>
        <item x="102"/>
        <item x="38"/>
        <item x="295"/>
        <item x="182"/>
        <item x="0"/>
        <item x="6"/>
        <item x="62"/>
        <item x="81"/>
        <item x="21"/>
        <item x="159"/>
        <item x="59"/>
        <item x="232"/>
        <item x="101"/>
        <item x="171"/>
        <item x="308"/>
        <item x="55"/>
        <item x="165"/>
        <item x="35"/>
        <item x="32"/>
        <item x="20"/>
        <item x="129"/>
        <item x="49"/>
        <item x="69"/>
        <item x="119"/>
        <item x="297"/>
        <item x="208"/>
        <item x="231"/>
        <item x="8"/>
        <item x="197"/>
        <item x="116"/>
        <item x="152"/>
        <item x="135"/>
        <item x="305"/>
        <item x="31"/>
        <item x="48"/>
        <item x="92"/>
        <item x="140"/>
        <item x="257"/>
        <item x="181"/>
        <item x="223"/>
        <item x="267"/>
        <item x="63"/>
        <item x="284"/>
        <item x="107"/>
        <item x="310"/>
        <item x="137"/>
        <item x="206"/>
        <item x="96"/>
        <item x="126"/>
        <item x="78"/>
        <item x="143"/>
        <item x="235"/>
        <item x="199"/>
        <item x="320"/>
        <item x="251"/>
        <item x="188"/>
        <item x="273"/>
        <item x="94"/>
        <item x="176"/>
        <item x="326"/>
        <item x="212"/>
        <item x="147"/>
        <item x="201"/>
        <item x="189"/>
        <item x="293"/>
        <item x="220"/>
        <item x="175"/>
        <item x="278"/>
        <item x="306"/>
        <item x="187"/>
        <item x="300"/>
        <item x="87"/>
        <item x="249"/>
        <item x="60"/>
        <item x="317"/>
        <item x="292"/>
        <item x="105"/>
        <item x="76"/>
        <item x="276"/>
        <item x="238"/>
        <item x="282"/>
        <item x="263"/>
        <item x="258"/>
        <item x="134"/>
        <item x="154"/>
        <item x="313"/>
        <item x="7"/>
        <item x="162"/>
        <item x="153"/>
        <item x="287"/>
        <item x="43"/>
        <item x="108"/>
        <item x="28"/>
        <item x="314"/>
        <item x="74"/>
        <item x="5"/>
        <item x="41"/>
        <item x="264"/>
        <item x="24"/>
        <item x="70"/>
        <item x="88"/>
        <item x="298"/>
        <item x="57"/>
        <item x="226"/>
        <item x="198"/>
        <item x="328"/>
        <item x="202"/>
        <item x="173"/>
        <item x="86"/>
        <item x="120"/>
        <item x="210"/>
        <item x="136"/>
        <item x="316"/>
        <item x="163"/>
        <item x="324"/>
        <item x="319"/>
        <item x="4"/>
        <item x="243"/>
        <item x="130"/>
        <item x="72"/>
        <item x="299"/>
        <item x="177"/>
        <item x="315"/>
        <item x="325"/>
        <item x="2"/>
        <item x="25"/>
        <item x="149"/>
        <item x="250"/>
        <item x="256"/>
        <item x="204"/>
        <item x="222"/>
        <item x="268"/>
        <item x="291"/>
        <item x="196"/>
        <item x="106"/>
        <item x="56"/>
        <item x="277"/>
        <item x="323"/>
        <item x="84"/>
        <item x="161"/>
        <item x="289"/>
        <item x="186"/>
        <item x="22"/>
        <item x="261"/>
        <item x="229"/>
        <item x="237"/>
        <item x="195"/>
        <item x="85"/>
        <item x="304"/>
        <item x="184"/>
        <item x="73"/>
        <item x="274"/>
        <item x="145"/>
        <item x="58"/>
        <item x="236"/>
        <item x="133"/>
        <item x="215"/>
        <item x="228"/>
        <item x="309"/>
        <item x="265"/>
        <item x="39"/>
        <item x="185"/>
        <item x="245"/>
        <item x="224"/>
        <item x="254"/>
        <item x="303"/>
        <item x="307"/>
        <item x="160"/>
        <item x="121"/>
        <item x="244"/>
        <item x="40"/>
        <item x="219"/>
        <item x="281"/>
        <item x="3"/>
        <item x="302"/>
        <item x="203"/>
        <item x="279"/>
        <item x="23"/>
        <item x="255"/>
        <item x="122"/>
        <item x="146"/>
        <item x="221"/>
        <item x="54"/>
        <item x="103"/>
        <item x="234"/>
        <item x="248"/>
        <item x="211"/>
        <item x="227"/>
        <item x="132"/>
        <item x="214"/>
        <item x="296"/>
        <item x="104"/>
        <item x="271"/>
        <item x="218"/>
        <item x="172"/>
        <item x="272"/>
        <item x="262"/>
        <item x="225"/>
        <item x="209"/>
        <item x="247"/>
        <item x="241"/>
        <item x="253"/>
        <item x="213"/>
        <item x="194"/>
        <item x="275"/>
        <item x="260"/>
        <item x="270"/>
      </items>
    </pivotField>
    <pivotField dataField="1" showAll="0" defaultSubtotal="0">
      <items count="8">
        <item x="3"/>
        <item x="0"/>
        <item x="1"/>
        <item x="6"/>
        <item x="4"/>
        <item x="2"/>
        <item x="7"/>
        <item x="5"/>
      </items>
    </pivotField>
  </pivotFields>
  <rowFields count="3">
    <field x="2"/>
    <field x="6"/>
    <field x="5"/>
  </rowFields>
  <rowItems count="873">
    <i>
      <x/>
    </i>
    <i r="1">
      <x/>
      <x v="49"/>
    </i>
    <i r="1">
      <x v="1"/>
      <x v="47"/>
    </i>
    <i r="1">
      <x v="2"/>
      <x v="41"/>
    </i>
    <i r="1">
      <x v="3"/>
      <x v="1"/>
    </i>
    <i r="1">
      <x v="4"/>
      <x v="37"/>
    </i>
    <i r="1">
      <x v="5"/>
      <x v="2"/>
    </i>
    <i r="1">
      <x v="6"/>
      <x v="35"/>
    </i>
    <i r="1">
      <x v="7"/>
      <x v="3"/>
    </i>
    <i r="1">
      <x v="8"/>
      <x v="36"/>
    </i>
    <i r="1">
      <x v="9"/>
      <x v="52"/>
    </i>
    <i r="1">
      <x v="10"/>
      <x v="53"/>
    </i>
    <i r="1">
      <x v="11"/>
      <x v="44"/>
    </i>
    <i r="1">
      <x v="12"/>
      <x v="56"/>
    </i>
    <i r="1">
      <x v="13"/>
      <x v="14"/>
    </i>
    <i r="1">
      <x v="14"/>
      <x v="34"/>
    </i>
    <i r="1">
      <x v="15"/>
      <x v="45"/>
    </i>
    <i r="1">
      <x v="16"/>
      <x v="6"/>
    </i>
    <i r="1">
      <x v="17"/>
      <x v="40"/>
    </i>
    <i r="1">
      <x v="18"/>
      <x v="54"/>
    </i>
    <i r="1">
      <x v="19"/>
      <x v="32"/>
    </i>
    <i t="blank">
      <x/>
    </i>
    <i>
      <x v="1"/>
    </i>
    <i r="1">
      <x/>
      <x v="49"/>
    </i>
    <i r="1">
      <x v="1"/>
      <x v="47"/>
    </i>
    <i r="1">
      <x v="2"/>
      <x v="41"/>
    </i>
    <i r="1">
      <x v="3"/>
      <x v="1"/>
    </i>
    <i r="1">
      <x v="4"/>
      <x v="37"/>
    </i>
    <i r="1">
      <x v="5"/>
      <x v="2"/>
    </i>
    <i r="1">
      <x v="6"/>
      <x v="52"/>
    </i>
    <i r="1">
      <x v="7"/>
      <x v="35"/>
    </i>
    <i r="1">
      <x v="8"/>
      <x v="3"/>
    </i>
    <i r="2">
      <x v="53"/>
    </i>
    <i r="1">
      <x v="10"/>
      <x v="44"/>
    </i>
    <i r="1">
      <x v="11"/>
      <x v="36"/>
    </i>
    <i r="1">
      <x v="12"/>
      <x v="45"/>
    </i>
    <i r="1">
      <x v="13"/>
      <x v="56"/>
    </i>
    <i r="1">
      <x v="14"/>
      <x v="34"/>
    </i>
    <i r="1">
      <x v="15"/>
      <x v="40"/>
    </i>
    <i r="1">
      <x v="16"/>
      <x v="54"/>
    </i>
    <i r="1">
      <x v="17"/>
      <x v="32"/>
    </i>
    <i r="1">
      <x v="18"/>
      <x v="33"/>
    </i>
    <i r="1">
      <x v="19"/>
      <x v="38"/>
    </i>
    <i t="blank">
      <x v="1"/>
    </i>
    <i>
      <x v="2"/>
    </i>
    <i r="1">
      <x/>
      <x v="49"/>
    </i>
    <i r="1">
      <x v="1"/>
      <x v="47"/>
    </i>
    <i r="1">
      <x v="2"/>
      <x v="41"/>
    </i>
    <i r="1">
      <x v="3"/>
      <x v="1"/>
    </i>
    <i r="1">
      <x v="4"/>
      <x v="37"/>
    </i>
    <i r="1">
      <x v="5"/>
      <x v="2"/>
    </i>
    <i r="1">
      <x v="6"/>
      <x v="52"/>
    </i>
    <i r="1">
      <x v="7"/>
      <x v="44"/>
    </i>
    <i r="1">
      <x v="8"/>
      <x v="35"/>
    </i>
    <i r="1">
      <x v="9"/>
      <x v="3"/>
    </i>
    <i r="1">
      <x v="10"/>
      <x v="53"/>
    </i>
    <i r="1">
      <x v="11"/>
      <x v="36"/>
    </i>
    <i r="1">
      <x v="12"/>
      <x v="34"/>
    </i>
    <i r="2">
      <x v="45"/>
    </i>
    <i r="1">
      <x v="14"/>
      <x v="40"/>
    </i>
    <i r="1">
      <x v="15"/>
      <x v="32"/>
    </i>
    <i r="1">
      <x v="16"/>
      <x v="31"/>
    </i>
    <i r="1">
      <x v="17"/>
      <x v="56"/>
    </i>
    <i r="1">
      <x v="18"/>
      <x v="33"/>
    </i>
    <i r="1">
      <x v="19"/>
      <x v="14"/>
    </i>
    <i r="2">
      <x v="54"/>
    </i>
    <i t="blank">
      <x v="2"/>
    </i>
    <i>
      <x v="3"/>
    </i>
    <i r="1">
      <x/>
      <x v="6"/>
    </i>
    <i r="1">
      <x v="1"/>
      <x v="47"/>
    </i>
    <i r="1">
      <x v="2"/>
      <x v="49"/>
    </i>
    <i r="1">
      <x v="3"/>
      <x v="37"/>
    </i>
    <i r="1">
      <x v="4"/>
      <x v="41"/>
    </i>
    <i r="1">
      <x v="5"/>
      <x v="1"/>
    </i>
    <i r="2">
      <x v="35"/>
    </i>
    <i r="1">
      <x v="7"/>
      <x v="2"/>
    </i>
    <i r="1">
      <x v="8"/>
      <x v="53"/>
    </i>
    <i r="1">
      <x v="9"/>
      <x v="36"/>
    </i>
    <i r="1">
      <x v="10"/>
      <x v="3"/>
    </i>
    <i r="1">
      <x v="11"/>
      <x v="34"/>
    </i>
    <i r="1">
      <x v="12"/>
      <x v="44"/>
    </i>
    <i r="1">
      <x v="13"/>
      <x v="52"/>
    </i>
    <i r="1">
      <x v="14"/>
      <x v="14"/>
    </i>
    <i r="2">
      <x v="16"/>
    </i>
    <i r="1">
      <x v="16"/>
      <x v="45"/>
    </i>
    <i r="1">
      <x v="17"/>
      <x v="20"/>
    </i>
    <i r="1">
      <x v="18"/>
      <x v="31"/>
    </i>
    <i r="2">
      <x v="56"/>
    </i>
    <i t="blank">
      <x v="3"/>
    </i>
    <i>
      <x v="4"/>
    </i>
    <i r="1">
      <x/>
      <x v="49"/>
    </i>
    <i r="1">
      <x v="1"/>
      <x v="41"/>
    </i>
    <i r="1">
      <x v="2"/>
      <x v="47"/>
    </i>
    <i r="1">
      <x v="3"/>
      <x v="37"/>
    </i>
    <i r="1">
      <x v="4"/>
      <x v="1"/>
    </i>
    <i r="1">
      <x v="5"/>
      <x v="2"/>
    </i>
    <i r="1">
      <x v="6"/>
      <x v="36"/>
    </i>
    <i r="1">
      <x v="7"/>
      <x v="35"/>
    </i>
    <i r="1">
      <x v="8"/>
      <x v="3"/>
    </i>
    <i r="1">
      <x v="9"/>
      <x v="52"/>
    </i>
    <i r="1">
      <x v="10"/>
      <x v="14"/>
    </i>
    <i r="1">
      <x v="11"/>
      <x v="44"/>
    </i>
    <i r="1">
      <x v="12"/>
      <x v="56"/>
    </i>
    <i r="1">
      <x v="13"/>
      <x v="53"/>
    </i>
    <i r="1">
      <x v="14"/>
      <x v="34"/>
    </i>
    <i r="1">
      <x v="15"/>
      <x v="45"/>
    </i>
    <i r="1">
      <x v="16"/>
      <x v="16"/>
    </i>
    <i r="1">
      <x v="17"/>
      <x v="20"/>
    </i>
    <i r="2">
      <x v="54"/>
    </i>
    <i r="1">
      <x v="19"/>
      <x v="40"/>
    </i>
    <i t="blank">
      <x v="4"/>
    </i>
    <i>
      <x v="5"/>
    </i>
    <i r="1">
      <x/>
      <x v="49"/>
    </i>
    <i r="1">
      <x v="1"/>
      <x v="41"/>
    </i>
    <i r="1">
      <x v="2"/>
      <x v="47"/>
    </i>
    <i r="1">
      <x v="3"/>
      <x v="1"/>
    </i>
    <i r="1">
      <x v="4"/>
      <x v="37"/>
    </i>
    <i r="1">
      <x v="5"/>
      <x v="2"/>
    </i>
    <i r="1">
      <x v="6"/>
      <x v="3"/>
    </i>
    <i r="1">
      <x v="7"/>
      <x v="36"/>
    </i>
    <i r="1">
      <x v="8"/>
      <x v="53"/>
    </i>
    <i r="1">
      <x v="9"/>
      <x v="52"/>
    </i>
    <i r="1">
      <x v="10"/>
      <x v="14"/>
    </i>
    <i r="1">
      <x v="11"/>
      <x v="35"/>
    </i>
    <i r="1">
      <x v="12"/>
      <x v="16"/>
    </i>
    <i r="1">
      <x v="13"/>
      <x v="44"/>
    </i>
    <i r="1">
      <x v="14"/>
      <x v="32"/>
    </i>
    <i r="1">
      <x v="15"/>
      <x v="56"/>
    </i>
    <i r="1">
      <x v="16"/>
      <x v="31"/>
    </i>
    <i r="1">
      <x v="17"/>
      <x v="45"/>
    </i>
    <i r="1">
      <x v="18"/>
      <x v="34"/>
    </i>
    <i r="2">
      <x v="40"/>
    </i>
    <i t="blank">
      <x v="5"/>
    </i>
    <i>
      <x v="6"/>
    </i>
    <i r="1">
      <x/>
      <x v="47"/>
    </i>
    <i r="1">
      <x v="1"/>
      <x v="49"/>
    </i>
    <i r="1">
      <x v="2"/>
      <x v="37"/>
    </i>
    <i r="1">
      <x v="3"/>
      <x v="1"/>
    </i>
    <i r="1">
      <x v="4"/>
      <x v="35"/>
    </i>
    <i r="1">
      <x v="5"/>
      <x v="2"/>
    </i>
    <i r="1">
      <x v="6"/>
      <x v="3"/>
    </i>
    <i r="1">
      <x v="7"/>
      <x v="41"/>
    </i>
    <i r="2">
      <x v="52"/>
    </i>
    <i r="1">
      <x v="9"/>
      <x v="36"/>
    </i>
    <i r="2">
      <x v="53"/>
    </i>
    <i r="1">
      <x v="11"/>
      <x v="56"/>
    </i>
    <i r="1">
      <x v="12"/>
      <x v="34"/>
    </i>
    <i r="1">
      <x v="13"/>
      <x v="46"/>
    </i>
    <i r="1">
      <x v="14"/>
      <x v="45"/>
    </i>
    <i r="1">
      <x v="15"/>
      <x v="4"/>
    </i>
    <i r="2">
      <x v="44"/>
    </i>
    <i r="1">
      <x v="17"/>
      <x v="54"/>
    </i>
    <i r="1">
      <x v="18"/>
      <x v="7"/>
    </i>
    <i r="2">
      <x v="21"/>
    </i>
    <i r="2">
      <x v="30"/>
    </i>
    <i t="blank">
      <x v="6"/>
    </i>
    <i>
      <x v="7"/>
    </i>
    <i r="1">
      <x/>
      <x v="47"/>
    </i>
    <i r="1">
      <x v="1"/>
      <x v="49"/>
    </i>
    <i r="1">
      <x v="2"/>
      <x v="41"/>
    </i>
    <i r="1">
      <x v="3"/>
      <x v="37"/>
    </i>
    <i r="1">
      <x v="4"/>
      <x v="1"/>
    </i>
    <i r="1">
      <x v="5"/>
      <x v="35"/>
    </i>
    <i r="1">
      <x v="6"/>
      <x v="53"/>
    </i>
    <i r="1">
      <x v="7"/>
      <x v="36"/>
    </i>
    <i r="1">
      <x v="8"/>
      <x v="52"/>
    </i>
    <i r="1">
      <x v="9"/>
      <x v="2"/>
    </i>
    <i r="1">
      <x v="10"/>
      <x v="3"/>
    </i>
    <i r="1">
      <x v="11"/>
      <x v="14"/>
    </i>
    <i r="2">
      <x v="34"/>
    </i>
    <i r="1">
      <x v="13"/>
      <x v="44"/>
    </i>
    <i r="1">
      <x v="14"/>
      <x v="16"/>
    </i>
    <i r="1">
      <x v="15"/>
      <x v="56"/>
    </i>
    <i r="1">
      <x v="16"/>
      <x v="31"/>
    </i>
    <i r="1">
      <x v="17"/>
      <x v="32"/>
    </i>
    <i r="2">
      <x v="45"/>
    </i>
    <i r="1">
      <x v="19"/>
      <x v="20"/>
    </i>
    <i t="blank">
      <x v="7"/>
    </i>
    <i>
      <x v="8"/>
    </i>
    <i r="1">
      <x/>
      <x v="49"/>
    </i>
    <i r="1">
      <x v="1"/>
      <x v="41"/>
    </i>
    <i r="1">
      <x v="2"/>
      <x v="47"/>
    </i>
    <i r="1">
      <x v="3"/>
      <x v="1"/>
    </i>
    <i r="1">
      <x v="4"/>
      <x v="2"/>
    </i>
    <i r="1">
      <x v="5"/>
      <x v="37"/>
    </i>
    <i r="1">
      <x v="6"/>
      <x v="35"/>
    </i>
    <i r="1">
      <x v="7"/>
      <x v="3"/>
    </i>
    <i r="1">
      <x v="8"/>
      <x v="36"/>
    </i>
    <i r="1">
      <x v="9"/>
      <x v="52"/>
    </i>
    <i r="1">
      <x v="10"/>
      <x v="53"/>
    </i>
    <i r="1">
      <x v="11"/>
      <x v="56"/>
    </i>
    <i r="1">
      <x v="12"/>
      <x v="45"/>
    </i>
    <i r="1">
      <x v="13"/>
      <x v="44"/>
    </i>
    <i r="1">
      <x v="14"/>
      <x v="34"/>
    </i>
    <i r="1">
      <x v="15"/>
      <x v="54"/>
    </i>
    <i r="1">
      <x v="16"/>
      <x v="30"/>
    </i>
    <i r="1">
      <x v="17"/>
      <x v="40"/>
    </i>
    <i r="1">
      <x v="18"/>
      <x v="4"/>
    </i>
    <i r="2">
      <x v="50"/>
    </i>
    <i t="blank">
      <x v="8"/>
    </i>
    <i>
      <x v="9"/>
    </i>
    <i r="1">
      <x/>
      <x v="49"/>
    </i>
    <i r="1">
      <x v="1"/>
      <x v="37"/>
    </i>
    <i r="1">
      <x v="2"/>
      <x v="1"/>
    </i>
    <i r="1">
      <x v="3"/>
      <x v="41"/>
    </i>
    <i r="1">
      <x v="4"/>
      <x v="47"/>
    </i>
    <i r="1">
      <x v="5"/>
      <x v="2"/>
    </i>
    <i r="1">
      <x v="6"/>
      <x v="52"/>
    </i>
    <i r="1">
      <x v="7"/>
      <x v="35"/>
    </i>
    <i r="1">
      <x v="8"/>
      <x v="36"/>
    </i>
    <i r="1">
      <x v="9"/>
      <x v="3"/>
    </i>
    <i r="1">
      <x v="10"/>
      <x v="14"/>
    </i>
    <i r="1">
      <x v="11"/>
      <x v="53"/>
    </i>
    <i r="1">
      <x v="12"/>
      <x v="56"/>
    </i>
    <i r="1">
      <x v="13"/>
      <x v="45"/>
    </i>
    <i r="1">
      <x v="14"/>
      <x v="31"/>
    </i>
    <i r="1">
      <x v="15"/>
      <x v="38"/>
    </i>
    <i r="2">
      <x v="40"/>
    </i>
    <i r="2">
      <x v="54"/>
    </i>
    <i r="1">
      <x v="18"/>
      <x v="16"/>
    </i>
    <i r="1">
      <x v="19"/>
      <x v="34"/>
    </i>
    <i r="2">
      <x v="44"/>
    </i>
    <i t="blank">
      <x v="9"/>
    </i>
    <i>
      <x v="10"/>
    </i>
    <i r="1">
      <x/>
      <x v="47"/>
    </i>
    <i r="1">
      <x v="1"/>
      <x v="49"/>
    </i>
    <i r="1">
      <x v="2"/>
      <x v="1"/>
    </i>
    <i r="1">
      <x v="3"/>
      <x v="2"/>
    </i>
    <i r="1">
      <x v="4"/>
      <x v="41"/>
    </i>
    <i r="1">
      <x v="5"/>
      <x v="37"/>
    </i>
    <i r="1">
      <x v="6"/>
      <x v="52"/>
    </i>
    <i r="1">
      <x v="7"/>
      <x v="35"/>
    </i>
    <i r="1">
      <x v="8"/>
      <x v="36"/>
    </i>
    <i r="1">
      <x v="9"/>
      <x v="56"/>
    </i>
    <i r="1">
      <x v="10"/>
      <x v="3"/>
    </i>
    <i r="1">
      <x v="11"/>
      <x v="14"/>
    </i>
    <i r="1">
      <x v="12"/>
      <x v="53"/>
    </i>
    <i r="1">
      <x v="13"/>
      <x v="34"/>
    </i>
    <i r="1">
      <x v="14"/>
      <x v="20"/>
    </i>
    <i r="1">
      <x v="15"/>
      <x v="16"/>
    </i>
    <i r="1">
      <x v="16"/>
      <x v="11"/>
    </i>
    <i r="1">
      <x v="17"/>
      <x v="18"/>
    </i>
    <i r="2">
      <x v="44"/>
    </i>
    <i r="1">
      <x v="19"/>
      <x v="30"/>
    </i>
    <i t="blank">
      <x v="10"/>
    </i>
    <i>
      <x v="11"/>
    </i>
    <i r="1">
      <x/>
      <x v="49"/>
    </i>
    <i r="1">
      <x v="1"/>
      <x v="1"/>
    </i>
    <i r="1">
      <x v="2"/>
      <x v="37"/>
    </i>
    <i r="1">
      <x v="3"/>
      <x v="47"/>
    </i>
    <i r="1">
      <x v="4"/>
      <x v="36"/>
    </i>
    <i r="1">
      <x v="5"/>
      <x v="35"/>
    </i>
    <i r="1">
      <x v="6"/>
      <x v="2"/>
    </i>
    <i r="1">
      <x v="7"/>
      <x v="3"/>
    </i>
    <i r="1">
      <x v="8"/>
      <x v="52"/>
    </i>
    <i r="2">
      <x v="53"/>
    </i>
    <i r="1">
      <x v="10"/>
      <x v="41"/>
    </i>
    <i r="1">
      <x v="11"/>
      <x v="14"/>
    </i>
    <i r="2">
      <x v="44"/>
    </i>
    <i r="1">
      <x v="13"/>
      <x v="54"/>
    </i>
    <i r="1">
      <x v="14"/>
      <x v="34"/>
    </i>
    <i r="1">
      <x v="15"/>
      <x v="56"/>
    </i>
    <i r="1">
      <x v="16"/>
      <x v="38"/>
    </i>
    <i r="2">
      <x v="45"/>
    </i>
    <i r="1">
      <x v="18"/>
      <x v="16"/>
    </i>
    <i r="2">
      <x v="50"/>
    </i>
    <i t="blank">
      <x v="11"/>
    </i>
    <i>
      <x v="12"/>
    </i>
    <i r="1">
      <x/>
      <x v="49"/>
    </i>
    <i r="1">
      <x v="1"/>
      <x v="37"/>
    </i>
    <i r="1">
      <x v="2"/>
      <x v="47"/>
    </i>
    <i r="1">
      <x v="3"/>
      <x v="1"/>
    </i>
    <i r="1">
      <x v="4"/>
      <x v="41"/>
    </i>
    <i r="1">
      <x v="5"/>
      <x v="6"/>
    </i>
    <i r="1">
      <x v="6"/>
      <x v="2"/>
    </i>
    <i r="1">
      <x v="7"/>
      <x v="35"/>
    </i>
    <i r="1">
      <x v="8"/>
      <x v="36"/>
    </i>
    <i r="1">
      <x v="9"/>
      <x v="3"/>
    </i>
    <i r="1">
      <x v="10"/>
      <x v="14"/>
    </i>
    <i r="1">
      <x v="11"/>
      <x v="16"/>
    </i>
    <i r="1">
      <x v="12"/>
      <x v="56"/>
    </i>
    <i r="1">
      <x v="13"/>
      <x v="52"/>
    </i>
    <i r="1">
      <x v="14"/>
      <x v="53"/>
    </i>
    <i r="1">
      <x v="15"/>
      <x v="34"/>
    </i>
    <i r="1">
      <x v="16"/>
      <x v="21"/>
    </i>
    <i r="2">
      <x v="45"/>
    </i>
    <i r="1">
      <x v="18"/>
      <x v="20"/>
    </i>
    <i r="1">
      <x v="19"/>
      <x v="33"/>
    </i>
    <i r="2">
      <x v="44"/>
    </i>
    <i t="blank">
      <x v="12"/>
    </i>
    <i>
      <x v="13"/>
    </i>
    <i r="1">
      <x/>
      <x v="1"/>
    </i>
    <i r="1">
      <x v="1"/>
      <x v="2"/>
    </i>
    <i r="1">
      <x v="2"/>
      <x v="49"/>
    </i>
    <i r="1">
      <x v="3"/>
      <x v="47"/>
    </i>
    <i r="1">
      <x v="4"/>
      <x v="3"/>
    </i>
    <i r="1">
      <x v="5"/>
      <x v="41"/>
    </i>
    <i r="1">
      <x v="6"/>
      <x v="35"/>
    </i>
    <i r="2">
      <x v="37"/>
    </i>
    <i r="1">
      <x v="8"/>
      <x v="16"/>
    </i>
    <i r="1">
      <x v="9"/>
      <x v="14"/>
    </i>
    <i r="2">
      <x v="45"/>
    </i>
    <i r="2">
      <x v="56"/>
    </i>
    <i r="1">
      <x v="12"/>
      <x v="52"/>
    </i>
    <i r="2">
      <x v="53"/>
    </i>
    <i r="1">
      <x v="14"/>
      <x v="8"/>
    </i>
    <i r="2">
      <x v="31"/>
    </i>
    <i r="2">
      <x v="32"/>
    </i>
    <i r="2">
      <x v="33"/>
    </i>
    <i r="2">
      <x v="36"/>
    </i>
    <i r="2">
      <x v="54"/>
    </i>
    <i t="blank">
      <x v="13"/>
    </i>
    <i>
      <x v="14"/>
    </i>
    <i r="1">
      <x/>
      <x v="49"/>
    </i>
    <i r="1">
      <x v="1"/>
      <x v="2"/>
    </i>
    <i r="2">
      <x v="47"/>
    </i>
    <i r="1">
      <x v="3"/>
      <x v="1"/>
    </i>
    <i r="1">
      <x v="4"/>
      <x v="37"/>
    </i>
    <i r="1">
      <x v="5"/>
      <x v="52"/>
    </i>
    <i r="1">
      <x v="6"/>
      <x v="3"/>
    </i>
    <i r="1">
      <x v="7"/>
      <x v="36"/>
    </i>
    <i r="1">
      <x v="8"/>
      <x v="35"/>
    </i>
    <i r="2">
      <x v="53"/>
    </i>
    <i r="1">
      <x v="10"/>
      <x v="54"/>
    </i>
    <i r="1">
      <x v="11"/>
      <x v="56"/>
    </i>
    <i r="1">
      <x v="12"/>
      <x v="40"/>
    </i>
    <i r="1">
      <x v="13"/>
      <x v="38"/>
    </i>
    <i r="1">
      <x v="14"/>
      <x v="4"/>
    </i>
    <i r="2">
      <x v="8"/>
    </i>
    <i r="2">
      <x v="50"/>
    </i>
    <i r="1">
      <x v="17"/>
      <x v="45"/>
    </i>
    <i r="1">
      <x v="18"/>
      <x v="16"/>
    </i>
    <i r="2">
      <x v="46"/>
    </i>
    <i t="blank">
      <x v="14"/>
    </i>
    <i>
      <x v="15"/>
    </i>
    <i r="1">
      <x/>
      <x v="35"/>
    </i>
    <i r="2">
      <x v="37"/>
    </i>
    <i r="1">
      <x v="2"/>
      <x v="7"/>
    </i>
    <i r="1">
      <x v="3"/>
      <x v="47"/>
    </i>
    <i r="1">
      <x v="4"/>
      <x v="4"/>
    </i>
    <i r="2">
      <x v="8"/>
    </i>
    <i r="2">
      <x v="49"/>
    </i>
    <i r="1">
      <x v="7"/>
      <x v="48"/>
    </i>
    <i r="2">
      <x v="53"/>
    </i>
    <i r="1">
      <x v="9"/>
      <x v="1"/>
    </i>
    <i r="2">
      <x v="2"/>
    </i>
    <i r="2">
      <x v="5"/>
    </i>
    <i r="2">
      <x v="21"/>
    </i>
    <i r="2">
      <x v="34"/>
    </i>
    <i r="1">
      <x v="14"/>
      <x v="3"/>
    </i>
    <i r="2">
      <x v="6"/>
    </i>
    <i r="2">
      <x v="10"/>
    </i>
    <i r="2">
      <x v="17"/>
    </i>
    <i r="2">
      <x v="22"/>
    </i>
    <i r="2">
      <x v="43"/>
    </i>
    <i r="2">
      <x v="44"/>
    </i>
    <i r="2">
      <x v="46"/>
    </i>
    <i r="2">
      <x v="50"/>
    </i>
    <i r="2">
      <x v="52"/>
    </i>
    <i r="2">
      <x v="54"/>
    </i>
    <i r="2">
      <x v="55"/>
    </i>
    <i r="2">
      <x v="56"/>
    </i>
    <i r="2">
      <x v="57"/>
    </i>
    <i t="blank">
      <x v="15"/>
    </i>
    <i>
      <x v="16"/>
    </i>
    <i r="1">
      <x/>
      <x v="41"/>
    </i>
    <i r="1">
      <x v="1"/>
      <x v="35"/>
    </i>
    <i r="1">
      <x v="2"/>
      <x v="37"/>
    </i>
    <i r="1">
      <x v="3"/>
      <x v="1"/>
    </i>
    <i r="1">
      <x v="4"/>
      <x v="49"/>
    </i>
    <i r="1">
      <x v="5"/>
      <x v="2"/>
    </i>
    <i r="1">
      <x v="6"/>
      <x v="47"/>
    </i>
    <i r="1">
      <x v="7"/>
      <x v="7"/>
    </i>
    <i r="2">
      <x v="36"/>
    </i>
    <i r="2">
      <x v="46"/>
    </i>
    <i r="2">
      <x v="58"/>
    </i>
    <i r="1">
      <x v="11"/>
      <x v="12"/>
    </i>
    <i r="2">
      <x v="31"/>
    </i>
    <i r="2">
      <x v="34"/>
    </i>
    <i r="2">
      <x v="52"/>
    </i>
    <i r="1">
      <x v="15"/>
      <x v="3"/>
    </i>
    <i r="2">
      <x v="4"/>
    </i>
    <i r="2">
      <x v="8"/>
    </i>
    <i r="2">
      <x v="9"/>
    </i>
    <i r="2">
      <x v="14"/>
    </i>
    <i r="2">
      <x v="18"/>
    </i>
    <i r="2">
      <x v="23"/>
    </i>
    <i r="2">
      <x v="25"/>
    </i>
    <i r="2">
      <x v="28"/>
    </i>
    <i r="2">
      <x v="33"/>
    </i>
    <i r="2">
      <x v="38"/>
    </i>
    <i r="2">
      <x v="44"/>
    </i>
    <i r="2">
      <x v="50"/>
    </i>
    <i r="2">
      <x v="51"/>
    </i>
    <i r="2">
      <x v="56"/>
    </i>
    <i t="blank">
      <x v="16"/>
    </i>
    <i>
      <x v="17"/>
    </i>
    <i r="1">
      <x/>
      <x v="49"/>
    </i>
    <i r="1">
      <x v="1"/>
      <x v="47"/>
    </i>
    <i r="1">
      <x v="2"/>
      <x v="1"/>
    </i>
    <i r="1">
      <x v="3"/>
      <x v="37"/>
    </i>
    <i r="1">
      <x v="4"/>
      <x v="35"/>
    </i>
    <i r="1">
      <x v="5"/>
      <x v="4"/>
    </i>
    <i r="1">
      <x v="6"/>
      <x v="7"/>
    </i>
    <i r="1">
      <x v="7"/>
      <x v="3"/>
    </i>
    <i r="1">
      <x v="8"/>
      <x v="56"/>
    </i>
    <i r="1">
      <x v="9"/>
      <x v="41"/>
    </i>
    <i r="1">
      <x v="10"/>
      <x v="2"/>
    </i>
    <i r="2">
      <x v="36"/>
    </i>
    <i r="1">
      <x v="12"/>
      <x v="34"/>
    </i>
    <i r="1">
      <x v="13"/>
      <x v="11"/>
    </i>
    <i r="2">
      <x v="16"/>
    </i>
    <i r="2">
      <x v="31"/>
    </i>
    <i r="2">
      <x v="50"/>
    </i>
    <i r="1">
      <x v="17"/>
      <x v="20"/>
    </i>
    <i r="2">
      <x v="44"/>
    </i>
    <i r="2">
      <x v="48"/>
    </i>
    <i r="2">
      <x v="52"/>
    </i>
    <i r="2">
      <x v="53"/>
    </i>
    <i t="blank">
      <x v="17"/>
    </i>
    <i>
      <x v="18"/>
    </i>
    <i r="1">
      <x/>
      <x v="35"/>
    </i>
    <i r="1">
      <x v="1"/>
      <x v="49"/>
    </i>
    <i r="1">
      <x v="2"/>
      <x v="1"/>
    </i>
    <i r="2">
      <x v="2"/>
    </i>
    <i r="1">
      <x v="4"/>
      <x v="4"/>
    </i>
    <i r="2">
      <x v="46"/>
    </i>
    <i r="2">
      <x v="47"/>
    </i>
    <i r="1">
      <x v="7"/>
      <x v="3"/>
    </i>
    <i r="2">
      <x v="37"/>
    </i>
    <i r="1">
      <x v="9"/>
      <x v="30"/>
    </i>
    <i r="2">
      <x v="45"/>
    </i>
    <i r="1">
      <x v="11"/>
      <x v="7"/>
    </i>
    <i r="2">
      <x v="27"/>
    </i>
    <i r="2">
      <x v="36"/>
    </i>
    <i r="1">
      <x v="14"/>
      <x/>
    </i>
    <i r="2">
      <x v="8"/>
    </i>
    <i r="2">
      <x v="11"/>
    </i>
    <i r="2">
      <x v="18"/>
    </i>
    <i r="2">
      <x v="20"/>
    </i>
    <i r="2">
      <x v="21"/>
    </i>
    <i r="2">
      <x v="24"/>
    </i>
    <i r="2">
      <x v="52"/>
    </i>
    <i r="2">
      <x v="54"/>
    </i>
    <i t="blank">
      <x v="18"/>
    </i>
    <i>
      <x v="19"/>
    </i>
    <i r="1">
      <x/>
      <x v="2"/>
    </i>
    <i r="1">
      <x v="1"/>
      <x v="49"/>
    </i>
    <i r="1">
      <x v="2"/>
      <x v="1"/>
    </i>
    <i r="1">
      <x v="3"/>
      <x v="37"/>
    </i>
    <i r="1">
      <x v="4"/>
      <x v="14"/>
    </i>
    <i r="1">
      <x v="5"/>
      <x v="11"/>
    </i>
    <i r="2">
      <x v="35"/>
    </i>
    <i r="1">
      <x v="7"/>
      <x v="56"/>
    </i>
    <i r="1">
      <x v="8"/>
      <x v="3"/>
    </i>
    <i r="2">
      <x v="47"/>
    </i>
    <i r="1">
      <x v="10"/>
      <x v="52"/>
    </i>
    <i r="1">
      <x v="11"/>
      <x v="18"/>
    </i>
    <i r="2">
      <x v="36"/>
    </i>
    <i r="2">
      <x v="41"/>
    </i>
    <i r="2">
      <x v="53"/>
    </i>
    <i r="1">
      <x v="15"/>
      <x v="20"/>
    </i>
    <i r="2">
      <x v="21"/>
    </i>
    <i r="1">
      <x v="17"/>
      <x v="12"/>
    </i>
    <i r="2">
      <x v="15"/>
    </i>
    <i r="1">
      <x v="19"/>
      <x v="6"/>
    </i>
    <i r="2">
      <x v="9"/>
    </i>
    <i r="2">
      <x v="19"/>
    </i>
    <i t="blank">
      <x v="19"/>
    </i>
    <i>
      <x v="20"/>
    </i>
    <i r="1">
      <x/>
      <x v="47"/>
    </i>
    <i r="1">
      <x v="1"/>
      <x v="49"/>
    </i>
    <i r="1">
      <x v="2"/>
      <x v="1"/>
    </i>
    <i r="1">
      <x v="3"/>
      <x v="35"/>
    </i>
    <i r="1">
      <x v="4"/>
      <x v="37"/>
    </i>
    <i r="1">
      <x v="5"/>
      <x v="41"/>
    </i>
    <i r="1">
      <x v="6"/>
      <x v="2"/>
    </i>
    <i r="1">
      <x v="7"/>
      <x v="46"/>
    </i>
    <i r="1">
      <x v="8"/>
      <x v="36"/>
    </i>
    <i r="1">
      <x v="9"/>
      <x v="52"/>
    </i>
    <i r="1">
      <x v="10"/>
      <x v="3"/>
    </i>
    <i r="2">
      <x v="45"/>
    </i>
    <i r="1">
      <x v="12"/>
      <x v="34"/>
    </i>
    <i r="2">
      <x v="38"/>
    </i>
    <i r="1">
      <x v="14"/>
      <x v="53"/>
    </i>
    <i r="2">
      <x v="54"/>
    </i>
    <i r="1">
      <x v="16"/>
      <x v="4"/>
    </i>
    <i r="2">
      <x v="44"/>
    </i>
    <i r="2">
      <x v="48"/>
    </i>
    <i r="1">
      <x v="19"/>
      <x v="7"/>
    </i>
    <i r="2">
      <x v="28"/>
    </i>
    <i r="2">
      <x v="33"/>
    </i>
    <i r="2">
      <x v="58"/>
    </i>
    <i t="blank">
      <x v="20"/>
    </i>
    <i>
      <x v="21"/>
    </i>
    <i r="1">
      <x/>
      <x v="1"/>
    </i>
    <i r="1">
      <x v="1"/>
      <x v="47"/>
    </i>
    <i r="1">
      <x v="2"/>
      <x v="49"/>
    </i>
    <i r="1">
      <x v="3"/>
      <x v="2"/>
    </i>
    <i r="2">
      <x v="37"/>
    </i>
    <i r="1">
      <x v="5"/>
      <x v="46"/>
    </i>
    <i r="1">
      <x v="6"/>
      <x v="41"/>
    </i>
    <i r="1">
      <x v="7"/>
      <x v="3"/>
    </i>
    <i r="1">
      <x v="8"/>
      <x v="35"/>
    </i>
    <i r="1">
      <x v="9"/>
      <x v="36"/>
    </i>
    <i r="2">
      <x v="45"/>
    </i>
    <i r="1">
      <x v="11"/>
      <x v="44"/>
    </i>
    <i r="2">
      <x v="51"/>
    </i>
    <i r="2">
      <x v="52"/>
    </i>
    <i r="1">
      <x v="14"/>
      <x v="40"/>
    </i>
    <i r="1">
      <x v="15"/>
      <x v="21"/>
    </i>
    <i r="2">
      <x v="30"/>
    </i>
    <i r="2">
      <x v="31"/>
    </i>
    <i r="2">
      <x v="48"/>
    </i>
    <i r="1">
      <x v="19"/>
      <x v="5"/>
    </i>
    <i r="2">
      <x v="22"/>
    </i>
    <i r="2">
      <x v="32"/>
    </i>
    <i r="2">
      <x v="53"/>
    </i>
    <i r="2">
      <x v="55"/>
    </i>
    <i r="2">
      <x v="56"/>
    </i>
    <i r="2">
      <x v="58"/>
    </i>
    <i t="blank">
      <x v="21"/>
    </i>
    <i>
      <x v="22"/>
    </i>
    <i r="1">
      <x/>
      <x v="1"/>
    </i>
    <i r="1">
      <x v="1"/>
      <x v="46"/>
    </i>
    <i r="1">
      <x v="2"/>
      <x v="47"/>
    </i>
    <i r="1">
      <x v="3"/>
      <x v="49"/>
    </i>
    <i r="1">
      <x v="4"/>
      <x v="37"/>
    </i>
    <i r="1">
      <x v="5"/>
      <x v="2"/>
    </i>
    <i r="1">
      <x v="6"/>
      <x v="41"/>
    </i>
    <i r="1">
      <x v="7"/>
      <x v="35"/>
    </i>
    <i r="1">
      <x v="8"/>
      <x v="3"/>
    </i>
    <i r="1">
      <x v="9"/>
      <x v="56"/>
    </i>
    <i r="1">
      <x v="10"/>
      <x v="40"/>
    </i>
    <i r="1">
      <x v="11"/>
      <x v="34"/>
    </i>
    <i r="2">
      <x v="36"/>
    </i>
    <i r="1">
      <x v="13"/>
      <x v="4"/>
    </i>
    <i r="2">
      <x v="51"/>
    </i>
    <i r="2">
      <x v="52"/>
    </i>
    <i r="2">
      <x v="53"/>
    </i>
    <i r="1">
      <x v="17"/>
      <x v="28"/>
    </i>
    <i r="2">
      <x v="30"/>
    </i>
    <i r="2">
      <x v="44"/>
    </i>
    <i r="2">
      <x v="58"/>
    </i>
    <i t="blank">
      <x v="22"/>
    </i>
    <i>
      <x v="23"/>
    </i>
    <i r="1">
      <x/>
      <x v="46"/>
    </i>
    <i r="1">
      <x v="1"/>
      <x v="47"/>
    </i>
    <i r="1">
      <x v="2"/>
      <x v="35"/>
    </i>
    <i r="1">
      <x v="3"/>
      <x v="41"/>
    </i>
    <i r="1">
      <x v="4"/>
      <x v="1"/>
    </i>
    <i r="2">
      <x v="49"/>
    </i>
    <i r="1">
      <x v="6"/>
      <x v="37"/>
    </i>
    <i r="1">
      <x v="7"/>
      <x v="2"/>
    </i>
    <i r="1">
      <x v="8"/>
      <x v="3"/>
    </i>
    <i r="1">
      <x v="9"/>
      <x v="34"/>
    </i>
    <i r="2">
      <x v="36"/>
    </i>
    <i r="1">
      <x v="11"/>
      <x v="51"/>
    </i>
    <i r="1">
      <x v="12"/>
      <x v="44"/>
    </i>
    <i r="2">
      <x v="45"/>
    </i>
    <i r="2">
      <x v="52"/>
    </i>
    <i r="1">
      <x v="15"/>
      <x v="4"/>
    </i>
    <i r="1">
      <x v="16"/>
      <x v="40"/>
    </i>
    <i r="2">
      <x v="42"/>
    </i>
    <i r="2">
      <x v="50"/>
    </i>
    <i r="1">
      <x v="19"/>
      <x v="30"/>
    </i>
    <i r="2">
      <x v="53"/>
    </i>
    <i t="blank">
      <x v="23"/>
    </i>
    <i>
      <x v="24"/>
    </i>
    <i r="1">
      <x/>
      <x v="1"/>
    </i>
    <i r="1">
      <x v="1"/>
      <x v="49"/>
    </i>
    <i r="1">
      <x v="2"/>
      <x v="3"/>
    </i>
    <i r="1">
      <x v="3"/>
      <x v="2"/>
    </i>
    <i r="2">
      <x v="52"/>
    </i>
    <i r="1">
      <x v="5"/>
      <x v="7"/>
    </i>
    <i r="1">
      <x v="6"/>
      <x v="8"/>
    </i>
    <i r="2">
      <x v="34"/>
    </i>
    <i r="2">
      <x v="48"/>
    </i>
    <i r="2">
      <x v="53"/>
    </i>
    <i r="1">
      <x v="10"/>
      <x v="4"/>
    </i>
    <i r="2">
      <x v="31"/>
    </i>
    <i r="2">
      <x v="35"/>
    </i>
    <i r="2">
      <x v="46"/>
    </i>
    <i r="2">
      <x v="47"/>
    </i>
    <i r="1">
      <x v="15"/>
      <x v="30"/>
    </i>
    <i r="2">
      <x v="36"/>
    </i>
    <i r="2">
      <x v="37"/>
    </i>
    <i r="2">
      <x v="40"/>
    </i>
    <i r="2">
      <x v="41"/>
    </i>
    <i r="2">
      <x v="44"/>
    </i>
    <i r="2">
      <x v="45"/>
    </i>
    <i r="2">
      <x v="54"/>
    </i>
    <i r="2">
      <x v="56"/>
    </i>
    <i r="2">
      <x v="57"/>
    </i>
    <i r="2">
      <x v="58"/>
    </i>
    <i t="blank">
      <x v="24"/>
    </i>
    <i>
      <x v="25"/>
    </i>
    <i r="1">
      <x/>
      <x v="1"/>
    </i>
    <i r="1">
      <x v="1"/>
      <x v="49"/>
    </i>
    <i r="1">
      <x v="2"/>
      <x v="35"/>
    </i>
    <i r="1">
      <x v="3"/>
      <x v="2"/>
    </i>
    <i r="2">
      <x v="37"/>
    </i>
    <i r="1">
      <x v="5"/>
      <x v="47"/>
    </i>
    <i r="1">
      <x v="6"/>
      <x v="41"/>
    </i>
    <i r="1">
      <x v="7"/>
      <x v="3"/>
    </i>
    <i r="2">
      <x v="52"/>
    </i>
    <i r="1">
      <x v="9"/>
      <x v="4"/>
    </i>
    <i r="2">
      <x v="53"/>
    </i>
    <i r="1">
      <x v="11"/>
      <x v="36"/>
    </i>
    <i r="1">
      <x v="12"/>
      <x v="56"/>
    </i>
    <i r="1">
      <x v="13"/>
      <x v="7"/>
    </i>
    <i r="2">
      <x v="38"/>
    </i>
    <i r="1">
      <x v="15"/>
      <x v="12"/>
    </i>
    <i r="2">
      <x v="44"/>
    </i>
    <i r="1">
      <x v="17"/>
      <x v="50"/>
    </i>
    <i r="2">
      <x v="54"/>
    </i>
    <i r="1">
      <x v="19"/>
      <x v="14"/>
    </i>
    <i r="2">
      <x v="34"/>
    </i>
    <i r="2">
      <x v="45"/>
    </i>
    <i t="blank">
      <x v="25"/>
    </i>
    <i>
      <x v="26"/>
    </i>
    <i r="1">
      <x/>
      <x v="46"/>
    </i>
    <i r="1">
      <x v="1"/>
      <x v="47"/>
    </i>
    <i r="1">
      <x v="2"/>
      <x v="1"/>
    </i>
    <i r="1">
      <x v="3"/>
      <x v="35"/>
    </i>
    <i r="2">
      <x v="49"/>
    </i>
    <i r="1">
      <x v="5"/>
      <x v="37"/>
    </i>
    <i r="1">
      <x v="6"/>
      <x v="2"/>
    </i>
    <i r="1">
      <x v="7"/>
      <x v="3"/>
    </i>
    <i r="2">
      <x v="30"/>
    </i>
    <i r="2">
      <x v="56"/>
    </i>
    <i r="1">
      <x v="10"/>
      <x v="36"/>
    </i>
    <i r="2">
      <x v="41"/>
    </i>
    <i r="1">
      <x v="12"/>
      <x v="29"/>
    </i>
    <i r="2">
      <x v="45"/>
    </i>
    <i r="2">
      <x v="51"/>
    </i>
    <i r="2">
      <x v="53"/>
    </i>
    <i r="1">
      <x v="16"/>
      <x v="4"/>
    </i>
    <i r="2">
      <x v="6"/>
    </i>
    <i r="2">
      <x v="7"/>
    </i>
    <i r="2">
      <x v="8"/>
    </i>
    <i r="2">
      <x v="9"/>
    </i>
    <i r="2">
      <x v="12"/>
    </i>
    <i r="2">
      <x v="14"/>
    </i>
    <i r="2">
      <x v="23"/>
    </i>
    <i r="2">
      <x v="26"/>
    </i>
    <i r="2">
      <x v="31"/>
    </i>
    <i r="2">
      <x v="33"/>
    </i>
    <i r="2">
      <x v="38"/>
    </i>
    <i r="2">
      <x v="44"/>
    </i>
    <i r="2">
      <x v="52"/>
    </i>
    <i r="2">
      <x v="54"/>
    </i>
    <i r="2">
      <x v="58"/>
    </i>
    <i t="blank">
      <x v="26"/>
    </i>
    <i>
      <x v="27"/>
    </i>
    <i r="1">
      <x/>
      <x v="1"/>
    </i>
    <i r="2">
      <x v="46"/>
    </i>
    <i r="1">
      <x v="2"/>
      <x v="49"/>
    </i>
    <i r="1">
      <x v="3"/>
      <x v="47"/>
    </i>
    <i r="1">
      <x v="4"/>
      <x v="37"/>
    </i>
    <i r="2">
      <x v="52"/>
    </i>
    <i r="1">
      <x v="6"/>
      <x v="3"/>
    </i>
    <i r="2">
      <x v="35"/>
    </i>
    <i r="2">
      <x v="36"/>
    </i>
    <i r="1">
      <x v="9"/>
      <x v="41"/>
    </i>
    <i r="2">
      <x v="56"/>
    </i>
    <i r="1">
      <x v="11"/>
      <x v="2"/>
    </i>
    <i r="2">
      <x v="4"/>
    </i>
    <i r="2">
      <x v="5"/>
    </i>
    <i r="2">
      <x v="7"/>
    </i>
    <i r="2">
      <x v="8"/>
    </i>
    <i r="2">
      <x v="14"/>
    </i>
    <i r="2">
      <x v="19"/>
    </i>
    <i r="2">
      <x v="21"/>
    </i>
    <i r="2">
      <x v="29"/>
    </i>
    <i r="2">
      <x v="38"/>
    </i>
    <i r="2">
      <x v="42"/>
    </i>
    <i r="2">
      <x v="43"/>
    </i>
    <i r="2">
      <x v="44"/>
    </i>
    <i r="2">
      <x v="53"/>
    </i>
    <i r="2">
      <x v="55"/>
    </i>
    <i r="2">
      <x v="58"/>
    </i>
    <i t="blank">
      <x v="27"/>
    </i>
    <i>
      <x v="28"/>
    </i>
    <i r="1">
      <x/>
      <x v="1"/>
    </i>
    <i r="1">
      <x v="1"/>
      <x v="2"/>
    </i>
    <i r="1">
      <x v="2"/>
      <x v="49"/>
    </i>
    <i r="1">
      <x v="3"/>
      <x v="37"/>
    </i>
    <i r="1">
      <x v="4"/>
      <x v="35"/>
    </i>
    <i r="1">
      <x v="5"/>
      <x v="47"/>
    </i>
    <i r="1">
      <x v="6"/>
      <x v="3"/>
    </i>
    <i r="1">
      <x v="7"/>
      <x v="4"/>
    </i>
    <i r="2">
      <x v="30"/>
    </i>
    <i r="2">
      <x v="56"/>
    </i>
    <i r="1">
      <x v="10"/>
      <x v="52"/>
    </i>
    <i r="2">
      <x v="53"/>
    </i>
    <i r="1">
      <x v="12"/>
      <x v="12"/>
    </i>
    <i r="2">
      <x v="14"/>
    </i>
    <i r="2">
      <x v="36"/>
    </i>
    <i r="2">
      <x v="45"/>
    </i>
    <i r="1">
      <x v="16"/>
      <x v="5"/>
    </i>
    <i r="2">
      <x v="7"/>
    </i>
    <i r="2">
      <x v="8"/>
    </i>
    <i r="2">
      <x v="11"/>
    </i>
    <i r="2">
      <x v="13"/>
    </i>
    <i r="2">
      <x v="23"/>
    </i>
    <i r="2">
      <x v="28"/>
    </i>
    <i r="2">
      <x v="32"/>
    </i>
    <i r="2">
      <x v="34"/>
    </i>
    <i r="2">
      <x v="40"/>
    </i>
    <i r="2">
      <x v="41"/>
    </i>
    <i r="2">
      <x v="48"/>
    </i>
    <i r="2">
      <x v="50"/>
    </i>
    <i r="2">
      <x v="57"/>
    </i>
    <i t="blank">
      <x v="28"/>
    </i>
    <i>
      <x v="29"/>
    </i>
    <i r="1">
      <x/>
      <x v="46"/>
    </i>
    <i r="2">
      <x v="47"/>
    </i>
    <i r="1">
      <x v="2"/>
      <x v="1"/>
    </i>
    <i r="1">
      <x v="3"/>
      <x v="49"/>
    </i>
    <i r="1">
      <x v="4"/>
      <x v="35"/>
    </i>
    <i r="1">
      <x v="5"/>
      <x v="37"/>
    </i>
    <i r="1">
      <x v="6"/>
      <x v="2"/>
    </i>
    <i r="1">
      <x v="7"/>
      <x v="52"/>
    </i>
    <i r="1">
      <x v="8"/>
      <x v="36"/>
    </i>
    <i r="1">
      <x v="9"/>
      <x v="51"/>
    </i>
    <i r="2">
      <x v="53"/>
    </i>
    <i r="1">
      <x v="11"/>
      <x v="3"/>
    </i>
    <i r="2">
      <x v="34"/>
    </i>
    <i r="1">
      <x v="13"/>
      <x v="41"/>
    </i>
    <i r="1">
      <x v="14"/>
      <x v="21"/>
    </i>
    <i r="1">
      <x v="15"/>
      <x v="56"/>
    </i>
    <i r="2">
      <x v="58"/>
    </i>
    <i r="1">
      <x v="17"/>
      <x v="30"/>
    </i>
    <i r="2">
      <x v="45"/>
    </i>
    <i r="1">
      <x v="19"/>
      <x v="48"/>
    </i>
    <i r="2">
      <x v="50"/>
    </i>
    <i t="blank">
      <x v="29"/>
    </i>
    <i>
      <x v="30"/>
    </i>
    <i r="1">
      <x/>
      <x v="41"/>
    </i>
    <i r="2">
      <x v="49"/>
    </i>
    <i r="1">
      <x v="2"/>
      <x v="1"/>
    </i>
    <i r="1">
      <x v="3"/>
      <x v="2"/>
    </i>
    <i r="1">
      <x v="4"/>
      <x v="47"/>
    </i>
    <i r="1">
      <x v="5"/>
      <x v="3"/>
    </i>
    <i r="1">
      <x v="6"/>
      <x v="37"/>
    </i>
    <i r="1">
      <x v="7"/>
      <x v="14"/>
    </i>
    <i r="1">
      <x v="8"/>
      <x v="53"/>
    </i>
    <i r="1">
      <x v="9"/>
      <x v="52"/>
    </i>
    <i r="1">
      <x v="10"/>
      <x v="35"/>
    </i>
    <i r="1">
      <x v="11"/>
      <x v="36"/>
    </i>
    <i r="1">
      <x v="12"/>
      <x v="32"/>
    </i>
    <i r="1">
      <x v="13"/>
      <x v="31"/>
    </i>
    <i r="2">
      <x v="56"/>
    </i>
    <i r="1">
      <x v="15"/>
      <x v="44"/>
    </i>
    <i r="2">
      <x v="45"/>
    </i>
    <i r="2">
      <x v="54"/>
    </i>
    <i r="1">
      <x v="18"/>
      <x v="16"/>
    </i>
    <i r="2">
      <x v="40"/>
    </i>
    <i t="blank">
      <x v="30"/>
    </i>
    <i>
      <x v="31"/>
    </i>
    <i r="1">
      <x/>
      <x v="1"/>
    </i>
    <i r="1">
      <x v="1"/>
      <x v="49"/>
    </i>
    <i r="1">
      <x v="2"/>
      <x v="2"/>
    </i>
    <i r="1">
      <x v="3"/>
      <x v="37"/>
    </i>
    <i r="1">
      <x v="4"/>
      <x v="47"/>
    </i>
    <i r="1">
      <x v="5"/>
      <x v="3"/>
    </i>
    <i r="1">
      <x v="6"/>
      <x v="36"/>
    </i>
    <i r="1">
      <x v="7"/>
      <x v="14"/>
    </i>
    <i r="2">
      <x v="35"/>
    </i>
    <i r="2">
      <x v="56"/>
    </i>
    <i r="1">
      <x v="10"/>
      <x v="53"/>
    </i>
    <i r="1">
      <x v="11"/>
      <x v="52"/>
    </i>
    <i r="1">
      <x v="12"/>
      <x v="16"/>
    </i>
    <i r="1">
      <x v="13"/>
      <x v="45"/>
    </i>
    <i r="1">
      <x v="14"/>
      <x v="20"/>
    </i>
    <i r="2">
      <x v="30"/>
    </i>
    <i r="1">
      <x v="16"/>
      <x v="11"/>
    </i>
    <i r="2">
      <x v="31"/>
    </i>
    <i r="1">
      <x v="18"/>
      <x v="21"/>
    </i>
    <i r="2">
      <x v="34"/>
    </i>
    <i r="2">
      <x v="38"/>
    </i>
    <i r="2">
      <x v="50"/>
    </i>
    <i t="blank">
      <x v="31"/>
    </i>
    <i>
      <x v="32"/>
    </i>
    <i r="1">
      <x/>
      <x v="49"/>
    </i>
    <i r="1">
      <x v="1"/>
      <x v="1"/>
    </i>
    <i r="1">
      <x v="2"/>
      <x v="2"/>
    </i>
    <i r="1">
      <x v="3"/>
      <x v="11"/>
    </i>
    <i r="1">
      <x v="4"/>
      <x v="37"/>
    </i>
    <i r="2">
      <x v="47"/>
    </i>
    <i r="1">
      <x v="6"/>
      <x v="14"/>
    </i>
    <i r="2">
      <x v="36"/>
    </i>
    <i r="1">
      <x v="8"/>
      <x v="35"/>
    </i>
    <i r="1">
      <x v="9"/>
      <x v="3"/>
    </i>
    <i r="2">
      <x v="41"/>
    </i>
    <i r="1">
      <x v="11"/>
      <x v="15"/>
    </i>
    <i r="2">
      <x v="16"/>
    </i>
    <i r="2">
      <x v="44"/>
    </i>
    <i r="2">
      <x v="53"/>
    </i>
    <i r="1">
      <x v="15"/>
      <x v="20"/>
    </i>
    <i r="2">
      <x v="39"/>
    </i>
    <i r="2">
      <x v="40"/>
    </i>
    <i r="2">
      <x v="50"/>
    </i>
    <i r="2">
      <x v="56"/>
    </i>
    <i t="blank">
      <x v="32"/>
    </i>
    <i>
      <x v="33"/>
    </i>
    <i r="1">
      <x/>
      <x v="1"/>
    </i>
    <i r="1">
      <x v="1"/>
      <x v="47"/>
    </i>
    <i r="1">
      <x v="2"/>
      <x v="2"/>
    </i>
    <i r="2">
      <x v="37"/>
    </i>
    <i r="2">
      <x v="49"/>
    </i>
    <i r="1">
      <x v="5"/>
      <x v="14"/>
    </i>
    <i r="1">
      <x v="6"/>
      <x v="56"/>
    </i>
    <i r="1">
      <x v="7"/>
      <x v="3"/>
    </i>
    <i r="2">
      <x v="41"/>
    </i>
    <i r="1">
      <x v="9"/>
      <x v="36"/>
    </i>
    <i r="1">
      <x v="10"/>
      <x v="16"/>
    </i>
    <i r="1">
      <x v="11"/>
      <x v="20"/>
    </i>
    <i r="1">
      <x v="12"/>
      <x v="6"/>
    </i>
    <i r="2">
      <x v="28"/>
    </i>
    <i r="1">
      <x v="14"/>
      <x v="15"/>
    </i>
    <i r="2">
      <x v="32"/>
    </i>
    <i r="2">
      <x v="34"/>
    </i>
    <i r="2">
      <x v="35"/>
    </i>
    <i r="2">
      <x v="52"/>
    </i>
    <i r="2">
      <x v="53"/>
    </i>
    <i r="2">
      <x v="58"/>
    </i>
    <i t="blank">
      <x v="33"/>
    </i>
    <i>
      <x v="34"/>
    </i>
    <i r="1">
      <x/>
      <x v="49"/>
    </i>
    <i r="1">
      <x v="1"/>
      <x v="47"/>
    </i>
    <i r="1">
      <x v="2"/>
      <x v="41"/>
    </i>
    <i r="1">
      <x v="3"/>
      <x v="37"/>
    </i>
    <i r="1">
      <x v="4"/>
      <x v="36"/>
    </i>
    <i r="1">
      <x v="5"/>
      <x v="3"/>
    </i>
    <i r="2">
      <x v="35"/>
    </i>
    <i r="1">
      <x v="7"/>
      <x v="1"/>
    </i>
    <i r="1">
      <x v="8"/>
      <x v="2"/>
    </i>
    <i r="2">
      <x v="53"/>
    </i>
    <i r="1">
      <x v="10"/>
      <x v="52"/>
    </i>
    <i r="1">
      <x v="11"/>
      <x v="34"/>
    </i>
    <i r="1">
      <x v="12"/>
      <x v="56"/>
    </i>
    <i r="1">
      <x v="13"/>
      <x v="14"/>
    </i>
    <i r="1">
      <x v="14"/>
      <x v="44"/>
    </i>
    <i r="1">
      <x v="15"/>
      <x v="31"/>
    </i>
    <i r="1">
      <x v="16"/>
      <x v="45"/>
    </i>
    <i r="1">
      <x v="17"/>
      <x v="32"/>
    </i>
    <i r="1">
      <x v="18"/>
      <x v="15"/>
    </i>
    <i r="2">
      <x v="16"/>
    </i>
    <i t="blank">
      <x v="34"/>
    </i>
    <i>
      <x v="35"/>
    </i>
    <i r="1">
      <x/>
      <x v="49"/>
    </i>
    <i r="1">
      <x v="1"/>
      <x v="47"/>
    </i>
    <i r="1">
      <x v="2"/>
      <x v="1"/>
    </i>
    <i r="1">
      <x v="3"/>
      <x v="37"/>
    </i>
    <i r="1">
      <x v="4"/>
      <x v="14"/>
    </i>
    <i r="1">
      <x v="5"/>
      <x v="3"/>
    </i>
    <i r="1">
      <x v="6"/>
      <x v="2"/>
    </i>
    <i r="1">
      <x v="7"/>
      <x v="35"/>
    </i>
    <i r="2">
      <x v="36"/>
    </i>
    <i r="1">
      <x v="9"/>
      <x v="16"/>
    </i>
    <i r="1">
      <x v="10"/>
      <x v="56"/>
    </i>
    <i r="1">
      <x v="11"/>
      <x v="11"/>
    </i>
    <i r="1">
      <x v="12"/>
      <x v="15"/>
    </i>
    <i r="2">
      <x v="53"/>
    </i>
    <i r="1">
      <x v="14"/>
      <x v="41"/>
    </i>
    <i r="2">
      <x v="44"/>
    </i>
    <i r="2">
      <x v="52"/>
    </i>
    <i r="1">
      <x v="17"/>
      <x v="20"/>
    </i>
    <i r="1">
      <x v="18"/>
      <x v="31"/>
    </i>
    <i r="1">
      <x v="19"/>
      <x v="32"/>
    </i>
    <i t="blank">
      <x v="3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537">
      <pivotArea field="2" type="button" dataOnly="0" labelOnly="1" outline="0" axis="axisRow" fieldPosition="0"/>
    </format>
    <format dxfId="536">
      <pivotArea outline="0" fieldPosition="0">
        <references count="1">
          <reference field="4294967294" count="1">
            <x v="0"/>
          </reference>
        </references>
      </pivotArea>
    </format>
    <format dxfId="535">
      <pivotArea outline="0" fieldPosition="0">
        <references count="1">
          <reference field="4294967294" count="1">
            <x v="1"/>
          </reference>
        </references>
      </pivotArea>
    </format>
    <format dxfId="534">
      <pivotArea outline="0" fieldPosition="0">
        <references count="1">
          <reference field="4294967294" count="1">
            <x v="2"/>
          </reference>
        </references>
      </pivotArea>
    </format>
    <format dxfId="533">
      <pivotArea outline="0" fieldPosition="0">
        <references count="1">
          <reference field="4294967294" count="1">
            <x v="3"/>
          </reference>
        </references>
      </pivotArea>
    </format>
    <format dxfId="532">
      <pivotArea outline="0" fieldPosition="0">
        <references count="1">
          <reference field="4294967294" count="1">
            <x v="4"/>
          </reference>
        </references>
      </pivotArea>
    </format>
    <format dxfId="531">
      <pivotArea outline="0" fieldPosition="0">
        <references count="1">
          <reference field="4294967294" count="1">
            <x v="5"/>
          </reference>
        </references>
      </pivotArea>
    </format>
    <format dxfId="530">
      <pivotArea outline="0" fieldPosition="0">
        <references count="1">
          <reference field="4294967294" count="1">
            <x v="6"/>
          </reference>
        </references>
      </pivotArea>
    </format>
    <format dxfId="529">
      <pivotArea field="2" type="button" dataOnly="0" labelOnly="1" outline="0" axis="axisRow" fieldPosition="0"/>
    </format>
    <format dxfId="52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7">
      <pivotArea field="2" type="button" dataOnly="0" labelOnly="1" outline="0" axis="axisRow" fieldPosition="0"/>
    </format>
    <format dxfId="5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5">
      <pivotArea field="2" type="button" dataOnly="0" labelOnly="1" outline="0" axis="axisRow" fieldPosition="0"/>
    </format>
    <format dxfId="52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1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863922-4EBC-4312-B667-058EA2C7A282}" name="pvt_S" cacheId="2157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926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6">
        <item x="12"/>
        <item x="11"/>
        <item x="4"/>
        <item x="17"/>
        <item x="19"/>
        <item x="18"/>
        <item x="7"/>
        <item x="3"/>
        <item x="0"/>
        <item x="24"/>
        <item x="23"/>
        <item x="20"/>
        <item x="21"/>
        <item x="22"/>
        <item x="25"/>
        <item x="2"/>
        <item x="30"/>
        <item x="8"/>
        <item x="6"/>
        <item x="1"/>
        <item x="15"/>
        <item x="16"/>
        <item x="5"/>
        <item x="9"/>
        <item x="10"/>
        <item x="14"/>
        <item x="13"/>
        <item x="33"/>
        <item x="34"/>
        <item x="31"/>
        <item x="32"/>
        <item x="35"/>
        <item x="29"/>
        <item x="28"/>
        <item x="27"/>
        <item x="26"/>
      </items>
    </pivotField>
    <pivotField axis="axisRow" showAll="0" insertBlankRow="1" defaultSubtota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</items>
    </pivotField>
    <pivotField showAll="0" defaultSubtotal="0">
      <items count="120">
        <item x="8"/>
        <item x="11"/>
        <item x="5"/>
        <item x="40"/>
        <item x="36"/>
        <item x="39"/>
        <item x="44"/>
        <item x="114"/>
        <item x="79"/>
        <item x="86"/>
        <item x="49"/>
        <item x="99"/>
        <item x="37"/>
        <item x="13"/>
        <item x="15"/>
        <item x="60"/>
        <item x="81"/>
        <item x="61"/>
        <item x="53"/>
        <item x="107"/>
        <item x="54"/>
        <item x="24"/>
        <item x="62"/>
        <item x="25"/>
        <item x="28"/>
        <item x="23"/>
        <item x="63"/>
        <item x="100"/>
        <item x="55"/>
        <item x="50"/>
        <item x="51"/>
        <item x="101"/>
        <item x="88"/>
        <item x="64"/>
        <item x="115"/>
        <item x="82"/>
        <item x="117"/>
        <item x="31"/>
        <item x="87"/>
        <item x="45"/>
        <item x="89"/>
        <item x="29"/>
        <item x="65"/>
        <item x="90"/>
        <item x="108"/>
        <item x="27"/>
        <item x="109"/>
        <item x="56"/>
        <item x="66"/>
        <item x="83"/>
        <item x="119"/>
        <item x="106"/>
        <item x="96"/>
        <item x="84"/>
        <item x="46"/>
        <item x="102"/>
        <item x="30"/>
        <item x="47"/>
        <item x="43"/>
        <item x="34"/>
        <item x="67"/>
        <item x="52"/>
        <item x="103"/>
        <item x="68"/>
        <item x="19"/>
        <item x="14"/>
        <item x="4"/>
        <item x="41"/>
        <item x="94"/>
        <item x="57"/>
        <item x="17"/>
        <item x="113"/>
        <item x="42"/>
        <item x="10"/>
        <item x="38"/>
        <item x="110"/>
        <item x="116"/>
        <item x="97"/>
        <item x="21"/>
        <item x="16"/>
        <item x="1"/>
        <item x="91"/>
        <item x="93"/>
        <item x="111"/>
        <item x="69"/>
        <item x="95"/>
        <item x="118"/>
        <item x="70"/>
        <item x="20"/>
        <item x="32"/>
        <item x="85"/>
        <item x="92"/>
        <item x="26"/>
        <item x="3"/>
        <item x="33"/>
        <item x="12"/>
        <item x="18"/>
        <item x="71"/>
        <item x="58"/>
        <item x="72"/>
        <item x="35"/>
        <item x="2"/>
        <item x="0"/>
        <item x="112"/>
        <item x="104"/>
        <item x="73"/>
        <item x="98"/>
        <item x="74"/>
        <item x="22"/>
        <item x="9"/>
        <item x="59"/>
        <item x="6"/>
        <item x="75"/>
        <item x="76"/>
        <item x="105"/>
        <item x="48"/>
        <item x="77"/>
        <item x="7"/>
        <item x="78"/>
        <item x="80"/>
      </items>
    </pivotField>
    <pivotField showAll="0" defaultSubtotal="0">
      <items count="120">
        <item x="57"/>
        <item x="111"/>
        <item x="98"/>
        <item x="89"/>
        <item x="14"/>
        <item x="106"/>
        <item x="112"/>
        <item x="92"/>
        <item x="67"/>
        <item x="37"/>
        <item x="53"/>
        <item x="29"/>
        <item x="70"/>
        <item x="104"/>
        <item x="23"/>
        <item x="50"/>
        <item x="33"/>
        <item x="39"/>
        <item x="18"/>
        <item x="61"/>
        <item x="115"/>
        <item x="117"/>
        <item x="17"/>
        <item x="64"/>
        <item x="75"/>
        <item x="65"/>
        <item x="119"/>
        <item x="83"/>
        <item x="77"/>
        <item x="88"/>
        <item x="94"/>
        <item x="51"/>
        <item x="73"/>
        <item x="19"/>
        <item x="25"/>
        <item x="52"/>
        <item x="22"/>
        <item x="15"/>
        <item x="85"/>
        <item x="41"/>
        <item x="78"/>
        <item x="71"/>
        <item x="9"/>
        <item x="87"/>
        <item x="45"/>
        <item x="101"/>
        <item x="31"/>
        <item x="40"/>
        <item x="11"/>
        <item x="46"/>
        <item x="97"/>
        <item x="95"/>
        <item x="118"/>
        <item x="82"/>
        <item x="79"/>
        <item x="102"/>
        <item x="30"/>
        <item x="108"/>
        <item x="54"/>
        <item x="59"/>
        <item x="76"/>
        <item x="58"/>
        <item x="69"/>
        <item x="27"/>
        <item x="47"/>
        <item x="4"/>
        <item x="7"/>
        <item x="110"/>
        <item x="74"/>
        <item x="68"/>
        <item x="12"/>
        <item x="99"/>
        <item x="48"/>
        <item x="109"/>
        <item x="24"/>
        <item x="26"/>
        <item x="103"/>
        <item x="84"/>
        <item x="107"/>
        <item x="81"/>
        <item x="63"/>
        <item x="114"/>
        <item x="3"/>
        <item x="35"/>
        <item x="62"/>
        <item x="100"/>
        <item x="43"/>
        <item x="80"/>
        <item x="10"/>
        <item x="56"/>
        <item x="1"/>
        <item x="36"/>
        <item x="91"/>
        <item x="60"/>
        <item x="38"/>
        <item x="44"/>
        <item x="66"/>
        <item x="13"/>
        <item x="90"/>
        <item x="49"/>
        <item x="20"/>
        <item x="8"/>
        <item x="42"/>
        <item x="113"/>
        <item x="96"/>
        <item x="72"/>
        <item x="86"/>
        <item x="0"/>
        <item x="93"/>
        <item x="21"/>
        <item x="16"/>
        <item x="34"/>
        <item x="116"/>
        <item x="55"/>
        <item x="5"/>
        <item x="2"/>
        <item x="32"/>
        <item x="6"/>
        <item x="105"/>
        <item x="28"/>
      </items>
    </pivotField>
    <pivotField axis="axisRow" showAll="0" defaultSubtotal="0">
      <items count="120">
        <item x="8"/>
        <item x="11"/>
        <item x="5"/>
        <item x="40"/>
        <item x="36"/>
        <item x="39"/>
        <item x="44"/>
        <item x="114"/>
        <item x="79"/>
        <item x="86"/>
        <item x="49"/>
        <item x="99"/>
        <item x="37"/>
        <item x="13"/>
        <item x="15"/>
        <item x="60"/>
        <item x="81"/>
        <item x="61"/>
        <item x="53"/>
        <item x="107"/>
        <item x="54"/>
        <item x="24"/>
        <item x="62"/>
        <item x="25"/>
        <item x="28"/>
        <item x="23"/>
        <item x="63"/>
        <item x="100"/>
        <item x="55"/>
        <item x="50"/>
        <item x="51"/>
        <item x="101"/>
        <item x="88"/>
        <item x="64"/>
        <item x="115"/>
        <item x="82"/>
        <item x="117"/>
        <item x="31"/>
        <item x="87"/>
        <item x="45"/>
        <item x="89"/>
        <item x="29"/>
        <item x="65"/>
        <item x="90"/>
        <item x="108"/>
        <item x="27"/>
        <item x="109"/>
        <item x="56"/>
        <item x="66"/>
        <item x="83"/>
        <item x="119"/>
        <item x="106"/>
        <item x="96"/>
        <item x="84"/>
        <item x="46"/>
        <item x="102"/>
        <item x="30"/>
        <item x="47"/>
        <item x="43"/>
        <item x="34"/>
        <item x="67"/>
        <item x="52"/>
        <item x="103"/>
        <item x="68"/>
        <item x="19"/>
        <item x="14"/>
        <item x="4"/>
        <item x="41"/>
        <item x="94"/>
        <item x="57"/>
        <item x="17"/>
        <item x="113"/>
        <item x="42"/>
        <item x="10"/>
        <item x="38"/>
        <item x="110"/>
        <item x="116"/>
        <item x="97"/>
        <item x="21"/>
        <item x="16"/>
        <item x="1"/>
        <item x="91"/>
        <item x="93"/>
        <item x="111"/>
        <item x="69"/>
        <item x="95"/>
        <item x="118"/>
        <item x="70"/>
        <item x="20"/>
        <item x="32"/>
        <item x="85"/>
        <item x="92"/>
        <item x="26"/>
        <item x="3"/>
        <item x="33"/>
        <item x="12"/>
        <item x="18"/>
        <item x="71"/>
        <item x="58"/>
        <item x="72"/>
        <item x="35"/>
        <item x="2"/>
        <item x="0"/>
        <item x="112"/>
        <item x="104"/>
        <item x="73"/>
        <item x="98"/>
        <item x="74"/>
        <item x="22"/>
        <item x="9"/>
        <item x="59"/>
        <item x="6"/>
        <item x="75"/>
        <item x="76"/>
        <item x="105"/>
        <item x="48"/>
        <item x="77"/>
        <item x="7"/>
        <item x="78"/>
        <item x="80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56">
        <item x="151"/>
        <item x="150"/>
        <item x="149"/>
        <item x="146"/>
        <item x="145"/>
        <item x="144"/>
        <item x="148"/>
        <item x="143"/>
        <item x="142"/>
        <item x="147"/>
        <item x="141"/>
        <item x="140"/>
        <item x="152"/>
        <item x="139"/>
        <item x="154"/>
        <item x="153"/>
        <item x="138"/>
        <item x="136"/>
        <item x="130"/>
        <item x="129"/>
        <item x="128"/>
        <item x="135"/>
        <item x="127"/>
        <item x="134"/>
        <item x="109"/>
        <item x="119"/>
        <item x="118"/>
        <item x="108"/>
        <item x="107"/>
        <item x="106"/>
        <item x="105"/>
        <item x="117"/>
        <item x="125"/>
        <item x="104"/>
        <item x="116"/>
        <item x="124"/>
        <item x="103"/>
        <item x="102"/>
        <item x="123"/>
        <item x="115"/>
        <item x="101"/>
        <item x="122"/>
        <item x="126"/>
        <item x="114"/>
        <item x="100"/>
        <item x="99"/>
        <item x="133"/>
        <item x="67"/>
        <item x="66"/>
        <item x="113"/>
        <item x="65"/>
        <item x="132"/>
        <item x="64"/>
        <item x="121"/>
        <item x="63"/>
        <item x="62"/>
        <item x="61"/>
        <item x="84"/>
        <item x="83"/>
        <item x="60"/>
        <item x="82"/>
        <item x="81"/>
        <item x="112"/>
        <item x="131"/>
        <item x="80"/>
        <item x="59"/>
        <item x="137"/>
        <item x="79"/>
        <item x="97"/>
        <item x="96"/>
        <item x="78"/>
        <item x="58"/>
        <item x="77"/>
        <item x="95"/>
        <item x="76"/>
        <item x="94"/>
        <item x="98"/>
        <item x="75"/>
        <item x="93"/>
        <item x="92"/>
        <item x="74"/>
        <item x="73"/>
        <item x="57"/>
        <item x="91"/>
        <item x="111"/>
        <item x="90"/>
        <item x="38"/>
        <item x="155"/>
        <item x="37"/>
        <item x="36"/>
        <item x="89"/>
        <item x="72"/>
        <item x="56"/>
        <item x="120"/>
        <item x="88"/>
        <item x="55"/>
        <item x="35"/>
        <item x="110"/>
        <item x="71"/>
        <item x="54"/>
        <item x="34"/>
        <item x="33"/>
        <item x="32"/>
        <item x="31"/>
        <item x="87"/>
        <item x="53"/>
        <item x="52"/>
        <item x="70"/>
        <item x="30"/>
        <item x="29"/>
        <item x="51"/>
        <item x="28"/>
        <item x="27"/>
        <item x="26"/>
        <item x="50"/>
        <item x="49"/>
        <item x="48"/>
        <item x="47"/>
        <item x="46"/>
        <item x="45"/>
        <item x="25"/>
        <item x="44"/>
        <item x="24"/>
        <item x="43"/>
        <item x="23"/>
        <item x="69"/>
        <item x="42"/>
        <item x="22"/>
        <item x="41"/>
        <item x="68"/>
        <item x="86"/>
        <item x="85"/>
        <item x="21"/>
        <item x="40"/>
        <item x="20"/>
        <item x="39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57">
        <item x="222"/>
        <item x="203"/>
        <item x="128"/>
        <item x="213"/>
        <item x="19"/>
        <item x="155"/>
        <item x="106"/>
        <item x="74"/>
        <item x="221"/>
        <item x="73"/>
        <item x="105"/>
        <item x="37"/>
        <item x="18"/>
        <item x="36"/>
        <item x="86"/>
        <item x="137"/>
        <item x="17"/>
        <item x="65"/>
        <item x="16"/>
        <item x="15"/>
        <item x="64"/>
        <item x="195"/>
        <item x="147"/>
        <item x="256"/>
        <item x="127"/>
        <item x="63"/>
        <item x="54"/>
        <item x="53"/>
        <item x="85"/>
        <item x="146"/>
        <item x="62"/>
        <item x="84"/>
        <item x="172"/>
        <item x="35"/>
        <item x="14"/>
        <item x="61"/>
        <item x="183"/>
        <item x="52"/>
        <item x="51"/>
        <item x="136"/>
        <item x="50"/>
        <item x="60"/>
        <item x="13"/>
        <item x="231"/>
        <item x="34"/>
        <item x="117"/>
        <item x="33"/>
        <item x="12"/>
        <item x="83"/>
        <item x="32"/>
        <item x="11"/>
        <item x="31"/>
        <item x="145"/>
        <item x="104"/>
        <item x="116"/>
        <item x="72"/>
        <item x="10"/>
        <item x="82"/>
        <item x="30"/>
        <item x="115"/>
        <item x="95"/>
        <item x="29"/>
        <item x="251"/>
        <item x="103"/>
        <item x="154"/>
        <item x="9"/>
        <item x="240"/>
        <item x="94"/>
        <item x="49"/>
        <item x="202"/>
        <item x="48"/>
        <item x="47"/>
        <item x="28"/>
        <item x="93"/>
        <item x="81"/>
        <item x="46"/>
        <item x="144"/>
        <item x="102"/>
        <item x="71"/>
        <item x="45"/>
        <item x="27"/>
        <item x="8"/>
        <item x="7"/>
        <item x="143"/>
        <item x="26"/>
        <item x="6"/>
        <item x="44"/>
        <item x="80"/>
        <item x="114"/>
        <item x="239"/>
        <item x="201"/>
        <item x="43"/>
        <item x="5"/>
        <item x="4"/>
        <item x="59"/>
        <item x="135"/>
        <item x="126"/>
        <item x="153"/>
        <item x="188"/>
        <item x="101"/>
        <item x="250"/>
        <item x="113"/>
        <item x="242"/>
        <item x="152"/>
        <item x="112"/>
        <item x="142"/>
        <item x="79"/>
        <item x="25"/>
        <item x="238"/>
        <item x="42"/>
        <item x="125"/>
        <item x="177"/>
        <item x="92"/>
        <item x="194"/>
        <item x="247"/>
        <item x="134"/>
        <item x="220"/>
        <item x="100"/>
        <item x="24"/>
        <item x="227"/>
        <item x="208"/>
        <item x="3"/>
        <item x="230"/>
        <item x="70"/>
        <item x="41"/>
        <item x="91"/>
        <item x="255"/>
        <item x="99"/>
        <item x="23"/>
        <item x="58"/>
        <item x="200"/>
        <item x="78"/>
        <item x="77"/>
        <item x="124"/>
        <item x="111"/>
        <item x="229"/>
        <item x="162"/>
        <item x="165"/>
        <item x="123"/>
        <item x="193"/>
        <item x="187"/>
        <item x="246"/>
        <item x="254"/>
        <item x="216"/>
        <item x="237"/>
        <item x="219"/>
        <item x="69"/>
        <item x="90"/>
        <item x="110"/>
        <item x="133"/>
        <item x="40"/>
        <item x="160"/>
        <item x="89"/>
        <item x="207"/>
        <item x="122"/>
        <item x="132"/>
        <item x="151"/>
        <item x="182"/>
        <item x="109"/>
        <item x="176"/>
        <item x="2"/>
        <item x="253"/>
        <item x="68"/>
        <item x="199"/>
        <item x="22"/>
        <item x="141"/>
        <item x="131"/>
        <item x="150"/>
        <item x="226"/>
        <item x="175"/>
        <item x="57"/>
        <item x="245"/>
        <item x="181"/>
        <item x="212"/>
        <item x="56"/>
        <item x="121"/>
        <item x="140"/>
        <item x="159"/>
        <item x="120"/>
        <item x="180"/>
        <item x="171"/>
        <item x="174"/>
        <item x="192"/>
        <item x="244"/>
        <item x="88"/>
        <item x="178"/>
        <item x="236"/>
        <item x="98"/>
        <item x="158"/>
        <item x="139"/>
        <item x="130"/>
        <item x="186"/>
        <item x="164"/>
        <item x="206"/>
        <item x="149"/>
        <item x="235"/>
        <item x="129"/>
        <item x="170"/>
        <item x="191"/>
        <item x="198"/>
        <item x="1"/>
        <item x="39"/>
        <item x="205"/>
        <item x="157"/>
        <item x="215"/>
        <item x="211"/>
        <item x="148"/>
        <item x="173"/>
        <item x="190"/>
        <item x="55"/>
        <item x="249"/>
        <item x="185"/>
        <item x="97"/>
        <item x="21"/>
        <item x="67"/>
        <item x="243"/>
        <item x="252"/>
        <item x="38"/>
        <item x="20"/>
        <item x="0"/>
        <item x="119"/>
        <item x="163"/>
        <item x="87"/>
        <item x="156"/>
        <item x="179"/>
        <item x="108"/>
        <item x="118"/>
        <item x="76"/>
        <item x="210"/>
        <item x="225"/>
        <item x="169"/>
        <item x="233"/>
        <item x="234"/>
        <item x="75"/>
        <item x="66"/>
        <item x="184"/>
        <item x="138"/>
        <item x="218"/>
        <item x="241"/>
        <item x="161"/>
        <item x="248"/>
        <item x="96"/>
        <item x="214"/>
        <item x="168"/>
        <item x="189"/>
        <item x="209"/>
        <item x="107"/>
        <item x="224"/>
        <item x="197"/>
        <item x="167"/>
        <item x="232"/>
        <item x="228"/>
        <item x="166"/>
        <item x="223"/>
        <item x="196"/>
        <item x="204"/>
        <item x="217"/>
      </items>
    </pivotField>
    <pivotField dataField="1" showAll="0" defaultSubtotal="0">
      <items count="127">
        <item x="122"/>
        <item x="125"/>
        <item x="124"/>
        <item x="123"/>
        <item x="105"/>
        <item x="97"/>
        <item x="114"/>
        <item x="100"/>
        <item x="115"/>
        <item x="67"/>
        <item x="93"/>
        <item x="80"/>
        <item x="37"/>
        <item x="106"/>
        <item x="110"/>
        <item x="94"/>
        <item x="81"/>
        <item x="50"/>
        <item x="90"/>
        <item x="98"/>
        <item x="46"/>
        <item x="30"/>
        <item x="77"/>
        <item x="66"/>
        <item x="69"/>
        <item x="68"/>
        <item x="26"/>
        <item x="99"/>
        <item x="112"/>
        <item x="33"/>
        <item x="96"/>
        <item x="38"/>
        <item x="89"/>
        <item x="56"/>
        <item x="119"/>
        <item x="111"/>
        <item x="108"/>
        <item x="34"/>
        <item x="118"/>
        <item x="35"/>
        <item x="65"/>
        <item x="92"/>
        <item x="82"/>
        <item x="104"/>
        <item x="63"/>
        <item x="75"/>
        <item x="62"/>
        <item x="54"/>
        <item x="121"/>
        <item x="32"/>
        <item x="109"/>
        <item x="117"/>
        <item x="55"/>
        <item x="64"/>
        <item x="113"/>
        <item x="53"/>
        <item x="61"/>
        <item x="116"/>
        <item x="103"/>
        <item x="120"/>
        <item x="73"/>
        <item x="78"/>
        <item x="27"/>
        <item x="91"/>
        <item x="102"/>
        <item x="79"/>
        <item x="39"/>
        <item x="86"/>
        <item x="76"/>
        <item x="95"/>
        <item x="31"/>
        <item x="58"/>
        <item x="88"/>
        <item x="49"/>
        <item x="74"/>
        <item x="60"/>
        <item x="126"/>
        <item x="48"/>
        <item x="87"/>
        <item x="52"/>
        <item x="29"/>
        <item x="101"/>
        <item x="59"/>
        <item x="36"/>
        <item x="107"/>
        <item x="85"/>
        <item x="72"/>
        <item x="16"/>
        <item x="28"/>
        <item x="47"/>
        <item x="45"/>
        <item x="24"/>
        <item x="51"/>
        <item x="57"/>
        <item x="71"/>
        <item x="23"/>
        <item x="25"/>
        <item x="11"/>
        <item x="43"/>
        <item x="8"/>
        <item x="44"/>
        <item x="17"/>
        <item x="15"/>
        <item x="83"/>
        <item x="41"/>
        <item x="70"/>
        <item x="22"/>
        <item x="13"/>
        <item x="42"/>
        <item x="84"/>
        <item x="21"/>
        <item x="20"/>
        <item x="19"/>
        <item x="40"/>
        <item x="14"/>
        <item x="10"/>
        <item x="4"/>
        <item x="5"/>
        <item x="18"/>
        <item x="9"/>
        <item x="12"/>
        <item x="7"/>
        <item x="6"/>
        <item x="3"/>
        <item x="2"/>
        <item x="1"/>
        <item x="0"/>
      </items>
    </pivotField>
    <pivotField dataField="1" showAll="0" defaultSubtotal="0">
      <items count="319">
        <item x="184"/>
        <item x="314"/>
        <item x="37"/>
        <item x="232"/>
        <item x="289"/>
        <item x="222"/>
        <item x="123"/>
        <item x="102"/>
        <item x="48"/>
        <item x="69"/>
        <item x="253"/>
        <item x="298"/>
        <item x="45"/>
        <item x="83"/>
        <item x="30"/>
        <item x="110"/>
        <item x="16"/>
        <item x="269"/>
        <item x="155"/>
        <item x="173"/>
        <item x="128"/>
        <item x="291"/>
        <item x="26"/>
        <item x="240"/>
        <item x="221"/>
        <item x="85"/>
        <item x="33"/>
        <item x="11"/>
        <item x="114"/>
        <item x="8"/>
        <item x="55"/>
        <item x="64"/>
        <item x="99"/>
        <item x="185"/>
        <item x="84"/>
        <item x="17"/>
        <item x="125"/>
        <item x="34"/>
        <item x="15"/>
        <item x="168"/>
        <item x="290"/>
        <item x="79"/>
        <item x="35"/>
        <item x="166"/>
        <item x="220"/>
        <item x="141"/>
        <item x="13"/>
        <item x="68"/>
        <item x="82"/>
        <item x="311"/>
        <item x="98"/>
        <item x="53"/>
        <item x="193"/>
        <item x="127"/>
        <item x="70"/>
        <item x="267"/>
        <item x="165"/>
        <item x="183"/>
        <item x="138"/>
        <item x="32"/>
        <item x="175"/>
        <item x="54"/>
        <item x="263"/>
        <item x="137"/>
        <item x="162"/>
        <item x="112"/>
        <item x="182"/>
        <item x="251"/>
        <item x="282"/>
        <item x="276"/>
        <item x="216"/>
        <item x="51"/>
        <item x="164"/>
        <item x="96"/>
        <item x="186"/>
        <item x="318"/>
        <item x="154"/>
        <item x="101"/>
        <item x="212"/>
        <item x="88"/>
        <item x="19"/>
        <item x="27"/>
        <item x="87"/>
        <item x="172"/>
        <item x="219"/>
        <item x="62"/>
        <item x="249"/>
        <item x="312"/>
        <item x="52"/>
        <item x="152"/>
        <item x="103"/>
        <item x="86"/>
        <item x="140"/>
        <item x="14"/>
        <item x="38"/>
        <item x="287"/>
        <item x="206"/>
        <item x="163"/>
        <item x="237"/>
        <item x="77"/>
        <item x="126"/>
        <item x="66"/>
        <item x="31"/>
        <item x="136"/>
        <item x="262"/>
        <item x="47"/>
        <item x="199"/>
        <item x="10"/>
        <item x="146"/>
        <item x="115"/>
        <item x="61"/>
        <item x="254"/>
        <item x="313"/>
        <item x="4"/>
        <item x="5"/>
        <item x="147"/>
        <item x="299"/>
        <item x="134"/>
        <item x="65"/>
        <item x="268"/>
        <item x="159"/>
        <item x="121"/>
        <item x="210"/>
        <item x="302"/>
        <item x="18"/>
        <item x="170"/>
        <item x="231"/>
        <item x="113"/>
        <item x="288"/>
        <item x="261"/>
        <item x="97"/>
        <item x="245"/>
        <item x="305"/>
        <item x="108"/>
        <item x="67"/>
        <item x="174"/>
        <item x="151"/>
        <item x="248"/>
        <item x="50"/>
        <item x="100"/>
        <item x="217"/>
        <item x="63"/>
        <item x="171"/>
        <item x="296"/>
        <item x="60"/>
        <item x="139"/>
        <item x="106"/>
        <item x="124"/>
        <item x="9"/>
        <item x="74"/>
        <item x="148"/>
        <item x="189"/>
        <item x="132"/>
        <item x="80"/>
        <item x="12"/>
        <item x="76"/>
        <item x="29"/>
        <item x="7"/>
        <item x="180"/>
        <item x="93"/>
        <item x="215"/>
        <item x="36"/>
        <item x="228"/>
        <item x="161"/>
        <item x="81"/>
        <item x="303"/>
        <item x="153"/>
        <item x="294"/>
        <item x="109"/>
        <item x="95"/>
        <item x="179"/>
        <item x="135"/>
        <item x="195"/>
        <item x="230"/>
        <item x="218"/>
        <item x="255"/>
        <item x="181"/>
        <item x="78"/>
        <item x="266"/>
        <item x="252"/>
        <item x="160"/>
        <item x="111"/>
        <item x="190"/>
        <item x="211"/>
        <item x="317"/>
        <item x="158"/>
        <item x="297"/>
        <item x="281"/>
        <item x="46"/>
        <item x="6"/>
        <item x="44"/>
        <item x="28"/>
        <item x="122"/>
        <item x="149"/>
        <item x="205"/>
        <item x="239"/>
        <item x="75"/>
        <item x="49"/>
        <item x="150"/>
        <item x="57"/>
        <item x="250"/>
        <item x="280"/>
        <item x="169"/>
        <item x="227"/>
        <item x="24"/>
        <item x="133"/>
        <item x="3"/>
        <item x="295"/>
        <item x="94"/>
        <item x="209"/>
        <item x="120"/>
        <item x="197"/>
        <item x="188"/>
        <item x="225"/>
        <item x="59"/>
        <item x="107"/>
        <item x="23"/>
        <item x="194"/>
        <item x="238"/>
        <item x="42"/>
        <item x="25"/>
        <item x="244"/>
        <item x="229"/>
        <item x="43"/>
        <item x="279"/>
        <item x="203"/>
        <item x="92"/>
        <item x="226"/>
        <item x="144"/>
        <item x="260"/>
        <item x="316"/>
        <item x="309"/>
        <item x="214"/>
        <item x="157"/>
        <item x="306"/>
        <item x="235"/>
        <item x="273"/>
        <item x="224"/>
        <item x="131"/>
        <item x="286"/>
        <item x="274"/>
        <item x="208"/>
        <item x="91"/>
        <item x="293"/>
        <item x="119"/>
        <item x="278"/>
        <item x="156"/>
        <item x="177"/>
        <item x="58"/>
        <item x="204"/>
        <item x="178"/>
        <item x="40"/>
        <item x="310"/>
        <item x="2"/>
        <item x="304"/>
        <item x="1"/>
        <item x="243"/>
        <item x="117"/>
        <item x="192"/>
        <item x="285"/>
        <item x="73"/>
        <item x="198"/>
        <item x="301"/>
        <item x="118"/>
        <item x="105"/>
        <item x="41"/>
        <item x="22"/>
        <item x="308"/>
        <item x="259"/>
        <item x="145"/>
        <item x="256"/>
        <item x="265"/>
        <item x="247"/>
        <item x="236"/>
        <item x="21"/>
        <item x="72"/>
        <item x="202"/>
        <item x="176"/>
        <item x="272"/>
        <item x="213"/>
        <item x="187"/>
        <item x="56"/>
        <item x="167"/>
        <item x="207"/>
        <item x="234"/>
        <item x="196"/>
        <item x="257"/>
        <item x="258"/>
        <item x="143"/>
        <item x="104"/>
        <item x="233"/>
        <item x="275"/>
        <item x="89"/>
        <item x="292"/>
        <item x="130"/>
        <item x="0"/>
        <item x="223"/>
        <item x="20"/>
        <item x="271"/>
        <item x="201"/>
        <item x="129"/>
        <item x="116"/>
        <item x="39"/>
        <item x="315"/>
        <item x="142"/>
        <item x="284"/>
        <item x="307"/>
        <item x="90"/>
        <item x="300"/>
        <item x="242"/>
        <item x="71"/>
        <item x="277"/>
        <item x="200"/>
        <item x="191"/>
        <item x="241"/>
        <item x="283"/>
        <item x="270"/>
        <item x="246"/>
        <item x="264"/>
      </items>
    </pivotField>
    <pivotField dataField="1" showAll="0" defaultSubtotal="0">
      <items count="96">
        <item x="67"/>
        <item x="87"/>
        <item x="63"/>
        <item x="58"/>
        <item x="90"/>
        <item x="86"/>
        <item x="35"/>
        <item x="65"/>
        <item x="41"/>
        <item x="81"/>
        <item x="57"/>
        <item x="21"/>
        <item x="49"/>
        <item x="66"/>
        <item x="75"/>
        <item x="88"/>
        <item x="91"/>
        <item x="24"/>
        <item x="89"/>
        <item x="27"/>
        <item x="78"/>
        <item x="60"/>
        <item x="61"/>
        <item x="92"/>
        <item x="62"/>
        <item x="43"/>
        <item x="94"/>
        <item x="69"/>
        <item x="73"/>
        <item x="68"/>
        <item x="93"/>
        <item x="46"/>
        <item x="72"/>
        <item x="95"/>
        <item x="18"/>
        <item x="38"/>
        <item x="59"/>
        <item x="80"/>
        <item x="64"/>
        <item x="28"/>
        <item x="44"/>
        <item x="2"/>
        <item x="22"/>
        <item x="79"/>
        <item x="39"/>
        <item x="76"/>
        <item x="23"/>
        <item x="42"/>
        <item x="83"/>
        <item x="77"/>
        <item x="74"/>
        <item x="84"/>
        <item x="85"/>
        <item x="30"/>
        <item x="71"/>
        <item x="53"/>
        <item x="70"/>
        <item x="6"/>
        <item x="82"/>
        <item x="37"/>
        <item x="55"/>
        <item x="12"/>
        <item x="54"/>
        <item x="52"/>
        <item x="47"/>
        <item x="31"/>
        <item x="56"/>
        <item x="34"/>
        <item x="36"/>
        <item x="26"/>
        <item x="33"/>
        <item x="32"/>
        <item x="50"/>
        <item x="51"/>
        <item x="29"/>
        <item x="20"/>
        <item x="25"/>
        <item x="48"/>
        <item x="45"/>
        <item x="19"/>
        <item x="40"/>
        <item x="9"/>
        <item x="0"/>
        <item x="3"/>
        <item x="7"/>
        <item x="14"/>
        <item x="10"/>
        <item x="17"/>
        <item x="15"/>
        <item x="5"/>
        <item x="4"/>
        <item x="16"/>
        <item x="13"/>
        <item x="11"/>
        <item x="1"/>
        <item x="8"/>
      </items>
    </pivotField>
    <pivotField dataField="1" showAll="0" defaultSubtotal="0">
      <items count="251">
        <item x="67"/>
        <item x="123"/>
        <item x="33"/>
        <item x="18"/>
        <item x="39"/>
        <item x="95"/>
        <item x="2"/>
        <item x="58"/>
        <item x="48"/>
        <item x="105"/>
        <item x="22"/>
        <item x="71"/>
        <item x="128"/>
        <item x="229"/>
        <item x="6"/>
        <item x="75"/>
        <item x="108"/>
        <item x="12"/>
        <item x="24"/>
        <item x="127"/>
        <item x="27"/>
        <item x="118"/>
        <item x="221"/>
        <item x="245"/>
        <item x="41"/>
        <item x="65"/>
        <item x="183"/>
        <item x="115"/>
        <item x="196"/>
        <item x="76"/>
        <item x="44"/>
        <item x="242"/>
        <item x="139"/>
        <item x="150"/>
        <item x="106"/>
        <item x="56"/>
        <item x="207"/>
        <item x="19"/>
        <item x="84"/>
        <item x="36"/>
        <item x="9"/>
        <item x="140"/>
        <item x="79"/>
        <item x="151"/>
        <item x="42"/>
        <item x="89"/>
        <item x="66"/>
        <item x="81"/>
        <item x="0"/>
        <item x="231"/>
        <item x="37"/>
        <item x="28"/>
        <item x="3"/>
        <item x="186"/>
        <item x="83"/>
        <item x="145"/>
        <item x="20"/>
        <item x="7"/>
        <item x="133"/>
        <item x="40"/>
        <item x="167"/>
        <item x="69"/>
        <item x="156"/>
        <item x="93"/>
        <item x="199"/>
        <item x="101"/>
        <item x="73"/>
        <item x="23"/>
        <item x="130"/>
        <item x="243"/>
        <item x="14"/>
        <item x="228"/>
        <item x="94"/>
        <item x="234"/>
        <item x="124"/>
        <item x="161"/>
        <item x="59"/>
        <item x="224"/>
        <item x="10"/>
        <item x="52"/>
        <item x="120"/>
        <item x="209"/>
        <item x="138"/>
        <item x="61"/>
        <item x="187"/>
        <item x="102"/>
        <item x="152"/>
        <item x="30"/>
        <item x="62"/>
        <item x="45"/>
        <item x="134"/>
        <item x="103"/>
        <item x="154"/>
        <item x="169"/>
        <item x="248"/>
        <item x="54"/>
        <item x="149"/>
        <item x="63"/>
        <item x="53"/>
        <item x="112"/>
        <item x="135"/>
        <item x="121"/>
        <item x="51"/>
        <item x="46"/>
        <item x="176"/>
        <item x="85"/>
        <item x="144"/>
        <item x="220"/>
        <item x="35"/>
        <item x="153"/>
        <item x="17"/>
        <item x="55"/>
        <item x="15"/>
        <item x="136"/>
        <item x="180"/>
        <item x="189"/>
        <item x="158"/>
        <item x="74"/>
        <item x="68"/>
        <item x="80"/>
        <item x="113"/>
        <item x="126"/>
        <item x="88"/>
        <item x="141"/>
        <item x="77"/>
        <item x="5"/>
        <item x="92"/>
        <item x="4"/>
        <item x="90"/>
        <item x="16"/>
        <item x="13"/>
        <item x="226"/>
        <item x="132"/>
        <item x="143"/>
        <item x="34"/>
        <item x="26"/>
        <item x="32"/>
        <item x="249"/>
        <item x="91"/>
        <item x="119"/>
        <item x="110"/>
        <item x="137"/>
        <item x="49"/>
        <item x="188"/>
        <item x="99"/>
        <item x="78"/>
        <item x="125"/>
        <item x="233"/>
        <item x="50"/>
        <item x="31"/>
        <item x="60"/>
        <item x="86"/>
        <item x="117"/>
        <item x="162"/>
        <item x="178"/>
        <item x="129"/>
        <item x="225"/>
        <item x="165"/>
        <item x="122"/>
        <item x="11"/>
        <item x="107"/>
        <item x="97"/>
        <item x="246"/>
        <item x="230"/>
        <item x="147"/>
        <item x="211"/>
        <item x="87"/>
        <item x="64"/>
        <item x="198"/>
        <item x="131"/>
        <item x="114"/>
        <item x="82"/>
        <item x="29"/>
        <item x="148"/>
        <item x="72"/>
        <item x="239"/>
        <item x="1"/>
        <item x="57"/>
        <item x="111"/>
        <item x="47"/>
        <item x="100"/>
        <item x="227"/>
        <item x="70"/>
        <item x="193"/>
        <item x="236"/>
        <item x="166"/>
        <item x="181"/>
        <item x="244"/>
        <item x="159"/>
        <item x="21"/>
        <item x="25"/>
        <item x="8"/>
        <item x="43"/>
        <item x="200"/>
        <item x="96"/>
        <item x="202"/>
        <item x="247"/>
        <item x="177"/>
        <item x="208"/>
        <item x="155"/>
        <item x="223"/>
        <item x="241"/>
        <item x="38"/>
        <item x="142"/>
        <item x="104"/>
        <item x="168"/>
        <item x="205"/>
        <item x="185"/>
        <item x="163"/>
        <item x="192"/>
        <item x="195"/>
        <item x="214"/>
        <item x="232"/>
        <item x="109"/>
        <item x="250"/>
        <item x="172"/>
        <item x="212"/>
        <item x="164"/>
        <item x="238"/>
        <item x="190"/>
        <item x="218"/>
        <item x="184"/>
        <item x="222"/>
        <item x="182"/>
        <item x="98"/>
        <item x="174"/>
        <item x="240"/>
        <item x="197"/>
        <item x="235"/>
        <item x="116"/>
        <item x="160"/>
        <item x="171"/>
        <item x="219"/>
        <item x="210"/>
        <item x="237"/>
        <item x="146"/>
        <item x="191"/>
        <item x="217"/>
        <item x="204"/>
        <item x="175"/>
        <item x="215"/>
        <item x="173"/>
        <item x="179"/>
        <item x="157"/>
        <item x="194"/>
        <item x="216"/>
        <item x="206"/>
        <item x="170"/>
        <item x="203"/>
        <item x="201"/>
        <item x="213"/>
      </items>
    </pivotField>
    <pivotField dataField="1" showAll="0" defaultSubtotal="0">
      <items count="5">
        <item x="0"/>
        <item x="1"/>
        <item x="3"/>
        <item x="4"/>
        <item x="2"/>
      </items>
    </pivotField>
  </pivotFields>
  <rowFields count="3">
    <field x="2"/>
    <field x="6"/>
    <field x="5"/>
  </rowFields>
  <rowItems count="925">
    <i>
      <x/>
    </i>
    <i r="1">
      <x/>
      <x v="102"/>
    </i>
    <i r="1">
      <x v="1"/>
      <x v="80"/>
    </i>
    <i r="1">
      <x v="2"/>
      <x v="101"/>
    </i>
    <i r="1">
      <x v="3"/>
      <x v="93"/>
    </i>
    <i r="1">
      <x v="4"/>
      <x v="66"/>
    </i>
    <i r="1">
      <x v="5"/>
      <x v="2"/>
    </i>
    <i r="1">
      <x v="6"/>
      <x v="111"/>
    </i>
    <i r="1">
      <x v="7"/>
      <x v="117"/>
    </i>
    <i r="1">
      <x v="8"/>
      <x/>
    </i>
    <i r="1">
      <x v="9"/>
      <x v="109"/>
    </i>
    <i r="1">
      <x v="10"/>
      <x v="73"/>
    </i>
    <i r="1">
      <x v="11"/>
      <x v="1"/>
    </i>
    <i r="1">
      <x v="12"/>
      <x v="95"/>
    </i>
    <i r="1">
      <x v="13"/>
      <x v="13"/>
    </i>
    <i r="1">
      <x v="14"/>
      <x v="65"/>
    </i>
    <i r="1">
      <x v="15"/>
      <x v="14"/>
    </i>
    <i r="1">
      <x v="16"/>
      <x v="79"/>
    </i>
    <i r="1">
      <x v="17"/>
      <x v="70"/>
    </i>
    <i r="1">
      <x v="18"/>
      <x v="96"/>
    </i>
    <i r="1">
      <x v="19"/>
      <x v="64"/>
    </i>
    <i t="blank">
      <x/>
    </i>
    <i>
      <x v="1"/>
    </i>
    <i r="1">
      <x/>
      <x v="102"/>
    </i>
    <i r="1">
      <x v="1"/>
      <x v="80"/>
    </i>
    <i r="1">
      <x v="2"/>
      <x v="101"/>
    </i>
    <i r="1">
      <x v="3"/>
      <x v="93"/>
    </i>
    <i r="1">
      <x v="4"/>
      <x v="109"/>
    </i>
    <i r="1">
      <x v="5"/>
      <x v="111"/>
    </i>
    <i r="1">
      <x v="6"/>
      <x/>
    </i>
    <i r="1">
      <x v="7"/>
      <x v="66"/>
    </i>
    <i r="2">
      <x v="95"/>
    </i>
    <i r="1">
      <x v="9"/>
      <x v="117"/>
    </i>
    <i r="1">
      <x v="10"/>
      <x v="1"/>
    </i>
    <i r="1">
      <x v="11"/>
      <x v="73"/>
    </i>
    <i r="1">
      <x v="12"/>
      <x v="2"/>
    </i>
    <i r="1">
      <x v="13"/>
      <x v="79"/>
    </i>
    <i r="1">
      <x v="14"/>
      <x v="13"/>
    </i>
    <i r="1">
      <x v="15"/>
      <x v="88"/>
    </i>
    <i r="1">
      <x v="16"/>
      <x v="96"/>
    </i>
    <i r="1">
      <x v="17"/>
      <x v="78"/>
    </i>
    <i r="1">
      <x v="18"/>
      <x v="14"/>
    </i>
    <i r="1">
      <x v="19"/>
      <x v="108"/>
    </i>
    <i t="blank">
      <x v="1"/>
    </i>
    <i>
      <x v="2"/>
    </i>
    <i r="1">
      <x/>
      <x v="102"/>
    </i>
    <i r="1">
      <x v="1"/>
      <x v="80"/>
    </i>
    <i r="1">
      <x v="2"/>
      <x v="101"/>
    </i>
    <i r="1">
      <x v="3"/>
      <x v="93"/>
    </i>
    <i r="1">
      <x v="4"/>
      <x v="111"/>
    </i>
    <i r="1">
      <x v="5"/>
      <x v="109"/>
    </i>
    <i r="1">
      <x v="6"/>
      <x v="1"/>
    </i>
    <i r="1">
      <x v="7"/>
      <x v="95"/>
    </i>
    <i r="1">
      <x v="8"/>
      <x v="73"/>
    </i>
    <i r="1">
      <x v="9"/>
      <x v="66"/>
    </i>
    <i r="1">
      <x v="10"/>
      <x v="79"/>
    </i>
    <i r="1">
      <x v="11"/>
      <x v="96"/>
    </i>
    <i r="1">
      <x v="12"/>
      <x v="13"/>
    </i>
    <i r="2">
      <x v="117"/>
    </i>
    <i r="1">
      <x v="14"/>
      <x/>
    </i>
    <i r="1">
      <x v="15"/>
      <x v="2"/>
    </i>
    <i r="1">
      <x v="16"/>
      <x v="65"/>
    </i>
    <i r="1">
      <x v="17"/>
      <x v="88"/>
    </i>
    <i r="1">
      <x v="18"/>
      <x v="70"/>
    </i>
    <i r="1">
      <x v="19"/>
      <x v="14"/>
    </i>
    <i t="blank">
      <x v="2"/>
    </i>
    <i>
      <x v="3"/>
    </i>
    <i r="1">
      <x/>
      <x v="102"/>
    </i>
    <i r="1">
      <x v="1"/>
      <x v="80"/>
    </i>
    <i r="1">
      <x v="2"/>
      <x v="101"/>
    </i>
    <i r="1">
      <x v="3"/>
      <x v="93"/>
    </i>
    <i r="1">
      <x v="4"/>
      <x v="25"/>
    </i>
    <i r="1">
      <x v="5"/>
      <x v="21"/>
    </i>
    <i r="1">
      <x v="6"/>
      <x v="2"/>
    </i>
    <i r="2">
      <x v="73"/>
    </i>
    <i r="1">
      <x v="8"/>
      <x v="23"/>
    </i>
    <i r="2">
      <x v="66"/>
    </i>
    <i r="2">
      <x v="111"/>
    </i>
    <i r="1">
      <x v="11"/>
      <x v="70"/>
    </i>
    <i r="1">
      <x v="12"/>
      <x v="64"/>
    </i>
    <i r="2">
      <x v="65"/>
    </i>
    <i r="1">
      <x v="14"/>
      <x v="95"/>
    </i>
    <i r="1">
      <x v="15"/>
      <x v="92"/>
    </i>
    <i r="1">
      <x v="16"/>
      <x v="45"/>
    </i>
    <i r="1">
      <x v="17"/>
      <x/>
    </i>
    <i r="2">
      <x v="24"/>
    </i>
    <i r="1">
      <x v="19"/>
      <x v="13"/>
    </i>
    <i t="blank">
      <x v="3"/>
    </i>
    <i>
      <x v="4"/>
    </i>
    <i r="1">
      <x/>
      <x v="102"/>
    </i>
    <i r="1">
      <x v="1"/>
      <x v="80"/>
    </i>
    <i r="1">
      <x v="2"/>
      <x v="101"/>
    </i>
    <i r="1">
      <x v="3"/>
      <x v="66"/>
    </i>
    <i r="1">
      <x v="4"/>
      <x v="117"/>
    </i>
    <i r="1">
      <x v="5"/>
      <x v="93"/>
    </i>
    <i r="1">
      <x v="6"/>
      <x v="2"/>
    </i>
    <i r="1">
      <x v="7"/>
      <x v="111"/>
    </i>
    <i r="1">
      <x v="8"/>
      <x v="70"/>
    </i>
    <i r="1">
      <x v="9"/>
      <x v="109"/>
    </i>
    <i r="1">
      <x v="10"/>
      <x v="95"/>
    </i>
    <i r="1">
      <x v="11"/>
      <x v="13"/>
    </i>
    <i r="1">
      <x v="12"/>
      <x v="1"/>
    </i>
    <i r="1">
      <x v="13"/>
      <x v="45"/>
    </i>
    <i r="1">
      <x v="14"/>
      <x/>
    </i>
    <i r="1">
      <x v="15"/>
      <x v="64"/>
    </i>
    <i r="1">
      <x v="16"/>
      <x v="73"/>
    </i>
    <i r="2">
      <x v="79"/>
    </i>
    <i r="1">
      <x v="18"/>
      <x v="14"/>
    </i>
    <i r="2">
      <x v="65"/>
    </i>
    <i t="blank">
      <x v="4"/>
    </i>
    <i>
      <x v="5"/>
    </i>
    <i r="1">
      <x/>
      <x v="80"/>
    </i>
    <i r="1">
      <x v="1"/>
      <x v="102"/>
    </i>
    <i r="1">
      <x v="2"/>
      <x v="101"/>
    </i>
    <i r="1">
      <x v="3"/>
      <x v="93"/>
    </i>
    <i r="1">
      <x v="4"/>
      <x v="66"/>
    </i>
    <i r="1">
      <x v="5"/>
      <x v="111"/>
    </i>
    <i r="1">
      <x v="6"/>
      <x v="117"/>
    </i>
    <i r="1">
      <x v="7"/>
      <x v="79"/>
    </i>
    <i r="1">
      <x v="8"/>
      <x v="41"/>
    </i>
    <i r="1">
      <x v="9"/>
      <x v="2"/>
    </i>
    <i r="1">
      <x v="10"/>
      <x v="109"/>
    </i>
    <i r="1">
      <x v="11"/>
      <x v="13"/>
    </i>
    <i r="1">
      <x v="12"/>
      <x v="1"/>
    </i>
    <i r="1">
      <x v="13"/>
      <x v="14"/>
    </i>
    <i r="1">
      <x v="14"/>
      <x v="95"/>
    </i>
    <i r="1">
      <x v="15"/>
      <x v="73"/>
    </i>
    <i r="1">
      <x v="16"/>
      <x v="56"/>
    </i>
    <i r="2">
      <x v="70"/>
    </i>
    <i r="1">
      <x v="18"/>
      <x v="37"/>
    </i>
    <i r="2">
      <x v="65"/>
    </i>
    <i t="blank">
      <x v="5"/>
    </i>
    <i>
      <x v="6"/>
    </i>
    <i r="1">
      <x/>
      <x v="102"/>
    </i>
    <i r="1">
      <x v="1"/>
      <x v="101"/>
    </i>
    <i r="1">
      <x v="2"/>
      <x v="2"/>
    </i>
    <i r="1">
      <x v="3"/>
      <x v="93"/>
    </i>
    <i r="1">
      <x v="4"/>
      <x v="65"/>
    </i>
    <i r="1">
      <x v="5"/>
      <x v="117"/>
    </i>
    <i r="1">
      <x v="6"/>
      <x/>
    </i>
    <i r="1">
      <x v="7"/>
      <x v="13"/>
    </i>
    <i r="2">
      <x v="95"/>
    </i>
    <i r="1">
      <x v="9"/>
      <x v="1"/>
    </i>
    <i r="1">
      <x v="10"/>
      <x v="73"/>
    </i>
    <i r="2">
      <x v="96"/>
    </i>
    <i r="2">
      <x v="111"/>
    </i>
    <i r="1">
      <x v="13"/>
      <x v="89"/>
    </i>
    <i r="2">
      <x v="94"/>
    </i>
    <i r="1">
      <x v="15"/>
      <x v="66"/>
    </i>
    <i r="2">
      <x v="80"/>
    </i>
    <i r="1">
      <x v="17"/>
      <x v="70"/>
    </i>
    <i r="2">
      <x v="92"/>
    </i>
    <i r="2">
      <x v="109"/>
    </i>
    <i t="blank">
      <x v="6"/>
    </i>
    <i>
      <x v="7"/>
    </i>
    <i r="1">
      <x/>
      <x v="102"/>
    </i>
    <i r="1">
      <x v="1"/>
      <x v="80"/>
    </i>
    <i r="1">
      <x v="2"/>
      <x v="93"/>
    </i>
    <i r="1">
      <x v="3"/>
      <x v="101"/>
    </i>
    <i r="1">
      <x v="4"/>
      <x v="111"/>
    </i>
    <i r="1">
      <x v="5"/>
      <x v="66"/>
    </i>
    <i r="1">
      <x v="6"/>
      <x v="96"/>
    </i>
    <i r="1">
      <x v="7"/>
      <x v="95"/>
    </i>
    <i r="1">
      <x v="8"/>
      <x/>
    </i>
    <i r="1">
      <x v="9"/>
      <x v="109"/>
    </i>
    <i r="1">
      <x v="10"/>
      <x v="2"/>
    </i>
    <i r="2">
      <x v="70"/>
    </i>
    <i r="1">
      <x v="12"/>
      <x v="117"/>
    </i>
    <i r="1">
      <x v="13"/>
      <x v="65"/>
    </i>
    <i r="1">
      <x v="14"/>
      <x v="37"/>
    </i>
    <i r="1">
      <x v="15"/>
      <x v="73"/>
    </i>
    <i r="1">
      <x v="16"/>
      <x v="64"/>
    </i>
    <i r="1">
      <x v="17"/>
      <x v="14"/>
    </i>
    <i r="2">
      <x v="59"/>
    </i>
    <i r="2">
      <x v="100"/>
    </i>
    <i t="blank">
      <x v="7"/>
    </i>
    <i>
      <x v="8"/>
    </i>
    <i r="1">
      <x/>
      <x v="80"/>
    </i>
    <i r="1">
      <x v="1"/>
      <x v="102"/>
    </i>
    <i r="1">
      <x v="2"/>
      <x v="101"/>
    </i>
    <i r="1">
      <x v="3"/>
      <x/>
    </i>
    <i r="1">
      <x v="4"/>
      <x v="2"/>
    </i>
    <i r="1">
      <x v="5"/>
      <x v="93"/>
    </i>
    <i r="1">
      <x v="6"/>
      <x v="66"/>
    </i>
    <i r="1">
      <x v="7"/>
      <x v="117"/>
    </i>
    <i r="1">
      <x v="8"/>
      <x v="111"/>
    </i>
    <i r="1">
      <x v="9"/>
      <x v="65"/>
    </i>
    <i r="1">
      <x v="10"/>
      <x v="14"/>
    </i>
    <i r="1">
      <x v="11"/>
      <x v="79"/>
    </i>
    <i r="1">
      <x v="12"/>
      <x v="1"/>
    </i>
    <i r="2">
      <x v="96"/>
    </i>
    <i r="1">
      <x v="14"/>
      <x v="4"/>
    </i>
    <i r="2">
      <x v="88"/>
    </i>
    <i r="1">
      <x v="16"/>
      <x v="95"/>
    </i>
    <i r="1">
      <x v="17"/>
      <x v="12"/>
    </i>
    <i r="2">
      <x v="13"/>
    </i>
    <i r="1">
      <x v="19"/>
      <x v="92"/>
    </i>
    <i t="blank">
      <x v="8"/>
    </i>
    <i>
      <x v="9"/>
    </i>
    <i r="1">
      <x/>
      <x v="102"/>
    </i>
    <i r="1">
      <x v="1"/>
      <x v="80"/>
    </i>
    <i r="1">
      <x v="2"/>
      <x v="73"/>
    </i>
    <i r="1">
      <x v="3"/>
      <x v="101"/>
    </i>
    <i r="1">
      <x v="4"/>
      <x/>
    </i>
    <i r="1">
      <x v="5"/>
      <x v="2"/>
    </i>
    <i r="1">
      <x v="6"/>
      <x v="66"/>
    </i>
    <i r="1">
      <x v="7"/>
      <x v="109"/>
    </i>
    <i r="1">
      <x v="8"/>
      <x v="93"/>
    </i>
    <i r="1">
      <x v="9"/>
      <x v="117"/>
    </i>
    <i r="1">
      <x v="10"/>
      <x v="13"/>
    </i>
    <i r="1">
      <x v="11"/>
      <x v="111"/>
    </i>
    <i r="1">
      <x v="12"/>
      <x v="37"/>
    </i>
    <i r="2">
      <x v="65"/>
    </i>
    <i r="1">
      <x v="14"/>
      <x v="70"/>
    </i>
    <i r="1">
      <x v="15"/>
      <x v="74"/>
    </i>
    <i r="1">
      <x v="16"/>
      <x v="1"/>
    </i>
    <i r="2">
      <x v="12"/>
    </i>
    <i r="2">
      <x v="14"/>
    </i>
    <i r="1">
      <x v="19"/>
      <x v="79"/>
    </i>
    <i t="blank">
      <x v="9"/>
    </i>
    <i>
      <x v="10"/>
    </i>
    <i r="1">
      <x/>
      <x v="102"/>
    </i>
    <i r="1">
      <x v="1"/>
      <x v="80"/>
    </i>
    <i r="1">
      <x v="2"/>
      <x v="2"/>
    </i>
    <i r="1">
      <x v="3"/>
      <x v="101"/>
    </i>
    <i r="1">
      <x v="4"/>
      <x v="117"/>
    </i>
    <i r="1">
      <x v="5"/>
      <x v="109"/>
    </i>
    <i r="1">
      <x v="6"/>
      <x v="93"/>
    </i>
    <i r="1">
      <x v="7"/>
      <x v="66"/>
    </i>
    <i r="2">
      <x v="96"/>
    </i>
    <i r="1">
      <x v="9"/>
      <x/>
    </i>
    <i r="1">
      <x v="10"/>
      <x v="111"/>
    </i>
    <i r="1">
      <x v="11"/>
      <x v="45"/>
    </i>
    <i r="1">
      <x v="12"/>
      <x v="13"/>
    </i>
    <i r="2">
      <x v="73"/>
    </i>
    <i r="1">
      <x v="14"/>
      <x v="1"/>
    </i>
    <i r="2">
      <x v="65"/>
    </i>
    <i r="2">
      <x v="95"/>
    </i>
    <i r="1">
      <x v="17"/>
      <x v="64"/>
    </i>
    <i r="1">
      <x v="18"/>
      <x v="92"/>
    </i>
    <i r="1">
      <x v="19"/>
      <x v="5"/>
    </i>
    <i t="blank">
      <x v="10"/>
    </i>
    <i>
      <x v="11"/>
    </i>
    <i r="1">
      <x/>
      <x v="102"/>
    </i>
    <i r="1">
      <x v="1"/>
      <x v="101"/>
    </i>
    <i r="1">
      <x v="2"/>
      <x/>
    </i>
    <i r="1">
      <x v="3"/>
      <x v="66"/>
    </i>
    <i r="1">
      <x v="4"/>
      <x v="2"/>
    </i>
    <i r="1">
      <x v="5"/>
      <x v="111"/>
    </i>
    <i r="1">
      <x v="6"/>
      <x v="73"/>
    </i>
    <i r="1">
      <x v="7"/>
      <x v="1"/>
    </i>
    <i r="1">
      <x v="8"/>
      <x v="13"/>
    </i>
    <i r="1">
      <x v="9"/>
      <x v="80"/>
    </i>
    <i r="2">
      <x v="117"/>
    </i>
    <i r="1">
      <x v="11"/>
      <x v="64"/>
    </i>
    <i r="1">
      <x v="12"/>
      <x v="3"/>
    </i>
    <i r="2">
      <x v="67"/>
    </i>
    <i r="1">
      <x v="14"/>
      <x v="14"/>
    </i>
    <i r="2">
      <x v="92"/>
    </i>
    <i r="2">
      <x v="109"/>
    </i>
    <i r="1">
      <x v="17"/>
      <x v="37"/>
    </i>
    <i r="2">
      <x v="70"/>
    </i>
    <i r="2">
      <x v="72"/>
    </i>
    <i t="blank">
      <x v="11"/>
    </i>
    <i>
      <x v="12"/>
    </i>
    <i r="1">
      <x/>
      <x v="102"/>
    </i>
    <i r="1">
      <x v="1"/>
      <x v="80"/>
    </i>
    <i r="1">
      <x v="2"/>
      <x v="101"/>
    </i>
    <i r="1">
      <x v="3"/>
      <x v="66"/>
    </i>
    <i r="1">
      <x v="4"/>
      <x v="2"/>
    </i>
    <i r="1">
      <x v="5"/>
      <x/>
    </i>
    <i r="2">
      <x v="117"/>
    </i>
    <i r="1">
      <x v="7"/>
      <x v="93"/>
    </i>
    <i r="1">
      <x v="8"/>
      <x v="25"/>
    </i>
    <i r="1">
      <x v="9"/>
      <x v="73"/>
    </i>
    <i r="1">
      <x v="10"/>
      <x v="70"/>
    </i>
    <i r="1">
      <x v="11"/>
      <x v="65"/>
    </i>
    <i r="1">
      <x v="12"/>
      <x v="1"/>
    </i>
    <i r="2">
      <x v="79"/>
    </i>
    <i r="1">
      <x v="14"/>
      <x v="13"/>
    </i>
    <i r="2">
      <x v="109"/>
    </i>
    <i r="2">
      <x v="111"/>
    </i>
    <i r="1">
      <x v="17"/>
      <x v="14"/>
    </i>
    <i r="1">
      <x v="18"/>
      <x v="92"/>
    </i>
    <i r="1">
      <x v="19"/>
      <x v="21"/>
    </i>
    <i r="2">
      <x v="37"/>
    </i>
    <i r="2">
      <x v="94"/>
    </i>
    <i t="blank">
      <x v="12"/>
    </i>
    <i>
      <x v="13"/>
    </i>
    <i r="1">
      <x/>
      <x/>
    </i>
    <i r="1">
      <x v="1"/>
      <x v="80"/>
    </i>
    <i r="1">
      <x v="2"/>
      <x v="102"/>
    </i>
    <i r="1">
      <x v="3"/>
      <x v="2"/>
    </i>
    <i r="1">
      <x v="4"/>
      <x v="1"/>
    </i>
    <i r="1">
      <x v="5"/>
      <x v="117"/>
    </i>
    <i r="1">
      <x v="6"/>
      <x v="4"/>
    </i>
    <i r="2">
      <x v="13"/>
    </i>
    <i r="2">
      <x v="14"/>
    </i>
    <i r="2">
      <x v="58"/>
    </i>
    <i r="2">
      <x v="64"/>
    </i>
    <i r="2">
      <x v="73"/>
    </i>
    <i r="2">
      <x v="101"/>
    </i>
    <i r="1">
      <x v="13"/>
      <x v="12"/>
    </i>
    <i r="2">
      <x v="109"/>
    </i>
    <i r="2">
      <x v="111"/>
    </i>
    <i r="1">
      <x v="16"/>
      <x v="3"/>
    </i>
    <i r="2">
      <x v="6"/>
    </i>
    <i r="2">
      <x v="39"/>
    </i>
    <i r="2">
      <x v="54"/>
    </i>
    <i r="2">
      <x v="57"/>
    </i>
    <i r="2">
      <x v="93"/>
    </i>
    <i r="2">
      <x v="96"/>
    </i>
    <i t="blank">
      <x v="13"/>
    </i>
    <i>
      <x v="14"/>
    </i>
    <i r="1">
      <x/>
      <x v="102"/>
    </i>
    <i r="1">
      <x v="1"/>
      <x v="117"/>
    </i>
    <i r="1">
      <x v="2"/>
      <x/>
    </i>
    <i r="2">
      <x v="2"/>
    </i>
    <i r="2">
      <x v="66"/>
    </i>
    <i r="2">
      <x v="101"/>
    </i>
    <i r="1">
      <x v="6"/>
      <x v="14"/>
    </i>
    <i r="2">
      <x v="73"/>
    </i>
    <i r="2">
      <x v="94"/>
    </i>
    <i r="2">
      <x v="111"/>
    </i>
    <i r="1">
      <x v="10"/>
      <x v="93"/>
    </i>
    <i r="2">
      <x v="109"/>
    </i>
    <i r="1">
      <x v="12"/>
      <x v="1"/>
    </i>
    <i r="2">
      <x v="12"/>
    </i>
    <i r="2">
      <x v="74"/>
    </i>
    <i r="2">
      <x v="78"/>
    </i>
    <i r="2">
      <x v="108"/>
    </i>
    <i r="2">
      <x v="115"/>
    </i>
    <i r="1">
      <x v="18"/>
      <x v="6"/>
    </i>
    <i r="2">
      <x v="10"/>
    </i>
    <i r="2">
      <x v="64"/>
    </i>
    <i r="2">
      <x v="70"/>
    </i>
    <i r="2">
      <x v="72"/>
    </i>
    <i r="2">
      <x v="92"/>
    </i>
    <i r="2">
      <x v="100"/>
    </i>
    <i t="blank">
      <x v="14"/>
    </i>
    <i>
      <x v="15"/>
    </i>
    <i r="1">
      <x/>
      <x v="29"/>
    </i>
    <i r="2">
      <x v="30"/>
    </i>
    <i r="2">
      <x v="65"/>
    </i>
    <i r="2">
      <x v="73"/>
    </i>
    <i r="1">
      <x v="4"/>
      <x v="61"/>
    </i>
    <i r="2">
      <x v="72"/>
    </i>
    <i r="2">
      <x v="92"/>
    </i>
    <i r="1">
      <x v="7"/>
      <x v="18"/>
    </i>
    <i r="2">
      <x v="20"/>
    </i>
    <i r="2">
      <x v="28"/>
    </i>
    <i r="2">
      <x v="47"/>
    </i>
    <i r="2">
      <x v="69"/>
    </i>
    <i r="2">
      <x v="98"/>
    </i>
    <i r="2">
      <x v="101"/>
    </i>
    <i r="2">
      <x v="102"/>
    </i>
    <i r="2">
      <x v="110"/>
    </i>
    <i r="1">
      <x v="16"/>
      <x v="1"/>
    </i>
    <i r="2">
      <x v="2"/>
    </i>
    <i r="2">
      <x v="4"/>
    </i>
    <i r="2">
      <x v="5"/>
    </i>
    <i r="2">
      <x v="13"/>
    </i>
    <i r="2">
      <x v="15"/>
    </i>
    <i r="2">
      <x v="17"/>
    </i>
    <i r="2">
      <x v="22"/>
    </i>
    <i r="2">
      <x v="26"/>
    </i>
    <i r="2">
      <x v="33"/>
    </i>
    <i r="2">
      <x v="42"/>
    </i>
    <i r="2">
      <x v="48"/>
    </i>
    <i r="2">
      <x v="59"/>
    </i>
    <i r="2">
      <x v="60"/>
    </i>
    <i r="2">
      <x v="63"/>
    </i>
    <i r="2">
      <x v="64"/>
    </i>
    <i r="2">
      <x v="84"/>
    </i>
    <i r="2">
      <x v="87"/>
    </i>
    <i r="2">
      <x v="89"/>
    </i>
    <i r="2">
      <x v="94"/>
    </i>
    <i r="2">
      <x v="97"/>
    </i>
    <i r="2">
      <x v="99"/>
    </i>
    <i r="2">
      <x v="105"/>
    </i>
    <i r="2">
      <x v="107"/>
    </i>
    <i r="2">
      <x v="112"/>
    </i>
    <i r="2">
      <x v="113"/>
    </i>
    <i r="2">
      <x v="116"/>
    </i>
    <i r="2">
      <x v="117"/>
    </i>
    <i r="2">
      <x v="118"/>
    </i>
    <i t="blank">
      <x v="15"/>
    </i>
    <i>
      <x v="16"/>
    </i>
    <i r="1">
      <x/>
      <x v="79"/>
    </i>
    <i r="1">
      <x v="1"/>
      <x v="80"/>
    </i>
    <i r="1">
      <x v="2"/>
      <x v="65"/>
    </i>
    <i r="1">
      <x v="3"/>
      <x v="64"/>
    </i>
    <i r="1">
      <x v="4"/>
      <x v="73"/>
    </i>
    <i r="1">
      <x v="5"/>
      <x/>
    </i>
    <i r="2">
      <x v="102"/>
    </i>
    <i r="1">
      <x v="7"/>
      <x v="1"/>
    </i>
    <i r="2">
      <x v="4"/>
    </i>
    <i r="2">
      <x v="61"/>
    </i>
    <i r="1">
      <x v="10"/>
      <x v="26"/>
    </i>
    <i r="2">
      <x v="67"/>
    </i>
    <i r="2">
      <x v="72"/>
    </i>
    <i r="2">
      <x v="89"/>
    </i>
    <i r="2">
      <x v="101"/>
    </i>
    <i r="1">
      <x v="15"/>
      <x v="8"/>
    </i>
    <i r="2">
      <x v="54"/>
    </i>
    <i r="2">
      <x v="63"/>
    </i>
    <i r="2">
      <x v="70"/>
    </i>
    <i r="2">
      <x v="92"/>
    </i>
    <i r="2">
      <x v="119"/>
    </i>
    <i t="blank">
      <x v="16"/>
    </i>
    <i>
      <x v="17"/>
    </i>
    <i r="1">
      <x/>
      <x v="101"/>
    </i>
    <i r="1">
      <x v="1"/>
      <x v="26"/>
    </i>
    <i r="1">
      <x v="2"/>
      <x/>
    </i>
    <i r="2">
      <x v="117"/>
    </i>
    <i r="1">
      <x v="4"/>
      <x v="65"/>
    </i>
    <i r="2">
      <x v="102"/>
    </i>
    <i r="1">
      <x v="6"/>
      <x v="14"/>
    </i>
    <i r="2">
      <x v="16"/>
    </i>
    <i r="2">
      <x v="73"/>
    </i>
    <i r="2">
      <x v="80"/>
    </i>
    <i r="2">
      <x v="92"/>
    </i>
    <i r="2">
      <x v="96"/>
    </i>
    <i r="1">
      <x v="12"/>
      <x v="2"/>
    </i>
    <i r="1">
      <x v="13"/>
      <x v="1"/>
    </i>
    <i r="2">
      <x v="13"/>
    </i>
    <i r="2">
      <x v="18"/>
    </i>
    <i r="2">
      <x v="66"/>
    </i>
    <i r="2">
      <x v="70"/>
    </i>
    <i r="1">
      <x v="18"/>
      <x v="35"/>
    </i>
    <i r="2">
      <x v="45"/>
    </i>
    <i r="2">
      <x v="72"/>
    </i>
    <i r="2">
      <x v="93"/>
    </i>
    <i r="2">
      <x v="100"/>
    </i>
    <i t="blank">
      <x v="17"/>
    </i>
    <i>
      <x v="18"/>
    </i>
    <i r="1">
      <x/>
      <x v="65"/>
    </i>
    <i r="2">
      <x v="101"/>
    </i>
    <i r="1">
      <x v="2"/>
      <x/>
    </i>
    <i r="2">
      <x v="3"/>
    </i>
    <i r="2">
      <x v="4"/>
    </i>
    <i r="2">
      <x v="16"/>
    </i>
    <i r="2">
      <x v="97"/>
    </i>
    <i r="2">
      <x v="102"/>
    </i>
    <i r="1">
      <x v="8"/>
      <x v="14"/>
    </i>
    <i r="2">
      <x v="18"/>
    </i>
    <i r="2">
      <x v="26"/>
    </i>
    <i r="2">
      <x v="49"/>
    </i>
    <i r="2">
      <x v="53"/>
    </i>
    <i r="2">
      <x v="61"/>
    </i>
    <i r="2">
      <x v="63"/>
    </i>
    <i r="2">
      <x v="64"/>
    </i>
    <i r="2">
      <x v="66"/>
    </i>
    <i r="2">
      <x v="72"/>
    </i>
    <i r="2">
      <x v="73"/>
    </i>
    <i r="2">
      <x v="89"/>
    </i>
    <i r="2">
      <x v="90"/>
    </i>
    <i t="blank">
      <x v="18"/>
    </i>
    <i>
      <x v="19"/>
    </i>
    <i r="1">
      <x/>
      <x v="102"/>
    </i>
    <i r="1">
      <x v="1"/>
      <x v="117"/>
    </i>
    <i r="1">
      <x v="2"/>
      <x/>
    </i>
    <i r="1">
      <x v="3"/>
      <x v="12"/>
    </i>
    <i r="1">
      <x v="4"/>
      <x v="2"/>
    </i>
    <i r="2">
      <x v="35"/>
    </i>
    <i r="1">
      <x v="6"/>
      <x v="9"/>
    </i>
    <i r="2">
      <x v="101"/>
    </i>
    <i r="1">
      <x v="8"/>
      <x v="13"/>
    </i>
    <i r="2">
      <x v="45"/>
    </i>
    <i r="2">
      <x v="66"/>
    </i>
    <i r="2">
      <x v="80"/>
    </i>
    <i r="1">
      <x v="12"/>
      <x v="38"/>
    </i>
    <i r="2">
      <x v="72"/>
    </i>
    <i r="2">
      <x v="108"/>
    </i>
    <i r="1">
      <x v="15"/>
      <x v="32"/>
    </i>
    <i r="2">
      <x v="40"/>
    </i>
    <i r="2">
      <x v="111"/>
    </i>
    <i r="1">
      <x v="18"/>
      <x v="1"/>
    </i>
    <i r="2">
      <x v="14"/>
    </i>
    <i r="2">
      <x v="23"/>
    </i>
    <i r="2">
      <x v="43"/>
    </i>
    <i r="2">
      <x v="65"/>
    </i>
    <i r="2">
      <x v="73"/>
    </i>
    <i t="blank">
      <x v="19"/>
    </i>
    <i>
      <x v="20"/>
    </i>
    <i r="1">
      <x/>
      <x v="102"/>
    </i>
    <i r="1">
      <x v="1"/>
      <x v="89"/>
    </i>
    <i r="1">
      <x v="2"/>
      <x v="2"/>
    </i>
    <i r="1">
      <x v="3"/>
      <x v="93"/>
    </i>
    <i r="1">
      <x v="4"/>
      <x v="65"/>
    </i>
    <i r="2">
      <x v="80"/>
    </i>
    <i r="1">
      <x v="6"/>
      <x v="101"/>
    </i>
    <i r="1">
      <x v="7"/>
      <x/>
    </i>
    <i r="1">
      <x v="8"/>
      <x v="64"/>
    </i>
    <i r="2">
      <x v="73"/>
    </i>
    <i r="1">
      <x v="10"/>
      <x v="94"/>
    </i>
    <i r="1">
      <x v="11"/>
      <x v="4"/>
    </i>
    <i r="2">
      <x v="66"/>
    </i>
    <i r="1">
      <x v="13"/>
      <x v="1"/>
    </i>
    <i r="2">
      <x v="63"/>
    </i>
    <i r="2">
      <x v="72"/>
    </i>
    <i r="2">
      <x v="81"/>
    </i>
    <i r="2">
      <x v="95"/>
    </i>
    <i r="2">
      <x v="97"/>
    </i>
    <i r="1">
      <x v="19"/>
      <x v="74"/>
    </i>
    <i r="2">
      <x v="79"/>
    </i>
    <i t="blank">
      <x v="20"/>
    </i>
    <i>
      <x v="21"/>
    </i>
    <i r="1">
      <x/>
      <x v="2"/>
    </i>
    <i r="1">
      <x v="1"/>
      <x v="93"/>
    </i>
    <i r="1">
      <x v="2"/>
      <x/>
    </i>
    <i r="2">
      <x v="1"/>
    </i>
    <i r="1">
      <x v="4"/>
      <x v="89"/>
    </i>
    <i r="2">
      <x v="102"/>
    </i>
    <i r="1">
      <x v="6"/>
      <x v="92"/>
    </i>
    <i r="1">
      <x v="7"/>
      <x v="13"/>
    </i>
    <i r="1">
      <x v="8"/>
      <x v="80"/>
    </i>
    <i r="2">
      <x v="91"/>
    </i>
    <i r="2">
      <x v="101"/>
    </i>
    <i r="1">
      <x v="11"/>
      <x v="4"/>
    </i>
    <i r="2">
      <x v="66"/>
    </i>
    <i r="2">
      <x v="70"/>
    </i>
    <i r="2">
      <x v="73"/>
    </i>
    <i r="2">
      <x v="82"/>
    </i>
    <i r="1">
      <x v="16"/>
      <x v="65"/>
    </i>
    <i r="1">
      <x v="17"/>
      <x v="6"/>
    </i>
    <i r="2">
      <x v="14"/>
    </i>
    <i r="2">
      <x v="68"/>
    </i>
    <i r="2">
      <x v="72"/>
    </i>
    <i r="2">
      <x v="79"/>
    </i>
    <i r="2">
      <x v="85"/>
    </i>
    <i r="2">
      <x v="88"/>
    </i>
    <i r="2">
      <x v="100"/>
    </i>
    <i r="2">
      <x v="109"/>
    </i>
    <i t="blank">
      <x v="21"/>
    </i>
    <i>
      <x v="22"/>
    </i>
    <i r="1">
      <x/>
      <x v="89"/>
    </i>
    <i r="1">
      <x v="1"/>
      <x v="2"/>
    </i>
    <i r="1">
      <x v="2"/>
      <x/>
    </i>
    <i r="1">
      <x v="3"/>
      <x v="92"/>
    </i>
    <i r="1">
      <x v="4"/>
      <x v="102"/>
    </i>
    <i r="1">
      <x v="5"/>
      <x v="1"/>
    </i>
    <i r="2">
      <x v="72"/>
    </i>
    <i r="1">
      <x v="7"/>
      <x v="80"/>
    </i>
    <i r="2">
      <x v="82"/>
    </i>
    <i r="2">
      <x v="101"/>
    </i>
    <i r="2">
      <x v="117"/>
    </i>
    <i r="1">
      <x v="11"/>
      <x v="95"/>
    </i>
    <i r="1">
      <x v="12"/>
      <x v="13"/>
    </i>
    <i r="2">
      <x v="93"/>
    </i>
    <i r="1">
      <x v="14"/>
      <x v="65"/>
    </i>
    <i r="2">
      <x v="91"/>
    </i>
    <i r="2">
      <x v="96"/>
    </i>
    <i r="1">
      <x v="17"/>
      <x v="3"/>
    </i>
    <i r="1">
      <x v="18"/>
      <x v="9"/>
    </i>
    <i r="2">
      <x v="10"/>
    </i>
    <i r="2">
      <x v="14"/>
    </i>
    <i r="2">
      <x v="52"/>
    </i>
    <i r="2">
      <x v="60"/>
    </i>
    <i r="2">
      <x v="77"/>
    </i>
    <i r="2">
      <x v="78"/>
    </i>
    <i r="2">
      <x v="106"/>
    </i>
    <i r="2">
      <x v="111"/>
    </i>
    <i t="blank">
      <x v="22"/>
    </i>
    <i>
      <x v="23"/>
    </i>
    <i r="1">
      <x/>
      <x v="89"/>
    </i>
    <i r="1">
      <x v="1"/>
      <x v="80"/>
    </i>
    <i r="1">
      <x v="2"/>
      <x v="93"/>
    </i>
    <i r="1">
      <x v="3"/>
      <x v="95"/>
    </i>
    <i r="1">
      <x v="4"/>
      <x v="94"/>
    </i>
    <i r="1">
      <x v="5"/>
      <x v="65"/>
    </i>
    <i r="1">
      <x v="6"/>
      <x v="64"/>
    </i>
    <i r="2">
      <x v="102"/>
    </i>
    <i r="1">
      <x v="8"/>
      <x/>
    </i>
    <i r="2">
      <x v="73"/>
    </i>
    <i r="1">
      <x v="10"/>
      <x v="90"/>
    </i>
    <i r="2">
      <x v="96"/>
    </i>
    <i r="2">
      <x v="97"/>
    </i>
    <i r="1">
      <x v="13"/>
      <x v="67"/>
    </i>
    <i r="2">
      <x v="101"/>
    </i>
    <i r="1">
      <x v="15"/>
      <x v="11"/>
    </i>
    <i r="2">
      <x v="14"/>
    </i>
    <i r="2">
      <x v="92"/>
    </i>
    <i r="1">
      <x v="18"/>
      <x v="1"/>
    </i>
    <i r="2">
      <x v="2"/>
    </i>
    <i r="2">
      <x v="82"/>
    </i>
    <i t="blank">
      <x v="23"/>
    </i>
    <i>
      <x v="24"/>
    </i>
    <i r="1">
      <x/>
      <x/>
    </i>
    <i r="2">
      <x v="2"/>
    </i>
    <i r="1">
      <x v="2"/>
      <x v="14"/>
    </i>
    <i r="2">
      <x v="101"/>
    </i>
    <i r="2">
      <x v="102"/>
    </i>
    <i r="2">
      <x v="109"/>
    </i>
    <i r="1">
      <x v="6"/>
      <x v="27"/>
    </i>
    <i r="1">
      <x v="7"/>
      <x v="1"/>
    </i>
    <i r="2">
      <x v="99"/>
    </i>
    <i r="1">
      <x v="9"/>
      <x v="13"/>
    </i>
    <i r="2">
      <x v="18"/>
    </i>
    <i r="2">
      <x v="31"/>
    </i>
    <i r="2">
      <x v="60"/>
    </i>
    <i r="2">
      <x v="111"/>
    </i>
    <i r="1">
      <x v="14"/>
      <x v="3"/>
    </i>
    <i r="2">
      <x v="4"/>
    </i>
    <i r="2">
      <x v="6"/>
    </i>
    <i r="2">
      <x v="8"/>
    </i>
    <i r="2">
      <x v="10"/>
    </i>
    <i r="2">
      <x v="11"/>
    </i>
    <i r="2">
      <x v="12"/>
    </i>
    <i r="2">
      <x v="30"/>
    </i>
    <i r="2">
      <x v="52"/>
    </i>
    <i r="2">
      <x v="54"/>
    </i>
    <i r="2">
      <x v="55"/>
    </i>
    <i r="2">
      <x v="59"/>
    </i>
    <i r="2">
      <x v="62"/>
    </i>
    <i r="2">
      <x v="65"/>
    </i>
    <i r="2">
      <x v="67"/>
    </i>
    <i r="2">
      <x v="68"/>
    </i>
    <i r="2">
      <x v="78"/>
    </i>
    <i r="2">
      <x v="80"/>
    </i>
    <i r="2">
      <x v="87"/>
    </i>
    <i r="2">
      <x v="88"/>
    </i>
    <i r="2">
      <x v="89"/>
    </i>
    <i r="2">
      <x v="91"/>
    </i>
    <i r="2">
      <x v="93"/>
    </i>
    <i r="2">
      <x v="94"/>
    </i>
    <i r="2">
      <x v="100"/>
    </i>
    <i r="2">
      <x v="104"/>
    </i>
    <i r="2">
      <x v="108"/>
    </i>
    <i r="2">
      <x v="110"/>
    </i>
    <i r="2">
      <x v="114"/>
    </i>
    <i r="2">
      <x v="117"/>
    </i>
    <i r="2">
      <x v="118"/>
    </i>
    <i r="2">
      <x v="119"/>
    </i>
    <i t="blank">
      <x v="24"/>
    </i>
    <i>
      <x v="25"/>
    </i>
    <i r="1">
      <x/>
      <x v="102"/>
    </i>
    <i r="1">
      <x v="1"/>
      <x v="2"/>
    </i>
    <i r="1">
      <x v="2"/>
      <x v="80"/>
    </i>
    <i r="1">
      <x v="3"/>
      <x v="101"/>
    </i>
    <i r="1">
      <x v="4"/>
      <x/>
    </i>
    <i r="1">
      <x v="5"/>
      <x v="1"/>
    </i>
    <i r="1">
      <x v="6"/>
      <x v="65"/>
    </i>
    <i r="2">
      <x v="109"/>
    </i>
    <i r="1">
      <x v="8"/>
      <x v="13"/>
    </i>
    <i r="2">
      <x v="64"/>
    </i>
    <i r="2">
      <x v="73"/>
    </i>
    <i r="2">
      <x v="117"/>
    </i>
    <i r="1">
      <x v="12"/>
      <x v="10"/>
    </i>
    <i r="2">
      <x v="17"/>
    </i>
    <i r="2">
      <x v="26"/>
    </i>
    <i r="2">
      <x v="93"/>
    </i>
    <i r="2">
      <x v="111"/>
    </i>
    <i r="1">
      <x v="17"/>
      <x v="4"/>
    </i>
    <i r="2">
      <x v="66"/>
    </i>
    <i r="2">
      <x v="72"/>
    </i>
    <i r="2">
      <x v="100"/>
    </i>
    <i t="blank">
      <x v="25"/>
    </i>
    <i>
      <x v="26"/>
    </i>
    <i r="1">
      <x/>
      <x v="89"/>
    </i>
    <i r="1">
      <x v="1"/>
      <x v="90"/>
    </i>
    <i r="1">
      <x v="2"/>
      <x v="92"/>
    </i>
    <i r="1">
      <x v="3"/>
      <x v="102"/>
    </i>
    <i r="1">
      <x v="4"/>
      <x v="2"/>
    </i>
    <i r="2">
      <x v="65"/>
    </i>
    <i r="2">
      <x v="93"/>
    </i>
    <i r="2">
      <x v="117"/>
    </i>
    <i r="1">
      <x v="8"/>
      <x/>
    </i>
    <i r="2">
      <x v="101"/>
    </i>
    <i r="1">
      <x v="10"/>
      <x v="1"/>
    </i>
    <i r="2">
      <x v="4"/>
    </i>
    <i r="2">
      <x v="14"/>
    </i>
    <i r="2">
      <x v="52"/>
    </i>
    <i r="2">
      <x v="63"/>
    </i>
    <i r="2">
      <x v="80"/>
    </i>
    <i r="1">
      <x v="16"/>
      <x v="13"/>
    </i>
    <i r="2">
      <x v="51"/>
    </i>
    <i r="2">
      <x v="53"/>
    </i>
    <i r="2">
      <x v="64"/>
    </i>
    <i r="2">
      <x v="66"/>
    </i>
    <i r="2">
      <x v="69"/>
    </i>
    <i r="2">
      <x v="70"/>
    </i>
    <i r="2">
      <x v="72"/>
    </i>
    <i r="2">
      <x v="73"/>
    </i>
    <i r="2">
      <x v="88"/>
    </i>
    <i r="2">
      <x v="94"/>
    </i>
    <i t="blank">
      <x v="26"/>
    </i>
    <i>
      <x v="27"/>
    </i>
    <i r="1">
      <x/>
      <x v="89"/>
    </i>
    <i r="1">
      <x v="1"/>
      <x v="2"/>
    </i>
    <i r="2">
      <x v="92"/>
    </i>
    <i r="1">
      <x v="3"/>
      <x/>
    </i>
    <i r="2">
      <x v="66"/>
    </i>
    <i r="2">
      <x v="101"/>
    </i>
    <i r="2">
      <x v="107"/>
    </i>
    <i r="1">
      <x v="7"/>
      <x v="13"/>
    </i>
    <i r="2">
      <x v="65"/>
    </i>
    <i r="2">
      <x v="102"/>
    </i>
    <i r="2">
      <x v="117"/>
    </i>
    <i r="1">
      <x v="11"/>
      <x v="1"/>
    </i>
    <i r="2">
      <x v="3"/>
    </i>
    <i r="2">
      <x v="10"/>
    </i>
    <i r="2">
      <x v="14"/>
    </i>
    <i r="2">
      <x v="18"/>
    </i>
    <i r="2">
      <x v="19"/>
    </i>
    <i r="2">
      <x v="27"/>
    </i>
    <i r="2">
      <x v="31"/>
    </i>
    <i r="2">
      <x v="39"/>
    </i>
    <i r="2">
      <x v="44"/>
    </i>
    <i r="2">
      <x v="46"/>
    </i>
    <i r="2">
      <x v="51"/>
    </i>
    <i r="2">
      <x v="63"/>
    </i>
    <i r="2">
      <x v="68"/>
    </i>
    <i r="2">
      <x v="70"/>
    </i>
    <i r="2">
      <x v="72"/>
    </i>
    <i r="2">
      <x v="73"/>
    </i>
    <i r="2">
      <x v="75"/>
    </i>
    <i r="2">
      <x v="79"/>
    </i>
    <i r="2">
      <x v="80"/>
    </i>
    <i r="2">
      <x v="83"/>
    </i>
    <i r="2">
      <x v="84"/>
    </i>
    <i r="2">
      <x v="85"/>
    </i>
    <i r="2">
      <x v="90"/>
    </i>
    <i r="2">
      <x v="91"/>
    </i>
    <i r="2">
      <x v="94"/>
    </i>
    <i r="2">
      <x v="103"/>
    </i>
    <i r="2">
      <x v="108"/>
    </i>
    <i r="2">
      <x v="111"/>
    </i>
    <i r="2">
      <x v="116"/>
    </i>
    <i r="2">
      <x v="119"/>
    </i>
    <i t="blank">
      <x v="27"/>
    </i>
    <i>
      <x v="28"/>
    </i>
    <i r="1">
      <x/>
      <x/>
    </i>
    <i r="1">
      <x v="1"/>
      <x v="2"/>
    </i>
    <i r="2">
      <x v="102"/>
    </i>
    <i r="1">
      <x v="3"/>
      <x v="101"/>
    </i>
    <i r="1">
      <x v="4"/>
      <x v="14"/>
    </i>
    <i r="2">
      <x v="52"/>
    </i>
    <i r="2">
      <x v="72"/>
    </i>
    <i r="2">
      <x v="117"/>
    </i>
    <i r="1">
      <x v="8"/>
      <x v="1"/>
    </i>
    <i r="2">
      <x v="11"/>
    </i>
    <i r="2">
      <x v="12"/>
    </i>
    <i r="2">
      <x v="65"/>
    </i>
    <i r="2">
      <x v="71"/>
    </i>
    <i r="2">
      <x v="111"/>
    </i>
    <i r="1">
      <x v="14"/>
      <x v="4"/>
    </i>
    <i r="2">
      <x v="8"/>
    </i>
    <i r="2">
      <x v="18"/>
    </i>
    <i r="2">
      <x v="37"/>
    </i>
    <i r="2">
      <x v="63"/>
    </i>
    <i r="2">
      <x v="64"/>
    </i>
    <i r="2">
      <x v="66"/>
    </i>
    <i r="2">
      <x v="73"/>
    </i>
    <i r="2">
      <x v="92"/>
    </i>
    <i r="2">
      <x v="94"/>
    </i>
    <i r="2">
      <x v="108"/>
    </i>
    <i t="blank">
      <x v="28"/>
    </i>
    <i>
      <x v="29"/>
    </i>
    <i r="1">
      <x/>
      <x v="89"/>
    </i>
    <i r="1">
      <x v="1"/>
      <x v="2"/>
    </i>
    <i r="1">
      <x v="2"/>
      <x v="102"/>
    </i>
    <i r="1">
      <x v="3"/>
      <x v="93"/>
    </i>
    <i r="1">
      <x v="4"/>
      <x v="101"/>
    </i>
    <i r="1">
      <x v="5"/>
      <x v="64"/>
    </i>
    <i r="2">
      <x v="73"/>
    </i>
    <i r="1">
      <x v="7"/>
      <x v="94"/>
    </i>
    <i r="1">
      <x v="8"/>
      <x/>
    </i>
    <i r="1">
      <x v="9"/>
      <x v="72"/>
    </i>
    <i r="1">
      <x v="10"/>
      <x v="66"/>
    </i>
    <i r="2">
      <x v="92"/>
    </i>
    <i r="1">
      <x v="12"/>
      <x v="63"/>
    </i>
    <i r="1">
      <x v="13"/>
      <x v="90"/>
    </i>
    <i r="2">
      <x v="109"/>
    </i>
    <i r="1">
      <x v="15"/>
      <x v="1"/>
    </i>
    <i r="2">
      <x v="95"/>
    </i>
    <i r="2">
      <x v="111"/>
    </i>
    <i r="1">
      <x v="18"/>
      <x v="10"/>
    </i>
    <i r="2">
      <x v="13"/>
    </i>
    <i r="2">
      <x v="65"/>
    </i>
    <i r="2">
      <x v="67"/>
    </i>
    <i r="2">
      <x v="107"/>
    </i>
    <i r="2">
      <x v="117"/>
    </i>
    <i t="blank">
      <x v="29"/>
    </i>
    <i>
      <x v="30"/>
    </i>
    <i r="1">
      <x/>
      <x v="80"/>
    </i>
    <i r="1">
      <x v="1"/>
      <x v="102"/>
    </i>
    <i r="1">
      <x v="2"/>
      <x v="101"/>
    </i>
    <i r="1">
      <x v="3"/>
      <x v="111"/>
    </i>
    <i r="1">
      <x v="4"/>
      <x v="66"/>
    </i>
    <i r="2">
      <x v="109"/>
    </i>
    <i r="1">
      <x v="6"/>
      <x v="117"/>
    </i>
    <i r="1">
      <x v="7"/>
      <x/>
    </i>
    <i r="2">
      <x v="37"/>
    </i>
    <i r="1">
      <x v="9"/>
      <x v="13"/>
    </i>
    <i r="2">
      <x v="14"/>
    </i>
    <i r="1">
      <x v="11"/>
      <x v="1"/>
    </i>
    <i r="2">
      <x v="2"/>
    </i>
    <i r="1">
      <x v="13"/>
      <x v="12"/>
    </i>
    <i r="2">
      <x v="73"/>
    </i>
    <i r="2">
      <x v="79"/>
    </i>
    <i r="1">
      <x v="16"/>
      <x v="3"/>
    </i>
    <i r="2">
      <x v="10"/>
    </i>
    <i r="2">
      <x v="54"/>
    </i>
    <i r="2">
      <x v="64"/>
    </i>
    <i r="2">
      <x v="78"/>
    </i>
    <i t="blank">
      <x v="30"/>
    </i>
    <i>
      <x v="31"/>
    </i>
    <i r="1">
      <x/>
      <x v="102"/>
    </i>
    <i r="1">
      <x v="1"/>
      <x v="2"/>
    </i>
    <i r="1">
      <x v="2"/>
      <x v="117"/>
    </i>
    <i r="1">
      <x v="3"/>
      <x/>
    </i>
    <i r="2">
      <x v="66"/>
    </i>
    <i r="1">
      <x v="5"/>
      <x v="101"/>
    </i>
    <i r="1">
      <x v="6"/>
      <x v="14"/>
    </i>
    <i r="2">
      <x v="93"/>
    </i>
    <i r="2">
      <x v="111"/>
    </i>
    <i r="1">
      <x v="9"/>
      <x v="1"/>
    </i>
    <i r="2">
      <x v="5"/>
    </i>
    <i r="2">
      <x v="13"/>
    </i>
    <i r="1">
      <x v="12"/>
      <x v="4"/>
    </i>
    <i r="2">
      <x v="45"/>
    </i>
    <i r="2">
      <x v="71"/>
    </i>
    <i r="1">
      <x v="15"/>
      <x v="7"/>
    </i>
    <i r="2">
      <x v="35"/>
    </i>
    <i r="2">
      <x v="52"/>
    </i>
    <i r="2">
      <x v="67"/>
    </i>
    <i r="2">
      <x v="72"/>
    </i>
    <i r="2">
      <x v="92"/>
    </i>
    <i r="2">
      <x v="107"/>
    </i>
    <i r="2">
      <x v="109"/>
    </i>
    <i t="blank">
      <x v="31"/>
    </i>
    <i>
      <x v="32"/>
    </i>
    <i r="1">
      <x/>
      <x v="102"/>
    </i>
    <i r="1">
      <x v="1"/>
      <x v="2"/>
    </i>
    <i r="2">
      <x v="66"/>
    </i>
    <i r="2">
      <x v="101"/>
    </i>
    <i r="1">
      <x v="4"/>
      <x v="34"/>
    </i>
    <i r="1">
      <x v="5"/>
      <x/>
    </i>
    <i r="2">
      <x v="65"/>
    </i>
    <i r="1">
      <x v="7"/>
      <x v="5"/>
    </i>
    <i r="1">
      <x v="8"/>
      <x v="12"/>
    </i>
    <i r="2">
      <x v="37"/>
    </i>
    <i r="2">
      <x v="45"/>
    </i>
    <i r="2">
      <x v="76"/>
    </i>
    <i r="2">
      <x v="92"/>
    </i>
    <i r="2">
      <x v="117"/>
    </i>
    <i r="1">
      <x v="14"/>
      <x v="4"/>
    </i>
    <i r="2">
      <x v="14"/>
    </i>
    <i r="2">
      <x v="36"/>
    </i>
    <i r="2">
      <x v="68"/>
    </i>
    <i r="2">
      <x v="73"/>
    </i>
    <i r="2">
      <x v="78"/>
    </i>
    <i r="2">
      <x v="86"/>
    </i>
    <i r="2">
      <x v="93"/>
    </i>
    <i r="2">
      <x v="109"/>
    </i>
    <i r="2">
      <x v="111"/>
    </i>
    <i t="blank">
      <x v="32"/>
    </i>
    <i>
      <x v="33"/>
    </i>
    <i r="1">
      <x/>
      <x v="117"/>
    </i>
    <i r="1">
      <x v="1"/>
      <x/>
    </i>
    <i r="1">
      <x v="2"/>
      <x v="80"/>
    </i>
    <i r="1">
      <x v="3"/>
      <x v="14"/>
    </i>
    <i r="2">
      <x v="37"/>
    </i>
    <i r="2">
      <x v="66"/>
    </i>
    <i r="2">
      <x v="102"/>
    </i>
    <i r="1">
      <x v="7"/>
      <x v="2"/>
    </i>
    <i r="2">
      <x v="72"/>
    </i>
    <i r="2">
      <x v="92"/>
    </i>
    <i r="2">
      <x v="101"/>
    </i>
    <i r="1">
      <x v="11"/>
      <x v="50"/>
    </i>
    <i r="1">
      <x v="12"/>
      <x v="9"/>
    </i>
    <i r="2">
      <x v="13"/>
    </i>
    <i r="2">
      <x v="41"/>
    </i>
    <i r="2">
      <x v="45"/>
    </i>
    <i r="1">
      <x v="16"/>
      <x v="25"/>
    </i>
    <i r="2">
      <x v="39"/>
    </i>
    <i r="2">
      <x v="59"/>
    </i>
    <i r="2">
      <x v="93"/>
    </i>
    <i r="2">
      <x v="119"/>
    </i>
    <i t="blank">
      <x v="33"/>
    </i>
    <i>
      <x v="34"/>
    </i>
    <i r="1">
      <x/>
      <x v="102"/>
    </i>
    <i r="1">
      <x v="1"/>
      <x v="93"/>
    </i>
    <i r="1">
      <x v="2"/>
      <x v="80"/>
    </i>
    <i r="1">
      <x v="3"/>
      <x v="101"/>
    </i>
    <i r="1">
      <x v="4"/>
      <x v="111"/>
    </i>
    <i r="1">
      <x v="5"/>
      <x v="66"/>
    </i>
    <i r="1">
      <x v="6"/>
      <x v="95"/>
    </i>
    <i r="2">
      <x v="117"/>
    </i>
    <i r="1">
      <x v="8"/>
      <x v="13"/>
    </i>
    <i r="2">
      <x v="14"/>
    </i>
    <i r="2">
      <x v="70"/>
    </i>
    <i r="1">
      <x v="11"/>
      <x v="65"/>
    </i>
    <i r="2">
      <x v="73"/>
    </i>
    <i r="1">
      <x v="13"/>
      <x v="67"/>
    </i>
    <i r="2">
      <x v="92"/>
    </i>
    <i r="2">
      <x v="109"/>
    </i>
    <i r="1">
      <x v="16"/>
      <x v="37"/>
    </i>
    <i r="1">
      <x v="17"/>
      <x v="1"/>
    </i>
    <i r="2">
      <x v="2"/>
    </i>
    <i r="2">
      <x v="100"/>
    </i>
    <i t="blank">
      <x v="34"/>
    </i>
    <i>
      <x v="35"/>
    </i>
    <i r="1">
      <x/>
      <x v="102"/>
    </i>
    <i r="1">
      <x v="1"/>
      <x v="101"/>
    </i>
    <i r="2">
      <x v="117"/>
    </i>
    <i r="1">
      <x v="3"/>
      <x v="66"/>
    </i>
    <i r="1">
      <x v="4"/>
      <x v="14"/>
    </i>
    <i r="1">
      <x v="5"/>
      <x v="2"/>
    </i>
    <i r="1">
      <x v="6"/>
      <x v="93"/>
    </i>
    <i r="1">
      <x v="7"/>
      <x v="37"/>
    </i>
    <i r="1">
      <x v="8"/>
      <x/>
    </i>
    <i r="2">
      <x v="41"/>
    </i>
    <i r="2">
      <x v="45"/>
    </i>
    <i r="2">
      <x v="65"/>
    </i>
    <i r="2">
      <x v="70"/>
    </i>
    <i r="2">
      <x v="109"/>
    </i>
    <i r="2">
      <x v="111"/>
    </i>
    <i r="1">
      <x v="15"/>
      <x v="1"/>
    </i>
    <i r="2">
      <x v="13"/>
    </i>
    <i r="2">
      <x v="35"/>
    </i>
    <i r="2">
      <x v="94"/>
    </i>
    <i r="2">
      <x v="100"/>
    </i>
    <i t="blank">
      <x v="3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520">
      <pivotArea field="2" type="button" dataOnly="0" labelOnly="1" outline="0" axis="axisRow" fieldPosition="0"/>
    </format>
    <format dxfId="519">
      <pivotArea outline="0" fieldPosition="0">
        <references count="1">
          <reference field="4294967294" count="1">
            <x v="0"/>
          </reference>
        </references>
      </pivotArea>
    </format>
    <format dxfId="518">
      <pivotArea outline="0" fieldPosition="0">
        <references count="1">
          <reference field="4294967294" count="1">
            <x v="1"/>
          </reference>
        </references>
      </pivotArea>
    </format>
    <format dxfId="517">
      <pivotArea outline="0" fieldPosition="0">
        <references count="1">
          <reference field="4294967294" count="1">
            <x v="2"/>
          </reference>
        </references>
      </pivotArea>
    </format>
    <format dxfId="516">
      <pivotArea outline="0" fieldPosition="0">
        <references count="1">
          <reference field="4294967294" count="1">
            <x v="3"/>
          </reference>
        </references>
      </pivotArea>
    </format>
    <format dxfId="515">
      <pivotArea outline="0" fieldPosition="0">
        <references count="1">
          <reference field="4294967294" count="1">
            <x v="4"/>
          </reference>
        </references>
      </pivotArea>
    </format>
    <format dxfId="514">
      <pivotArea outline="0" fieldPosition="0">
        <references count="1">
          <reference field="4294967294" count="1">
            <x v="5"/>
          </reference>
        </references>
      </pivotArea>
    </format>
    <format dxfId="513">
      <pivotArea outline="0" fieldPosition="0">
        <references count="1">
          <reference field="4294967294" count="1">
            <x v="6"/>
          </reference>
        </references>
      </pivotArea>
    </format>
    <format dxfId="512">
      <pivotArea field="2" type="button" dataOnly="0" labelOnly="1" outline="0" axis="axisRow" fieldPosition="0"/>
    </format>
    <format dxfId="51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10">
      <pivotArea field="2" type="button" dataOnly="0" labelOnly="1" outline="0" axis="axisRow" fieldPosition="0"/>
    </format>
    <format dxfId="50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8">
      <pivotArea field="2" type="button" dataOnly="0" labelOnly="1" outline="0" axis="axisRow" fieldPosition="0"/>
    </format>
    <format dxfId="50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4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70ABEA-3E41-490E-9433-C1CE47C0CFB9}" name="LTBL_10000" displayName="LTBL_10000" ref="B4:I20" totalsRowCount="1">
  <autoFilter ref="B4:I19" xr:uid="{5F70ABEA-3E41-490E-9433-C1CE47C0CFB9}"/>
  <tableColumns count="8">
    <tableColumn id="9" xr3:uid="{CD9C0782-E2AC-4F53-8FC0-0239C49DD1B4}" name="産業大分類" totalsRowLabel="合計" totalsRowDxfId="503"/>
    <tableColumn id="10" xr3:uid="{C639856B-B645-45F1-999F-7FC2026FFC1B}" name="総数／事業所数" totalsRowFunction="custom" totalsRowDxfId="502" dataCellStyle="桁区切り" totalsRowCellStyle="桁区切り">
      <totalsRowFormula>SUM(LTBL_10000[総数／事業所数])</totalsRowFormula>
    </tableColumn>
    <tableColumn id="11" xr3:uid="{7ABD3B68-6AEF-41C2-8C80-892891B39C6F}" name="総数／構成比" dataDxfId="501"/>
    <tableColumn id="12" xr3:uid="{24638D07-D2E2-4638-8720-58F84745CCD0}" name="個人／事業所数" totalsRowFunction="sum" totalsRowDxfId="500" dataCellStyle="桁区切り" totalsRowCellStyle="桁区切り"/>
    <tableColumn id="13" xr3:uid="{B2AD5465-D2BB-477F-BC06-CD8D3E0763B5}" name="個人／構成比" dataDxfId="499"/>
    <tableColumn id="14" xr3:uid="{2CAE2221-74E2-4979-B042-252F4242C149}" name="法人／事業所数" totalsRowFunction="sum" totalsRowDxfId="498" dataCellStyle="桁区切り" totalsRowCellStyle="桁区切り"/>
    <tableColumn id="15" xr3:uid="{EE320242-593C-42AD-AB2C-7F5FB315FF5E}" name="法人／構成比" dataDxfId="497"/>
    <tableColumn id="16" xr3:uid="{E5AC70E6-5102-4799-B671-4D0D5D03147D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5DD1795-F30A-47BD-B4CB-BBE5866988D1}" name="LTBL_10203" displayName="LTBL_10203" ref="B4:I20" totalsRowCount="1">
  <autoFilter ref="B4:I19" xr:uid="{65DD1795-F30A-47BD-B4CB-BBE5866988D1}"/>
  <tableColumns count="8">
    <tableColumn id="9" xr3:uid="{6DC38CCB-B001-47C9-92B1-74CF509F4536}" name="産業大分類" totalsRowLabel="合計" totalsRowDxfId="461"/>
    <tableColumn id="10" xr3:uid="{CB7C9032-B4C0-4C9B-BA15-FE31EEE90C9B}" name="総数／事業所数" totalsRowFunction="custom" totalsRowDxfId="460" dataCellStyle="桁区切り" totalsRowCellStyle="桁区切り">
      <totalsRowFormula>SUM(LTBL_10203[総数／事業所数])</totalsRowFormula>
    </tableColumn>
    <tableColumn id="11" xr3:uid="{98138A2B-3FBC-4B5C-B242-0D4C004BE9FF}" name="総数／構成比" dataDxfId="459"/>
    <tableColumn id="12" xr3:uid="{C39ECFFB-F11A-4B13-9F30-5ED1817AADB4}" name="個人／事業所数" totalsRowFunction="sum" totalsRowDxfId="458" dataCellStyle="桁区切り" totalsRowCellStyle="桁区切り"/>
    <tableColumn id="13" xr3:uid="{4575C2B1-362D-49D7-A184-B0B724F6DF6D}" name="個人／構成比" dataDxfId="457"/>
    <tableColumn id="14" xr3:uid="{69EED216-D2AB-4B7A-AFBC-571D6A660C07}" name="法人／事業所数" totalsRowFunction="sum" totalsRowDxfId="456" dataCellStyle="桁区切り" totalsRowCellStyle="桁区切り"/>
    <tableColumn id="15" xr3:uid="{6C2989C8-8450-439E-BC5F-58C6E3B146B0}" name="法人／構成比" dataDxfId="455"/>
    <tableColumn id="16" xr3:uid="{4621D8F9-365B-4612-B174-33C8AC0375DB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65714D1E-52A0-440C-BCEF-F6EC4947250A}" name="LTBL_10523" displayName="LTBL_10523" ref="B4:I20" totalsRowCount="1">
  <autoFilter ref="B4:I19" xr:uid="{65714D1E-52A0-440C-BCEF-F6EC4947250A}"/>
  <tableColumns count="8">
    <tableColumn id="9" xr3:uid="{DE07E37A-C1CC-4CA3-A754-8F4C41699B13}" name="産業大分類" totalsRowLabel="合計" totalsRowDxfId="41"/>
    <tableColumn id="10" xr3:uid="{99818F12-659E-4CAD-AFE1-B4B7915CC6D4}" name="総数／事業所数" totalsRowFunction="custom" totalsRowDxfId="40" dataCellStyle="桁区切り" totalsRowCellStyle="桁区切り">
      <totalsRowFormula>SUM(LTBL_10523[総数／事業所数])</totalsRowFormula>
    </tableColumn>
    <tableColumn id="11" xr3:uid="{EFFC1773-DA75-455E-A09A-497E7B797F6F}" name="総数／構成比" dataDxfId="39"/>
    <tableColumn id="12" xr3:uid="{EA1F6D8F-3316-46F1-9BC3-E72BEFE4980A}" name="個人／事業所数" totalsRowFunction="sum" totalsRowDxfId="38" dataCellStyle="桁区切り" totalsRowCellStyle="桁区切り"/>
    <tableColumn id="13" xr3:uid="{1223798C-D395-4FE1-AB83-C76495AF9C7A}" name="個人／構成比" dataDxfId="37"/>
    <tableColumn id="14" xr3:uid="{E840715C-EFB8-4569-9D89-64499869BD73}" name="法人／事業所数" totalsRowFunction="sum" totalsRowDxfId="36" dataCellStyle="桁区切り" totalsRowCellStyle="桁区切り"/>
    <tableColumn id="15" xr3:uid="{CD16A5E6-472C-4647-802B-1D7AA225DC1F}" name="法人／構成比" dataDxfId="35"/>
    <tableColumn id="16" xr3:uid="{AC2C70FF-07E9-4D01-93EA-5019452F1AC1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4F27ECAF-521A-4C34-A103-7E53062D19D0}" name="M_TABLE_10523" displayName="M_TABLE_10523" ref="B23:I44" totalsRowShown="0">
  <autoFilter ref="B23:I44" xr:uid="{4F27ECAF-521A-4C34-A103-7E53062D19D0}"/>
  <tableColumns count="8">
    <tableColumn id="9" xr3:uid="{390A3F07-6D63-4BB5-9774-A4ACC3BEAD5B}" name="産業中分類上位２０"/>
    <tableColumn id="10" xr3:uid="{A0B3A5DC-041D-4F30-A701-CCAB9C7EFDCB}" name="総数／事業所数" dataCellStyle="桁区切り"/>
    <tableColumn id="11" xr3:uid="{0042D48C-3126-4D8F-B1CB-ED325EAFDFB3}" name="総数／構成比" dataDxfId="33"/>
    <tableColumn id="12" xr3:uid="{F37058CD-903B-4416-83E0-1194670B367E}" name="個人／事業所数" dataCellStyle="桁区切り"/>
    <tableColumn id="13" xr3:uid="{91DF02C5-65D6-4DFA-9A2D-1F0D53B0366E}" name="個人／構成比" dataDxfId="32"/>
    <tableColumn id="14" xr3:uid="{4C33A4DB-F79B-4297-BCDF-9B2EDE23B619}" name="法人／事業所数" dataCellStyle="桁区切り"/>
    <tableColumn id="15" xr3:uid="{2EB42778-6619-4568-93E6-4C896953FD86}" name="法人／構成比" dataDxfId="31"/>
    <tableColumn id="16" xr3:uid="{D4B4F5ED-2F24-4818-A3CC-43922586BFEA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AE9C9BF5-71BA-4CA7-8655-6978335E14F0}" name="S_TABLE_10523" displayName="S_TABLE_10523" ref="B47:I68" totalsRowShown="0">
  <autoFilter ref="B47:I68" xr:uid="{AE9C9BF5-71BA-4CA7-8655-6978335E14F0}"/>
  <tableColumns count="8">
    <tableColumn id="9" xr3:uid="{14A82F90-1539-4F26-BBA1-0A38AC853BB6}" name="産業小分類上位２０"/>
    <tableColumn id="10" xr3:uid="{453840B5-719D-4D1E-96A1-EF4E1C123D1C}" name="総数／事業所数" dataCellStyle="桁区切り"/>
    <tableColumn id="11" xr3:uid="{50866B2F-5DD5-43C4-87F3-FB79BFE229ED}" name="総数／構成比" dataDxfId="30"/>
    <tableColumn id="12" xr3:uid="{9DC7E880-FD2A-4BB8-95EF-1C01DB0560EF}" name="個人／事業所数" dataCellStyle="桁区切り"/>
    <tableColumn id="13" xr3:uid="{88B1F8F1-CCC7-4845-BDFD-3F6C23BDD600}" name="個人／構成比" dataDxfId="29"/>
    <tableColumn id="14" xr3:uid="{653FB843-763D-43C4-8C12-0B76DB9C2547}" name="法人／事業所数" dataCellStyle="桁区切り"/>
    <tableColumn id="15" xr3:uid="{F666C4F7-8E21-4106-812D-5C3A453F2330}" name="法人／構成比" dataDxfId="28"/>
    <tableColumn id="16" xr3:uid="{BF22CD70-FE66-4421-8908-69F360BD2586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208FFAF8-2DD1-4C7B-86FF-40CB7CEEA313}" name="LTBL_10524" displayName="LTBL_10524" ref="B4:I20" totalsRowCount="1">
  <autoFilter ref="B4:I19" xr:uid="{208FFAF8-2DD1-4C7B-86FF-40CB7CEEA313}"/>
  <tableColumns count="8">
    <tableColumn id="9" xr3:uid="{3FCF9FB1-3DD1-4A03-A60E-223BA13CD2A6}" name="産業大分類" totalsRowLabel="合計" totalsRowDxfId="27"/>
    <tableColumn id="10" xr3:uid="{D7C969C6-F1CE-4F73-88B3-D7942F870B2F}" name="総数／事業所数" totalsRowFunction="custom" totalsRowDxfId="26" dataCellStyle="桁区切り" totalsRowCellStyle="桁区切り">
      <totalsRowFormula>SUM(LTBL_10524[総数／事業所数])</totalsRowFormula>
    </tableColumn>
    <tableColumn id="11" xr3:uid="{CEB7FF18-EEDA-418E-89B4-E283AC1B5CBE}" name="総数／構成比" dataDxfId="25"/>
    <tableColumn id="12" xr3:uid="{96643ED6-3293-4657-9D4A-D61C54B58C75}" name="個人／事業所数" totalsRowFunction="sum" totalsRowDxfId="24" dataCellStyle="桁区切り" totalsRowCellStyle="桁区切り"/>
    <tableColumn id="13" xr3:uid="{7C5493C4-234C-4CEF-B182-D32C69221556}" name="個人／構成比" dataDxfId="23"/>
    <tableColumn id="14" xr3:uid="{6C3673B3-FDCC-4A3E-967F-93E9E5CE37A6}" name="法人／事業所数" totalsRowFunction="sum" totalsRowDxfId="22" dataCellStyle="桁区切り" totalsRowCellStyle="桁区切り"/>
    <tableColumn id="15" xr3:uid="{C34BE354-96CF-42C1-B90F-85DF44AACAF1}" name="法人／構成比" dataDxfId="21"/>
    <tableColumn id="16" xr3:uid="{AE6999E1-00E2-4A3D-BB45-F51C013CBCF9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F64915A0-24F3-466B-9C8F-C7632A8DA94A}" name="M_TABLE_10524" displayName="M_TABLE_10524" ref="B23:I43" totalsRowShown="0">
  <autoFilter ref="B23:I43" xr:uid="{F64915A0-24F3-466B-9C8F-C7632A8DA94A}"/>
  <tableColumns count="8">
    <tableColumn id="9" xr3:uid="{9941A655-8404-420B-B27E-277A5474841E}" name="産業中分類上位２０"/>
    <tableColumn id="10" xr3:uid="{2C64834F-7EB0-4C7F-B6EE-9BE48AB8CF57}" name="総数／事業所数" dataCellStyle="桁区切り"/>
    <tableColumn id="11" xr3:uid="{20900AC9-7DBE-4A59-9ED8-A45398408C4D}" name="総数／構成比" dataDxfId="19"/>
    <tableColumn id="12" xr3:uid="{79ABACB5-159D-4B1B-9AB2-C7F2CB134C27}" name="個人／事業所数" dataCellStyle="桁区切り"/>
    <tableColumn id="13" xr3:uid="{FE6E108A-7293-4AF6-9326-AEF8B8B54FAD}" name="個人／構成比" dataDxfId="18"/>
    <tableColumn id="14" xr3:uid="{D50FEBEF-806D-4F0D-8199-74F4BA37233D}" name="法人／事業所数" dataCellStyle="桁区切り"/>
    <tableColumn id="15" xr3:uid="{7B305719-8692-49C4-AC92-19DF3E0C4654}" name="法人／構成比" dataDxfId="17"/>
    <tableColumn id="16" xr3:uid="{4DA819FC-6043-4CB2-81C1-2BC3F57B0116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7650C9F1-E217-4A5B-ACB7-1F883FAA3DA7}" name="S_TABLE_10524" displayName="S_TABLE_10524" ref="B46:I66" totalsRowShown="0">
  <autoFilter ref="B46:I66" xr:uid="{7650C9F1-E217-4A5B-ACB7-1F883FAA3DA7}"/>
  <tableColumns count="8">
    <tableColumn id="9" xr3:uid="{AFE53FF2-52AC-49B3-A4D1-8C6E6EC56BCF}" name="産業小分類上位２０"/>
    <tableColumn id="10" xr3:uid="{CE6CE46A-47B5-4679-9AFE-CE72A9019EE7}" name="総数／事業所数" dataCellStyle="桁区切り"/>
    <tableColumn id="11" xr3:uid="{DD1F6879-2D65-4170-A776-9D7B17726547}" name="総数／構成比" dataDxfId="16"/>
    <tableColumn id="12" xr3:uid="{EBA2171B-9788-40F7-A618-5E56BA0408F7}" name="個人／事業所数" dataCellStyle="桁区切り"/>
    <tableColumn id="13" xr3:uid="{96D11C47-2EF2-44BE-84AE-B468E092D2DA}" name="個人／構成比" dataDxfId="15"/>
    <tableColumn id="14" xr3:uid="{5EA6EFF0-5917-43CC-98A5-C1BC21362464}" name="法人／事業所数" dataCellStyle="桁区切り"/>
    <tableColumn id="15" xr3:uid="{2E98430C-06CC-48FC-A683-A5AC13B9F069}" name="法人／構成比" dataDxfId="14"/>
    <tableColumn id="16" xr3:uid="{129DD14A-7D81-4CBF-AF33-EC55ED7504F1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6BD4E097-BC8D-40B5-86DB-4543C5200D0E}" name="LTBL_10525" displayName="LTBL_10525" ref="B4:I20" totalsRowCount="1">
  <autoFilter ref="B4:I19" xr:uid="{6BD4E097-BC8D-40B5-86DB-4543C5200D0E}"/>
  <tableColumns count="8">
    <tableColumn id="9" xr3:uid="{6604F262-381D-4278-B6C3-D82BD767B3BB}" name="産業大分類" totalsRowLabel="合計" totalsRowDxfId="13"/>
    <tableColumn id="10" xr3:uid="{C4DE2895-E8D7-417D-B02B-4FD343BDD7A2}" name="総数／事業所数" totalsRowFunction="custom" totalsRowDxfId="12" dataCellStyle="桁区切り" totalsRowCellStyle="桁区切り">
      <totalsRowFormula>SUM(LTBL_10525[総数／事業所数])</totalsRowFormula>
    </tableColumn>
    <tableColumn id="11" xr3:uid="{332FFBD1-3941-434C-9DDB-BD48A71F9484}" name="総数／構成比" dataDxfId="11"/>
    <tableColumn id="12" xr3:uid="{3E2BFC3B-1C43-4135-9855-B1FBE5F775A2}" name="個人／事業所数" totalsRowFunction="sum" totalsRowDxfId="10" dataCellStyle="桁区切り" totalsRowCellStyle="桁区切り"/>
    <tableColumn id="13" xr3:uid="{94B4A7CA-2941-4681-89DC-CECC25F787F9}" name="個人／構成比" dataDxfId="9"/>
    <tableColumn id="14" xr3:uid="{21FBFAEA-5CAC-4499-B3C6-63B6319F7729}" name="法人／事業所数" totalsRowFunction="sum" totalsRowDxfId="8" dataCellStyle="桁区切り" totalsRowCellStyle="桁区切り"/>
    <tableColumn id="15" xr3:uid="{33FE5067-1F67-44A6-8397-AFA3CA895305}" name="法人／構成比" dataDxfId="7"/>
    <tableColumn id="16" xr3:uid="{31CAFB69-148C-47E7-B6F3-C438D8F39342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48008FE3-D75B-423A-9616-B56794B0EF2A}" name="M_TABLE_10525" displayName="M_TABLE_10525" ref="B23:I43" totalsRowShown="0">
  <autoFilter ref="B23:I43" xr:uid="{48008FE3-D75B-423A-9616-B56794B0EF2A}"/>
  <tableColumns count="8">
    <tableColumn id="9" xr3:uid="{3EA768C3-6BB3-4BD7-87B4-6AAA112AC046}" name="産業中分類上位２０"/>
    <tableColumn id="10" xr3:uid="{8FDEFEB2-4FB9-4D0B-9BAE-2462E1A11F82}" name="総数／事業所数" dataCellStyle="桁区切り"/>
    <tableColumn id="11" xr3:uid="{832D5666-C40E-49FC-8758-4D55406DEC71}" name="総数／構成比" dataDxfId="5"/>
    <tableColumn id="12" xr3:uid="{DA81A151-BF62-460A-84C9-0C85BC50B4C8}" name="個人／事業所数" dataCellStyle="桁区切り"/>
    <tableColumn id="13" xr3:uid="{2A372F76-CB5A-4423-80B3-5D022FDE0AFF}" name="個人／構成比" dataDxfId="4"/>
    <tableColumn id="14" xr3:uid="{B8B0C584-2912-4D4E-8C65-E58FEABB4D62}" name="法人／事業所数" dataCellStyle="桁区切り"/>
    <tableColumn id="15" xr3:uid="{BA8544C0-0E5D-4985-A394-0685607669E2}" name="法人／構成比" dataDxfId="3"/>
    <tableColumn id="16" xr3:uid="{90A73987-2A45-44D5-90DD-EC7BD783C997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E26BB0A7-D096-41C8-AA6D-574428F4AC69}" name="S_TABLE_10525" displayName="S_TABLE_10525" ref="B46:I66" totalsRowShown="0">
  <autoFilter ref="B46:I66" xr:uid="{E26BB0A7-D096-41C8-AA6D-574428F4AC69}"/>
  <tableColumns count="8">
    <tableColumn id="9" xr3:uid="{6374F5B2-EDC4-4294-9530-D7014DB1EF37}" name="産業小分類上位２０"/>
    <tableColumn id="10" xr3:uid="{F7827B02-793C-43B5-8AA1-D569D6C2E00B}" name="総数／事業所数" dataCellStyle="桁区切り"/>
    <tableColumn id="11" xr3:uid="{2B0E26C8-C683-40C6-B039-0F3A5E38AE20}" name="総数／構成比" dataDxfId="2"/>
    <tableColumn id="12" xr3:uid="{93B8CA6E-978B-4CDB-BB51-F14947EA0733}" name="個人／事業所数" dataCellStyle="桁区切り"/>
    <tableColumn id="13" xr3:uid="{FA8D8DCD-7475-4DCC-9A2C-59C6766FACC6}" name="個人／構成比" dataDxfId="1"/>
    <tableColumn id="14" xr3:uid="{E47517A9-53E8-4A4F-B94A-9B368A470A33}" name="法人／事業所数" dataCellStyle="桁区切り"/>
    <tableColumn id="15" xr3:uid="{E8993C8D-4959-414B-9811-E5CA60715A5D}" name="法人／構成比" dataDxfId="0"/>
    <tableColumn id="16" xr3:uid="{F84FCBAF-3839-40FF-8E9D-D34B4AEC6A69}" name="法人以外の団体／事業所数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D811DFF-3F6D-4C80-9CDB-DEB305CA691B}" name="M_TABLE_10203" displayName="M_TABLE_10203" ref="B23:I43" totalsRowShown="0">
  <autoFilter ref="B23:I43" xr:uid="{DD811DFF-3F6D-4C80-9CDB-DEB305CA691B}"/>
  <tableColumns count="8">
    <tableColumn id="9" xr3:uid="{4DA9E559-A461-4725-B7A3-E62B4426FBD9}" name="産業中分類上位２０"/>
    <tableColumn id="10" xr3:uid="{062F25A6-B220-410D-85EE-388071389D6A}" name="総数／事業所数" dataCellStyle="桁区切り"/>
    <tableColumn id="11" xr3:uid="{1D36B2B3-2348-4CEE-A3F7-5E2B137DD458}" name="総数／構成比" dataDxfId="453"/>
    <tableColumn id="12" xr3:uid="{65978F0B-57B6-4F81-8F00-0FD18D9D1603}" name="個人／事業所数" dataCellStyle="桁区切り"/>
    <tableColumn id="13" xr3:uid="{AC43E922-CABB-4B53-8B37-F9B3B4519922}" name="個人／構成比" dataDxfId="452"/>
    <tableColumn id="14" xr3:uid="{660B3E18-B869-48FE-B942-14C09C94BF54}" name="法人／事業所数" dataCellStyle="桁区切り"/>
    <tableColumn id="15" xr3:uid="{9BA8CA11-2593-4208-AE8B-50C21744D011}" name="法人／構成比" dataDxfId="451"/>
    <tableColumn id="16" xr3:uid="{493C4969-CAFE-4424-842A-6AFA3502B284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B151840-B95F-438F-A944-96BA68ADB0C4}" name="S_TABLE_10203" displayName="S_TABLE_10203" ref="B46:I66" totalsRowShown="0">
  <autoFilter ref="B46:I66" xr:uid="{FB151840-B95F-438F-A944-96BA68ADB0C4}"/>
  <tableColumns count="8">
    <tableColumn id="9" xr3:uid="{40D88E2E-9050-4E48-89A0-30D64EB39F3B}" name="産業小分類上位２０"/>
    <tableColumn id="10" xr3:uid="{2621E043-39F3-4F10-AD2E-37EC9900C057}" name="総数／事業所数" dataCellStyle="桁区切り"/>
    <tableColumn id="11" xr3:uid="{8EB22B8A-7FAC-4C2D-881B-CD4B5FB3B211}" name="総数／構成比" dataDxfId="450"/>
    <tableColumn id="12" xr3:uid="{ED0DF22D-78E8-4B59-A4E8-C8C21554303B}" name="個人／事業所数" dataCellStyle="桁区切り"/>
    <tableColumn id="13" xr3:uid="{52AE9D15-CEAB-4E27-915D-CA49551C0B7A}" name="個人／構成比" dataDxfId="449"/>
    <tableColumn id="14" xr3:uid="{393A3F0B-BEB2-42D3-8ECA-06E40C0AE450}" name="法人／事業所数" dataCellStyle="桁区切り"/>
    <tableColumn id="15" xr3:uid="{6C3B562C-E770-482B-A4CA-727A3856D42C}" name="法人／構成比" dataDxfId="448"/>
    <tableColumn id="16" xr3:uid="{F2BEF51F-F207-4559-BDB8-15AD3F1A90D3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54F5B6A-CB57-458C-928C-A4725159E0F2}" name="LTBL_10204" displayName="LTBL_10204" ref="B4:I20" totalsRowCount="1">
  <autoFilter ref="B4:I19" xr:uid="{854F5B6A-CB57-458C-928C-A4725159E0F2}"/>
  <tableColumns count="8">
    <tableColumn id="9" xr3:uid="{935018DD-5FF8-4C8E-BCEC-255EF727F72C}" name="産業大分類" totalsRowLabel="合計" totalsRowDxfId="447"/>
    <tableColumn id="10" xr3:uid="{5C119BD2-87A6-4B7E-A9D8-EBD326023E93}" name="総数／事業所数" totalsRowFunction="custom" totalsRowDxfId="446" dataCellStyle="桁区切り" totalsRowCellStyle="桁区切り">
      <totalsRowFormula>SUM(LTBL_10204[総数／事業所数])</totalsRowFormula>
    </tableColumn>
    <tableColumn id="11" xr3:uid="{5A5CE464-E40A-4FC5-8455-26F8A7223588}" name="総数／構成比" dataDxfId="445"/>
    <tableColumn id="12" xr3:uid="{2D337FE2-F65D-4D83-A173-E147DE59FA68}" name="個人／事業所数" totalsRowFunction="sum" totalsRowDxfId="444" dataCellStyle="桁区切り" totalsRowCellStyle="桁区切り"/>
    <tableColumn id="13" xr3:uid="{84EB17FC-A9F0-4E63-A26A-69A696BF141F}" name="個人／構成比" dataDxfId="443"/>
    <tableColumn id="14" xr3:uid="{371644B3-CF43-4B0E-8BC3-18C031FAB880}" name="法人／事業所数" totalsRowFunction="sum" totalsRowDxfId="442" dataCellStyle="桁区切り" totalsRowCellStyle="桁区切り"/>
    <tableColumn id="15" xr3:uid="{51C85B74-0E65-4B45-BB54-4482D94FE101}" name="法人／構成比" dataDxfId="441"/>
    <tableColumn id="16" xr3:uid="{8AEEF113-508C-4A16-81E8-5CAF00514F06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CFBC243-C375-4535-AE52-15BB24A964AF}" name="M_TABLE_10204" displayName="M_TABLE_10204" ref="B23:I43" totalsRowShown="0">
  <autoFilter ref="B23:I43" xr:uid="{BCFBC243-C375-4535-AE52-15BB24A964AF}"/>
  <tableColumns count="8">
    <tableColumn id="9" xr3:uid="{D8152995-7CF3-4ABF-AC9C-8A4ABFC502DC}" name="産業中分類上位２０"/>
    <tableColumn id="10" xr3:uid="{F88E8EB7-1AC2-434E-A801-CFCD4772BAC4}" name="総数／事業所数" dataCellStyle="桁区切り"/>
    <tableColumn id="11" xr3:uid="{4656DD49-B0D7-4DF7-82B9-44B581DDACD2}" name="総数／構成比" dataDxfId="439"/>
    <tableColumn id="12" xr3:uid="{5105FB03-52B6-4F36-B977-B1D75E657D43}" name="個人／事業所数" dataCellStyle="桁区切り"/>
    <tableColumn id="13" xr3:uid="{CD347D5D-33EA-4646-9342-CE1878EFE101}" name="個人／構成比" dataDxfId="438"/>
    <tableColumn id="14" xr3:uid="{F8E241E0-3AE2-4C52-8B1A-95C38E5D2189}" name="法人／事業所数" dataCellStyle="桁区切り"/>
    <tableColumn id="15" xr3:uid="{62BE1E5F-DD29-4E2C-BAC8-986BFFB810BF}" name="法人／構成比" dataDxfId="437"/>
    <tableColumn id="16" xr3:uid="{A1E8E46F-BFCA-4CF6-A80F-9AE0839B9834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37B087B-27B2-4F07-91E0-D99FC12D1997}" name="S_TABLE_10204" displayName="S_TABLE_10204" ref="B46:I66" totalsRowShown="0">
  <autoFilter ref="B46:I66" xr:uid="{B37B087B-27B2-4F07-91E0-D99FC12D1997}"/>
  <tableColumns count="8">
    <tableColumn id="9" xr3:uid="{EA295D35-2259-49CF-BB56-E0C751B295F3}" name="産業小分類上位２０"/>
    <tableColumn id="10" xr3:uid="{D38D854A-7340-4183-B6C6-6D58CAB3009D}" name="総数／事業所数" dataCellStyle="桁区切り"/>
    <tableColumn id="11" xr3:uid="{98C344B5-A0F6-4BCC-A3C5-D9B73C551F34}" name="総数／構成比" dataDxfId="436"/>
    <tableColumn id="12" xr3:uid="{61150E0D-A649-4A72-B119-EAAF63ADAC43}" name="個人／事業所数" dataCellStyle="桁区切り"/>
    <tableColumn id="13" xr3:uid="{EB6664EF-CE89-460F-B04E-F73394998482}" name="個人／構成比" dataDxfId="435"/>
    <tableColumn id="14" xr3:uid="{7C1AF5AA-7C62-4BF4-8077-B083FF864F0E}" name="法人／事業所数" dataCellStyle="桁区切り"/>
    <tableColumn id="15" xr3:uid="{88A23005-42D2-4853-8053-02EA9C1A0781}" name="法人／構成比" dataDxfId="434"/>
    <tableColumn id="16" xr3:uid="{3DA9B1F0-BB0A-44F2-A863-EE9AA61A86F2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8B6EFC1-4F28-4E5B-A5DE-E9F20C8B1EF3}" name="LTBL_10205" displayName="LTBL_10205" ref="B4:I20" totalsRowCount="1">
  <autoFilter ref="B4:I19" xr:uid="{88B6EFC1-4F28-4E5B-A5DE-E9F20C8B1EF3}"/>
  <tableColumns count="8">
    <tableColumn id="9" xr3:uid="{C0F173E2-BDB8-4A5C-BEA8-BBAB21472416}" name="産業大分類" totalsRowLabel="合計" totalsRowDxfId="433"/>
    <tableColumn id="10" xr3:uid="{F650BA0C-9134-4C2E-814A-44C0C8D2BEBA}" name="総数／事業所数" totalsRowFunction="custom" totalsRowDxfId="432" dataCellStyle="桁区切り" totalsRowCellStyle="桁区切り">
      <totalsRowFormula>SUM(LTBL_10205[総数／事業所数])</totalsRowFormula>
    </tableColumn>
    <tableColumn id="11" xr3:uid="{92EA2CE0-3CE7-41F1-9BA3-F7177C21BEA6}" name="総数／構成比" dataDxfId="431"/>
    <tableColumn id="12" xr3:uid="{0E0AC603-7C22-49D4-A54F-AFF2DAD9FF25}" name="個人／事業所数" totalsRowFunction="sum" totalsRowDxfId="430" dataCellStyle="桁区切り" totalsRowCellStyle="桁区切り"/>
    <tableColumn id="13" xr3:uid="{C054C197-A070-4FFE-9F92-85F22F086AF8}" name="個人／構成比" dataDxfId="429"/>
    <tableColumn id="14" xr3:uid="{66A98572-6EF7-4383-8323-2442BEDDFA99}" name="法人／事業所数" totalsRowFunction="sum" totalsRowDxfId="428" dataCellStyle="桁区切り" totalsRowCellStyle="桁区切り"/>
    <tableColumn id="15" xr3:uid="{6DA7E3E2-7A78-4D67-9064-AC040462C926}" name="法人／構成比" dataDxfId="427"/>
    <tableColumn id="16" xr3:uid="{961C04B9-93F7-475E-B184-143EFCF51CC1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6331CECC-755C-4DAF-8750-ECE51DE3410F}" name="M_TABLE_10205" displayName="M_TABLE_10205" ref="B23:I43" totalsRowShown="0">
  <autoFilter ref="B23:I43" xr:uid="{6331CECC-755C-4DAF-8750-ECE51DE3410F}"/>
  <tableColumns count="8">
    <tableColumn id="9" xr3:uid="{A66C9F9B-C71B-47A9-851F-79BB1BD90197}" name="産業中分類上位２０"/>
    <tableColumn id="10" xr3:uid="{152B299E-6B00-4D0A-8B2D-EF47FB62A969}" name="総数／事業所数" dataCellStyle="桁区切り"/>
    <tableColumn id="11" xr3:uid="{3394F64C-0236-4849-BA5F-C247C0288CD4}" name="総数／構成比" dataDxfId="425"/>
    <tableColumn id="12" xr3:uid="{2E15D022-C6AB-4627-B9FC-931E72ABB4F3}" name="個人／事業所数" dataCellStyle="桁区切り"/>
    <tableColumn id="13" xr3:uid="{030E37FD-2798-4FD2-A7A6-48025DC85DB9}" name="個人／構成比" dataDxfId="424"/>
    <tableColumn id="14" xr3:uid="{2E5D1F8A-B91A-41DC-871B-83DEF81161D3}" name="法人／事業所数" dataCellStyle="桁区切り"/>
    <tableColumn id="15" xr3:uid="{78E20E43-1D2F-48D9-8390-F876FAF9A3B7}" name="法人／構成比" dataDxfId="423"/>
    <tableColumn id="16" xr3:uid="{E82CA161-3730-4420-8317-1FB0E6F0771C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622D70F-6DB3-48FD-B574-C6EECD939111}" name="S_TABLE_10205" displayName="S_TABLE_10205" ref="B46:I66" totalsRowShown="0">
  <autoFilter ref="B46:I66" xr:uid="{C622D70F-6DB3-48FD-B574-C6EECD939111}"/>
  <tableColumns count="8">
    <tableColumn id="9" xr3:uid="{B226F45F-ACBE-48C7-A80A-CEBFAFF35BE0}" name="産業小分類上位２０"/>
    <tableColumn id="10" xr3:uid="{26AF9543-3BEC-4104-8F0A-2750EF172570}" name="総数／事業所数" dataCellStyle="桁区切り"/>
    <tableColumn id="11" xr3:uid="{3680E11F-FF56-4496-9147-3AA52DD093F0}" name="総数／構成比" dataDxfId="422"/>
    <tableColumn id="12" xr3:uid="{1E8D7D1B-A673-4582-8874-7ABFD27B1CFE}" name="個人／事業所数" dataCellStyle="桁区切り"/>
    <tableColumn id="13" xr3:uid="{69956411-54FD-469C-99A5-2030A58A6FEE}" name="個人／構成比" dataDxfId="421"/>
    <tableColumn id="14" xr3:uid="{4FAC686A-DC09-4D81-B78A-3529C9397A4C}" name="法人／事業所数" dataCellStyle="桁区切り"/>
    <tableColumn id="15" xr3:uid="{FB85A5E9-672D-415E-B982-7FE443683CDB}" name="法人／構成比" dataDxfId="420"/>
    <tableColumn id="16" xr3:uid="{7D210BC7-2A04-4C84-8C4B-487D5E05D063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A82B9EA-4EF6-4D00-8C12-B3B23DD94AB2}" name="LTBL_10206" displayName="LTBL_10206" ref="B4:I20" totalsRowCount="1">
  <autoFilter ref="B4:I19" xr:uid="{CA82B9EA-4EF6-4D00-8C12-B3B23DD94AB2}"/>
  <tableColumns count="8">
    <tableColumn id="9" xr3:uid="{5985D1F0-85C2-4873-8F78-CF25FEB057C8}" name="産業大分類" totalsRowLabel="合計" totalsRowDxfId="419"/>
    <tableColumn id="10" xr3:uid="{F994D5F0-3028-40F2-8C5D-B4CE679021E6}" name="総数／事業所数" totalsRowFunction="custom" totalsRowDxfId="418" dataCellStyle="桁区切り" totalsRowCellStyle="桁区切り">
      <totalsRowFormula>SUM(LTBL_10206[総数／事業所数])</totalsRowFormula>
    </tableColumn>
    <tableColumn id="11" xr3:uid="{980F6E38-5EC2-4B60-8D4F-0517CAE8ED2A}" name="総数／構成比" dataDxfId="417"/>
    <tableColumn id="12" xr3:uid="{9DE07144-1464-4F73-961A-8721F30BC773}" name="個人／事業所数" totalsRowFunction="sum" totalsRowDxfId="416" dataCellStyle="桁区切り" totalsRowCellStyle="桁区切り"/>
    <tableColumn id="13" xr3:uid="{E3DE7EF6-8E8E-4EAA-9F72-CD17D3117943}" name="個人／構成比" dataDxfId="415"/>
    <tableColumn id="14" xr3:uid="{00D78A5D-275B-4F9D-866B-D60D093EC0D4}" name="法人／事業所数" totalsRowFunction="sum" totalsRowDxfId="414" dataCellStyle="桁区切り" totalsRowCellStyle="桁区切り"/>
    <tableColumn id="15" xr3:uid="{FE9C195D-6A4E-450F-958A-E3DEB7FD6F42}" name="法人／構成比" dataDxfId="413"/>
    <tableColumn id="16" xr3:uid="{BB2B256A-75E8-4BAC-A705-50A14B8A05C3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B6738B-C52F-4F1B-AFF4-78C8D842D71C}" name="M_TABLE_10000" displayName="M_TABLE_10000" ref="B23:I43" totalsRowShown="0">
  <autoFilter ref="B23:I43" xr:uid="{08B6738B-C52F-4F1B-AFF4-78C8D842D71C}"/>
  <tableColumns count="8">
    <tableColumn id="9" xr3:uid="{6698E2F8-04B1-48AE-B315-043A8BD41404}" name="産業中分類上位２０"/>
    <tableColumn id="10" xr3:uid="{D9656C9E-D29A-412D-85F9-E18384AA8129}" name="総数／事業所数" dataCellStyle="桁区切り"/>
    <tableColumn id="11" xr3:uid="{03B5ADE5-45B0-4875-8E5F-DFF6054C0359}" name="総数／構成比" dataDxfId="495"/>
    <tableColumn id="12" xr3:uid="{14CA5D40-6052-4474-89CA-BAF7DA99E442}" name="個人／事業所数" dataCellStyle="桁区切り"/>
    <tableColumn id="13" xr3:uid="{BC69246F-1F41-46D3-B327-4AC20F9737A6}" name="個人／構成比" dataDxfId="494"/>
    <tableColumn id="14" xr3:uid="{22946530-2DC0-4980-8365-7F147AADF25A}" name="法人／事業所数" dataCellStyle="桁区切り"/>
    <tableColumn id="15" xr3:uid="{BFB78E32-B7E2-4091-B4CE-F235C9870E8E}" name="法人／構成比" dataDxfId="493"/>
    <tableColumn id="16" xr3:uid="{87B0DF92-BA49-4676-B16C-50170886639D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F4442FE-5E6F-4D47-BB62-CC9F42D48E79}" name="M_TABLE_10206" displayName="M_TABLE_10206" ref="B23:I44" totalsRowShown="0">
  <autoFilter ref="B23:I44" xr:uid="{BF4442FE-5E6F-4D47-BB62-CC9F42D48E79}"/>
  <tableColumns count="8">
    <tableColumn id="9" xr3:uid="{155D7B1F-BEA9-4923-AA38-7F49CC06C616}" name="産業中分類上位２０"/>
    <tableColumn id="10" xr3:uid="{F7C6EE0A-C730-4F58-8DB9-33BC1DDA1858}" name="総数／事業所数" dataCellStyle="桁区切り"/>
    <tableColumn id="11" xr3:uid="{EDFD93C2-9242-47A5-A415-6B675D6CC95D}" name="総数／構成比" dataDxfId="411"/>
    <tableColumn id="12" xr3:uid="{9B36496A-B917-40A5-8DD9-57DD3E51EE26}" name="個人／事業所数" dataCellStyle="桁区切り"/>
    <tableColumn id="13" xr3:uid="{C432E26C-7950-440C-B51D-CC920A32B385}" name="個人／構成比" dataDxfId="410"/>
    <tableColumn id="14" xr3:uid="{BF4262EE-44F3-485A-981F-18D648011A45}" name="法人／事業所数" dataCellStyle="桁区切り"/>
    <tableColumn id="15" xr3:uid="{A93DC6C8-2082-4570-A308-78EA65A06E74}" name="法人／構成比" dataDxfId="409"/>
    <tableColumn id="16" xr3:uid="{53D41D39-284A-4143-840F-CF00D4141A8E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41E9CE7-52EC-449B-A725-8DDE819C05FA}" name="S_TABLE_10206" displayName="S_TABLE_10206" ref="B47:I67" totalsRowShown="0">
  <autoFilter ref="B47:I67" xr:uid="{C41E9CE7-52EC-449B-A725-8DDE819C05FA}"/>
  <tableColumns count="8">
    <tableColumn id="9" xr3:uid="{E6CEDA7E-864F-4D22-9651-754361CF8477}" name="産業小分類上位２０"/>
    <tableColumn id="10" xr3:uid="{2FE716C8-A4F5-4155-AC11-D70AA6023DD8}" name="総数／事業所数" dataCellStyle="桁区切り"/>
    <tableColumn id="11" xr3:uid="{4EDA1A81-E383-4244-B95C-5F0A9B115CF2}" name="総数／構成比" dataDxfId="408"/>
    <tableColumn id="12" xr3:uid="{47883AEE-2C1A-40C2-B0F8-3FC87AFFCA78}" name="個人／事業所数" dataCellStyle="桁区切り"/>
    <tableColumn id="13" xr3:uid="{96CE0A18-E017-49EC-9AAF-5EFD8572B9F4}" name="個人／構成比" dataDxfId="407"/>
    <tableColumn id="14" xr3:uid="{69A3F290-6FDD-4ABD-9B8F-447C5EB926F8}" name="法人／事業所数" dataCellStyle="桁区切り"/>
    <tableColumn id="15" xr3:uid="{5322A609-1457-4035-8A48-F1EC2FB96BE2}" name="法人／構成比" dataDxfId="406"/>
    <tableColumn id="16" xr3:uid="{0420052F-31D2-42CC-B02C-52126FA167C0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5DEC429-8823-4FEF-9A51-4F69B5226CB3}" name="LTBL_10207" displayName="LTBL_10207" ref="B4:I20" totalsRowCount="1">
  <autoFilter ref="B4:I19" xr:uid="{55DEC429-8823-4FEF-9A51-4F69B5226CB3}"/>
  <tableColumns count="8">
    <tableColumn id="9" xr3:uid="{C8BA7A1C-E724-46C9-B8CE-AE59F79A4ED4}" name="産業大分類" totalsRowLabel="合計" totalsRowDxfId="405"/>
    <tableColumn id="10" xr3:uid="{61626F33-BD06-4DCC-88F5-E27A8B20FAE6}" name="総数／事業所数" totalsRowFunction="custom" totalsRowDxfId="404" dataCellStyle="桁区切り" totalsRowCellStyle="桁区切り">
      <totalsRowFormula>SUM(LTBL_10207[総数／事業所数])</totalsRowFormula>
    </tableColumn>
    <tableColumn id="11" xr3:uid="{A34A46A2-03F9-4D56-8E2A-9CC55082A657}" name="総数／構成比" dataDxfId="403"/>
    <tableColumn id="12" xr3:uid="{6590F473-D09D-4AE5-8674-A61A1ABF2064}" name="個人／事業所数" totalsRowFunction="sum" totalsRowDxfId="402" dataCellStyle="桁区切り" totalsRowCellStyle="桁区切り"/>
    <tableColumn id="13" xr3:uid="{2634EAFA-1B34-4EAE-8014-043B92F00A72}" name="個人／構成比" dataDxfId="401"/>
    <tableColumn id="14" xr3:uid="{5D56D6CC-E75F-4774-93C4-12C3C203A72D}" name="法人／事業所数" totalsRowFunction="sum" totalsRowDxfId="400" dataCellStyle="桁区切り" totalsRowCellStyle="桁区切り"/>
    <tableColumn id="15" xr3:uid="{A184F72B-DC90-4316-8716-64B31EDE9167}" name="法人／構成比" dataDxfId="399"/>
    <tableColumn id="16" xr3:uid="{DEEBB98D-5DB8-4D9D-9D2B-03E5C11D840E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1016051-8844-4941-9C38-C9A313CB27FF}" name="M_TABLE_10207" displayName="M_TABLE_10207" ref="B23:I43" totalsRowShown="0">
  <autoFilter ref="B23:I43" xr:uid="{C1016051-8844-4941-9C38-C9A313CB27FF}"/>
  <tableColumns count="8">
    <tableColumn id="9" xr3:uid="{9480CDE8-620F-493F-8B39-208CA42920F9}" name="産業中分類上位２０"/>
    <tableColumn id="10" xr3:uid="{6D8E17F9-3BAF-4744-8FB8-FA3979F5B71E}" name="総数／事業所数" dataCellStyle="桁区切り"/>
    <tableColumn id="11" xr3:uid="{8478F1E6-EA8C-4669-8900-541627F4F38F}" name="総数／構成比" dataDxfId="397"/>
    <tableColumn id="12" xr3:uid="{C809FA45-5D80-46DA-83BF-960F9989BFE5}" name="個人／事業所数" dataCellStyle="桁区切り"/>
    <tableColumn id="13" xr3:uid="{85820395-9DDD-48F2-B8B7-32A3F687DF4A}" name="個人／構成比" dataDxfId="396"/>
    <tableColumn id="14" xr3:uid="{E02D2E6C-80AE-4C4C-95FF-C41A3F5D6FCA}" name="法人／事業所数" dataCellStyle="桁区切り"/>
    <tableColumn id="15" xr3:uid="{49FC1606-1248-404C-AD9B-7D6C2AAF3654}" name="法人／構成比" dataDxfId="395"/>
    <tableColumn id="16" xr3:uid="{D1D351A7-EDC0-48B7-8C15-E7F49D92926D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1C028FE-F5F6-4DC2-823E-D486EBB6AC4C}" name="S_TABLE_10207" displayName="S_TABLE_10207" ref="B46:I66" totalsRowShown="0">
  <autoFilter ref="B46:I66" xr:uid="{11C028FE-F5F6-4DC2-823E-D486EBB6AC4C}"/>
  <tableColumns count="8">
    <tableColumn id="9" xr3:uid="{D41A0931-FE71-41E5-AC0A-9773093DE0A8}" name="産業小分類上位２０"/>
    <tableColumn id="10" xr3:uid="{3ECB3AE0-A558-4DAF-9615-CD59D6FA73AD}" name="総数／事業所数" dataCellStyle="桁区切り"/>
    <tableColumn id="11" xr3:uid="{F10258D2-4078-47AB-927E-977C56B61E1F}" name="総数／構成比" dataDxfId="394"/>
    <tableColumn id="12" xr3:uid="{0A88C4FF-464C-4626-B13C-94BA5B28D3D9}" name="個人／事業所数" dataCellStyle="桁区切り"/>
    <tableColumn id="13" xr3:uid="{A8B2081F-9A27-4660-851B-CD635D488551}" name="個人／構成比" dataDxfId="393"/>
    <tableColumn id="14" xr3:uid="{4F9366AA-D054-4218-9109-A87D367A5A8F}" name="法人／事業所数" dataCellStyle="桁区切り"/>
    <tableColumn id="15" xr3:uid="{97FC000B-5EC9-49C1-BC52-CF0C0BFD708D}" name="法人／構成比" dataDxfId="392"/>
    <tableColumn id="16" xr3:uid="{094052F9-437B-4BCF-97B5-44832F2745EF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61A3525-2581-4A7F-9C41-665DF2610E20}" name="LTBL_10208" displayName="LTBL_10208" ref="B4:I20" totalsRowCount="1">
  <autoFilter ref="B4:I19" xr:uid="{761A3525-2581-4A7F-9C41-665DF2610E20}"/>
  <tableColumns count="8">
    <tableColumn id="9" xr3:uid="{910B77E3-5C8C-4DB1-83E0-8D92A811A08F}" name="産業大分類" totalsRowLabel="合計" totalsRowDxfId="391"/>
    <tableColumn id="10" xr3:uid="{5FA6033F-1500-4D0B-A967-B018F01C8ABA}" name="総数／事業所数" totalsRowFunction="custom" totalsRowDxfId="390" dataCellStyle="桁区切り" totalsRowCellStyle="桁区切り">
      <totalsRowFormula>SUM(LTBL_10208[総数／事業所数])</totalsRowFormula>
    </tableColumn>
    <tableColumn id="11" xr3:uid="{56D299CC-35B5-4351-BB88-CAFF663183E0}" name="総数／構成比" dataDxfId="389"/>
    <tableColumn id="12" xr3:uid="{A0F967E5-2040-4C8B-99E9-FB054CDFD5A7}" name="個人／事業所数" totalsRowFunction="sum" totalsRowDxfId="388" dataCellStyle="桁区切り" totalsRowCellStyle="桁区切り"/>
    <tableColumn id="13" xr3:uid="{13424185-2675-44C0-B0C1-A3AB6CF73D97}" name="個人／構成比" dataDxfId="387"/>
    <tableColumn id="14" xr3:uid="{02E2590B-511A-4DA6-9A41-DAB1BC7C11BD}" name="法人／事業所数" totalsRowFunction="sum" totalsRowDxfId="386" dataCellStyle="桁区切り" totalsRowCellStyle="桁区切り"/>
    <tableColumn id="15" xr3:uid="{DE170A6A-E5EE-4722-8644-F1C491FB56EB}" name="法人／構成比" dataDxfId="385"/>
    <tableColumn id="16" xr3:uid="{841EC405-C168-4110-855C-ACC6288A492B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7D59742-2A94-41E8-9C64-A02CAF878464}" name="M_TABLE_10208" displayName="M_TABLE_10208" ref="B23:I43" totalsRowShown="0">
  <autoFilter ref="B23:I43" xr:uid="{27D59742-2A94-41E8-9C64-A02CAF878464}"/>
  <tableColumns count="8">
    <tableColumn id="9" xr3:uid="{D6BF21F8-4B63-4F32-8104-E44539885D2F}" name="産業中分類上位２０"/>
    <tableColumn id="10" xr3:uid="{10D52427-F48E-4CFF-8D3F-8F1F0995CE2F}" name="総数／事業所数" dataCellStyle="桁区切り"/>
    <tableColumn id="11" xr3:uid="{68CCF502-13D7-428D-9BC6-FBF7638D1A9F}" name="総数／構成比" dataDxfId="383"/>
    <tableColumn id="12" xr3:uid="{F27F2B74-D199-4AD4-825F-B6945AB4F034}" name="個人／事業所数" dataCellStyle="桁区切り"/>
    <tableColumn id="13" xr3:uid="{1110E6E2-56CA-4273-B368-34C43205A50C}" name="個人／構成比" dataDxfId="382"/>
    <tableColumn id="14" xr3:uid="{7228ED5B-BB4F-4B57-B571-A8C5326F07EA}" name="法人／事業所数" dataCellStyle="桁区切り"/>
    <tableColumn id="15" xr3:uid="{5639FB1E-7FA0-4DF5-BA39-4F6F1F616B53}" name="法人／構成比" dataDxfId="381"/>
    <tableColumn id="16" xr3:uid="{343B17A8-7031-4421-A511-2116EC65272C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6F5701C4-76D7-4259-913D-212F200D63DD}" name="S_TABLE_10208" displayName="S_TABLE_10208" ref="B46:I66" totalsRowShown="0">
  <autoFilter ref="B46:I66" xr:uid="{6F5701C4-76D7-4259-913D-212F200D63DD}"/>
  <tableColumns count="8">
    <tableColumn id="9" xr3:uid="{33D7CF43-6C9D-46D0-90F5-3D5E7765B714}" name="産業小分類上位２０"/>
    <tableColumn id="10" xr3:uid="{8129308E-4101-450C-B1B8-76D6A204E32F}" name="総数／事業所数" dataCellStyle="桁区切り"/>
    <tableColumn id="11" xr3:uid="{39C89BB7-405C-44F1-8820-43D24C6138A0}" name="総数／構成比" dataDxfId="380"/>
    <tableColumn id="12" xr3:uid="{898B16F4-674D-455C-8762-7C0CABF4B83F}" name="個人／事業所数" dataCellStyle="桁区切り"/>
    <tableColumn id="13" xr3:uid="{437BB981-56AB-4A88-BF46-A43E6A931B06}" name="個人／構成比" dataDxfId="379"/>
    <tableColumn id="14" xr3:uid="{4147036A-0EF2-4D82-A9B5-ACAA449A96BD}" name="法人／事業所数" dataCellStyle="桁区切り"/>
    <tableColumn id="15" xr3:uid="{7CA43F95-04D6-4D83-8011-130125009731}" name="法人／構成比" dataDxfId="378"/>
    <tableColumn id="16" xr3:uid="{058A9E0E-8501-4161-AED0-64C07D5461B0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A2EE9D2-2471-4226-81B6-868EA5F06AA4}" name="LTBL_10209" displayName="LTBL_10209" ref="B4:I20" totalsRowCount="1">
  <autoFilter ref="B4:I19" xr:uid="{4A2EE9D2-2471-4226-81B6-868EA5F06AA4}"/>
  <tableColumns count="8">
    <tableColumn id="9" xr3:uid="{BF519D5A-5E95-43C5-A5FD-F2EB4D839B06}" name="産業大分類" totalsRowLabel="合計" totalsRowDxfId="377"/>
    <tableColumn id="10" xr3:uid="{66C889C5-E74B-4B9D-A6D9-07D61DB427DB}" name="総数／事業所数" totalsRowFunction="custom" totalsRowDxfId="376" dataCellStyle="桁区切り" totalsRowCellStyle="桁区切り">
      <totalsRowFormula>SUM(LTBL_10209[総数／事業所数])</totalsRowFormula>
    </tableColumn>
    <tableColumn id="11" xr3:uid="{143C4ED9-AF90-47B0-BC59-2D5F5FC61149}" name="総数／構成比" dataDxfId="375"/>
    <tableColumn id="12" xr3:uid="{69BB4C95-DBD9-42F4-92C4-66E61D1B55A5}" name="個人／事業所数" totalsRowFunction="sum" totalsRowDxfId="374" dataCellStyle="桁区切り" totalsRowCellStyle="桁区切り"/>
    <tableColumn id="13" xr3:uid="{18B86E4A-5588-4EF9-B7DC-E2376ED98710}" name="個人／構成比" dataDxfId="373"/>
    <tableColumn id="14" xr3:uid="{45EA93FB-3210-4445-AFAA-D467DCF9E58F}" name="法人／事業所数" totalsRowFunction="sum" totalsRowDxfId="372" dataCellStyle="桁区切り" totalsRowCellStyle="桁区切り"/>
    <tableColumn id="15" xr3:uid="{C1CDFD99-C6F8-4184-97BE-90DEDB691F3B}" name="法人／構成比" dataDxfId="371"/>
    <tableColumn id="16" xr3:uid="{6D37B24F-2F8B-4327-83DB-143B6B4FAD94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BA6BF11-9172-47F7-B675-36C79A1B0C1B}" name="M_TABLE_10209" displayName="M_TABLE_10209" ref="B23:I44" totalsRowShown="0">
  <autoFilter ref="B23:I44" xr:uid="{BBA6BF11-9172-47F7-B675-36C79A1B0C1B}"/>
  <tableColumns count="8">
    <tableColumn id="9" xr3:uid="{A1B514ED-F18C-404D-83AF-FD3A1C7A9CE2}" name="産業中分類上位２０"/>
    <tableColumn id="10" xr3:uid="{1DE49DF9-6D2B-43F8-A4AC-59A7686C0A4A}" name="総数／事業所数" dataCellStyle="桁区切り"/>
    <tableColumn id="11" xr3:uid="{7A7C230F-3284-46B3-82A3-A0F1EE451E38}" name="総数／構成比" dataDxfId="369"/>
    <tableColumn id="12" xr3:uid="{E4F90194-9D3B-4DB3-A96E-1D04D35CA309}" name="個人／事業所数" dataCellStyle="桁区切り"/>
    <tableColumn id="13" xr3:uid="{5E1F17FE-6894-439E-99AF-83C80AEE9FDF}" name="個人／構成比" dataDxfId="368"/>
    <tableColumn id="14" xr3:uid="{94DDF8E8-CB1F-41FD-943A-C381A8791D4B}" name="法人／事業所数" dataCellStyle="桁区切り"/>
    <tableColumn id="15" xr3:uid="{804408A2-E440-480B-874D-423AA093E37F}" name="法人／構成比" dataDxfId="367"/>
    <tableColumn id="16" xr3:uid="{B3E1C910-67FE-4D18-A3C4-CEBC7A7266B8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79BC48-972C-4851-AB98-33C4194B286A}" name="S_TABLE_10000" displayName="S_TABLE_10000" ref="B46:I66" totalsRowShown="0">
  <autoFilter ref="B46:I66" xr:uid="{3A79BC48-972C-4851-AB98-33C4194B286A}"/>
  <tableColumns count="8">
    <tableColumn id="9" xr3:uid="{F6F539AA-CE48-458F-BC30-951978B2C17D}" name="産業小分類上位２０"/>
    <tableColumn id="10" xr3:uid="{CEE28D8A-BE78-47D8-879E-70B1DB151DC5}" name="総数／事業所数" dataCellStyle="桁区切り"/>
    <tableColumn id="11" xr3:uid="{E9B5228D-D2EA-40D8-9684-193A4A3426E6}" name="総数／構成比" dataDxfId="492"/>
    <tableColumn id="12" xr3:uid="{C5C9DD5A-F095-4992-B26A-4EA15F0C5675}" name="個人／事業所数" dataCellStyle="桁区切り"/>
    <tableColumn id="13" xr3:uid="{16A8C2FA-913C-49E0-A96D-985096131952}" name="個人／構成比" dataDxfId="491"/>
    <tableColumn id="14" xr3:uid="{9DA1C336-F36E-4D83-8494-7189F15759FA}" name="法人／事業所数" dataCellStyle="桁区切り"/>
    <tableColumn id="15" xr3:uid="{81E0C0CE-B336-4AC1-AAA7-83AC80098066}" name="法人／構成比" dataDxfId="490"/>
    <tableColumn id="16" xr3:uid="{A2636AD0-7E11-488B-A024-8D69A33B76FB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0FFD55B-28A0-4928-924F-989C8FF5D483}" name="S_TABLE_10209" displayName="S_TABLE_10209" ref="B47:I67" totalsRowShown="0">
  <autoFilter ref="B47:I67" xr:uid="{80FFD55B-28A0-4928-924F-989C8FF5D483}"/>
  <tableColumns count="8">
    <tableColumn id="9" xr3:uid="{58916E18-46FF-40D3-9AFD-5DCFCA2D504F}" name="産業小分類上位２０"/>
    <tableColumn id="10" xr3:uid="{03A09AB7-A789-4F12-A43C-66D0E3C11AEF}" name="総数／事業所数" dataCellStyle="桁区切り"/>
    <tableColumn id="11" xr3:uid="{00B50F90-8C8E-4D8A-8C9D-35DA7E25A5EA}" name="総数／構成比" dataDxfId="366"/>
    <tableColumn id="12" xr3:uid="{E46D3E42-9901-4B61-8A82-CC3938AB74DE}" name="個人／事業所数" dataCellStyle="桁区切り"/>
    <tableColumn id="13" xr3:uid="{E5E437B2-9C27-4693-8946-AC5C0E1328D3}" name="個人／構成比" dataDxfId="365"/>
    <tableColumn id="14" xr3:uid="{EA338A35-99D5-443F-BC72-8A086010D5DB}" name="法人／事業所数" dataCellStyle="桁区切り"/>
    <tableColumn id="15" xr3:uid="{7D5A2E39-E0DE-456F-9A17-056B3AB1273C}" name="法人／構成比" dataDxfId="364"/>
    <tableColumn id="16" xr3:uid="{603588F0-ADC5-4570-9140-F15E8B4B84C7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0BA6211-52B5-4EE4-866C-17E6F967A0CC}" name="LTBL_10210" displayName="LTBL_10210" ref="B4:I20" totalsRowCount="1">
  <autoFilter ref="B4:I19" xr:uid="{50BA6211-52B5-4EE4-866C-17E6F967A0CC}"/>
  <tableColumns count="8">
    <tableColumn id="9" xr3:uid="{329EE1C6-7687-4D29-9250-2E4976BBC08E}" name="産業大分類" totalsRowLabel="合計" totalsRowDxfId="363"/>
    <tableColumn id="10" xr3:uid="{A25AE312-4B75-4091-B0C8-20EA0A5E86F4}" name="総数／事業所数" totalsRowFunction="custom" totalsRowDxfId="362" dataCellStyle="桁区切り" totalsRowCellStyle="桁区切り">
      <totalsRowFormula>SUM(LTBL_10210[総数／事業所数])</totalsRowFormula>
    </tableColumn>
    <tableColumn id="11" xr3:uid="{1C783CC5-8B65-4C71-A023-CFFE9132049B}" name="総数／構成比" dataDxfId="361"/>
    <tableColumn id="12" xr3:uid="{B4B2ADF0-64F6-4755-8B31-12AF81B9619B}" name="個人／事業所数" totalsRowFunction="sum" totalsRowDxfId="360" dataCellStyle="桁区切り" totalsRowCellStyle="桁区切り"/>
    <tableColumn id="13" xr3:uid="{8176559F-5FD1-45E4-9B2D-2D01F028E926}" name="個人／構成比" dataDxfId="359"/>
    <tableColumn id="14" xr3:uid="{C8A80371-4DF5-43D4-9CF9-7D586505DB5E}" name="法人／事業所数" totalsRowFunction="sum" totalsRowDxfId="358" dataCellStyle="桁区切り" totalsRowCellStyle="桁区切り"/>
    <tableColumn id="15" xr3:uid="{83B11C01-0B9D-4ECE-96D5-5593938A21FD}" name="法人／構成比" dataDxfId="357"/>
    <tableColumn id="16" xr3:uid="{56E05368-8D3F-4319-B88D-CDE35F58D2C9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BDB2AA1-F68C-4CAE-88D4-F569FCEABCE8}" name="M_TABLE_10210" displayName="M_TABLE_10210" ref="B23:I43" totalsRowShown="0">
  <autoFilter ref="B23:I43" xr:uid="{EBDB2AA1-F68C-4CAE-88D4-F569FCEABCE8}"/>
  <tableColumns count="8">
    <tableColumn id="9" xr3:uid="{4563DC9E-E74B-4733-ACFE-34331B05C5DA}" name="産業中分類上位２０"/>
    <tableColumn id="10" xr3:uid="{945192AF-A224-45F2-821C-B8F3D1581ADE}" name="総数／事業所数" dataCellStyle="桁区切り"/>
    <tableColumn id="11" xr3:uid="{8AA74036-00E8-4590-A23B-7F8D7A46E7A4}" name="総数／構成比" dataDxfId="355"/>
    <tableColumn id="12" xr3:uid="{05B19788-14D2-4A0E-A5BC-817E052E9F66}" name="個人／事業所数" dataCellStyle="桁区切り"/>
    <tableColumn id="13" xr3:uid="{748341AA-0F35-45A6-9DB7-A8F0306B4541}" name="個人／構成比" dataDxfId="354"/>
    <tableColumn id="14" xr3:uid="{6AA243B7-7901-439F-B946-9C94199879A4}" name="法人／事業所数" dataCellStyle="桁区切り"/>
    <tableColumn id="15" xr3:uid="{0FA3913C-8DEE-4F44-98D0-72B9E4171E41}" name="法人／構成比" dataDxfId="353"/>
    <tableColumn id="16" xr3:uid="{C8CA3FAB-74BA-48E0-9152-6127016562EF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900F5016-F1DC-49B9-B6BC-1F0BB8206A13}" name="S_TABLE_10210" displayName="S_TABLE_10210" ref="B46:I66" totalsRowShown="0">
  <autoFilter ref="B46:I66" xr:uid="{900F5016-F1DC-49B9-B6BC-1F0BB8206A13}"/>
  <tableColumns count="8">
    <tableColumn id="9" xr3:uid="{F37EADF6-5BCB-4256-8C36-7DF48D02FFD3}" name="産業小分類上位２０"/>
    <tableColumn id="10" xr3:uid="{A6AA8D9D-5B6F-4F86-8C94-567AA5B44FC1}" name="総数／事業所数" dataCellStyle="桁区切り"/>
    <tableColumn id="11" xr3:uid="{ED8935C2-6064-42BF-B86C-F231AF023213}" name="総数／構成比" dataDxfId="352"/>
    <tableColumn id="12" xr3:uid="{4330B6D6-E1FF-4B68-94AC-63518B1647E1}" name="個人／事業所数" dataCellStyle="桁区切り"/>
    <tableColumn id="13" xr3:uid="{437ACA4E-E8B7-4DDC-98DC-A96C923A46D3}" name="個人／構成比" dataDxfId="351"/>
    <tableColumn id="14" xr3:uid="{2ECC0ED9-277F-4606-B7C9-5C3FBE2F3F04}" name="法人／事業所数" dataCellStyle="桁区切り"/>
    <tableColumn id="15" xr3:uid="{00459C74-98C0-44EF-B4F6-CA87CE6AD802}" name="法人／構成比" dataDxfId="350"/>
    <tableColumn id="16" xr3:uid="{7399E734-8A9F-46C2-BEC5-A2ED0F02B5F8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4D9C6EA-4459-4E32-AD3D-8EC81A5D897B}" name="LTBL_10211" displayName="LTBL_10211" ref="B4:I20" totalsRowCount="1">
  <autoFilter ref="B4:I19" xr:uid="{04D9C6EA-4459-4E32-AD3D-8EC81A5D897B}"/>
  <tableColumns count="8">
    <tableColumn id="9" xr3:uid="{CDBAB8AB-5489-441A-8E16-A36FFB4BAD9D}" name="産業大分類" totalsRowLabel="合計" totalsRowDxfId="349"/>
    <tableColumn id="10" xr3:uid="{7DAE3E77-E96C-4DDF-8586-AF49B6A7A652}" name="総数／事業所数" totalsRowFunction="custom" totalsRowDxfId="348" dataCellStyle="桁区切り" totalsRowCellStyle="桁区切り">
      <totalsRowFormula>SUM(LTBL_10211[総数／事業所数])</totalsRowFormula>
    </tableColumn>
    <tableColumn id="11" xr3:uid="{8A948B5D-F9F7-472E-BCBC-0863088D245F}" name="総数／構成比" dataDxfId="347"/>
    <tableColumn id="12" xr3:uid="{C4F7C47B-B279-4BEE-956B-FBD6DEC494E8}" name="個人／事業所数" totalsRowFunction="sum" totalsRowDxfId="346" dataCellStyle="桁区切り" totalsRowCellStyle="桁区切り"/>
    <tableColumn id="13" xr3:uid="{BE4F6298-FF96-4398-8198-4A8712B803D8}" name="個人／構成比" dataDxfId="345"/>
    <tableColumn id="14" xr3:uid="{080C9B11-1017-4D83-AC0A-8DF460C874A4}" name="法人／事業所数" totalsRowFunction="sum" totalsRowDxfId="344" dataCellStyle="桁区切り" totalsRowCellStyle="桁区切り"/>
    <tableColumn id="15" xr3:uid="{E2C0EEF0-BFE4-445F-90E8-C687AE67956E}" name="法人／構成比" dataDxfId="343"/>
    <tableColumn id="16" xr3:uid="{92A477A5-3F8C-4E9E-9FC2-A5B41B9D2E16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66D99D3-F0E8-41B9-BC94-C218B9F88D78}" name="M_TABLE_10211" displayName="M_TABLE_10211" ref="B23:I43" totalsRowShown="0">
  <autoFilter ref="B23:I43" xr:uid="{566D99D3-F0E8-41B9-BC94-C218B9F88D78}"/>
  <tableColumns count="8">
    <tableColumn id="9" xr3:uid="{7C19B8B6-2035-4630-9D20-F79922B2A634}" name="産業中分類上位２０"/>
    <tableColumn id="10" xr3:uid="{5DE3F735-553A-434E-826B-32946BEB221E}" name="総数／事業所数" dataCellStyle="桁区切り"/>
    <tableColumn id="11" xr3:uid="{F999D6D3-9407-4C72-BE4D-EC3237E38C23}" name="総数／構成比" dataDxfId="341"/>
    <tableColumn id="12" xr3:uid="{FF51748E-9EF6-4021-962F-88CC46894BAF}" name="個人／事業所数" dataCellStyle="桁区切り"/>
    <tableColumn id="13" xr3:uid="{D562B0FB-E21D-413D-B54F-ECA53B430BAD}" name="個人／構成比" dataDxfId="340"/>
    <tableColumn id="14" xr3:uid="{664423D0-C6EA-40E2-8316-83DE759A51C5}" name="法人／事業所数" dataCellStyle="桁区切り"/>
    <tableColumn id="15" xr3:uid="{975259EA-DB10-4B0B-AFCD-5F71BDB30881}" name="法人／構成比" dataDxfId="339"/>
    <tableColumn id="16" xr3:uid="{2AC5FDB7-03A4-4D77-9BE5-450F7FBD34B7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69BF22C-D846-422E-B783-D87B8885F834}" name="S_TABLE_10211" displayName="S_TABLE_10211" ref="B46:I66" totalsRowShown="0">
  <autoFilter ref="B46:I66" xr:uid="{B69BF22C-D846-422E-B783-D87B8885F834}"/>
  <tableColumns count="8">
    <tableColumn id="9" xr3:uid="{A74C14F3-B523-49FB-9308-39B9B91BD08D}" name="産業小分類上位２０"/>
    <tableColumn id="10" xr3:uid="{09F8F18D-87CB-40DB-A791-793BAEF75547}" name="総数／事業所数" dataCellStyle="桁区切り"/>
    <tableColumn id="11" xr3:uid="{64EA98ED-213E-473A-8D5C-206313707638}" name="総数／構成比" dataDxfId="338"/>
    <tableColumn id="12" xr3:uid="{3A672CAD-4845-406F-AA87-D1FA91649D81}" name="個人／事業所数" dataCellStyle="桁区切り"/>
    <tableColumn id="13" xr3:uid="{05AF41C2-0236-489D-B783-7FC42CE66770}" name="個人／構成比" dataDxfId="337"/>
    <tableColumn id="14" xr3:uid="{653B80C5-B386-4B64-B4A2-D8E6E7282B0E}" name="法人／事業所数" dataCellStyle="桁区切り"/>
    <tableColumn id="15" xr3:uid="{004BC3FA-F7FA-4785-AD3C-995E6310EB14}" name="法人／構成比" dataDxfId="336"/>
    <tableColumn id="16" xr3:uid="{843C884C-57D9-4243-9C2E-0C0DC8B2DC46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D5EC37C-7A89-4197-BB0B-CB22D1688FCA}" name="LTBL_10212" displayName="LTBL_10212" ref="B4:I20" totalsRowCount="1">
  <autoFilter ref="B4:I19" xr:uid="{8D5EC37C-7A89-4197-BB0B-CB22D1688FCA}"/>
  <tableColumns count="8">
    <tableColumn id="9" xr3:uid="{D8644B26-9CBE-4AAF-B7E0-C0ACF332759E}" name="産業大分類" totalsRowLabel="合計" totalsRowDxfId="335"/>
    <tableColumn id="10" xr3:uid="{44E680A6-268C-478D-99DB-B5714BB573A0}" name="総数／事業所数" totalsRowFunction="custom" totalsRowDxfId="334" dataCellStyle="桁区切り" totalsRowCellStyle="桁区切り">
      <totalsRowFormula>SUM(LTBL_10212[総数／事業所数])</totalsRowFormula>
    </tableColumn>
    <tableColumn id="11" xr3:uid="{7CFDD72A-0D23-43F3-8D91-D5088C79B4EF}" name="総数／構成比" dataDxfId="333"/>
    <tableColumn id="12" xr3:uid="{358365F0-DFE2-4DAE-A161-DE693B72FDD7}" name="個人／事業所数" totalsRowFunction="sum" totalsRowDxfId="332" dataCellStyle="桁区切り" totalsRowCellStyle="桁区切り"/>
    <tableColumn id="13" xr3:uid="{9A669A2C-7972-4577-892D-78E19701B54B}" name="個人／構成比" dataDxfId="331"/>
    <tableColumn id="14" xr3:uid="{3EFBDAB3-C60E-4E8B-81B6-A3EB740BC712}" name="法人／事業所数" totalsRowFunction="sum" totalsRowDxfId="330" dataCellStyle="桁区切り" totalsRowCellStyle="桁区切り"/>
    <tableColumn id="15" xr3:uid="{A99F0061-05FB-4757-B78F-F455DC883DF5}" name="法人／構成比" dataDxfId="329"/>
    <tableColumn id="16" xr3:uid="{6BDB1557-62F5-4D3E-BE2C-44A372583CF2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C8FA6CD-1597-4C56-B810-1A58536AE066}" name="M_TABLE_10212" displayName="M_TABLE_10212" ref="B23:I44" totalsRowShown="0">
  <autoFilter ref="B23:I44" xr:uid="{8C8FA6CD-1597-4C56-B810-1A58536AE066}"/>
  <tableColumns count="8">
    <tableColumn id="9" xr3:uid="{280AA28A-A4C6-44C5-A707-1406B893ACE6}" name="産業中分類上位２０"/>
    <tableColumn id="10" xr3:uid="{ED059D3E-2D3A-4853-877B-6B5C3AA9C3A0}" name="総数／事業所数" dataCellStyle="桁区切り"/>
    <tableColumn id="11" xr3:uid="{9EDA547A-6430-48CF-B439-A58F23454027}" name="総数／構成比" dataDxfId="327"/>
    <tableColumn id="12" xr3:uid="{45A8F4F4-7717-49F7-8E21-9211113E54AA}" name="個人／事業所数" dataCellStyle="桁区切り"/>
    <tableColumn id="13" xr3:uid="{8DC9FA49-0DC2-4673-8EB0-D010B651BC94}" name="個人／構成比" dataDxfId="326"/>
    <tableColumn id="14" xr3:uid="{CDDBB066-FE72-4A4C-B9B0-5E350688D87F}" name="法人／事業所数" dataCellStyle="桁区切り"/>
    <tableColumn id="15" xr3:uid="{282FD986-7D86-43F6-8D87-CD322E5A9AAB}" name="法人／構成比" dataDxfId="325"/>
    <tableColumn id="16" xr3:uid="{BCAD1400-1C02-4613-A637-40D355CDC5A7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F0A59C5-8780-431B-9542-288271F91A01}" name="S_TABLE_10212" displayName="S_TABLE_10212" ref="B47:I69" totalsRowShown="0">
  <autoFilter ref="B47:I69" xr:uid="{FF0A59C5-8780-431B-9542-288271F91A01}"/>
  <tableColumns count="8">
    <tableColumn id="9" xr3:uid="{CFF777DE-571C-4C7E-AAA6-52EDB19595E1}" name="産業小分類上位２０"/>
    <tableColumn id="10" xr3:uid="{419B790D-1052-437A-A45D-73B33BAD9E3E}" name="総数／事業所数" dataCellStyle="桁区切り"/>
    <tableColumn id="11" xr3:uid="{906BD838-7045-4795-9BB7-E5C76CD21F4A}" name="総数／構成比" dataDxfId="324"/>
    <tableColumn id="12" xr3:uid="{50A5A6D4-6587-47BD-A8F6-F1ED987F9756}" name="個人／事業所数" dataCellStyle="桁区切り"/>
    <tableColumn id="13" xr3:uid="{E64591A4-31C0-4A76-A128-6901DBBD87CC}" name="個人／構成比" dataDxfId="323"/>
    <tableColumn id="14" xr3:uid="{DABC42D9-65F9-4D01-B0D2-A96C28A9F311}" name="法人／事業所数" dataCellStyle="桁区切り"/>
    <tableColumn id="15" xr3:uid="{611B0499-C9AD-41B9-99C1-360007481492}" name="法人／構成比" dataDxfId="322"/>
    <tableColumn id="16" xr3:uid="{A59F9A96-05C5-4474-A5A3-5B9670ACE3CB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3A3DAE-FDC4-419E-8E01-AD97E893F026}" name="LTBL_10201" displayName="LTBL_10201" ref="B4:I20" totalsRowCount="1">
  <autoFilter ref="B4:I19" xr:uid="{883A3DAE-FDC4-419E-8E01-AD97E893F026}"/>
  <tableColumns count="8">
    <tableColumn id="9" xr3:uid="{5FCAB64F-A95D-4440-B7C0-F183AE189EC8}" name="産業大分類" totalsRowLabel="合計" totalsRowDxfId="489"/>
    <tableColumn id="10" xr3:uid="{B442B2EC-20EC-4EDE-9D02-149F5B2B5ECE}" name="総数／事業所数" totalsRowFunction="custom" totalsRowDxfId="488" dataCellStyle="桁区切り" totalsRowCellStyle="桁区切り">
      <totalsRowFormula>SUM(LTBL_10201[総数／事業所数])</totalsRowFormula>
    </tableColumn>
    <tableColumn id="11" xr3:uid="{E402443E-53F9-45B7-BC57-013B4F27ADA7}" name="総数／構成比" dataDxfId="487"/>
    <tableColumn id="12" xr3:uid="{4D0D21EF-E503-4DE2-90E5-A52BA7339626}" name="個人／事業所数" totalsRowFunction="sum" totalsRowDxfId="486" dataCellStyle="桁区切り" totalsRowCellStyle="桁区切り"/>
    <tableColumn id="13" xr3:uid="{8DF4BE71-5AC1-47CC-B332-A78818BA41AB}" name="個人／構成比" dataDxfId="485"/>
    <tableColumn id="14" xr3:uid="{DD20510F-CCB3-40F0-A80C-3A34DDCE26AA}" name="法人／事業所数" totalsRowFunction="sum" totalsRowDxfId="484" dataCellStyle="桁区切り" totalsRowCellStyle="桁区切り"/>
    <tableColumn id="15" xr3:uid="{F2DF92E5-CF45-447A-80EB-6BB23F11DCD2}" name="法人／構成比" dataDxfId="483"/>
    <tableColumn id="16" xr3:uid="{F6DDCBB5-6543-49E4-934C-FA69A64AAEA0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CC2DCA65-FAF3-4292-80E7-1E8B9095C74A}" name="LTBL_10344" displayName="LTBL_10344" ref="B4:I20" totalsRowCount="1">
  <autoFilter ref="B4:I19" xr:uid="{CC2DCA65-FAF3-4292-80E7-1E8B9095C74A}"/>
  <tableColumns count="8">
    <tableColumn id="9" xr3:uid="{28EDE88F-A02E-419D-A52E-E09A78749141}" name="産業大分類" totalsRowLabel="合計" totalsRowDxfId="321"/>
    <tableColumn id="10" xr3:uid="{9605F5F9-7493-4770-A044-37BF95E414F1}" name="総数／事業所数" totalsRowFunction="custom" totalsRowDxfId="320" dataCellStyle="桁区切り" totalsRowCellStyle="桁区切り">
      <totalsRowFormula>SUM(LTBL_10344[総数／事業所数])</totalsRowFormula>
    </tableColumn>
    <tableColumn id="11" xr3:uid="{0303FD38-C8B1-4566-A418-0708C1188B2B}" name="総数／構成比" dataDxfId="319"/>
    <tableColumn id="12" xr3:uid="{C70762E5-34F1-4117-9B83-A7DAE9F649BE}" name="個人／事業所数" totalsRowFunction="sum" totalsRowDxfId="318" dataCellStyle="桁区切り" totalsRowCellStyle="桁区切り"/>
    <tableColumn id="13" xr3:uid="{2B4D1C84-6198-484E-8E33-F3D91EC7F080}" name="個人／構成比" dataDxfId="317"/>
    <tableColumn id="14" xr3:uid="{9AEB2854-A2EF-425E-A03E-FA068DEA5AF5}" name="法人／事業所数" totalsRowFunction="sum" totalsRowDxfId="316" dataCellStyle="桁区切り" totalsRowCellStyle="桁区切り"/>
    <tableColumn id="15" xr3:uid="{6AE4A859-C760-4F9F-B06F-853D1979EB13}" name="法人／構成比" dataDxfId="315"/>
    <tableColumn id="16" xr3:uid="{FCF4F5C8-5436-45EB-911F-923BDB60DCF4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E4DA1F3-E7B1-4655-B889-E5C7B280CA56}" name="M_TABLE_10344" displayName="M_TABLE_10344" ref="B23:I43" totalsRowShown="0">
  <autoFilter ref="B23:I43" xr:uid="{7E4DA1F3-E7B1-4655-B889-E5C7B280CA56}"/>
  <tableColumns count="8">
    <tableColumn id="9" xr3:uid="{3E4210EE-CB6B-4E74-AC28-9F53FCBE32C2}" name="産業中分類上位２０"/>
    <tableColumn id="10" xr3:uid="{21493AE7-67F9-4F47-A848-FD233C934A1E}" name="総数／事業所数" dataCellStyle="桁区切り"/>
    <tableColumn id="11" xr3:uid="{5248B50F-8261-48D2-B7EC-70CBB2BB4FB1}" name="総数／構成比" dataDxfId="313"/>
    <tableColumn id="12" xr3:uid="{ADD3A3C0-F118-4186-ACD5-5426966DD340}" name="個人／事業所数" dataCellStyle="桁区切り"/>
    <tableColumn id="13" xr3:uid="{1FF3333C-17A5-4B56-AED4-54D0FC889338}" name="個人／構成比" dataDxfId="312"/>
    <tableColumn id="14" xr3:uid="{160EC377-CE04-4EFF-98EE-81646592CEAB}" name="法人／事業所数" dataCellStyle="桁区切り"/>
    <tableColumn id="15" xr3:uid="{A5A7DA62-56FE-4606-886D-DD86D6B95A3B}" name="法人／構成比" dataDxfId="311"/>
    <tableColumn id="16" xr3:uid="{B89F02BA-2640-4F95-8AF6-1C80CDC50531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8CEE16E-65CC-4D20-987C-2DD7E70CAA5D}" name="S_TABLE_10344" displayName="S_TABLE_10344" ref="B46:I69" totalsRowShown="0">
  <autoFilter ref="B46:I69" xr:uid="{98CEE16E-65CC-4D20-987C-2DD7E70CAA5D}"/>
  <tableColumns count="8">
    <tableColumn id="9" xr3:uid="{AAD52D44-3841-4F88-B597-D506F7A054F8}" name="産業小分類上位２０"/>
    <tableColumn id="10" xr3:uid="{260E872A-FD9D-411D-AC58-DF9256C0211E}" name="総数／事業所数" dataCellStyle="桁区切り"/>
    <tableColumn id="11" xr3:uid="{976D84A0-7FA3-4BEB-97FB-71C0E072126C}" name="総数／構成比" dataDxfId="310"/>
    <tableColumn id="12" xr3:uid="{2FC3111A-A22B-491D-A16E-E29C6D2CFEEF}" name="個人／事業所数" dataCellStyle="桁区切り"/>
    <tableColumn id="13" xr3:uid="{6756172C-8DA8-4F79-8121-00A8098126EC}" name="個人／構成比" dataDxfId="309"/>
    <tableColumn id="14" xr3:uid="{6E25D87E-F955-4827-A9D9-385C654D0B50}" name="法人／事業所数" dataCellStyle="桁区切り"/>
    <tableColumn id="15" xr3:uid="{5F17ED5E-DA0B-4679-B88F-6340506099C7}" name="法人／構成比" dataDxfId="308"/>
    <tableColumn id="16" xr3:uid="{84B04811-D3DA-4C63-8ACF-C9B31CE880F0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BA4310-E861-4304-B427-A12FEB93111A}" name="LTBL_10345" displayName="LTBL_10345" ref="B4:I20" totalsRowCount="1">
  <autoFilter ref="B4:I19" xr:uid="{00BA4310-E861-4304-B427-A12FEB93111A}"/>
  <tableColumns count="8">
    <tableColumn id="9" xr3:uid="{A6B0CC10-308B-454A-A656-ECE45A37BC2C}" name="産業大分類" totalsRowLabel="合計" totalsRowDxfId="307"/>
    <tableColumn id="10" xr3:uid="{E580D380-FC88-4908-B9AD-369316142D44}" name="総数／事業所数" totalsRowFunction="custom" totalsRowDxfId="306" dataCellStyle="桁区切り" totalsRowCellStyle="桁区切り">
      <totalsRowFormula>SUM(LTBL_10345[総数／事業所数])</totalsRowFormula>
    </tableColumn>
    <tableColumn id="11" xr3:uid="{3E963856-DB0E-4E08-9281-ACA048014441}" name="総数／構成比" dataDxfId="305"/>
    <tableColumn id="12" xr3:uid="{A012F26E-D023-4CBE-AA17-E25F0879712D}" name="個人／事業所数" totalsRowFunction="sum" totalsRowDxfId="304" dataCellStyle="桁区切り" totalsRowCellStyle="桁区切り"/>
    <tableColumn id="13" xr3:uid="{E6F36492-0A75-4B00-AA2B-ED7632BDD1B2}" name="個人／構成比" dataDxfId="303"/>
    <tableColumn id="14" xr3:uid="{9CDE611A-C81E-4EC0-963D-C66092527BA8}" name="法人／事業所数" totalsRowFunction="sum" totalsRowDxfId="302" dataCellStyle="桁区切り" totalsRowCellStyle="桁区切り"/>
    <tableColumn id="15" xr3:uid="{3B4C040D-C85B-4A32-8EA8-28FAF7DFDB0E}" name="法人／構成比" dataDxfId="301"/>
    <tableColumn id="16" xr3:uid="{E0F6A06D-4324-43F6-BFFE-3BFBCCA6E09A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5CB34914-D746-4EE1-AEBD-84C513C10B4A}" name="M_TABLE_10345" displayName="M_TABLE_10345" ref="B23:I43" totalsRowShown="0">
  <autoFilter ref="B23:I43" xr:uid="{5CB34914-D746-4EE1-AEBD-84C513C10B4A}"/>
  <tableColumns count="8">
    <tableColumn id="9" xr3:uid="{585C69AF-072B-42B1-8879-1FCF6848E4D6}" name="産業中分類上位２０"/>
    <tableColumn id="10" xr3:uid="{7971AC1E-017C-48C2-81B6-5A7EBBD542B8}" name="総数／事業所数" dataCellStyle="桁区切り"/>
    <tableColumn id="11" xr3:uid="{6612A0DE-9DD8-4383-ABC3-F9EDD9A581F5}" name="総数／構成比" dataDxfId="299"/>
    <tableColumn id="12" xr3:uid="{AEA39334-D3AC-4B5A-BBB4-57423C657452}" name="個人／事業所数" dataCellStyle="桁区切り"/>
    <tableColumn id="13" xr3:uid="{D085578C-E22E-4D04-AAB7-A7938DA59269}" name="個人／構成比" dataDxfId="298"/>
    <tableColumn id="14" xr3:uid="{5DF76F09-9B3C-4C63-83BE-78E0DA7A5F10}" name="法人／事業所数" dataCellStyle="桁区切り"/>
    <tableColumn id="15" xr3:uid="{C4E0BC9F-86F0-4EBE-BD28-52BD8996FEC6}" name="法人／構成比" dataDxfId="297"/>
    <tableColumn id="16" xr3:uid="{38A9C4AD-ED64-441B-A083-818E4A264223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57C539AB-1133-4E0F-A8F3-5CD90B50A85C}" name="S_TABLE_10345" displayName="S_TABLE_10345" ref="B46:I71" totalsRowShown="0">
  <autoFilter ref="B46:I71" xr:uid="{57C539AB-1133-4E0F-A8F3-5CD90B50A85C}"/>
  <tableColumns count="8">
    <tableColumn id="9" xr3:uid="{E544E84A-DE5E-4B34-BA88-C65B8D4B52DB}" name="産業小分類上位２０"/>
    <tableColumn id="10" xr3:uid="{0942D3AB-FF3A-4314-A963-28C5EC7E220C}" name="総数／事業所数" dataCellStyle="桁区切り"/>
    <tableColumn id="11" xr3:uid="{EEF624BA-0619-440F-A5D0-2278A2BA5EBD}" name="総数／構成比" dataDxfId="296"/>
    <tableColumn id="12" xr3:uid="{E9E9942D-FD4A-439E-BA3F-CA77F6A9E600}" name="個人／事業所数" dataCellStyle="桁区切り"/>
    <tableColumn id="13" xr3:uid="{C4847F47-07BC-4FBF-8B38-B740DCDB1D34}" name="個人／構成比" dataDxfId="295"/>
    <tableColumn id="14" xr3:uid="{EED3BC15-5983-4707-84BF-E0B1D57BEA56}" name="法人／事業所数" dataCellStyle="桁区切り"/>
    <tableColumn id="15" xr3:uid="{DE8C7480-FD50-4C6D-B6D2-45683C759071}" name="法人／構成比" dataDxfId="294"/>
    <tableColumn id="16" xr3:uid="{7FE50D6A-241B-407C-94C0-9502B0686265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6D4419E1-576C-4BBF-BDE3-57B551B9486C}" name="LTBL_10366" displayName="LTBL_10366" ref="B4:I20" totalsRowCount="1">
  <autoFilter ref="B4:I19" xr:uid="{6D4419E1-576C-4BBF-BDE3-57B551B9486C}"/>
  <tableColumns count="8">
    <tableColumn id="9" xr3:uid="{F1E1AF48-EA39-4561-843F-A3CB77854F49}" name="産業大分類" totalsRowLabel="合計" totalsRowDxfId="293"/>
    <tableColumn id="10" xr3:uid="{7E05435B-8636-43B3-B098-8F6A11AD9505}" name="総数／事業所数" totalsRowFunction="custom" totalsRowDxfId="292" dataCellStyle="桁区切り" totalsRowCellStyle="桁区切り">
      <totalsRowFormula>SUM(LTBL_10366[総数／事業所数])</totalsRowFormula>
    </tableColumn>
    <tableColumn id="11" xr3:uid="{9A25B219-F6D5-4619-85D3-5A26EE621583}" name="総数／構成比" dataDxfId="291"/>
    <tableColumn id="12" xr3:uid="{A14C5ED7-BD69-40EC-ACC7-41251C473A73}" name="個人／事業所数" totalsRowFunction="sum" totalsRowDxfId="290" dataCellStyle="桁区切り" totalsRowCellStyle="桁区切り"/>
    <tableColumn id="13" xr3:uid="{13CD4C0A-6002-4622-8691-C495E665DFB7}" name="個人／構成比" dataDxfId="289"/>
    <tableColumn id="14" xr3:uid="{256DC100-3E8A-490E-B8F9-F960C5615BD3}" name="法人／事業所数" totalsRowFunction="sum" totalsRowDxfId="288" dataCellStyle="桁区切り" totalsRowCellStyle="桁区切り"/>
    <tableColumn id="15" xr3:uid="{70F7CC2A-2B3C-4655-9D99-FF6D14A92A86}" name="法人／構成比" dataDxfId="287"/>
    <tableColumn id="16" xr3:uid="{3076BAAD-FDB4-49DC-A7FA-7CBD911E514A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5FF0AFE-DF98-41FA-A8FE-7DABDEC93863}" name="M_TABLE_10366" displayName="M_TABLE_10366" ref="B23:I51" totalsRowShown="0">
  <autoFilter ref="B23:I51" xr:uid="{E5FF0AFE-DF98-41FA-A8FE-7DABDEC93863}"/>
  <tableColumns count="8">
    <tableColumn id="9" xr3:uid="{DBC3AA74-5FF7-4E35-85A1-6E25BBC555E3}" name="産業中分類上位２０"/>
    <tableColumn id="10" xr3:uid="{1C249F6E-F7BC-4185-94BC-181FECBAD8B5}" name="総数／事業所数" dataCellStyle="桁区切り"/>
    <tableColumn id="11" xr3:uid="{BDFFCCEC-A9C4-4105-B2E9-DDA378F3D60E}" name="総数／構成比" dataDxfId="285"/>
    <tableColumn id="12" xr3:uid="{A6CC6575-0B76-4AC0-8BF1-0510723F812D}" name="個人／事業所数" dataCellStyle="桁区切り"/>
    <tableColumn id="13" xr3:uid="{9D49399F-B14E-4888-AE7B-65E22FCE4F95}" name="個人／構成比" dataDxfId="284"/>
    <tableColumn id="14" xr3:uid="{F6584A7C-69D2-4778-A1BA-168888BF6185}" name="法人／事業所数" dataCellStyle="桁区切り"/>
    <tableColumn id="15" xr3:uid="{961FC523-2B31-4855-AE5C-ECA0C5F5BB5E}" name="法人／構成比" dataDxfId="283"/>
    <tableColumn id="16" xr3:uid="{4213D082-5868-4E01-8ADC-ABDCCA55CF1D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16C2E0D2-6F1F-42F5-A8A3-4E324B076FC0}" name="S_TABLE_10366" displayName="S_TABLE_10366" ref="B54:I99" totalsRowShown="0">
  <autoFilter ref="B54:I99" xr:uid="{16C2E0D2-6F1F-42F5-A8A3-4E324B076FC0}"/>
  <tableColumns count="8">
    <tableColumn id="9" xr3:uid="{1D844A97-F7C9-4683-9B43-94667F67548E}" name="産業小分類上位２０"/>
    <tableColumn id="10" xr3:uid="{80DF4139-9B5A-4E2F-8B86-EA357ECBE656}" name="総数／事業所数" dataCellStyle="桁区切り"/>
    <tableColumn id="11" xr3:uid="{03519B02-6EB9-4C8D-AE70-461AC70E5100}" name="総数／構成比" dataDxfId="282"/>
    <tableColumn id="12" xr3:uid="{3040507E-FFE7-4380-9D11-CB842D956590}" name="個人／事業所数" dataCellStyle="桁区切り"/>
    <tableColumn id="13" xr3:uid="{44C1619D-3F53-48F2-93F2-E1DCC8CD6313}" name="個人／構成比" dataDxfId="281"/>
    <tableColumn id="14" xr3:uid="{21178DB9-2BB0-4C61-828E-8E1EE5D96F9E}" name="法人／事業所数" dataCellStyle="桁区切り"/>
    <tableColumn id="15" xr3:uid="{BDD42954-422F-4FCC-B8C3-E99F119A76E7}" name="法人／構成比" dataDxfId="280"/>
    <tableColumn id="16" xr3:uid="{1EF0EB09-FD35-4B97-AB27-18E4F68248AC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649E694-DBE5-4FC1-97C8-FA82F7E52850}" name="LTBL_10367" displayName="LTBL_10367" ref="B4:I20" totalsRowCount="1">
  <autoFilter ref="B4:I19" xr:uid="{8649E694-DBE5-4FC1-97C8-FA82F7E52850}"/>
  <tableColumns count="8">
    <tableColumn id="9" xr3:uid="{7FB73425-E41C-4411-AF34-4FD99F66DED9}" name="産業大分類" totalsRowLabel="合計" totalsRowDxfId="279"/>
    <tableColumn id="10" xr3:uid="{29B4191E-5F9D-49E9-A791-1E1802A6D982}" name="総数／事業所数" totalsRowFunction="custom" totalsRowDxfId="278" dataCellStyle="桁区切り" totalsRowCellStyle="桁区切り">
      <totalsRowFormula>SUM(LTBL_10367[総数／事業所数])</totalsRowFormula>
    </tableColumn>
    <tableColumn id="11" xr3:uid="{7E0B163E-13B0-4654-9ABE-4D2F13B56B35}" name="総数／構成比" dataDxfId="277"/>
    <tableColumn id="12" xr3:uid="{B7218DB7-AA6E-484F-B563-EDE957C8ED5A}" name="個人／事業所数" totalsRowFunction="sum" totalsRowDxfId="276" dataCellStyle="桁区切り" totalsRowCellStyle="桁区切り"/>
    <tableColumn id="13" xr3:uid="{1A42F39F-D895-49F2-9DE2-AE5A9F5F6464}" name="個人／構成比" dataDxfId="275"/>
    <tableColumn id="14" xr3:uid="{47A58501-75F9-42A9-955F-68A3BE595C1B}" name="法人／事業所数" totalsRowFunction="sum" totalsRowDxfId="274" dataCellStyle="桁区切り" totalsRowCellStyle="桁区切り"/>
    <tableColumn id="15" xr3:uid="{54B19341-77FE-44CC-B127-189CC67FB766}" name="法人／構成比" dataDxfId="273"/>
    <tableColumn id="16" xr3:uid="{9B782DCF-C59B-4D6E-82B3-5B553E83F72C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189E2FF-7F19-48B4-ADC5-DEB43BB45B1D}" name="M_TABLE_10201" displayName="M_TABLE_10201" ref="B23:I43" totalsRowShown="0">
  <autoFilter ref="B23:I43" xr:uid="{F189E2FF-7F19-48B4-ADC5-DEB43BB45B1D}"/>
  <tableColumns count="8">
    <tableColumn id="9" xr3:uid="{FEBB06E8-10C8-44CE-8632-166234E99D51}" name="産業中分類上位２０"/>
    <tableColumn id="10" xr3:uid="{2F8FFBD1-F481-4B85-AF3C-9AA5637E8B8A}" name="総数／事業所数" dataCellStyle="桁区切り"/>
    <tableColumn id="11" xr3:uid="{399C551B-2D5C-4101-98A1-F2E9EA2B3889}" name="総数／構成比" dataDxfId="481"/>
    <tableColumn id="12" xr3:uid="{68000ABE-E155-4878-909E-D7251F1F2AC5}" name="個人／事業所数" dataCellStyle="桁区切り"/>
    <tableColumn id="13" xr3:uid="{A58B5196-EFB3-4BC7-98BD-1F3EDC621C72}" name="個人／構成比" dataDxfId="480"/>
    <tableColumn id="14" xr3:uid="{3E435503-0C40-41B3-9D65-24C65B5191D4}" name="法人／事業所数" dataCellStyle="桁区切り"/>
    <tableColumn id="15" xr3:uid="{5CD34257-0C7E-4B74-BA63-3985041BDC66}" name="法人／構成比" dataDxfId="479"/>
    <tableColumn id="16" xr3:uid="{BB02DC5F-1A1A-476D-86FC-BEE731CD3AA6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E509FE0-ED69-4A27-A1D2-05C7F469EEBA}" name="M_TABLE_10367" displayName="M_TABLE_10367" ref="B23:I53" totalsRowShown="0">
  <autoFilter ref="B23:I53" xr:uid="{8E509FE0-ED69-4A27-A1D2-05C7F469EEBA}"/>
  <tableColumns count="8">
    <tableColumn id="9" xr3:uid="{E18B3F93-DF01-4523-A6DE-130ADE605E96}" name="産業中分類上位２０"/>
    <tableColumn id="10" xr3:uid="{05540E9A-2B79-4685-8845-AF5799BB6565}" name="総数／事業所数" dataCellStyle="桁区切り"/>
    <tableColumn id="11" xr3:uid="{B84F96CE-AE18-4831-BA17-9CF2B6DED938}" name="総数／構成比" dataDxfId="271"/>
    <tableColumn id="12" xr3:uid="{8EE93EC6-77CC-4A69-B201-C8F948E0FD7D}" name="個人／事業所数" dataCellStyle="桁区切り"/>
    <tableColumn id="13" xr3:uid="{3603B812-8123-44FA-8DA6-D4C63F1B9278}" name="個人／構成比" dataDxfId="270"/>
    <tableColumn id="14" xr3:uid="{8C18A04C-60FA-4DF4-9CD3-409EE90AC084}" name="法人／事業所数" dataCellStyle="桁区切り"/>
    <tableColumn id="15" xr3:uid="{CE58A338-1DAA-4654-8F00-5B5418F4C244}" name="法人／構成比" dataDxfId="269"/>
    <tableColumn id="16" xr3:uid="{330E740C-9F55-4FA8-9275-D383A490BDC6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EC978AC-1471-4437-A2AB-CFF9A003547D}" name="S_TABLE_10367" displayName="S_TABLE_10367" ref="B56:I77" totalsRowShown="0">
  <autoFilter ref="B56:I77" xr:uid="{EEC978AC-1471-4437-A2AB-CFF9A003547D}"/>
  <tableColumns count="8">
    <tableColumn id="9" xr3:uid="{2FFC0F95-4AAF-4387-82D3-3B01CB8EC2AD}" name="産業小分類上位２０"/>
    <tableColumn id="10" xr3:uid="{C25AE646-BD97-448C-881D-C43764A7B554}" name="総数／事業所数" dataCellStyle="桁区切り"/>
    <tableColumn id="11" xr3:uid="{04576242-1C65-4FA0-8B59-CB524E65FC5A}" name="総数／構成比" dataDxfId="268"/>
    <tableColumn id="12" xr3:uid="{7478D543-8015-4D07-8B27-58BB78127505}" name="個人／事業所数" dataCellStyle="桁区切り"/>
    <tableColumn id="13" xr3:uid="{C0D7EE17-3A54-46F3-8447-10C7E81708EF}" name="個人／構成比" dataDxfId="267"/>
    <tableColumn id="14" xr3:uid="{9C60AB3F-C69E-48D3-A0AA-F36E9E2BF71C}" name="法人／事業所数" dataCellStyle="桁区切り"/>
    <tableColumn id="15" xr3:uid="{FE273E1A-3CC6-4F1B-B3C3-647D79326B64}" name="法人／構成比" dataDxfId="266"/>
    <tableColumn id="16" xr3:uid="{93B80AE9-13B7-42FA-BC25-33C03479C1F2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1AD80142-F3C2-439D-9319-07646773BB27}" name="LTBL_10382" displayName="LTBL_10382" ref="B4:I20" totalsRowCount="1">
  <autoFilter ref="B4:I19" xr:uid="{1AD80142-F3C2-439D-9319-07646773BB27}"/>
  <tableColumns count="8">
    <tableColumn id="9" xr3:uid="{5253D437-8C61-4D5E-8435-4925A2110569}" name="産業大分類" totalsRowLabel="合計" totalsRowDxfId="265"/>
    <tableColumn id="10" xr3:uid="{868BF07B-D373-4ECB-AC01-C0C7336A42AA}" name="総数／事業所数" totalsRowFunction="custom" totalsRowDxfId="264" dataCellStyle="桁区切り" totalsRowCellStyle="桁区切り">
      <totalsRowFormula>SUM(LTBL_10382[総数／事業所数])</totalsRowFormula>
    </tableColumn>
    <tableColumn id="11" xr3:uid="{D624DBF1-7572-42D9-AC7E-41597511213F}" name="総数／構成比" dataDxfId="263"/>
    <tableColumn id="12" xr3:uid="{4B3A91F5-0EDB-4E75-ADCE-E8A247488986}" name="個人／事業所数" totalsRowFunction="sum" totalsRowDxfId="262" dataCellStyle="桁区切り" totalsRowCellStyle="桁区切り"/>
    <tableColumn id="13" xr3:uid="{B56FE7DA-125B-42E7-AAEF-23053D976ACC}" name="個人／構成比" dataDxfId="261"/>
    <tableColumn id="14" xr3:uid="{ECDC3367-9B41-45C4-B465-601085D59B50}" name="法人／事業所数" totalsRowFunction="sum" totalsRowDxfId="260" dataCellStyle="桁区切り" totalsRowCellStyle="桁区切り"/>
    <tableColumn id="15" xr3:uid="{3FC38FB6-82D4-4362-A7B4-E8EDEDED0EE6}" name="法人／構成比" dataDxfId="259"/>
    <tableColumn id="16" xr3:uid="{A62C5152-8AE1-4A54-BD2E-E57062FD1C05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F466C09-1683-49DB-B430-7E2172DA4888}" name="M_TABLE_10382" displayName="M_TABLE_10382" ref="B23:I45" totalsRowShown="0">
  <autoFilter ref="B23:I45" xr:uid="{BF466C09-1683-49DB-B430-7E2172DA4888}"/>
  <tableColumns count="8">
    <tableColumn id="9" xr3:uid="{61C62E7B-CD85-4F7D-8242-1B4FD43D519D}" name="産業中分類上位２０"/>
    <tableColumn id="10" xr3:uid="{B0D6D025-39D6-4B6F-9080-13F53F630588}" name="総数／事業所数" dataCellStyle="桁区切り"/>
    <tableColumn id="11" xr3:uid="{ED606863-2F7F-4EF3-AA91-B8569A7FE84E}" name="総数／構成比" dataDxfId="257"/>
    <tableColumn id="12" xr3:uid="{41A1D697-3363-44F3-8EB7-C752D1FC58E9}" name="個人／事業所数" dataCellStyle="桁区切り"/>
    <tableColumn id="13" xr3:uid="{CEBB2EBF-7459-44B6-B405-E41478B640F2}" name="個人／構成比" dataDxfId="256"/>
    <tableColumn id="14" xr3:uid="{B8A483B1-8B04-4FB1-BF67-3E7EFA790EAA}" name="法人／事業所数" dataCellStyle="桁区切り"/>
    <tableColumn id="15" xr3:uid="{23838CFD-4923-4674-A412-7DAEACEA6698}" name="法人／構成比" dataDxfId="255"/>
    <tableColumn id="16" xr3:uid="{2C04C7B7-541C-46C1-A7C9-C0FF66D44355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8AAE600-96AF-4031-AD34-FECBB4F0C64D}" name="S_TABLE_10382" displayName="S_TABLE_10382" ref="B48:I71" totalsRowShown="0">
  <autoFilter ref="B48:I71" xr:uid="{88AAE600-96AF-4031-AD34-FECBB4F0C64D}"/>
  <tableColumns count="8">
    <tableColumn id="9" xr3:uid="{F9775FF1-4AC7-4B38-85AC-6D3EE109AED5}" name="産業小分類上位２０"/>
    <tableColumn id="10" xr3:uid="{823E3B47-A099-464E-B5F2-7F6EC9F95202}" name="総数／事業所数" dataCellStyle="桁区切り"/>
    <tableColumn id="11" xr3:uid="{10D008A9-4C75-40A4-9426-FFF442963F58}" name="総数／構成比" dataDxfId="254"/>
    <tableColumn id="12" xr3:uid="{C0FF71BB-A433-422A-9FAF-306A96C0B1CB}" name="個人／事業所数" dataCellStyle="桁区切り"/>
    <tableColumn id="13" xr3:uid="{4DD7572C-0162-48FB-B4E8-0E69B5D0343F}" name="個人／構成比" dataDxfId="253"/>
    <tableColumn id="14" xr3:uid="{9631A8B4-1EA0-4EF7-929A-036893BB4DE6}" name="法人／事業所数" dataCellStyle="桁区切り"/>
    <tableColumn id="15" xr3:uid="{1F2F4320-9DA9-4407-BB05-630359BA1849}" name="法人／構成比" dataDxfId="252"/>
    <tableColumn id="16" xr3:uid="{3668B778-F364-4B0D-A9FB-F8BD32004BFC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6FFBCAC-E809-4E9F-A951-685E488509B5}" name="LTBL_10383" displayName="LTBL_10383" ref="B4:I20" totalsRowCount="1">
  <autoFilter ref="B4:I19" xr:uid="{E6FFBCAC-E809-4E9F-A951-685E488509B5}"/>
  <tableColumns count="8">
    <tableColumn id="9" xr3:uid="{BAB18FB0-68E3-45A2-B296-5267F9E9915F}" name="産業大分類" totalsRowLabel="合計" totalsRowDxfId="251"/>
    <tableColumn id="10" xr3:uid="{82645763-11F9-490A-9701-6C2A3645699F}" name="総数／事業所数" totalsRowFunction="custom" totalsRowDxfId="250" dataCellStyle="桁区切り" totalsRowCellStyle="桁区切り">
      <totalsRowFormula>SUM(LTBL_10383[総数／事業所数])</totalsRowFormula>
    </tableColumn>
    <tableColumn id="11" xr3:uid="{56401E9A-2A4D-4E81-AAED-BF20AE2491C7}" name="総数／構成比" dataDxfId="249"/>
    <tableColumn id="12" xr3:uid="{4C056833-E80A-449D-9EA3-870ADF1E94E4}" name="個人／事業所数" totalsRowFunction="sum" totalsRowDxfId="248" dataCellStyle="桁区切り" totalsRowCellStyle="桁区切り"/>
    <tableColumn id="13" xr3:uid="{43BCD7AF-91A8-4DF1-9B8A-833CC243946E}" name="個人／構成比" dataDxfId="247"/>
    <tableColumn id="14" xr3:uid="{42C3A17D-2D29-4CD1-AF5E-09B9DC7150F8}" name="法人／事業所数" totalsRowFunction="sum" totalsRowDxfId="246" dataCellStyle="桁区切り" totalsRowCellStyle="桁区切り"/>
    <tableColumn id="15" xr3:uid="{A54ED698-704C-4BA4-BCC1-1477F68F56D2}" name="法人／構成比" dataDxfId="245"/>
    <tableColumn id="16" xr3:uid="{8697D579-3C79-4695-BBA4-FE18BD2D3BCC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2C0B735-4CE8-49F3-A45B-FF1A9F026A0D}" name="M_TABLE_10383" displayName="M_TABLE_10383" ref="B23:I46" totalsRowShown="0">
  <autoFilter ref="B23:I46" xr:uid="{92C0B735-4CE8-49F3-A45B-FF1A9F026A0D}"/>
  <tableColumns count="8">
    <tableColumn id="9" xr3:uid="{7B9C49BC-E47D-407E-9332-23068EE3032E}" name="産業中分類上位２０"/>
    <tableColumn id="10" xr3:uid="{3C01B7A4-7EA5-4AD4-A1D7-7363B60C04D9}" name="総数／事業所数" dataCellStyle="桁区切り"/>
    <tableColumn id="11" xr3:uid="{D77985B7-F7D6-4285-883A-52542D6BAD2B}" name="総数／構成比" dataDxfId="243"/>
    <tableColumn id="12" xr3:uid="{798BCF32-3E21-4EB8-95B9-7D0C9BA06FD8}" name="個人／事業所数" dataCellStyle="桁区切り"/>
    <tableColumn id="13" xr3:uid="{47551849-9D9A-4E9E-B8AF-259748C6CC56}" name="個人／構成比" dataDxfId="242"/>
    <tableColumn id="14" xr3:uid="{09C5FCFB-1C9E-4606-9AAC-25EC874D612E}" name="法人／事業所数" dataCellStyle="桁区切り"/>
    <tableColumn id="15" xr3:uid="{16E56307-6123-44ED-BA62-443538F3677F}" name="法人／構成比" dataDxfId="241"/>
    <tableColumn id="16" xr3:uid="{FD7E8167-CA92-4037-895B-3F435D07F3E8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AB032F4-018A-457D-8E56-30E3ABA248F2}" name="S_TABLE_10383" displayName="S_TABLE_10383" ref="B49:I70" totalsRowShown="0">
  <autoFilter ref="B49:I70" xr:uid="{DAB032F4-018A-457D-8E56-30E3ABA248F2}"/>
  <tableColumns count="8">
    <tableColumn id="9" xr3:uid="{3F29F46C-B4C7-4231-98E0-4834AB2E5AEF}" name="産業小分類上位２０"/>
    <tableColumn id="10" xr3:uid="{9EBAC49B-9872-49B3-8F4C-31D65602ADDC}" name="総数／事業所数" dataCellStyle="桁区切り"/>
    <tableColumn id="11" xr3:uid="{677E63E4-5C99-4B12-A2EA-2BC23D1B8936}" name="総数／構成比" dataDxfId="240"/>
    <tableColumn id="12" xr3:uid="{7C465113-EAA0-4114-BF1D-9BF4A4CFDFCF}" name="個人／事業所数" dataCellStyle="桁区切り"/>
    <tableColumn id="13" xr3:uid="{314B1B54-7EDD-4612-9C70-9CC757E985CE}" name="個人／構成比" dataDxfId="239"/>
    <tableColumn id="14" xr3:uid="{F84C4E0E-BAE0-481A-846C-00D311DF7324}" name="法人／事業所数" dataCellStyle="桁区切り"/>
    <tableColumn id="15" xr3:uid="{23D7FA93-DB42-4D60-8501-12A78DA989D9}" name="法人／構成比" dataDxfId="238"/>
    <tableColumn id="16" xr3:uid="{58EBDE0E-CDF5-4613-B745-D9FA9AE15D55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6A8312D-C53A-422D-9821-560330985D6E}" name="LTBL_10384" displayName="LTBL_10384" ref="B4:I20" totalsRowCount="1">
  <autoFilter ref="B4:I19" xr:uid="{A6A8312D-C53A-422D-9821-560330985D6E}"/>
  <tableColumns count="8">
    <tableColumn id="9" xr3:uid="{A292ED08-FF10-458F-AD09-99655704C64B}" name="産業大分類" totalsRowLabel="合計" totalsRowDxfId="237"/>
    <tableColumn id="10" xr3:uid="{83C27434-AF69-4CBD-B129-79B62F5825DA}" name="総数／事業所数" totalsRowFunction="custom" totalsRowDxfId="236" dataCellStyle="桁区切り" totalsRowCellStyle="桁区切り">
      <totalsRowFormula>SUM(LTBL_10384[総数／事業所数])</totalsRowFormula>
    </tableColumn>
    <tableColumn id="11" xr3:uid="{8B6186B9-E7D2-4671-B82B-A984DC496DED}" name="総数／構成比" dataDxfId="235"/>
    <tableColumn id="12" xr3:uid="{2FF70F25-0EEF-4FBB-AC22-CA4D50490AA8}" name="個人／事業所数" totalsRowFunction="sum" totalsRowDxfId="234" dataCellStyle="桁区切り" totalsRowCellStyle="桁区切り"/>
    <tableColumn id="13" xr3:uid="{FFB0E7A5-5BC2-421A-8B99-C78534CB6622}" name="個人／構成比" dataDxfId="233"/>
    <tableColumn id="14" xr3:uid="{F481CA27-E8F6-4718-BEB2-8CE1A0A90AA6}" name="法人／事業所数" totalsRowFunction="sum" totalsRowDxfId="232" dataCellStyle="桁区切り" totalsRowCellStyle="桁区切り"/>
    <tableColumn id="15" xr3:uid="{F935583F-B9C5-43A0-AA34-9A8FE7D558D9}" name="法人／構成比" dataDxfId="231"/>
    <tableColumn id="16" xr3:uid="{F9A173E8-6E0A-47C0-A18B-A25C0031C5E8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78A609-204B-4BC9-8ED6-27665C0F410A}" name="M_TABLE_10384" displayName="M_TABLE_10384" ref="B23:I45" totalsRowShown="0">
  <autoFilter ref="B23:I45" xr:uid="{0078A609-204B-4BC9-8ED6-27665C0F410A}"/>
  <tableColumns count="8">
    <tableColumn id="9" xr3:uid="{6E37F88A-9A69-4D9E-B483-6CF438B80AC2}" name="産業中分類上位２０"/>
    <tableColumn id="10" xr3:uid="{E142397D-36C3-4A01-B714-3278A3AC80E0}" name="総数／事業所数" dataCellStyle="桁区切り"/>
    <tableColumn id="11" xr3:uid="{A8C88719-21EC-40D3-B4B0-5B16DAF684D7}" name="総数／構成比" dataDxfId="229"/>
    <tableColumn id="12" xr3:uid="{3121AC17-C78C-43D2-B4EA-AA6C1DE9B56C}" name="個人／事業所数" dataCellStyle="桁区切り"/>
    <tableColumn id="13" xr3:uid="{3839D54D-3980-49EF-AABE-11FF161604BD}" name="個人／構成比" dataDxfId="228"/>
    <tableColumn id="14" xr3:uid="{FA017A62-A7A8-4F5E-A24B-857C450436E4}" name="法人／事業所数" dataCellStyle="桁区切り"/>
    <tableColumn id="15" xr3:uid="{654F5ACB-F0C7-4685-8AEA-1537FA02A033}" name="法人／構成比" dataDxfId="227"/>
    <tableColumn id="16" xr3:uid="{60001455-E57E-4328-9591-F6E93372ECA0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FE89DA9-A53E-44F2-AF74-7ADA118CFE5F}" name="S_TABLE_10201" displayName="S_TABLE_10201" ref="B46:I66" totalsRowShown="0">
  <autoFilter ref="B46:I66" xr:uid="{0FE89DA9-A53E-44F2-AF74-7ADA118CFE5F}"/>
  <tableColumns count="8">
    <tableColumn id="9" xr3:uid="{8C01ADAB-6059-4FF2-9014-514F10DF5F07}" name="産業小分類上位２０"/>
    <tableColumn id="10" xr3:uid="{6E7AC9D0-C9B0-4700-B691-B497B176F1C7}" name="総数／事業所数" dataCellStyle="桁区切り"/>
    <tableColumn id="11" xr3:uid="{A27ACFCA-44D8-4B9C-A7F9-45416F950730}" name="総数／構成比" dataDxfId="478"/>
    <tableColumn id="12" xr3:uid="{07AE9BAC-CF1F-4060-83FB-C415D3633F63}" name="個人／事業所数" dataCellStyle="桁区切り"/>
    <tableColumn id="13" xr3:uid="{1366263E-774D-4DA9-ABA2-C4EDC33F8F86}" name="個人／構成比" dataDxfId="477"/>
    <tableColumn id="14" xr3:uid="{DEAB82A8-7AD1-4217-80EE-14F95E321950}" name="法人／事業所数" dataCellStyle="桁区切り"/>
    <tableColumn id="15" xr3:uid="{307EC1D8-7C90-4365-9169-0AE3D130503F}" name="法人／構成比" dataDxfId="476"/>
    <tableColumn id="16" xr3:uid="{574804A6-A338-41A7-87E8-F58E5AD4D485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1BABAAD3-5D3B-487F-B5A5-2FA148071F20}" name="S_TABLE_10384" displayName="S_TABLE_10384" ref="B48:I72" totalsRowShown="0">
  <autoFilter ref="B48:I72" xr:uid="{1BABAAD3-5D3B-487F-B5A5-2FA148071F20}"/>
  <tableColumns count="8">
    <tableColumn id="9" xr3:uid="{3A3A7828-EC30-4725-9DDA-C0B867ECF937}" name="産業小分類上位２０"/>
    <tableColumn id="10" xr3:uid="{56B11713-B599-4474-A247-D87934D81BDF}" name="総数／事業所数" dataCellStyle="桁区切り"/>
    <tableColumn id="11" xr3:uid="{945300A6-F858-4397-B8D2-EF9848898279}" name="総数／構成比" dataDxfId="226"/>
    <tableColumn id="12" xr3:uid="{34B3D306-B41C-4C20-AF25-976697F3FD2B}" name="個人／事業所数" dataCellStyle="桁区切り"/>
    <tableColumn id="13" xr3:uid="{8D116902-6099-4655-8C54-F059F55F3901}" name="個人／構成比" dataDxfId="225"/>
    <tableColumn id="14" xr3:uid="{78A42A6C-4C58-400E-8145-6DD9074158EC}" name="法人／事業所数" dataCellStyle="桁区切り"/>
    <tableColumn id="15" xr3:uid="{57E5EA67-0E18-4CBB-90F3-BBF6A91A35E9}" name="法人／構成比" dataDxfId="224"/>
    <tableColumn id="16" xr3:uid="{75F4534A-FB66-4D8E-A9AA-4AB5D1D7A4AA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4F7D2DD-7E01-46A6-AF35-5EDD8A3AB819}" name="LTBL_10421" displayName="LTBL_10421" ref="B4:I20" totalsRowCount="1">
  <autoFilter ref="B4:I19" xr:uid="{E4F7D2DD-7E01-46A6-AF35-5EDD8A3AB819}"/>
  <tableColumns count="8">
    <tableColumn id="9" xr3:uid="{5037E3CD-6A78-4BC6-ABFC-1A3464E5380D}" name="産業大分類" totalsRowLabel="合計" totalsRowDxfId="223"/>
    <tableColumn id="10" xr3:uid="{A5E05545-FB11-4FC2-8436-586A4931B70B}" name="総数／事業所数" totalsRowFunction="custom" totalsRowDxfId="222" dataCellStyle="桁区切り" totalsRowCellStyle="桁区切り">
      <totalsRowFormula>SUM(LTBL_10421[総数／事業所数])</totalsRowFormula>
    </tableColumn>
    <tableColumn id="11" xr3:uid="{C57308EB-AAD0-4C20-8788-B9028F9AD308}" name="総数／構成比" dataDxfId="221"/>
    <tableColumn id="12" xr3:uid="{43908749-5CD6-4E65-86BF-36AF38BCBD98}" name="個人／事業所数" totalsRowFunction="sum" totalsRowDxfId="220" dataCellStyle="桁区切り" totalsRowCellStyle="桁区切り"/>
    <tableColumn id="13" xr3:uid="{D902DE7E-2372-4F65-A7B8-929317956786}" name="個人／構成比" dataDxfId="219"/>
    <tableColumn id="14" xr3:uid="{B83795AB-59E4-458D-BA74-4CF7A78E2CFB}" name="法人／事業所数" totalsRowFunction="sum" totalsRowDxfId="218" dataCellStyle="桁区切り" totalsRowCellStyle="桁区切り"/>
    <tableColumn id="15" xr3:uid="{F01DA4E8-2470-4E14-A754-2B033CF6C2CC}" name="法人／構成比" dataDxfId="217"/>
    <tableColumn id="16" xr3:uid="{D8F9F5B3-2E6C-488B-A9F9-94CA9F3D99BE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9D59A5C-8555-497D-9CE7-D7926BB9D531}" name="M_TABLE_10421" displayName="M_TABLE_10421" ref="B23:I46" totalsRowShown="0">
  <autoFilter ref="B23:I46" xr:uid="{E9D59A5C-8555-497D-9CE7-D7926BB9D531}"/>
  <tableColumns count="8">
    <tableColumn id="9" xr3:uid="{4E41D50F-3348-4B8E-8571-33E223FFA502}" name="産業中分類上位２０"/>
    <tableColumn id="10" xr3:uid="{9E4B9411-8BD3-4D58-AF07-5BFBA6E55659}" name="総数／事業所数" dataCellStyle="桁区切り"/>
    <tableColumn id="11" xr3:uid="{728ED69D-6AEE-49E5-9AB9-8885D9686E68}" name="総数／構成比" dataDxfId="215"/>
    <tableColumn id="12" xr3:uid="{A777A4B1-7C03-4778-B1E8-76F0ADD8D370}" name="個人／事業所数" dataCellStyle="桁区切り"/>
    <tableColumn id="13" xr3:uid="{3A956690-416C-4AAC-9DCE-75971BA2EFA1}" name="個人／構成比" dataDxfId="214"/>
    <tableColumn id="14" xr3:uid="{DADB46F8-B0AA-465A-B231-F654532B5E1C}" name="法人／事業所数" dataCellStyle="桁区切り"/>
    <tableColumn id="15" xr3:uid="{83E58C19-120C-4188-8AF6-25730DD3A5BE}" name="法人／構成比" dataDxfId="213"/>
    <tableColumn id="16" xr3:uid="{7EF343AD-0C66-48F2-B0B6-F4FB3EFB4BD7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5A05755-D825-4431-8F2A-9EE6B49FE646}" name="S_TABLE_10421" displayName="S_TABLE_10421" ref="B49:I70" totalsRowShown="0">
  <autoFilter ref="B49:I70" xr:uid="{75A05755-D825-4431-8F2A-9EE6B49FE646}"/>
  <tableColumns count="8">
    <tableColumn id="9" xr3:uid="{F52E7D72-7783-4B70-97D0-4991E02E243D}" name="産業小分類上位２０"/>
    <tableColumn id="10" xr3:uid="{0584F6D9-161C-4C81-BAD8-2F74A97E4E5F}" name="総数／事業所数" dataCellStyle="桁区切り"/>
    <tableColumn id="11" xr3:uid="{2FB9D929-D6D1-428C-9A1D-F5D951464553}" name="総数／構成比" dataDxfId="212"/>
    <tableColumn id="12" xr3:uid="{A9B66453-5314-4A78-ADE9-D2800EE1227F}" name="個人／事業所数" dataCellStyle="桁区切り"/>
    <tableColumn id="13" xr3:uid="{FACCDC2B-8B44-41FE-8DF3-263C279601B8}" name="個人／構成比" dataDxfId="211"/>
    <tableColumn id="14" xr3:uid="{CDF59D90-CCB7-4E2A-BA73-D9940112A8A2}" name="法人／事業所数" dataCellStyle="桁区切り"/>
    <tableColumn id="15" xr3:uid="{9A194121-B5B5-47C4-A328-13CC89048815}" name="法人／構成比" dataDxfId="210"/>
    <tableColumn id="16" xr3:uid="{7A9E7D78-5B68-4842-B91D-E300D1F08E19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B779D2F-F9E8-4A35-A0AC-CB4719FC55EF}" name="LTBL_10424" displayName="LTBL_10424" ref="B4:I20" totalsRowCount="1">
  <autoFilter ref="B4:I19" xr:uid="{0B779D2F-F9E8-4A35-A0AC-CB4719FC55EF}"/>
  <tableColumns count="8">
    <tableColumn id="9" xr3:uid="{1954A82D-995D-4A62-8721-0CC78AC26C66}" name="産業大分類" totalsRowLabel="合計" totalsRowDxfId="209"/>
    <tableColumn id="10" xr3:uid="{3F41391C-4F8B-436D-8612-AC2A9023F224}" name="総数／事業所数" totalsRowFunction="custom" totalsRowDxfId="208" dataCellStyle="桁区切り" totalsRowCellStyle="桁区切り">
      <totalsRowFormula>SUM(LTBL_10424[総数／事業所数])</totalsRowFormula>
    </tableColumn>
    <tableColumn id="11" xr3:uid="{16C4F099-A93D-407F-9A89-359D7727303D}" name="総数／構成比" dataDxfId="207"/>
    <tableColumn id="12" xr3:uid="{1BC46726-5213-455C-B1A7-9E5EFC20AA00}" name="個人／事業所数" totalsRowFunction="sum" totalsRowDxfId="206" dataCellStyle="桁区切り" totalsRowCellStyle="桁区切り"/>
    <tableColumn id="13" xr3:uid="{311ED112-5D64-44DF-855C-38E6842757F1}" name="個人／構成比" dataDxfId="205"/>
    <tableColumn id="14" xr3:uid="{71F82C1A-6854-4D4C-8B4B-81CCDEC5A329}" name="法人／事業所数" totalsRowFunction="sum" totalsRowDxfId="204" dataCellStyle="桁区切り" totalsRowCellStyle="桁区切り"/>
    <tableColumn id="15" xr3:uid="{707F3C44-77C9-4895-85AD-FDCFCA9D72CB}" name="法人／構成比" dataDxfId="203"/>
    <tableColumn id="16" xr3:uid="{EA3B075A-F230-45E5-836A-B4BF66F73D0A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3BC303-EFAD-4446-9002-230A751EC8B2}" name="M_TABLE_10424" displayName="M_TABLE_10424" ref="B23:I49" totalsRowShown="0">
  <autoFilter ref="B23:I49" xr:uid="{003BC303-EFAD-4446-9002-230A751EC8B2}"/>
  <tableColumns count="8">
    <tableColumn id="9" xr3:uid="{E5AD91DF-885F-4ABC-834F-6EF2D2B6D81D}" name="産業中分類上位２０"/>
    <tableColumn id="10" xr3:uid="{371066FB-6029-405B-BFA2-D7BDD830FEFE}" name="総数／事業所数" dataCellStyle="桁区切り"/>
    <tableColumn id="11" xr3:uid="{A3237A7A-3B27-469C-BCB3-6525321C4371}" name="総数／構成比" dataDxfId="201"/>
    <tableColumn id="12" xr3:uid="{87F754E2-90D9-49E0-8B73-A0C88972198B}" name="個人／事業所数" dataCellStyle="桁区切り"/>
    <tableColumn id="13" xr3:uid="{1687C1C6-4113-4B29-A22C-ED7639005CB0}" name="個人／構成比" dataDxfId="200"/>
    <tableColumn id="14" xr3:uid="{20DB5197-5F86-4527-9A74-BC7B33755216}" name="法人／事業所数" dataCellStyle="桁区切り"/>
    <tableColumn id="15" xr3:uid="{308F212F-1F44-4AD8-842C-4B2726C0BBC8}" name="法人／構成比" dataDxfId="199"/>
    <tableColumn id="16" xr3:uid="{EF2EF327-28EC-4AF1-9BD2-2BB59B992839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773F610E-E65F-45F4-B0E5-A60AF1A9DC49}" name="S_TABLE_10424" displayName="S_TABLE_10424" ref="B52:I78" totalsRowShown="0">
  <autoFilter ref="B52:I78" xr:uid="{773F610E-E65F-45F4-B0E5-A60AF1A9DC49}"/>
  <tableColumns count="8">
    <tableColumn id="9" xr3:uid="{9A57C4E1-F1BD-4B26-BE07-E4D7BD22D007}" name="産業小分類上位２０"/>
    <tableColumn id="10" xr3:uid="{123A6829-C820-4839-B85D-35172DDC3A6E}" name="総数／事業所数" dataCellStyle="桁区切り"/>
    <tableColumn id="11" xr3:uid="{DFE853EC-152B-4002-9C3C-FBF2A7CAA634}" name="総数／構成比" dataDxfId="198"/>
    <tableColumn id="12" xr3:uid="{E91B6005-B540-481B-AFE5-326F3F869938}" name="個人／事業所数" dataCellStyle="桁区切り"/>
    <tableColumn id="13" xr3:uid="{C7CD57D8-D07F-470A-B3C6-368E9B918A71}" name="個人／構成比" dataDxfId="197"/>
    <tableColumn id="14" xr3:uid="{7C52CAE6-96F7-4847-B8F3-29A232FA6167}" name="法人／事業所数" dataCellStyle="桁区切り"/>
    <tableColumn id="15" xr3:uid="{DB9ED81D-FF12-4558-A267-396061261A29}" name="法人／構成比" dataDxfId="196"/>
    <tableColumn id="16" xr3:uid="{AB8420E9-C090-4941-AF44-AB438DB68E3E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83EB8044-3F5D-41FE-817E-B294AEA8E8FA}" name="LTBL_10425" displayName="LTBL_10425" ref="B4:I20" totalsRowCount="1">
  <autoFilter ref="B4:I19" xr:uid="{83EB8044-3F5D-41FE-817E-B294AEA8E8FA}"/>
  <tableColumns count="8">
    <tableColumn id="9" xr3:uid="{909C7CE9-EF90-4951-BFDF-9539EAD16A3F}" name="産業大分類" totalsRowLabel="合計" totalsRowDxfId="195"/>
    <tableColumn id="10" xr3:uid="{B6F58EA2-DADD-4D3E-B3A1-CBEA71555234}" name="総数／事業所数" totalsRowFunction="custom" totalsRowDxfId="194" dataCellStyle="桁区切り" totalsRowCellStyle="桁区切り">
      <totalsRowFormula>SUM(LTBL_10425[総数／事業所数])</totalsRowFormula>
    </tableColumn>
    <tableColumn id="11" xr3:uid="{DFA01423-6D13-4C65-96AD-EAEF08122B5C}" name="総数／構成比" dataDxfId="193"/>
    <tableColumn id="12" xr3:uid="{2D89F44A-EF03-44A3-BB63-A2F46DD91983}" name="個人／事業所数" totalsRowFunction="sum" totalsRowDxfId="192" dataCellStyle="桁区切り" totalsRowCellStyle="桁区切り"/>
    <tableColumn id="13" xr3:uid="{0FF361CE-6A09-4E51-91E0-7B5337488EDC}" name="個人／構成比" dataDxfId="191"/>
    <tableColumn id="14" xr3:uid="{EFA0AE3C-9A1E-4911-8737-D9CA0A1AE6F6}" name="法人／事業所数" totalsRowFunction="sum" totalsRowDxfId="190" dataCellStyle="桁区切り" totalsRowCellStyle="桁区切り"/>
    <tableColumn id="15" xr3:uid="{3F903FE0-AA75-41C1-8C9D-EAD7CD4D01CA}" name="法人／構成比" dataDxfId="189"/>
    <tableColumn id="16" xr3:uid="{956237AC-6F5F-4BFD-AFFB-1FA80CF47056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C024E20B-81BA-451B-A1C7-3DE80C7170D0}" name="M_TABLE_10425" displayName="M_TABLE_10425" ref="B23:I44" totalsRowShown="0">
  <autoFilter ref="B23:I44" xr:uid="{C024E20B-81BA-451B-A1C7-3DE80C7170D0}"/>
  <tableColumns count="8">
    <tableColumn id="9" xr3:uid="{AB5015A2-7541-438B-B4DD-0E7966892FB8}" name="産業中分類上位２０"/>
    <tableColumn id="10" xr3:uid="{68CD60A9-ECC6-45E3-81DD-0ABFC7AAE65F}" name="総数／事業所数" dataCellStyle="桁区切り"/>
    <tableColumn id="11" xr3:uid="{4162F45E-48E1-469C-B9D1-0AAE5753FDD7}" name="総数／構成比" dataDxfId="187"/>
    <tableColumn id="12" xr3:uid="{43B159DB-6214-4B29-B682-D2F48C703B73}" name="個人／事業所数" dataCellStyle="桁区切り"/>
    <tableColumn id="13" xr3:uid="{62ED1964-79DC-44F4-9DB9-1D0DD6DADC03}" name="個人／構成比" dataDxfId="186"/>
    <tableColumn id="14" xr3:uid="{4D6B9D89-2DDE-4546-8E0D-FFBC2A07037E}" name="法人／事業所数" dataCellStyle="桁区切り"/>
    <tableColumn id="15" xr3:uid="{C7C25EE1-4023-4D68-AA54-7CD1FE12EF1D}" name="法人／構成比" dataDxfId="185"/>
    <tableColumn id="16" xr3:uid="{6A45C028-DD28-4FB5-BE40-B3CFF0E4D94B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13F1A81-7482-498E-95D3-C7D22C62ABF0}" name="S_TABLE_10425" displayName="S_TABLE_10425" ref="B47:I74" totalsRowShown="0">
  <autoFilter ref="B47:I74" xr:uid="{013F1A81-7482-498E-95D3-C7D22C62ABF0}"/>
  <tableColumns count="8">
    <tableColumn id="9" xr3:uid="{7A2A70A4-E145-41D9-8DC7-9A218B2AA5D8}" name="産業小分類上位２０"/>
    <tableColumn id="10" xr3:uid="{CD91F7B4-9BA3-4F69-94AA-E049D3565081}" name="総数／事業所数" dataCellStyle="桁区切り"/>
    <tableColumn id="11" xr3:uid="{A82E2171-D6B5-4CAB-99FA-269A515D8FCB}" name="総数／構成比" dataDxfId="184"/>
    <tableColumn id="12" xr3:uid="{1FE83CDA-4265-4180-9397-3B327D7EC0B9}" name="個人／事業所数" dataCellStyle="桁区切り"/>
    <tableColumn id="13" xr3:uid="{68D729D2-E72A-4622-AC5B-98D8D8B0F512}" name="個人／構成比" dataDxfId="183"/>
    <tableColumn id="14" xr3:uid="{F5F3446C-EFA2-4275-8906-80BE72529E60}" name="法人／事業所数" dataCellStyle="桁区切り"/>
    <tableColumn id="15" xr3:uid="{FCFB14CB-C593-405E-BF74-CC1EA482C6ED}" name="法人／構成比" dataDxfId="182"/>
    <tableColumn id="16" xr3:uid="{D06381D2-2A8E-4719-A1E3-ADD68E221139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FB83D01-80B7-4813-8CBD-A754107517F2}" name="LTBL_10202" displayName="LTBL_10202" ref="B4:I20" totalsRowCount="1">
  <autoFilter ref="B4:I19" xr:uid="{3FB83D01-80B7-4813-8CBD-A754107517F2}"/>
  <tableColumns count="8">
    <tableColumn id="9" xr3:uid="{7771828E-5277-4B15-B6F2-32FB24E2264D}" name="産業大分類" totalsRowLabel="合計" totalsRowDxfId="475"/>
    <tableColumn id="10" xr3:uid="{DFA12AD6-7C98-4710-A84A-8D9E54C4D178}" name="総数／事業所数" totalsRowFunction="custom" totalsRowDxfId="474" dataCellStyle="桁区切り" totalsRowCellStyle="桁区切り">
      <totalsRowFormula>SUM(LTBL_10202[総数／事業所数])</totalsRowFormula>
    </tableColumn>
    <tableColumn id="11" xr3:uid="{92628647-BA6F-4C7B-9D2F-322289532E84}" name="総数／構成比" dataDxfId="473"/>
    <tableColumn id="12" xr3:uid="{84DA14A4-7CE9-4A2E-A8C6-BA16EF05F485}" name="個人／事業所数" totalsRowFunction="sum" totalsRowDxfId="472" dataCellStyle="桁区切り" totalsRowCellStyle="桁区切り"/>
    <tableColumn id="13" xr3:uid="{803D3E97-BC0B-4D43-BABE-5314338529C1}" name="個人／構成比" dataDxfId="471"/>
    <tableColumn id="14" xr3:uid="{0F6E39F1-0621-43DC-9F0B-21860808D821}" name="法人／事業所数" totalsRowFunction="sum" totalsRowDxfId="470" dataCellStyle="桁区切り" totalsRowCellStyle="桁区切り"/>
    <tableColumn id="15" xr3:uid="{CD5B8700-6993-4439-A5F3-346EFF08AA6D}" name="法人／構成比" dataDxfId="469"/>
    <tableColumn id="16" xr3:uid="{F915863E-5F91-491C-B0E3-B93F32ABCB94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A771D6F8-52CC-4560-A021-F85EF0023E5E}" name="LTBL_10426" displayName="LTBL_10426" ref="B4:I20" totalsRowCount="1">
  <autoFilter ref="B4:I19" xr:uid="{A771D6F8-52CC-4560-A021-F85EF0023E5E}"/>
  <tableColumns count="8">
    <tableColumn id="9" xr3:uid="{796BF478-3AA3-46C4-936A-3F7A786088E9}" name="産業大分類" totalsRowLabel="合計" totalsRowDxfId="181"/>
    <tableColumn id="10" xr3:uid="{2806054C-F9AD-49BD-BF75-1006E7FD7519}" name="総数／事業所数" totalsRowFunction="custom" totalsRowDxfId="180" dataCellStyle="桁区切り" totalsRowCellStyle="桁区切り">
      <totalsRowFormula>SUM(LTBL_10426[総数／事業所数])</totalsRowFormula>
    </tableColumn>
    <tableColumn id="11" xr3:uid="{C44911CF-A971-40CA-B06E-C67B00B8CB72}" name="総数／構成比" dataDxfId="179"/>
    <tableColumn id="12" xr3:uid="{4319F0E8-51DE-46EB-AC8E-9C7AE006E073}" name="個人／事業所数" totalsRowFunction="sum" totalsRowDxfId="178" dataCellStyle="桁区切り" totalsRowCellStyle="桁区切り"/>
    <tableColumn id="13" xr3:uid="{AF6BD946-4554-4380-82D5-FCBB6F94A489}" name="個人／構成比" dataDxfId="177"/>
    <tableColumn id="14" xr3:uid="{2026A394-18E4-4F2B-9F30-0AE627BEA365}" name="法人／事業所数" totalsRowFunction="sum" totalsRowDxfId="176" dataCellStyle="桁区切り" totalsRowCellStyle="桁区切り"/>
    <tableColumn id="15" xr3:uid="{8867F559-C7AC-447A-BA53-2059B51867A5}" name="法人／構成比" dataDxfId="175"/>
    <tableColumn id="16" xr3:uid="{F05690F2-AD8A-4FA2-B0C7-4647FF0AB5D0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D98F9F02-4136-4153-9C5B-B812D1F0B1AB}" name="M_TABLE_10426" displayName="M_TABLE_10426" ref="B23:I44" totalsRowShown="0">
  <autoFilter ref="B23:I44" xr:uid="{D98F9F02-4136-4153-9C5B-B812D1F0B1AB}"/>
  <tableColumns count="8">
    <tableColumn id="9" xr3:uid="{99341EAF-7FDC-41B5-A5BA-BFF1D78B8E6E}" name="産業中分類上位２０"/>
    <tableColumn id="10" xr3:uid="{012015A0-F9BF-4BFF-AAA9-BA637A695115}" name="総数／事業所数" dataCellStyle="桁区切り"/>
    <tableColumn id="11" xr3:uid="{D9371927-55CD-4AF3-B5A5-FDC6F4AC8185}" name="総数／構成比" dataDxfId="173"/>
    <tableColumn id="12" xr3:uid="{27064D83-9B31-41C8-A25A-09FD6CE79E7D}" name="個人／事業所数" dataCellStyle="桁区切り"/>
    <tableColumn id="13" xr3:uid="{533C5F83-23DD-470F-9431-1AC3A8349F59}" name="個人／構成比" dataDxfId="172"/>
    <tableColumn id="14" xr3:uid="{3657F1A5-D822-44FB-997F-80852EE127EA}" name="法人／事業所数" dataCellStyle="桁区切り"/>
    <tableColumn id="15" xr3:uid="{0823B108-D126-4CB8-A54E-14790A354A57}" name="法人／構成比" dataDxfId="171"/>
    <tableColumn id="16" xr3:uid="{64E9A095-84C8-41A1-9FDD-86DE59150E84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E3053330-FBF3-4ABE-A0F7-136EA3399E0F}" name="S_TABLE_10426" displayName="S_TABLE_10426" ref="B47:I68" totalsRowShown="0">
  <autoFilter ref="B47:I68" xr:uid="{E3053330-FBF3-4ABE-A0F7-136EA3399E0F}"/>
  <tableColumns count="8">
    <tableColumn id="9" xr3:uid="{F4953DEC-4521-4BAF-84B7-4487B883D644}" name="産業小分類上位２０"/>
    <tableColumn id="10" xr3:uid="{30A11D43-AB5E-4D43-8C6D-BE5F0254F2CE}" name="総数／事業所数" dataCellStyle="桁区切り"/>
    <tableColumn id="11" xr3:uid="{EEE7CFE4-7B74-4752-A771-ECB08CD241F0}" name="総数／構成比" dataDxfId="170"/>
    <tableColumn id="12" xr3:uid="{96E40D39-033C-4821-B980-6B6F9B2BD8E7}" name="個人／事業所数" dataCellStyle="桁区切り"/>
    <tableColumn id="13" xr3:uid="{012ED712-C702-4345-9949-89AB49D12E17}" name="個人／構成比" dataDxfId="169"/>
    <tableColumn id="14" xr3:uid="{55A8C3F1-D1F1-4634-8C47-F7309EC7453B}" name="法人／事業所数" dataCellStyle="桁区切り"/>
    <tableColumn id="15" xr3:uid="{24D5C121-F085-4371-A7F6-45D0CD24FDE7}" name="法人／構成比" dataDxfId="168"/>
    <tableColumn id="16" xr3:uid="{948EDD1A-8B04-4107-AD10-968A7E05E2F7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1445A5F5-FCB9-48CB-A340-9231A0267B9C}" name="LTBL_10428" displayName="LTBL_10428" ref="B4:I20" totalsRowCount="1">
  <autoFilter ref="B4:I19" xr:uid="{1445A5F5-FCB9-48CB-A340-9231A0267B9C}"/>
  <tableColumns count="8">
    <tableColumn id="9" xr3:uid="{96B97634-722A-44A3-AC63-D7FBDA42C027}" name="産業大分類" totalsRowLabel="合計" totalsRowDxfId="167"/>
    <tableColumn id="10" xr3:uid="{57F396C4-A75C-4B67-8CB5-48B8EB03463F}" name="総数／事業所数" totalsRowFunction="custom" totalsRowDxfId="166" dataCellStyle="桁区切り" totalsRowCellStyle="桁区切り">
      <totalsRowFormula>SUM(LTBL_10428[総数／事業所数])</totalsRowFormula>
    </tableColumn>
    <tableColumn id="11" xr3:uid="{C3DAD0D9-DA83-46EF-B9A5-0F4C53C9F198}" name="総数／構成比" dataDxfId="165"/>
    <tableColumn id="12" xr3:uid="{42BDF55E-3C57-4F82-A00A-2586F1DC9E3B}" name="個人／事業所数" totalsRowFunction="sum" totalsRowDxfId="164" dataCellStyle="桁区切り" totalsRowCellStyle="桁区切り"/>
    <tableColumn id="13" xr3:uid="{E26B2AE0-B025-4F79-9EC3-221C6E4CA421}" name="個人／構成比" dataDxfId="163"/>
    <tableColumn id="14" xr3:uid="{77434E27-47DB-4AE6-849E-894664E3D499}" name="法人／事業所数" totalsRowFunction="sum" totalsRowDxfId="162" dataCellStyle="桁区切り" totalsRowCellStyle="桁区切り"/>
    <tableColumn id="15" xr3:uid="{9AA89305-35C1-485C-8CE0-A419518D5941}" name="法人／構成比" dataDxfId="161"/>
    <tableColumn id="16" xr3:uid="{1FEEF745-F700-4039-A70B-CDE8D423F30C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238E70E6-FFF8-467F-B959-6984B373CCC7}" name="M_TABLE_10428" displayName="M_TABLE_10428" ref="B23:I49" totalsRowShown="0">
  <autoFilter ref="B23:I49" xr:uid="{238E70E6-FFF8-467F-B959-6984B373CCC7}"/>
  <tableColumns count="8">
    <tableColumn id="9" xr3:uid="{1BC79B43-2E02-4C93-BAF6-F06EA3A0EB59}" name="産業中分類上位２０"/>
    <tableColumn id="10" xr3:uid="{7C282A81-C34F-4D72-B5B8-14E469F2EF41}" name="総数／事業所数" dataCellStyle="桁区切り"/>
    <tableColumn id="11" xr3:uid="{30A0F55C-59B9-4325-9A22-D2495CC6B728}" name="総数／構成比" dataDxfId="159"/>
    <tableColumn id="12" xr3:uid="{6307AB63-AD9A-46C0-AE4F-EE13A3D2F39F}" name="個人／事業所数" dataCellStyle="桁区切り"/>
    <tableColumn id="13" xr3:uid="{33F206A7-970F-43E2-9619-D4AB9106AF4C}" name="個人／構成比" dataDxfId="158"/>
    <tableColumn id="14" xr3:uid="{960634CA-CF1D-4D53-9939-B9912BAA4564}" name="法人／事業所数" dataCellStyle="桁区切り"/>
    <tableColumn id="15" xr3:uid="{2F5BBE4B-E962-464B-95F1-8ED090938E69}" name="法人／構成比" dataDxfId="157"/>
    <tableColumn id="16" xr3:uid="{87A4BFD1-EE29-496E-B9C4-ECDA86814CD9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32057C08-4729-4A61-BD48-37DB184CD323}" name="S_TABLE_10428" displayName="S_TABLE_10428" ref="B52:I98" totalsRowShown="0">
  <autoFilter ref="B52:I98" xr:uid="{32057C08-4729-4A61-BD48-37DB184CD323}"/>
  <tableColumns count="8">
    <tableColumn id="9" xr3:uid="{70F3DC2F-D48A-4E87-B734-FEE8D70E971E}" name="産業小分類上位２０"/>
    <tableColumn id="10" xr3:uid="{F9194648-4C13-4A7B-8EBF-FC382F0088F7}" name="総数／事業所数" dataCellStyle="桁区切り"/>
    <tableColumn id="11" xr3:uid="{ABC531A0-1FAE-4494-8118-D844D3A11A2B}" name="総数／構成比" dataDxfId="156"/>
    <tableColumn id="12" xr3:uid="{ED768794-7545-4E17-9217-5171467552A5}" name="個人／事業所数" dataCellStyle="桁区切り"/>
    <tableColumn id="13" xr3:uid="{737FCA4D-01F7-4145-AE41-05FD1A358FD4}" name="個人／構成比" dataDxfId="155"/>
    <tableColumn id="14" xr3:uid="{59A4443F-2518-4A80-977D-A2FD15BF96FF}" name="法人／事業所数" dataCellStyle="桁区切り"/>
    <tableColumn id="15" xr3:uid="{DE8914A8-B41F-462D-8AF4-8B045CA785E8}" name="法人／構成比" dataDxfId="154"/>
    <tableColumn id="16" xr3:uid="{232196CD-FFED-4A94-B56A-3C984BBFB8B5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3631C049-AA17-47C6-911B-BCF84194720C}" name="LTBL_10429" displayName="LTBL_10429" ref="B4:I20" totalsRowCount="1">
  <autoFilter ref="B4:I19" xr:uid="{3631C049-AA17-47C6-911B-BCF84194720C}"/>
  <tableColumns count="8">
    <tableColumn id="9" xr3:uid="{75D50240-D13F-4322-A9E8-C3B27B8C6CDC}" name="産業大分類" totalsRowLabel="合計" totalsRowDxfId="153"/>
    <tableColumn id="10" xr3:uid="{B24DE7A6-304B-4F2F-9808-1C54AFED5824}" name="総数／事業所数" totalsRowFunction="custom" totalsRowDxfId="152" dataCellStyle="桁区切り" totalsRowCellStyle="桁区切り">
      <totalsRowFormula>SUM(LTBL_10429[総数／事業所数])</totalsRowFormula>
    </tableColumn>
    <tableColumn id="11" xr3:uid="{94F4FC4D-644B-42BF-8FCD-95D8E785717E}" name="総数／構成比" dataDxfId="151"/>
    <tableColumn id="12" xr3:uid="{2603ABA2-22F9-43DE-8BBB-02CBF698C9DA}" name="個人／事業所数" totalsRowFunction="sum" totalsRowDxfId="150" dataCellStyle="桁区切り" totalsRowCellStyle="桁区切り"/>
    <tableColumn id="13" xr3:uid="{3CDF2AA7-3B83-4EB4-98DA-8EAC7FBCEDB1}" name="個人／構成比" dataDxfId="149"/>
    <tableColumn id="14" xr3:uid="{25A5DDCC-FE13-48E2-BB50-D9A666E1F790}" name="法人／事業所数" totalsRowFunction="sum" totalsRowDxfId="148" dataCellStyle="桁区切り" totalsRowCellStyle="桁区切り"/>
    <tableColumn id="15" xr3:uid="{6BE67838-4C87-423C-BFC9-92B55C8DA1A3}" name="法人／構成比" dataDxfId="147"/>
    <tableColumn id="16" xr3:uid="{B90444DE-51D3-42D7-AEC4-00088DD9C26E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C4DE5BE8-43FC-4D5C-8D55-B0CE88391763}" name="M_TABLE_10429" displayName="M_TABLE_10429" ref="B23:I45" totalsRowShown="0">
  <autoFilter ref="B23:I45" xr:uid="{C4DE5BE8-43FC-4D5C-8D55-B0CE88391763}"/>
  <tableColumns count="8">
    <tableColumn id="9" xr3:uid="{40280CFA-BBCF-438C-8846-C7D7BDC014B4}" name="産業中分類上位２０"/>
    <tableColumn id="10" xr3:uid="{911AC916-9A8C-428C-B401-4AC6C8C16862}" name="総数／事業所数" dataCellStyle="桁区切り"/>
    <tableColumn id="11" xr3:uid="{7FC744BD-3074-4D1F-B61B-121C51E43CC5}" name="総数／構成比" dataDxfId="145"/>
    <tableColumn id="12" xr3:uid="{A484F0B8-1EB9-479B-9C5E-75A2C0A57519}" name="個人／事業所数" dataCellStyle="桁区切り"/>
    <tableColumn id="13" xr3:uid="{13BCF5A3-CE5F-4195-A602-1CB5B4274667}" name="個人／構成比" dataDxfId="144"/>
    <tableColumn id="14" xr3:uid="{0CC26361-0495-4DF1-8334-6E290A8A7D28}" name="法人／事業所数" dataCellStyle="桁区切り"/>
    <tableColumn id="15" xr3:uid="{533C4FA9-9BD0-4387-9036-28DA71DA60F3}" name="法人／構成比" dataDxfId="143"/>
    <tableColumn id="16" xr3:uid="{499404C6-44B3-40A1-A78A-9CE2961DFAB7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DB202F5A-EA0C-4246-BAE0-210517F724D9}" name="S_TABLE_10429" displayName="S_TABLE_10429" ref="B48:I69" totalsRowShown="0">
  <autoFilter ref="B48:I69" xr:uid="{DB202F5A-EA0C-4246-BAE0-210517F724D9}"/>
  <tableColumns count="8">
    <tableColumn id="9" xr3:uid="{2BE8E7C0-6A7C-42EE-BAF0-9BD6FE30D356}" name="産業小分類上位２０"/>
    <tableColumn id="10" xr3:uid="{68EE0C4D-1DBC-4D4D-9399-299498EB896E}" name="総数／事業所数" dataCellStyle="桁区切り"/>
    <tableColumn id="11" xr3:uid="{203DF799-AA45-43EF-83C9-A2F9CCDE9581}" name="総数／構成比" dataDxfId="142"/>
    <tableColumn id="12" xr3:uid="{5AE7F60F-461C-40B0-A5AF-0A394CC6C5BA}" name="個人／事業所数" dataCellStyle="桁区切り"/>
    <tableColumn id="13" xr3:uid="{F0B7C9B3-C0E0-4619-BF12-BB04ABBE9296}" name="個人／構成比" dataDxfId="141"/>
    <tableColumn id="14" xr3:uid="{408ED1C2-3091-46FC-B46B-BA42A22BB261}" name="法人／事業所数" dataCellStyle="桁区切り"/>
    <tableColumn id="15" xr3:uid="{383C8669-1D29-48FF-A850-F83AE5994FAC}" name="法人／構成比" dataDxfId="140"/>
    <tableColumn id="16" xr3:uid="{A0EDBFF0-DECA-4C1C-ADEC-0A9BD1AB2B08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DF04761A-3E9B-49A7-8A39-2FC4C5C3D7E4}" name="LTBL_10443" displayName="LTBL_10443" ref="B4:I20" totalsRowCount="1">
  <autoFilter ref="B4:I19" xr:uid="{DF04761A-3E9B-49A7-8A39-2FC4C5C3D7E4}"/>
  <tableColumns count="8">
    <tableColumn id="9" xr3:uid="{C1C92A81-A049-4C9F-90D4-EC565B47B52C}" name="産業大分類" totalsRowLabel="合計" totalsRowDxfId="139"/>
    <tableColumn id="10" xr3:uid="{222959C3-396E-4CB8-914D-8BF126BABE50}" name="総数／事業所数" totalsRowFunction="custom" totalsRowDxfId="138" dataCellStyle="桁区切り" totalsRowCellStyle="桁区切り">
      <totalsRowFormula>SUM(LTBL_10443[総数／事業所数])</totalsRowFormula>
    </tableColumn>
    <tableColumn id="11" xr3:uid="{3A086F5F-95F9-42D8-BB58-E1F7D51DDD6E}" name="総数／構成比" dataDxfId="137"/>
    <tableColumn id="12" xr3:uid="{0B4A81F9-69FF-4FA4-AAF3-23C848927ACD}" name="個人／事業所数" totalsRowFunction="sum" totalsRowDxfId="136" dataCellStyle="桁区切り" totalsRowCellStyle="桁区切り"/>
    <tableColumn id="13" xr3:uid="{FB20A40F-F8F7-48FB-8183-A40A2A864890}" name="個人／構成比" dataDxfId="135"/>
    <tableColumn id="14" xr3:uid="{95F5D732-01D3-4F6C-A7AE-5B9191D28161}" name="法人／事業所数" totalsRowFunction="sum" totalsRowDxfId="134" dataCellStyle="桁区切り" totalsRowCellStyle="桁区切り"/>
    <tableColumn id="15" xr3:uid="{FED48135-3D19-4CE7-A080-92BE70B7C6B4}" name="法人／構成比" dataDxfId="133"/>
    <tableColumn id="16" xr3:uid="{78A24FE4-E4C3-47BD-9836-D9701D853D81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8BD827B-F252-4DD1-841F-C2B7D5FC1230}" name="M_TABLE_10202" displayName="M_TABLE_10202" ref="B23:I44" totalsRowShown="0">
  <autoFilter ref="B23:I44" xr:uid="{08BD827B-F252-4DD1-841F-C2B7D5FC1230}"/>
  <tableColumns count="8">
    <tableColumn id="9" xr3:uid="{130E2A7F-54B9-4B1E-840B-24B66A99C7F9}" name="産業中分類上位２０"/>
    <tableColumn id="10" xr3:uid="{DF9EACE1-40B8-488C-8C37-6A9C73D323CA}" name="総数／事業所数" dataCellStyle="桁区切り"/>
    <tableColumn id="11" xr3:uid="{F68C08E5-A299-47E6-AA10-5B65A4828C7D}" name="総数／構成比" dataDxfId="467"/>
    <tableColumn id="12" xr3:uid="{E2EDA7BC-718F-4995-B763-0FC4B6D96A3C}" name="個人／事業所数" dataCellStyle="桁区切り"/>
    <tableColumn id="13" xr3:uid="{3B35835F-6BA0-4EC8-9D42-FCE9087ACD3A}" name="個人／構成比" dataDxfId="466"/>
    <tableColumn id="14" xr3:uid="{EC9E9865-E5B9-42FB-8D92-6289A7AE19BC}" name="法人／事業所数" dataCellStyle="桁区切り"/>
    <tableColumn id="15" xr3:uid="{27EFA414-E714-4CFA-8976-A8B055092CD9}" name="法人／構成比" dataDxfId="465"/>
    <tableColumn id="16" xr3:uid="{9B744B47-AC7D-40ED-97E2-7E10E7A2F02B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8EA848BE-7A2E-4A98-8BCA-67CB347DA2DC}" name="M_TABLE_10443" displayName="M_TABLE_10443" ref="B23:I55" totalsRowShown="0">
  <autoFilter ref="B23:I55" xr:uid="{8EA848BE-7A2E-4A98-8BCA-67CB347DA2DC}"/>
  <tableColumns count="8">
    <tableColumn id="9" xr3:uid="{C70A55A6-DB72-4ABD-AFF5-57C7BC34CC4C}" name="産業中分類上位２０"/>
    <tableColumn id="10" xr3:uid="{0711C56F-73D6-4938-8CD3-D1E170710979}" name="総数／事業所数" dataCellStyle="桁区切り"/>
    <tableColumn id="11" xr3:uid="{FA660910-C1AF-4E5D-96DF-4EDD9210A7BB}" name="総数／構成比" dataDxfId="131"/>
    <tableColumn id="12" xr3:uid="{EFA0299B-5D92-413F-AEC6-69ED65AD58DE}" name="個人／事業所数" dataCellStyle="桁区切り"/>
    <tableColumn id="13" xr3:uid="{2BF8947D-80A4-4E50-B201-C1A03F2A6167}" name="個人／構成比" dataDxfId="130"/>
    <tableColumn id="14" xr3:uid="{B406E97F-3C2C-408A-AEFD-A312F86655D6}" name="法人／事業所数" dataCellStyle="桁区切り"/>
    <tableColumn id="15" xr3:uid="{67951EAC-3012-4DE5-A147-AFA4B15C57CD}" name="法人／構成比" dataDxfId="129"/>
    <tableColumn id="16" xr3:uid="{84EBBD89-B3B7-4336-A2E7-273FEAFB923E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8473CCF6-74D6-4F6A-B961-F72E93564BED}" name="S_TABLE_10443" displayName="S_TABLE_10443" ref="B58:I85" totalsRowShown="0">
  <autoFilter ref="B58:I85" xr:uid="{8473CCF6-74D6-4F6A-B961-F72E93564BED}"/>
  <tableColumns count="8">
    <tableColumn id="9" xr3:uid="{4E71005C-C4B9-408C-A318-E4627A9773A3}" name="産業小分類上位２０"/>
    <tableColumn id="10" xr3:uid="{A1E77CBB-C4D3-42AC-9575-688BC6B9B5A8}" name="総数／事業所数" dataCellStyle="桁区切り"/>
    <tableColumn id="11" xr3:uid="{4A539DDC-0FE7-4678-92E4-F57A926DC6D2}" name="総数／構成比" dataDxfId="128"/>
    <tableColumn id="12" xr3:uid="{CDC74C0E-4D7D-4409-85C8-5A7159D4E037}" name="個人／事業所数" dataCellStyle="桁区切り"/>
    <tableColumn id="13" xr3:uid="{E299F886-B1FC-4BFE-9EF1-0F2841FFA91F}" name="個人／構成比" dataDxfId="127"/>
    <tableColumn id="14" xr3:uid="{96F357D7-DE61-409A-A471-3FDA7A47C180}" name="法人／事業所数" dataCellStyle="桁区切り"/>
    <tableColumn id="15" xr3:uid="{6F97F7FD-0CDD-4493-BA5B-CD3995F928B0}" name="法人／構成比" dataDxfId="126"/>
    <tableColumn id="16" xr3:uid="{7AB011CB-446E-4F82-B717-01D603CEE567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F5A1DD2C-41C5-4A41-937D-B48E1A9F2349}" name="LTBL_10444" displayName="LTBL_10444" ref="B4:I20" totalsRowCount="1">
  <autoFilter ref="B4:I19" xr:uid="{F5A1DD2C-41C5-4A41-937D-B48E1A9F2349}"/>
  <tableColumns count="8">
    <tableColumn id="9" xr3:uid="{DBE9A31C-2AD9-42E9-BC12-01DAD87F0A59}" name="産業大分類" totalsRowLabel="合計" totalsRowDxfId="125"/>
    <tableColumn id="10" xr3:uid="{BB3414EE-3D42-46B9-A9C6-D59A03B6CBF2}" name="総数／事業所数" totalsRowFunction="custom" totalsRowDxfId="124" dataCellStyle="桁区切り" totalsRowCellStyle="桁区切り">
      <totalsRowFormula>SUM(LTBL_10444[総数／事業所数])</totalsRowFormula>
    </tableColumn>
    <tableColumn id="11" xr3:uid="{07395290-E473-447F-9E6D-146731DB3EBB}" name="総数／構成比" dataDxfId="123"/>
    <tableColumn id="12" xr3:uid="{D54A2EFB-A924-4C25-8F3C-6752E8F991FD}" name="個人／事業所数" totalsRowFunction="sum" totalsRowDxfId="122" dataCellStyle="桁区切り" totalsRowCellStyle="桁区切り"/>
    <tableColumn id="13" xr3:uid="{43E84B40-CC24-4874-8B9E-D3F2257357F5}" name="個人／構成比" dataDxfId="121"/>
    <tableColumn id="14" xr3:uid="{9CC3E56B-123F-43C4-80C2-833E4938B0FE}" name="法人／事業所数" totalsRowFunction="sum" totalsRowDxfId="120" dataCellStyle="桁区切り" totalsRowCellStyle="桁区切り"/>
    <tableColumn id="15" xr3:uid="{D72D3331-9864-4DE4-89E2-277F9E78BFA9}" name="法人／構成比" dataDxfId="119"/>
    <tableColumn id="16" xr3:uid="{614B4581-4B3B-4EAA-A85B-71D2B1AE1066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9B633460-3ACD-4B1A-8213-1A3C0FB7B7FF}" name="M_TABLE_10444" displayName="M_TABLE_10444" ref="B23:I50" totalsRowShown="0">
  <autoFilter ref="B23:I50" xr:uid="{9B633460-3ACD-4B1A-8213-1A3C0FB7B7FF}"/>
  <tableColumns count="8">
    <tableColumn id="9" xr3:uid="{F5B02E6D-6B1C-488C-9796-195CEED91858}" name="産業中分類上位２０"/>
    <tableColumn id="10" xr3:uid="{6443214B-250F-4B27-8306-0C18CE57279E}" name="総数／事業所数" dataCellStyle="桁区切り"/>
    <tableColumn id="11" xr3:uid="{7254A282-0397-4E95-A98A-5B18C4086EAA}" name="総数／構成比" dataDxfId="117"/>
    <tableColumn id="12" xr3:uid="{B5AF9001-5C59-4312-BE6D-3E185FFC61A0}" name="個人／事業所数" dataCellStyle="桁区切り"/>
    <tableColumn id="13" xr3:uid="{14A28E54-0F28-4FDF-AD2E-4CB189BCD6CF}" name="個人／構成比" dataDxfId="116"/>
    <tableColumn id="14" xr3:uid="{C0247198-AC51-4A78-B5C8-8D20ACC5B87A}" name="法人／事業所数" dataCellStyle="桁区切り"/>
    <tableColumn id="15" xr3:uid="{9A1E6DE6-B94C-4912-ACEA-7DE71FA3A098}" name="法人／構成比" dataDxfId="115"/>
    <tableColumn id="16" xr3:uid="{29BF7577-F56D-4F84-9E1F-F9E220F0EF9E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11CD6215-03C4-4438-897D-9BBB1C5B15E3}" name="S_TABLE_10444" displayName="S_TABLE_10444" ref="B53:I95" totalsRowShown="0">
  <autoFilter ref="B53:I95" xr:uid="{11CD6215-03C4-4438-897D-9BBB1C5B15E3}"/>
  <tableColumns count="8">
    <tableColumn id="9" xr3:uid="{E4B5B651-D661-49B2-B676-60C84F7B449B}" name="産業小分類上位２０"/>
    <tableColumn id="10" xr3:uid="{9869F69B-B899-4B5F-AC0B-CFB2F9A1FB95}" name="総数／事業所数" dataCellStyle="桁区切り"/>
    <tableColumn id="11" xr3:uid="{3CF8AAC2-88A4-4A30-9C3A-53B2BC41582C}" name="総数／構成比" dataDxfId="114"/>
    <tableColumn id="12" xr3:uid="{81999DA8-1162-47FE-B5C8-7928113ABE3C}" name="個人／事業所数" dataCellStyle="桁区切り"/>
    <tableColumn id="13" xr3:uid="{4C726BE6-A849-4ED1-B326-237C26133ED9}" name="個人／構成比" dataDxfId="113"/>
    <tableColumn id="14" xr3:uid="{F1573B5E-6DC6-4760-AA14-4A31065F3827}" name="法人／事業所数" dataCellStyle="桁区切り"/>
    <tableColumn id="15" xr3:uid="{8FD97042-D115-41D7-9A86-4E4D31CC8188}" name="法人／構成比" dataDxfId="112"/>
    <tableColumn id="16" xr3:uid="{6A2D65F8-8350-45AF-8229-50E013D89A3C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ECE0AE2B-72A9-45A0-BBD7-956F3B81FDE2}" name="LTBL_10448" displayName="LTBL_10448" ref="B4:I20" totalsRowCount="1">
  <autoFilter ref="B4:I19" xr:uid="{ECE0AE2B-72A9-45A0-BBD7-956F3B81FDE2}"/>
  <tableColumns count="8">
    <tableColumn id="9" xr3:uid="{C782B6E9-CE27-44BD-8491-141054C0497B}" name="産業大分類" totalsRowLabel="合計" totalsRowDxfId="111"/>
    <tableColumn id="10" xr3:uid="{6CCF39B3-3DAB-45BA-95C4-73FB33AF0B02}" name="総数／事業所数" totalsRowFunction="custom" totalsRowDxfId="110" dataCellStyle="桁区切り" totalsRowCellStyle="桁区切り">
      <totalsRowFormula>SUM(LTBL_10448[総数／事業所数])</totalsRowFormula>
    </tableColumn>
    <tableColumn id="11" xr3:uid="{4A2AB993-6D2A-4E0D-8C32-AC4EC6EFD760}" name="総数／構成比" dataDxfId="109"/>
    <tableColumn id="12" xr3:uid="{5C1A1B9D-79A6-4D70-8456-A8B52BE9A1ED}" name="個人／事業所数" totalsRowFunction="sum" totalsRowDxfId="108" dataCellStyle="桁区切り" totalsRowCellStyle="桁区切り"/>
    <tableColumn id="13" xr3:uid="{E02F15B0-2563-4914-98A3-88043DA6977C}" name="個人／構成比" dataDxfId="107"/>
    <tableColumn id="14" xr3:uid="{7C497A77-9D76-40AA-B32F-11713D2C950C}" name="法人／事業所数" totalsRowFunction="sum" totalsRowDxfId="106" dataCellStyle="桁区切り" totalsRowCellStyle="桁区切り"/>
    <tableColumn id="15" xr3:uid="{240179AC-D82E-4FE8-A30E-1EB336A40C52}" name="法人／構成比" dataDxfId="105"/>
    <tableColumn id="16" xr3:uid="{13D3A8F2-BF40-47B8-8531-51270C1E6739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78DAE40D-862B-4528-9283-9EF8156FDF81}" name="M_TABLE_10448" displayName="M_TABLE_10448" ref="B23:I53" totalsRowShown="0">
  <autoFilter ref="B23:I53" xr:uid="{78DAE40D-862B-4528-9283-9EF8156FDF81}"/>
  <tableColumns count="8">
    <tableColumn id="9" xr3:uid="{7C983250-93DD-4279-A770-C52E722878AE}" name="産業中分類上位２０"/>
    <tableColumn id="10" xr3:uid="{899FC649-8F01-47B6-9E61-BB8EEB769216}" name="総数／事業所数" dataCellStyle="桁区切り"/>
    <tableColumn id="11" xr3:uid="{D57871EA-059A-4D64-B94F-A44D24EEC7DA}" name="総数／構成比" dataDxfId="103"/>
    <tableColumn id="12" xr3:uid="{07B98BC2-B615-4492-9DCC-6205C32321A3}" name="個人／事業所数" dataCellStyle="桁区切り"/>
    <tableColumn id="13" xr3:uid="{BD076FB0-401D-41F1-ADEE-1FE99C709FDC}" name="個人／構成比" dataDxfId="102"/>
    <tableColumn id="14" xr3:uid="{B02A49F3-189B-4E42-B4E6-4E6A4E9B84A7}" name="法人／事業所数" dataCellStyle="桁区切り"/>
    <tableColumn id="15" xr3:uid="{D3C9363C-D750-43EB-8C19-465D16674BC3}" name="法人／構成比" dataDxfId="101"/>
    <tableColumn id="16" xr3:uid="{B0DDCBA1-D09F-4511-A752-B4B2E8377118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B8E890A9-F83A-44AC-B36D-F979D23077AD}" name="S_TABLE_10448" displayName="S_TABLE_10448" ref="B56:I81" totalsRowShown="0">
  <autoFilter ref="B56:I81" xr:uid="{B8E890A9-F83A-44AC-B36D-F979D23077AD}"/>
  <tableColumns count="8">
    <tableColumn id="9" xr3:uid="{EF570C6A-4742-4A05-8D4F-196892E6772C}" name="産業小分類上位２０"/>
    <tableColumn id="10" xr3:uid="{6784B8AA-580E-4DC2-8EC7-59E1261C5E47}" name="総数／事業所数" dataCellStyle="桁区切り"/>
    <tableColumn id="11" xr3:uid="{5BF1A811-00D8-41CB-96F1-C5DAB31A8E21}" name="総数／構成比" dataDxfId="100"/>
    <tableColumn id="12" xr3:uid="{27722489-2ECD-439E-8922-56380790FC21}" name="個人／事業所数" dataCellStyle="桁区切り"/>
    <tableColumn id="13" xr3:uid="{E5C3DD33-663A-4FB9-8D95-DFD13DE878F7}" name="個人／構成比" dataDxfId="99"/>
    <tableColumn id="14" xr3:uid="{CAC50541-0DC0-4F91-B8A6-02C0974738A9}" name="法人／事業所数" dataCellStyle="桁区切り"/>
    <tableColumn id="15" xr3:uid="{666ED436-7A95-4F0F-918D-0CA0045F0E07}" name="法人／構成比" dataDxfId="98"/>
    <tableColumn id="16" xr3:uid="{D11C78C1-A786-48E0-A6CD-012545B4C2B6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FA82B31D-B082-47F0-93ED-4D1EBCDA6AB3}" name="LTBL_10449" displayName="LTBL_10449" ref="B4:I20" totalsRowCount="1">
  <autoFilter ref="B4:I19" xr:uid="{FA82B31D-B082-47F0-93ED-4D1EBCDA6AB3}"/>
  <tableColumns count="8">
    <tableColumn id="9" xr3:uid="{9BA8609E-936C-43F1-BE52-0155EC2DB232}" name="産業大分類" totalsRowLabel="合計" totalsRowDxfId="97"/>
    <tableColumn id="10" xr3:uid="{3787A35C-CB1E-4DFA-AF8C-2FF2C173453B}" name="総数／事業所数" totalsRowFunction="custom" totalsRowDxfId="96" dataCellStyle="桁区切り" totalsRowCellStyle="桁区切り">
      <totalsRowFormula>SUM(LTBL_10449[総数／事業所数])</totalsRowFormula>
    </tableColumn>
    <tableColumn id="11" xr3:uid="{D487F7AD-038F-49C9-8CD8-628E95987F71}" name="総数／構成比" dataDxfId="95"/>
    <tableColumn id="12" xr3:uid="{1C47846F-B7B7-4CF4-9C13-56B6A1EB44C8}" name="個人／事業所数" totalsRowFunction="sum" totalsRowDxfId="94" dataCellStyle="桁区切り" totalsRowCellStyle="桁区切り"/>
    <tableColumn id="13" xr3:uid="{97E9C158-18E8-4F25-8B3C-B7BB3C30428F}" name="個人／構成比" dataDxfId="93"/>
    <tableColumn id="14" xr3:uid="{3EE21632-01E7-475C-8874-2C14EEB49095}" name="法人／事業所数" totalsRowFunction="sum" totalsRowDxfId="92" dataCellStyle="桁区切り" totalsRowCellStyle="桁区切り"/>
    <tableColumn id="15" xr3:uid="{161D7ACA-328E-4CD8-A5FF-BC57F094FD15}" name="法人／構成比" dataDxfId="91"/>
    <tableColumn id="16" xr3:uid="{9DFE5AFB-272D-42E1-B39D-D893C0E8F80B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CECAD11D-47C6-4764-98CC-947CEF49BDCA}" name="M_TABLE_10449" displayName="M_TABLE_10449" ref="B23:I44" totalsRowShown="0">
  <autoFilter ref="B23:I44" xr:uid="{CECAD11D-47C6-4764-98CC-947CEF49BDCA}"/>
  <tableColumns count="8">
    <tableColumn id="9" xr3:uid="{3FC499D8-C757-404C-B469-1FB26F28E13A}" name="産業中分類上位２０"/>
    <tableColumn id="10" xr3:uid="{22F1C860-A824-4D64-8485-AEAC3A6C23EC}" name="総数／事業所数" dataCellStyle="桁区切り"/>
    <tableColumn id="11" xr3:uid="{D7CB3BBC-9244-43E4-A3A3-27F88BD179E5}" name="総数／構成比" dataDxfId="89"/>
    <tableColumn id="12" xr3:uid="{9B7F34F9-A35F-4484-8856-8AA440A95CF8}" name="個人／事業所数" dataCellStyle="桁区切り"/>
    <tableColumn id="13" xr3:uid="{54615E74-69B2-4C1B-881D-AF3600D94306}" name="個人／構成比" dataDxfId="88"/>
    <tableColumn id="14" xr3:uid="{AFBDBCAC-D34A-4A35-B1D0-7CE59EBECA96}" name="法人／事業所数" dataCellStyle="桁区切り"/>
    <tableColumn id="15" xr3:uid="{7C4E06CB-6C53-46F8-8F5B-70AA49FE2973}" name="法人／構成比" dataDxfId="87"/>
    <tableColumn id="16" xr3:uid="{5DB06AA9-757C-4004-BE85-7B97FB48BE63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3CA1E33-D0E7-4526-8CA4-57ECE3BEDE1F}" name="S_TABLE_10202" displayName="S_TABLE_10202" ref="B47:I67" totalsRowShown="0">
  <autoFilter ref="B47:I67" xr:uid="{93CA1E33-D0E7-4526-8CA4-57ECE3BEDE1F}"/>
  <tableColumns count="8">
    <tableColumn id="9" xr3:uid="{9AB6B696-03E8-4EFB-AFCB-8BE9F0704347}" name="産業小分類上位２０"/>
    <tableColumn id="10" xr3:uid="{71DC676A-7A05-4520-B3DF-535646E631BD}" name="総数／事業所数" dataCellStyle="桁区切り"/>
    <tableColumn id="11" xr3:uid="{61CC7C85-8D9D-474B-B9B7-5603FD1B70AC}" name="総数／構成比" dataDxfId="464"/>
    <tableColumn id="12" xr3:uid="{2A13CCAE-E5FB-4CC9-B506-6F7938620C8A}" name="個人／事業所数" dataCellStyle="桁区切り"/>
    <tableColumn id="13" xr3:uid="{BD91AEE1-1FCD-4470-BD1A-36B893A4E669}" name="個人／構成比" dataDxfId="463"/>
    <tableColumn id="14" xr3:uid="{3A5EEBB4-286A-4765-BF56-1E59CE55D45F}" name="法人／事業所数" dataCellStyle="桁区切り"/>
    <tableColumn id="15" xr3:uid="{FB0C48A8-38A9-47A2-A6B2-3D30FB196240}" name="法人／構成比" dataDxfId="462"/>
    <tableColumn id="16" xr3:uid="{68B96F41-C245-46E5-999B-FF1756D63994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D879A3E0-EAA1-47DB-BFCB-4EDE05D08EEC}" name="S_TABLE_10449" displayName="S_TABLE_10449" ref="B47:I71" totalsRowShown="0">
  <autoFilter ref="B47:I71" xr:uid="{D879A3E0-EAA1-47DB-BFCB-4EDE05D08EEC}"/>
  <tableColumns count="8">
    <tableColumn id="9" xr3:uid="{BDEABDFD-6377-4738-96CC-02C726F31AE3}" name="産業小分類上位２０"/>
    <tableColumn id="10" xr3:uid="{70FFDAB4-3AEB-434F-8DB8-94B6FFDCCEB6}" name="総数／事業所数" dataCellStyle="桁区切り"/>
    <tableColumn id="11" xr3:uid="{A6384BCF-C962-495B-95DD-63B75D16E5C3}" name="総数／構成比" dataDxfId="86"/>
    <tableColumn id="12" xr3:uid="{C2303A19-3FDB-446F-89C8-A46F20407316}" name="個人／事業所数" dataCellStyle="桁区切り"/>
    <tableColumn id="13" xr3:uid="{118F5C66-7633-4A32-AC43-014BF281255E}" name="個人／構成比" dataDxfId="85"/>
    <tableColumn id="14" xr3:uid="{AA79C377-5496-42DA-9581-BC4D179A6CE5}" name="法人／事業所数" dataCellStyle="桁区切り"/>
    <tableColumn id="15" xr3:uid="{3CB5237A-5ECE-430C-81DD-DFB5AF68F1B3}" name="法人／構成比" dataDxfId="84"/>
    <tableColumn id="16" xr3:uid="{D86C76BC-029E-4CD4-87DD-F4ED21DF2A51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E0D4A393-4A96-4D7C-B40F-9C3D2F1ABCBD}" name="LTBL_10464" displayName="LTBL_10464" ref="B4:I20" totalsRowCount="1">
  <autoFilter ref="B4:I19" xr:uid="{E0D4A393-4A96-4D7C-B40F-9C3D2F1ABCBD}"/>
  <tableColumns count="8">
    <tableColumn id="9" xr3:uid="{18A3BF09-150A-4ADD-9D50-A75A346ECC86}" name="産業大分類" totalsRowLabel="合計" totalsRowDxfId="83"/>
    <tableColumn id="10" xr3:uid="{CFD7931C-0FD6-42C8-A2B1-FBA560F4F7C4}" name="総数／事業所数" totalsRowFunction="custom" totalsRowDxfId="82" dataCellStyle="桁区切り" totalsRowCellStyle="桁区切り">
      <totalsRowFormula>SUM(LTBL_10464[総数／事業所数])</totalsRowFormula>
    </tableColumn>
    <tableColumn id="11" xr3:uid="{B989063B-1924-4AAD-98EB-514B2A2324CC}" name="総数／構成比" dataDxfId="81"/>
    <tableColumn id="12" xr3:uid="{891255C7-0FAA-4797-A202-2CC87A43E66B}" name="個人／事業所数" totalsRowFunction="sum" totalsRowDxfId="80" dataCellStyle="桁区切り" totalsRowCellStyle="桁区切り"/>
    <tableColumn id="13" xr3:uid="{7225EAA4-5105-417F-B76C-80A5302FC9FA}" name="個人／構成比" dataDxfId="79"/>
    <tableColumn id="14" xr3:uid="{2789AF66-73C2-48D2-95D9-660EE16CA923}" name="法人／事業所数" totalsRowFunction="sum" totalsRowDxfId="78" dataCellStyle="桁区切り" totalsRowCellStyle="桁区切り"/>
    <tableColumn id="15" xr3:uid="{885FB7DF-40EF-4E6C-A69E-000CE1941A22}" name="法人／構成比" dataDxfId="77"/>
    <tableColumn id="16" xr3:uid="{94D73D15-D5C6-4CAE-A7A2-DDA5C7B5B96B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17E7C7AD-2ED9-4FEA-9208-B3EED3E1F8BE}" name="M_TABLE_10464" displayName="M_TABLE_10464" ref="B23:I43" totalsRowShown="0">
  <autoFilter ref="B23:I43" xr:uid="{17E7C7AD-2ED9-4FEA-9208-B3EED3E1F8BE}"/>
  <tableColumns count="8">
    <tableColumn id="9" xr3:uid="{53689B53-DF69-4FD8-8A0E-0C4B2E7AB29E}" name="産業中分類上位２０"/>
    <tableColumn id="10" xr3:uid="{D41CF92D-63EC-48AE-8C7E-0CE253EF5B1C}" name="総数／事業所数" dataCellStyle="桁区切り"/>
    <tableColumn id="11" xr3:uid="{12ACA8D8-C468-4A45-8678-E22FA24C928F}" name="総数／構成比" dataDxfId="75"/>
    <tableColumn id="12" xr3:uid="{A012FE4A-9E89-4993-A4F1-FAF7CA61B5D9}" name="個人／事業所数" dataCellStyle="桁区切り"/>
    <tableColumn id="13" xr3:uid="{FD9E9CFF-99D9-4495-A8CB-A081E195595D}" name="個人／構成比" dataDxfId="74"/>
    <tableColumn id="14" xr3:uid="{74B1F187-575D-4836-B676-2C19999038BC}" name="法人／事業所数" dataCellStyle="桁区切り"/>
    <tableColumn id="15" xr3:uid="{CD76CC9E-188F-4948-9D99-688F7C3E66E5}" name="法人／構成比" dataDxfId="73"/>
    <tableColumn id="16" xr3:uid="{50561124-9EDB-440D-B2FB-25462AEB538F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2EBD9A7A-D153-4DC7-8E2A-DF5166DED0E7}" name="S_TABLE_10464" displayName="S_TABLE_10464" ref="B46:I67" totalsRowShown="0">
  <autoFilter ref="B46:I67" xr:uid="{2EBD9A7A-D153-4DC7-8E2A-DF5166DED0E7}"/>
  <tableColumns count="8">
    <tableColumn id="9" xr3:uid="{114F91DD-F4F3-41BC-8ED7-8C60708047AB}" name="産業小分類上位２０"/>
    <tableColumn id="10" xr3:uid="{C231EFB8-EED8-4DB9-9271-F5564EBAF1DE}" name="総数／事業所数" dataCellStyle="桁区切り"/>
    <tableColumn id="11" xr3:uid="{A56F0C44-9945-4186-91F2-DC73EDF7403F}" name="総数／構成比" dataDxfId="72"/>
    <tableColumn id="12" xr3:uid="{120DB9DA-A1E2-46D2-9E1D-85110F98533A}" name="個人／事業所数" dataCellStyle="桁区切り"/>
    <tableColumn id="13" xr3:uid="{7B491B55-760C-4AE9-A06A-E90F8EF78BAD}" name="個人／構成比" dataDxfId="71"/>
    <tableColumn id="14" xr3:uid="{D438577D-A157-4B77-B9EA-972FABB786BA}" name="法人／事業所数" dataCellStyle="桁区切り"/>
    <tableColumn id="15" xr3:uid="{896C5F54-D4F4-40D5-A10E-0C3D17C04A87}" name="法人／構成比" dataDxfId="70"/>
    <tableColumn id="16" xr3:uid="{2A718F80-B19E-4F1B-9D7C-B6D381FEDC9C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A05C7F54-71A6-49AE-8615-20553AB2A910}" name="LTBL_10521" displayName="LTBL_10521" ref="B4:I20" totalsRowCount="1">
  <autoFilter ref="B4:I19" xr:uid="{A05C7F54-71A6-49AE-8615-20553AB2A910}"/>
  <tableColumns count="8">
    <tableColumn id="9" xr3:uid="{331759DF-0895-4B92-9CBA-74D00192167F}" name="産業大分類" totalsRowLabel="合計" totalsRowDxfId="69"/>
    <tableColumn id="10" xr3:uid="{82703AC3-ECA9-4441-B620-57EA6DDC0BB2}" name="総数／事業所数" totalsRowFunction="custom" totalsRowDxfId="68" dataCellStyle="桁区切り" totalsRowCellStyle="桁区切り">
      <totalsRowFormula>SUM(LTBL_10521[総数／事業所数])</totalsRowFormula>
    </tableColumn>
    <tableColumn id="11" xr3:uid="{7B2C29D9-6DC9-428D-8EC5-890DA7C8F917}" name="総数／構成比" dataDxfId="67"/>
    <tableColumn id="12" xr3:uid="{A8C48209-30EE-4CC8-BBDD-26377CD87386}" name="個人／事業所数" totalsRowFunction="sum" totalsRowDxfId="66" dataCellStyle="桁区切り" totalsRowCellStyle="桁区切り"/>
    <tableColumn id="13" xr3:uid="{8FB8987D-D539-4EF5-A988-2DB777F1E06F}" name="個人／構成比" dataDxfId="65"/>
    <tableColumn id="14" xr3:uid="{EB643967-1595-47F5-89E4-D1F4D0B01FDB}" name="法人／事業所数" totalsRowFunction="sum" totalsRowDxfId="64" dataCellStyle="桁区切り" totalsRowCellStyle="桁区切り"/>
    <tableColumn id="15" xr3:uid="{321E04FB-34E3-44E8-BEC5-1BDFDCF564ED}" name="法人／構成比" dataDxfId="63"/>
    <tableColumn id="16" xr3:uid="{EDE08A61-93C1-48CF-89CF-3939A1AF8978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493E8220-DE1D-4D1D-AA73-720E7017A658}" name="M_TABLE_10521" displayName="M_TABLE_10521" ref="B23:I45" totalsRowShown="0">
  <autoFilter ref="B23:I45" xr:uid="{493E8220-DE1D-4D1D-AA73-720E7017A658}"/>
  <tableColumns count="8">
    <tableColumn id="9" xr3:uid="{A30D19FA-7B96-47CB-8777-C8E6318BEBD0}" name="産業中分類上位２０"/>
    <tableColumn id="10" xr3:uid="{E5C5BDBB-D436-4A65-8B92-A35AC560592A}" name="総数／事業所数" dataCellStyle="桁区切り"/>
    <tableColumn id="11" xr3:uid="{FB6E4F00-02C3-44BB-8DBC-8373701CAE3E}" name="総数／構成比" dataDxfId="61"/>
    <tableColumn id="12" xr3:uid="{6868E57E-55A5-4AE5-9B9C-1834656B7B46}" name="個人／事業所数" dataCellStyle="桁区切り"/>
    <tableColumn id="13" xr3:uid="{47521528-DBC7-4F04-8025-9B218BC9C4FB}" name="個人／構成比" dataDxfId="60"/>
    <tableColumn id="14" xr3:uid="{A0DE3520-D489-4093-AC04-C829840EE7F6}" name="法人／事業所数" dataCellStyle="桁区切り"/>
    <tableColumn id="15" xr3:uid="{1607DB65-1B2E-4399-930B-6655DE735C65}" name="法人／構成比" dataDxfId="59"/>
    <tableColumn id="16" xr3:uid="{E8FA9AD7-88C6-4663-B0CB-3E0EEFF91CD3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A95F06BA-D502-4E12-A0CC-67AE9C9A83AC}" name="S_TABLE_10521" displayName="S_TABLE_10521" ref="B48:I71" totalsRowShown="0">
  <autoFilter ref="B48:I71" xr:uid="{A95F06BA-D502-4E12-A0CC-67AE9C9A83AC}"/>
  <tableColumns count="8">
    <tableColumn id="9" xr3:uid="{20079384-2DE1-463E-8344-ADB642FABEA3}" name="産業小分類上位２０"/>
    <tableColumn id="10" xr3:uid="{9E7D868C-B10C-4090-9A73-E9A6EC41D996}" name="総数／事業所数" dataCellStyle="桁区切り"/>
    <tableColumn id="11" xr3:uid="{4B6037F8-9ECA-4E8F-99C5-401A8E1F4CFF}" name="総数／構成比" dataDxfId="58"/>
    <tableColumn id="12" xr3:uid="{31AE4ED8-639F-4649-8DFF-A0E8BC791654}" name="個人／事業所数" dataCellStyle="桁区切り"/>
    <tableColumn id="13" xr3:uid="{DD555F29-E71F-4C7C-970B-2B9E671F37A5}" name="個人／構成比" dataDxfId="57"/>
    <tableColumn id="14" xr3:uid="{58EB75E2-4A3F-446E-8FCA-F0101303FF27}" name="法人／事業所数" dataCellStyle="桁区切り"/>
    <tableColumn id="15" xr3:uid="{D813485A-057D-403E-A1E1-AA046B901F0A}" name="法人／構成比" dataDxfId="56"/>
    <tableColumn id="16" xr3:uid="{DAB09D24-D095-4BDC-B6E7-F4D98577DDB9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73ED6A6B-47B7-46F3-B104-E3C90D3103D2}" name="LTBL_10522" displayName="LTBL_10522" ref="B4:I20" totalsRowCount="1">
  <autoFilter ref="B4:I19" xr:uid="{73ED6A6B-47B7-46F3-B104-E3C90D3103D2}"/>
  <tableColumns count="8">
    <tableColumn id="9" xr3:uid="{1B20ACF9-DCBC-45A8-A75B-A675A76F4480}" name="産業大分類" totalsRowLabel="合計" totalsRowDxfId="55"/>
    <tableColumn id="10" xr3:uid="{651895DB-CFCC-491B-81AA-B881647BE775}" name="総数／事業所数" totalsRowFunction="custom" totalsRowDxfId="54" dataCellStyle="桁区切り" totalsRowCellStyle="桁区切り">
      <totalsRowFormula>SUM(LTBL_10522[総数／事業所数])</totalsRowFormula>
    </tableColumn>
    <tableColumn id="11" xr3:uid="{59A7798A-0525-4F52-83B7-5A19D9BE2713}" name="総数／構成比" dataDxfId="53"/>
    <tableColumn id="12" xr3:uid="{F6A56A41-17F5-49A1-919D-0747DF6ACCCD}" name="個人／事業所数" totalsRowFunction="sum" totalsRowDxfId="52" dataCellStyle="桁区切り" totalsRowCellStyle="桁区切り"/>
    <tableColumn id="13" xr3:uid="{34BEDF18-4A13-450F-830A-0EB28BEC3D97}" name="個人／構成比" dataDxfId="51"/>
    <tableColumn id="14" xr3:uid="{DCB10215-FF7C-4D1B-B077-6E193D78BC48}" name="法人／事業所数" totalsRowFunction="sum" totalsRowDxfId="50" dataCellStyle="桁区切り" totalsRowCellStyle="桁区切り"/>
    <tableColumn id="15" xr3:uid="{466976CC-42A8-4228-9196-D45A357F01D6}" name="法人／構成比" dataDxfId="49"/>
    <tableColumn id="16" xr3:uid="{D82AAF7F-F319-45A0-B297-DC3856DC2178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1CD56404-7F92-4290-9615-8612BD091A84}" name="M_TABLE_10522" displayName="M_TABLE_10522" ref="B23:I43" totalsRowShown="0">
  <autoFilter ref="B23:I43" xr:uid="{1CD56404-7F92-4290-9615-8612BD091A84}"/>
  <tableColumns count="8">
    <tableColumn id="9" xr3:uid="{AC928B5F-1A26-4F6F-8B5B-45EED9266B28}" name="産業中分類上位２０"/>
    <tableColumn id="10" xr3:uid="{F34EF47E-C6F3-4FD8-B000-402CE3FA8251}" name="総数／事業所数" dataCellStyle="桁区切り"/>
    <tableColumn id="11" xr3:uid="{2931D939-5DB2-4F35-86E6-4C08245DFE0B}" name="総数／構成比" dataDxfId="47"/>
    <tableColumn id="12" xr3:uid="{1623FCF6-B070-46DC-9AB7-82B8B20BF8C4}" name="個人／事業所数" dataCellStyle="桁区切り"/>
    <tableColumn id="13" xr3:uid="{CD258B22-B8C7-4453-8CCC-9BD16261D97C}" name="個人／構成比" dataDxfId="46"/>
    <tableColumn id="14" xr3:uid="{2BCCD0A4-3D22-45F1-B541-C25ADAE61DE9}" name="法人／事業所数" dataCellStyle="桁区切り"/>
    <tableColumn id="15" xr3:uid="{93600A1A-EAC5-4F73-B3EC-0528B0D22B5B}" name="法人／構成比" dataDxfId="45"/>
    <tableColumn id="16" xr3:uid="{99F8AD65-21D8-4625-9729-1BD9960F0FC7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1D2148E7-BBB7-4A4D-9D9B-7403F4A7AF7A}" name="S_TABLE_10522" displayName="S_TABLE_10522" ref="B46:I70" totalsRowShown="0">
  <autoFilter ref="B46:I70" xr:uid="{1D2148E7-BBB7-4A4D-9D9B-7403F4A7AF7A}"/>
  <tableColumns count="8">
    <tableColumn id="9" xr3:uid="{5CB4D9C5-A0AE-4017-A8E0-67A15DD449EC}" name="産業小分類上位２０"/>
    <tableColumn id="10" xr3:uid="{EF3CBCA6-23A0-40EB-BFFA-5F22157FAA4F}" name="総数／事業所数" dataCellStyle="桁区切り"/>
    <tableColumn id="11" xr3:uid="{7144089C-BA06-4EE6-8B03-84487F92290E}" name="総数／構成比" dataDxfId="44"/>
    <tableColumn id="12" xr3:uid="{DA575C0D-AB40-4AFB-8AFB-310552401D09}" name="個人／事業所数" dataCellStyle="桁区切り"/>
    <tableColumn id="13" xr3:uid="{7F49C7CF-D3D7-42BD-84C0-0870468B4C9A}" name="個人／構成比" dataDxfId="43"/>
    <tableColumn id="14" xr3:uid="{6BF30A9D-C5B2-41DF-A38B-DDA8EAF13033}" name="法人／事業所数" dataCellStyle="桁区切り"/>
    <tableColumn id="15" xr3:uid="{F3B931B2-BA9C-4110-A5D9-826BCAE438AE}" name="法人／構成比" dataDxfId="42"/>
    <tableColumn id="16" xr3:uid="{60498C64-55B8-4EFF-B3E6-54222030800C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E8E58-3F20-4CF9-8A52-2F7CAC6DB8E3}">
  <dimension ref="A1:B40"/>
  <sheetViews>
    <sheetView tabSelected="1" workbookViewId="0"/>
  </sheetViews>
  <sheetFormatPr defaultRowHeight="13.2" x14ac:dyDescent="0.2"/>
  <sheetData>
    <row r="1" spans="1:2" x14ac:dyDescent="0.2">
      <c r="A1" t="s">
        <v>318</v>
      </c>
    </row>
    <row r="2" spans="1:2" x14ac:dyDescent="0.2">
      <c r="B2" s="13" t="s">
        <v>242</v>
      </c>
    </row>
    <row r="3" spans="1:2" x14ac:dyDescent="0.2">
      <c r="B3" s="13" t="s">
        <v>119</v>
      </c>
    </row>
    <row r="4" spans="1:2" x14ac:dyDescent="0.2">
      <c r="B4" s="13" t="s">
        <v>240</v>
      </c>
    </row>
    <row r="5" spans="1:2" x14ac:dyDescent="0.2">
      <c r="B5" s="13" t="s">
        <v>282</v>
      </c>
    </row>
    <row r="6" spans="1:2" x14ac:dyDescent="0.2">
      <c r="B6" s="13" t="s">
        <v>283</v>
      </c>
    </row>
    <row r="7" spans="1:2" x14ac:dyDescent="0.2">
      <c r="B7" s="13" t="s">
        <v>284</v>
      </c>
    </row>
    <row r="8" spans="1:2" x14ac:dyDescent="0.2">
      <c r="B8" s="13" t="s">
        <v>285</v>
      </c>
    </row>
    <row r="9" spans="1:2" x14ac:dyDescent="0.2">
      <c r="B9" s="13" t="s">
        <v>286</v>
      </c>
    </row>
    <row r="10" spans="1:2" x14ac:dyDescent="0.2">
      <c r="B10" s="13" t="s">
        <v>287</v>
      </c>
    </row>
    <row r="11" spans="1:2" x14ac:dyDescent="0.2">
      <c r="B11" s="13" t="s">
        <v>288</v>
      </c>
    </row>
    <row r="12" spans="1:2" x14ac:dyDescent="0.2">
      <c r="B12" s="13" t="s">
        <v>289</v>
      </c>
    </row>
    <row r="13" spans="1:2" x14ac:dyDescent="0.2">
      <c r="B13" s="13" t="s">
        <v>290</v>
      </c>
    </row>
    <row r="14" spans="1:2" x14ac:dyDescent="0.2">
      <c r="B14" s="13" t="s">
        <v>291</v>
      </c>
    </row>
    <row r="15" spans="1:2" x14ac:dyDescent="0.2">
      <c r="B15" s="13" t="s">
        <v>292</v>
      </c>
    </row>
    <row r="16" spans="1:2" x14ac:dyDescent="0.2">
      <c r="B16" s="13" t="s">
        <v>293</v>
      </c>
    </row>
    <row r="17" spans="2:2" x14ac:dyDescent="0.2">
      <c r="B17" s="13" t="s">
        <v>294</v>
      </c>
    </row>
    <row r="18" spans="2:2" x14ac:dyDescent="0.2">
      <c r="B18" s="13" t="s">
        <v>295</v>
      </c>
    </row>
    <row r="19" spans="2:2" x14ac:dyDescent="0.2">
      <c r="B19" s="13" t="s">
        <v>296</v>
      </c>
    </row>
    <row r="20" spans="2:2" x14ac:dyDescent="0.2">
      <c r="B20" s="13" t="s">
        <v>297</v>
      </c>
    </row>
    <row r="21" spans="2:2" x14ac:dyDescent="0.2">
      <c r="B21" s="13" t="s">
        <v>298</v>
      </c>
    </row>
    <row r="22" spans="2:2" x14ac:dyDescent="0.2">
      <c r="B22" s="13" t="s">
        <v>299</v>
      </c>
    </row>
    <row r="23" spans="2:2" x14ac:dyDescent="0.2">
      <c r="B23" s="13" t="s">
        <v>300</v>
      </c>
    </row>
    <row r="24" spans="2:2" x14ac:dyDescent="0.2">
      <c r="B24" s="13" t="s">
        <v>301</v>
      </c>
    </row>
    <row r="25" spans="2:2" x14ac:dyDescent="0.2">
      <c r="B25" s="13" t="s">
        <v>302</v>
      </c>
    </row>
    <row r="26" spans="2:2" x14ac:dyDescent="0.2">
      <c r="B26" s="13" t="s">
        <v>303</v>
      </c>
    </row>
    <row r="27" spans="2:2" x14ac:dyDescent="0.2">
      <c r="B27" s="13" t="s">
        <v>304</v>
      </c>
    </row>
    <row r="28" spans="2:2" x14ac:dyDescent="0.2">
      <c r="B28" s="13" t="s">
        <v>305</v>
      </c>
    </row>
    <row r="29" spans="2:2" x14ac:dyDescent="0.2">
      <c r="B29" s="13" t="s">
        <v>306</v>
      </c>
    </row>
    <row r="30" spans="2:2" x14ac:dyDescent="0.2">
      <c r="B30" s="13" t="s">
        <v>307</v>
      </c>
    </row>
    <row r="31" spans="2:2" x14ac:dyDescent="0.2">
      <c r="B31" s="13" t="s">
        <v>308</v>
      </c>
    </row>
    <row r="32" spans="2:2" x14ac:dyDescent="0.2">
      <c r="B32" s="13" t="s">
        <v>309</v>
      </c>
    </row>
    <row r="33" spans="2:2" x14ac:dyDescent="0.2">
      <c r="B33" s="13" t="s">
        <v>310</v>
      </c>
    </row>
    <row r="34" spans="2:2" x14ac:dyDescent="0.2">
      <c r="B34" s="13" t="s">
        <v>311</v>
      </c>
    </row>
    <row r="35" spans="2:2" x14ac:dyDescent="0.2">
      <c r="B35" s="13" t="s">
        <v>312</v>
      </c>
    </row>
    <row r="36" spans="2:2" x14ac:dyDescent="0.2">
      <c r="B36" s="13" t="s">
        <v>313</v>
      </c>
    </row>
    <row r="37" spans="2:2" x14ac:dyDescent="0.2">
      <c r="B37" s="13" t="s">
        <v>314</v>
      </c>
    </row>
    <row r="38" spans="2:2" x14ac:dyDescent="0.2">
      <c r="B38" s="13" t="s">
        <v>315</v>
      </c>
    </row>
    <row r="39" spans="2:2" x14ac:dyDescent="0.2">
      <c r="B39" s="13" t="s">
        <v>316</v>
      </c>
    </row>
    <row r="40" spans="2:2" x14ac:dyDescent="0.2">
      <c r="B40" s="13" t="s">
        <v>317</v>
      </c>
    </row>
  </sheetData>
  <phoneticPr fontId="1"/>
  <hyperlinks>
    <hyperlink ref="B2" location="'産業大分類'!a1" display="産業大分類" xr:uid="{C8B2DFB4-76E4-44F0-B84F-B66415546CF7}"/>
    <hyperlink ref="B3" location="'産業中分類'!a1" display="産業中分類" xr:uid="{372FDBCC-ADFB-4D9C-8B88-93FF31EA8763}"/>
    <hyperlink ref="B4" location="'産業小分類'!a1" display="産業小分類" xr:uid="{62A3C604-9939-4DEF-9B54-A10E48C63938}"/>
    <hyperlink ref="B5" location="'群馬県'!a1" display="群馬県" xr:uid="{908B3D46-04D7-4298-8490-27ACF6F20B53}"/>
    <hyperlink ref="B6" location="'前橋市'!a1" display="前橋市" xr:uid="{3865347D-69D5-4203-8D05-FE5977DCFC3D}"/>
    <hyperlink ref="B7" location="'高崎市'!a1" display="高崎市" xr:uid="{09D3B9E7-E235-4097-B9D9-FFF8CDD7E46C}"/>
    <hyperlink ref="B8" location="'桐生市'!a1" display="桐生市" xr:uid="{81CBDDB0-B096-4CA6-9EF5-6966C662F8BA}"/>
    <hyperlink ref="B9" location="'伊勢崎市'!a1" display="伊勢崎市" xr:uid="{F8165613-9B6D-425D-BD35-0B366D045815}"/>
    <hyperlink ref="B10" location="'太田市'!a1" display="太田市" xr:uid="{24E72B1D-288F-4B5C-AABD-102B16C37C11}"/>
    <hyperlink ref="B11" location="'沼田市'!a1" display="沼田市" xr:uid="{6F682CD1-28DF-46D2-84F0-33BE6A623726}"/>
    <hyperlink ref="B12" location="'館林市'!a1" display="館林市" xr:uid="{7A7C12B4-27CE-41B3-AA89-2E965C1E9CF6}"/>
    <hyperlink ref="B13" location="'渋川市'!a1" display="渋川市" xr:uid="{E1DC041A-5FFB-472A-9246-5165CD938495}"/>
    <hyperlink ref="B14" location="'藤岡市'!a1" display="藤岡市" xr:uid="{4BC84A33-82AD-4EBF-9480-F516F2CE4EE5}"/>
    <hyperlink ref="B15" location="'富岡市'!a1" display="富岡市" xr:uid="{6282AADE-0FC2-4B9A-B493-07EFB87DD6C0}"/>
    <hyperlink ref="B16" location="'安中市'!a1" display="安中市" xr:uid="{78CB18CE-996C-4E5D-8C7F-E5127B1811B1}"/>
    <hyperlink ref="B17" location="'みどり市'!a1" display="みどり市" xr:uid="{274937BF-2E78-4598-904F-FFA2EA27457A}"/>
    <hyperlink ref="B18" location="'北群馬郡榛東村'!a1" display="北群馬郡榛東村" xr:uid="{509231C6-E724-4EB5-90FC-0815659EB80A}"/>
    <hyperlink ref="B19" location="'北群馬郡吉岡町'!a1" display="北群馬郡吉岡町" xr:uid="{1EFA522F-E20A-41C4-BA00-0E0D03672DC1}"/>
    <hyperlink ref="B20" location="'多野郡上野村'!a1" display="多野郡上野村" xr:uid="{C539020E-78C0-479B-ADCB-845330E3AEC9}"/>
    <hyperlink ref="B21" location="'多野郡神流町'!a1" display="多野郡神流町" xr:uid="{62299C87-BBC1-4FA0-BB0E-A1AC718D1371}"/>
    <hyperlink ref="B22" location="'甘楽郡下仁田町'!a1" display="甘楽郡下仁田町" xr:uid="{B68CE934-EDF9-42EC-A8CA-12EB3B424E61}"/>
    <hyperlink ref="B23" location="'甘楽郡南牧村'!a1" display="甘楽郡南牧村" xr:uid="{0BE5596E-086A-4E7B-A0BF-7587C5DD5F27}"/>
    <hyperlink ref="B24" location="'甘楽郡甘楽町'!a1" display="甘楽郡甘楽町" xr:uid="{0A9ED1E1-27A2-46E8-A27F-AC9C666F5D76}"/>
    <hyperlink ref="B25" location="'吾妻郡中之条町'!a1" display="吾妻郡中之条町" xr:uid="{1CB423C4-2378-4B86-9128-A103D2B02634}"/>
    <hyperlink ref="B26" location="'吾妻郡長野原町'!a1" display="吾妻郡長野原町" xr:uid="{372FB887-8DC4-4AC2-A0FD-D4489979A840}"/>
    <hyperlink ref="B27" location="'吾妻郡嬬恋村'!a1" display="吾妻郡嬬恋村" xr:uid="{38A7BA6B-75F1-4CB2-BE46-E8BF2726060E}"/>
    <hyperlink ref="B28" location="'吾妻郡草津町'!a1" display="吾妻郡草津町" xr:uid="{B46F18EB-F075-4A3A-A191-39A88FB06869}"/>
    <hyperlink ref="B29" location="'吾妻郡高山村'!a1" display="吾妻郡高山村" xr:uid="{3287A186-86E8-459A-B944-592E329271B2}"/>
    <hyperlink ref="B30" location="'吾妻郡東吾妻町'!a1" display="吾妻郡東吾妻町" xr:uid="{87336D95-1D22-44DB-B717-6CFDAAD26BA4}"/>
    <hyperlink ref="B31" location="'利根郡片品村'!a1" display="利根郡片品村" xr:uid="{F2DB1995-4291-42DA-B8DB-799D06FA1BF8}"/>
    <hyperlink ref="B32" location="'利根郡川場村'!a1" display="利根郡川場村" xr:uid="{7E6EC440-606D-470B-A33C-3832C553FAC3}"/>
    <hyperlink ref="B33" location="'利根郡昭和村'!a1" display="利根郡昭和村" xr:uid="{D184FDD1-7363-4182-B794-E1CB7E0BA7D0}"/>
    <hyperlink ref="B34" location="'利根郡みなかみ町'!a1" display="利根郡みなかみ町" xr:uid="{858178D0-C448-45EC-AB56-C0F839D0DF4B}"/>
    <hyperlink ref="B35" location="'佐波郡玉村町'!a1" display="佐波郡玉村町" xr:uid="{0D4FC91B-10BD-423B-BE33-5EA81684F695}"/>
    <hyperlink ref="B36" location="'邑楽郡板倉町'!a1" display="邑楽郡板倉町" xr:uid="{A9F5EE7D-8D8E-4631-A9E3-A4258D8E3752}"/>
    <hyperlink ref="B37" location="'邑楽郡明和町'!a1" display="邑楽郡明和町" xr:uid="{97A1A902-760F-437C-AE9C-956F5024D8F6}"/>
    <hyperlink ref="B38" location="'邑楽郡千代田町'!a1" display="邑楽郡千代田町" xr:uid="{7C074E8A-98B5-424F-80F4-DA05147BB818}"/>
    <hyperlink ref="B39" location="'邑楽郡大泉町'!a1" display="邑楽郡大泉町" xr:uid="{172614EB-1780-48EB-98CF-BBC2BB1FE0DF}"/>
    <hyperlink ref="B40" location="'邑楽郡邑楽町'!a1" display="邑楽郡邑楽町" xr:uid="{52EE8089-D60B-44FF-BCCC-6A473C866D6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806A8-189D-47CF-8710-402FF69C59F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251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748</v>
      </c>
      <c r="D6" s="8">
        <v>13.8</v>
      </c>
      <c r="E6" s="12">
        <v>234</v>
      </c>
      <c r="F6" s="8">
        <v>8.81</v>
      </c>
      <c r="G6" s="12">
        <v>514</v>
      </c>
      <c r="H6" s="8">
        <v>18.79</v>
      </c>
      <c r="I6" s="12">
        <v>0</v>
      </c>
    </row>
    <row r="7" spans="2:9" ht="15" customHeight="1" x14ac:dyDescent="0.2">
      <c r="B7" t="s">
        <v>38</v>
      </c>
      <c r="C7" s="12">
        <v>845</v>
      </c>
      <c r="D7" s="8">
        <v>15.59</v>
      </c>
      <c r="E7" s="12">
        <v>278</v>
      </c>
      <c r="F7" s="8">
        <v>10.46</v>
      </c>
      <c r="G7" s="12">
        <v>567</v>
      </c>
      <c r="H7" s="8">
        <v>20.73</v>
      </c>
      <c r="I7" s="12">
        <v>0</v>
      </c>
    </row>
    <row r="8" spans="2:9" ht="15" customHeight="1" x14ac:dyDescent="0.2">
      <c r="B8" t="s">
        <v>39</v>
      </c>
      <c r="C8" s="12">
        <v>32</v>
      </c>
      <c r="D8" s="8">
        <v>0.59</v>
      </c>
      <c r="E8" s="12">
        <v>2</v>
      </c>
      <c r="F8" s="8">
        <v>0.08</v>
      </c>
      <c r="G8" s="12">
        <v>30</v>
      </c>
      <c r="H8" s="8">
        <v>1.1000000000000001</v>
      </c>
      <c r="I8" s="12">
        <v>0</v>
      </c>
    </row>
    <row r="9" spans="2:9" ht="15" customHeight="1" x14ac:dyDescent="0.2">
      <c r="B9" t="s">
        <v>40</v>
      </c>
      <c r="C9" s="12">
        <v>29</v>
      </c>
      <c r="D9" s="8">
        <v>0.54</v>
      </c>
      <c r="E9" s="12">
        <v>1</v>
      </c>
      <c r="F9" s="8">
        <v>0.04</v>
      </c>
      <c r="G9" s="12">
        <v>28</v>
      </c>
      <c r="H9" s="8">
        <v>1.02</v>
      </c>
      <c r="I9" s="12">
        <v>0</v>
      </c>
    </row>
    <row r="10" spans="2:9" ht="15" customHeight="1" x14ac:dyDescent="0.2">
      <c r="B10" t="s">
        <v>41</v>
      </c>
      <c r="C10" s="12">
        <v>77</v>
      </c>
      <c r="D10" s="8">
        <v>1.42</v>
      </c>
      <c r="E10" s="12">
        <v>12</v>
      </c>
      <c r="F10" s="8">
        <v>0.45</v>
      </c>
      <c r="G10" s="12">
        <v>65</v>
      </c>
      <c r="H10" s="8">
        <v>2.38</v>
      </c>
      <c r="I10" s="12">
        <v>0</v>
      </c>
    </row>
    <row r="11" spans="2:9" ht="15" customHeight="1" x14ac:dyDescent="0.2">
      <c r="B11" t="s">
        <v>42</v>
      </c>
      <c r="C11" s="12">
        <v>1075</v>
      </c>
      <c r="D11" s="8">
        <v>19.84</v>
      </c>
      <c r="E11" s="12">
        <v>427</v>
      </c>
      <c r="F11" s="8">
        <v>16.07</v>
      </c>
      <c r="G11" s="12">
        <v>648</v>
      </c>
      <c r="H11" s="8">
        <v>23.69</v>
      </c>
      <c r="I11" s="12">
        <v>0</v>
      </c>
    </row>
    <row r="12" spans="2:9" ht="15" customHeight="1" x14ac:dyDescent="0.2">
      <c r="B12" t="s">
        <v>43</v>
      </c>
      <c r="C12" s="12">
        <v>27</v>
      </c>
      <c r="D12" s="8">
        <v>0.5</v>
      </c>
      <c r="E12" s="12">
        <v>8</v>
      </c>
      <c r="F12" s="8">
        <v>0.3</v>
      </c>
      <c r="G12" s="12">
        <v>19</v>
      </c>
      <c r="H12" s="8">
        <v>0.69</v>
      </c>
      <c r="I12" s="12">
        <v>0</v>
      </c>
    </row>
    <row r="13" spans="2:9" ht="15" customHeight="1" x14ac:dyDescent="0.2">
      <c r="B13" t="s">
        <v>44</v>
      </c>
      <c r="C13" s="12">
        <v>605</v>
      </c>
      <c r="D13" s="8">
        <v>11.16</v>
      </c>
      <c r="E13" s="12">
        <v>315</v>
      </c>
      <c r="F13" s="8">
        <v>11.86</v>
      </c>
      <c r="G13" s="12">
        <v>290</v>
      </c>
      <c r="H13" s="8">
        <v>10.6</v>
      </c>
      <c r="I13" s="12">
        <v>0</v>
      </c>
    </row>
    <row r="14" spans="2:9" ht="15" customHeight="1" x14ac:dyDescent="0.2">
      <c r="B14" t="s">
        <v>45</v>
      </c>
      <c r="C14" s="12">
        <v>225</v>
      </c>
      <c r="D14" s="8">
        <v>4.1500000000000004</v>
      </c>
      <c r="E14" s="12">
        <v>130</v>
      </c>
      <c r="F14" s="8">
        <v>4.8899999999999997</v>
      </c>
      <c r="G14" s="12">
        <v>95</v>
      </c>
      <c r="H14" s="8">
        <v>3.47</v>
      </c>
      <c r="I14" s="12">
        <v>0</v>
      </c>
    </row>
    <row r="15" spans="2:9" ht="15" customHeight="1" x14ac:dyDescent="0.2">
      <c r="B15" t="s">
        <v>46</v>
      </c>
      <c r="C15" s="12">
        <v>482</v>
      </c>
      <c r="D15" s="8">
        <v>8.89</v>
      </c>
      <c r="E15" s="12">
        <v>372</v>
      </c>
      <c r="F15" s="8">
        <v>14</v>
      </c>
      <c r="G15" s="12">
        <v>108</v>
      </c>
      <c r="H15" s="8">
        <v>3.95</v>
      </c>
      <c r="I15" s="12">
        <v>0</v>
      </c>
    </row>
    <row r="16" spans="2:9" ht="15" customHeight="1" x14ac:dyDescent="0.2">
      <c r="B16" t="s">
        <v>47</v>
      </c>
      <c r="C16" s="12">
        <v>638</v>
      </c>
      <c r="D16" s="8">
        <v>11.77</v>
      </c>
      <c r="E16" s="12">
        <v>512</v>
      </c>
      <c r="F16" s="8">
        <v>19.27</v>
      </c>
      <c r="G16" s="12">
        <v>120</v>
      </c>
      <c r="H16" s="8">
        <v>4.3899999999999997</v>
      </c>
      <c r="I16" s="12">
        <v>0</v>
      </c>
    </row>
    <row r="17" spans="2:9" ht="15" customHeight="1" x14ac:dyDescent="0.2">
      <c r="B17" t="s">
        <v>48</v>
      </c>
      <c r="C17" s="12">
        <v>159</v>
      </c>
      <c r="D17" s="8">
        <v>2.93</v>
      </c>
      <c r="E17" s="12">
        <v>104</v>
      </c>
      <c r="F17" s="8">
        <v>3.91</v>
      </c>
      <c r="G17" s="12">
        <v>51</v>
      </c>
      <c r="H17" s="8">
        <v>1.86</v>
      </c>
      <c r="I17" s="12">
        <v>1</v>
      </c>
    </row>
    <row r="18" spans="2:9" ht="15" customHeight="1" x14ac:dyDescent="0.2">
      <c r="B18" t="s">
        <v>49</v>
      </c>
      <c r="C18" s="12">
        <v>240</v>
      </c>
      <c r="D18" s="8">
        <v>4.43</v>
      </c>
      <c r="E18" s="12">
        <v>157</v>
      </c>
      <c r="F18" s="8">
        <v>5.91</v>
      </c>
      <c r="G18" s="12">
        <v>73</v>
      </c>
      <c r="H18" s="8">
        <v>2.67</v>
      </c>
      <c r="I18" s="12">
        <v>1</v>
      </c>
    </row>
    <row r="19" spans="2:9" ht="15" customHeight="1" x14ac:dyDescent="0.2">
      <c r="B19" t="s">
        <v>50</v>
      </c>
      <c r="C19" s="12">
        <v>237</v>
      </c>
      <c r="D19" s="8">
        <v>4.37</v>
      </c>
      <c r="E19" s="12">
        <v>105</v>
      </c>
      <c r="F19" s="8">
        <v>3.95</v>
      </c>
      <c r="G19" s="12">
        <v>127</v>
      </c>
      <c r="H19" s="8">
        <v>4.6399999999999997</v>
      </c>
      <c r="I19" s="12">
        <v>1</v>
      </c>
    </row>
    <row r="20" spans="2:9" ht="15" customHeight="1" x14ac:dyDescent="0.2">
      <c r="B20" s="9" t="s">
        <v>243</v>
      </c>
      <c r="C20" s="12">
        <f>SUM(LTBL_10205[総数／事業所数])</f>
        <v>5419</v>
      </c>
      <c r="E20" s="12">
        <f>SUBTOTAL(109,LTBL_10205[個人／事業所数])</f>
        <v>2657</v>
      </c>
      <c r="G20" s="12">
        <f>SUBTOTAL(109,LTBL_10205[法人／事業所数])</f>
        <v>2735</v>
      </c>
      <c r="I20" s="12">
        <f>SUBTOTAL(109,LTBL_10205[法人以外の団体／事業所数])</f>
        <v>3</v>
      </c>
    </row>
    <row r="21" spans="2:9" ht="15" customHeight="1" x14ac:dyDescent="0.2">
      <c r="E21" s="11">
        <f>LTBL_10205[[#Totals],[個人／事業所数]]/LTBL_10205[[#Totals],[総数／事業所数]]</f>
        <v>0.49031186565787044</v>
      </c>
      <c r="G21" s="11">
        <f>LTBL_10205[[#Totals],[法人／事業所数]]/LTBL_10205[[#Totals],[総数／事業所数]]</f>
        <v>0.50470566525189153</v>
      </c>
      <c r="I21" s="11">
        <f>LTBL_10205[[#Totals],[法人以外の団体／事業所数]]/LTBL_10205[[#Totals],[総数／事業所数]]</f>
        <v>5.5360767669311681E-4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566</v>
      </c>
      <c r="D24" s="8">
        <v>10.44</v>
      </c>
      <c r="E24" s="12">
        <v>486</v>
      </c>
      <c r="F24" s="8">
        <v>18.29</v>
      </c>
      <c r="G24" s="12">
        <v>80</v>
      </c>
      <c r="H24" s="8">
        <v>2.93</v>
      </c>
      <c r="I24" s="12">
        <v>0</v>
      </c>
    </row>
    <row r="25" spans="2:9" ht="15" customHeight="1" x14ac:dyDescent="0.2">
      <c r="B25" t="s">
        <v>70</v>
      </c>
      <c r="C25" s="12">
        <v>505</v>
      </c>
      <c r="D25" s="8">
        <v>9.32</v>
      </c>
      <c r="E25" s="12">
        <v>297</v>
      </c>
      <c r="F25" s="8">
        <v>11.18</v>
      </c>
      <c r="G25" s="12">
        <v>208</v>
      </c>
      <c r="H25" s="8">
        <v>7.61</v>
      </c>
      <c r="I25" s="12">
        <v>0</v>
      </c>
    </row>
    <row r="26" spans="2:9" ht="15" customHeight="1" x14ac:dyDescent="0.2">
      <c r="B26" t="s">
        <v>73</v>
      </c>
      <c r="C26" s="12">
        <v>437</v>
      </c>
      <c r="D26" s="8">
        <v>8.06</v>
      </c>
      <c r="E26" s="12">
        <v>357</v>
      </c>
      <c r="F26" s="8">
        <v>13.44</v>
      </c>
      <c r="G26" s="12">
        <v>80</v>
      </c>
      <c r="H26" s="8">
        <v>2.93</v>
      </c>
      <c r="I26" s="12">
        <v>0</v>
      </c>
    </row>
    <row r="27" spans="2:9" ht="15" customHeight="1" x14ac:dyDescent="0.2">
      <c r="B27" t="s">
        <v>59</v>
      </c>
      <c r="C27" s="12">
        <v>307</v>
      </c>
      <c r="D27" s="8">
        <v>5.67</v>
      </c>
      <c r="E27" s="12">
        <v>85</v>
      </c>
      <c r="F27" s="8">
        <v>3.2</v>
      </c>
      <c r="G27" s="12">
        <v>222</v>
      </c>
      <c r="H27" s="8">
        <v>8.1199999999999992</v>
      </c>
      <c r="I27" s="12">
        <v>0</v>
      </c>
    </row>
    <row r="28" spans="2:9" ht="15" customHeight="1" x14ac:dyDescent="0.2">
      <c r="B28" t="s">
        <v>68</v>
      </c>
      <c r="C28" s="12">
        <v>292</v>
      </c>
      <c r="D28" s="8">
        <v>5.39</v>
      </c>
      <c r="E28" s="12">
        <v>122</v>
      </c>
      <c r="F28" s="8">
        <v>4.59</v>
      </c>
      <c r="G28" s="12">
        <v>170</v>
      </c>
      <c r="H28" s="8">
        <v>6.22</v>
      </c>
      <c r="I28" s="12">
        <v>0</v>
      </c>
    </row>
    <row r="29" spans="2:9" ht="15" customHeight="1" x14ac:dyDescent="0.2">
      <c r="B29" t="s">
        <v>60</v>
      </c>
      <c r="C29" s="12">
        <v>224</v>
      </c>
      <c r="D29" s="8">
        <v>4.13</v>
      </c>
      <c r="E29" s="12">
        <v>95</v>
      </c>
      <c r="F29" s="8">
        <v>3.58</v>
      </c>
      <c r="G29" s="12">
        <v>129</v>
      </c>
      <c r="H29" s="8">
        <v>4.72</v>
      </c>
      <c r="I29" s="12">
        <v>0</v>
      </c>
    </row>
    <row r="30" spans="2:9" ht="15" customHeight="1" x14ac:dyDescent="0.2">
      <c r="B30" t="s">
        <v>61</v>
      </c>
      <c r="C30" s="12">
        <v>217</v>
      </c>
      <c r="D30" s="8">
        <v>4</v>
      </c>
      <c r="E30" s="12">
        <v>54</v>
      </c>
      <c r="F30" s="8">
        <v>2.0299999999999998</v>
      </c>
      <c r="G30" s="12">
        <v>163</v>
      </c>
      <c r="H30" s="8">
        <v>5.96</v>
      </c>
      <c r="I30" s="12">
        <v>0</v>
      </c>
    </row>
    <row r="31" spans="2:9" ht="15" customHeight="1" x14ac:dyDescent="0.2">
      <c r="B31" t="s">
        <v>67</v>
      </c>
      <c r="C31" s="12">
        <v>182</v>
      </c>
      <c r="D31" s="8">
        <v>3.36</v>
      </c>
      <c r="E31" s="12">
        <v>105</v>
      </c>
      <c r="F31" s="8">
        <v>3.95</v>
      </c>
      <c r="G31" s="12">
        <v>77</v>
      </c>
      <c r="H31" s="8">
        <v>2.82</v>
      </c>
      <c r="I31" s="12">
        <v>0</v>
      </c>
    </row>
    <row r="32" spans="2:9" ht="15" customHeight="1" x14ac:dyDescent="0.2">
      <c r="B32" t="s">
        <v>76</v>
      </c>
      <c r="C32" s="12">
        <v>168</v>
      </c>
      <c r="D32" s="8">
        <v>3.1</v>
      </c>
      <c r="E32" s="12">
        <v>156</v>
      </c>
      <c r="F32" s="8">
        <v>5.87</v>
      </c>
      <c r="G32" s="12">
        <v>12</v>
      </c>
      <c r="H32" s="8">
        <v>0.44</v>
      </c>
      <c r="I32" s="12">
        <v>0</v>
      </c>
    </row>
    <row r="33" spans="2:9" ht="15" customHeight="1" x14ac:dyDescent="0.2">
      <c r="B33" t="s">
        <v>75</v>
      </c>
      <c r="C33" s="12">
        <v>159</v>
      </c>
      <c r="D33" s="8">
        <v>2.93</v>
      </c>
      <c r="E33" s="12">
        <v>104</v>
      </c>
      <c r="F33" s="8">
        <v>3.91</v>
      </c>
      <c r="G33" s="12">
        <v>51</v>
      </c>
      <c r="H33" s="8">
        <v>1.86</v>
      </c>
      <c r="I33" s="12">
        <v>1</v>
      </c>
    </row>
    <row r="34" spans="2:9" ht="15" customHeight="1" x14ac:dyDescent="0.2">
      <c r="B34" t="s">
        <v>63</v>
      </c>
      <c r="C34" s="12">
        <v>154</v>
      </c>
      <c r="D34" s="8">
        <v>2.84</v>
      </c>
      <c r="E34" s="12">
        <v>57</v>
      </c>
      <c r="F34" s="8">
        <v>2.15</v>
      </c>
      <c r="G34" s="12">
        <v>97</v>
      </c>
      <c r="H34" s="8">
        <v>3.55</v>
      </c>
      <c r="I34" s="12">
        <v>0</v>
      </c>
    </row>
    <row r="35" spans="2:9" ht="15" customHeight="1" x14ac:dyDescent="0.2">
      <c r="B35" t="s">
        <v>66</v>
      </c>
      <c r="C35" s="12">
        <v>147</v>
      </c>
      <c r="D35" s="8">
        <v>2.71</v>
      </c>
      <c r="E35" s="12">
        <v>101</v>
      </c>
      <c r="F35" s="8">
        <v>3.8</v>
      </c>
      <c r="G35" s="12">
        <v>46</v>
      </c>
      <c r="H35" s="8">
        <v>1.68</v>
      </c>
      <c r="I35" s="12">
        <v>0</v>
      </c>
    </row>
    <row r="36" spans="2:9" ht="15" customHeight="1" x14ac:dyDescent="0.2">
      <c r="B36" t="s">
        <v>82</v>
      </c>
      <c r="C36" s="12">
        <v>146</v>
      </c>
      <c r="D36" s="8">
        <v>2.69</v>
      </c>
      <c r="E36" s="12">
        <v>30</v>
      </c>
      <c r="F36" s="8">
        <v>1.1299999999999999</v>
      </c>
      <c r="G36" s="12">
        <v>116</v>
      </c>
      <c r="H36" s="8">
        <v>4.24</v>
      </c>
      <c r="I36" s="12">
        <v>0</v>
      </c>
    </row>
    <row r="37" spans="2:9" ht="15" customHeight="1" x14ac:dyDescent="0.2">
      <c r="B37" t="s">
        <v>71</v>
      </c>
      <c r="C37" s="12">
        <v>127</v>
      </c>
      <c r="D37" s="8">
        <v>2.34</v>
      </c>
      <c r="E37" s="12">
        <v>87</v>
      </c>
      <c r="F37" s="8">
        <v>3.27</v>
      </c>
      <c r="G37" s="12">
        <v>40</v>
      </c>
      <c r="H37" s="8">
        <v>1.46</v>
      </c>
      <c r="I37" s="12">
        <v>0</v>
      </c>
    </row>
    <row r="38" spans="2:9" ht="15" customHeight="1" x14ac:dyDescent="0.2">
      <c r="B38" t="s">
        <v>64</v>
      </c>
      <c r="C38" s="12">
        <v>123</v>
      </c>
      <c r="D38" s="8">
        <v>2.27</v>
      </c>
      <c r="E38" s="12">
        <v>14</v>
      </c>
      <c r="F38" s="8">
        <v>0.53</v>
      </c>
      <c r="G38" s="12">
        <v>109</v>
      </c>
      <c r="H38" s="8">
        <v>3.99</v>
      </c>
      <c r="I38" s="12">
        <v>0</v>
      </c>
    </row>
    <row r="39" spans="2:9" ht="15" customHeight="1" x14ac:dyDescent="0.2">
      <c r="B39" t="s">
        <v>78</v>
      </c>
      <c r="C39" s="12">
        <v>114</v>
      </c>
      <c r="D39" s="8">
        <v>2.1</v>
      </c>
      <c r="E39" s="12">
        <v>86</v>
      </c>
      <c r="F39" s="8">
        <v>3.24</v>
      </c>
      <c r="G39" s="12">
        <v>28</v>
      </c>
      <c r="H39" s="8">
        <v>1.02</v>
      </c>
      <c r="I39" s="12">
        <v>0</v>
      </c>
    </row>
    <row r="40" spans="2:9" ht="15" customHeight="1" x14ac:dyDescent="0.2">
      <c r="B40" t="s">
        <v>81</v>
      </c>
      <c r="C40" s="12">
        <v>97</v>
      </c>
      <c r="D40" s="8">
        <v>1.79</v>
      </c>
      <c r="E40" s="12">
        <v>10</v>
      </c>
      <c r="F40" s="8">
        <v>0.38</v>
      </c>
      <c r="G40" s="12">
        <v>87</v>
      </c>
      <c r="H40" s="8">
        <v>3.18</v>
      </c>
      <c r="I40" s="12">
        <v>0</v>
      </c>
    </row>
    <row r="41" spans="2:9" ht="15" customHeight="1" x14ac:dyDescent="0.2">
      <c r="B41" t="s">
        <v>72</v>
      </c>
      <c r="C41" s="12">
        <v>88</v>
      </c>
      <c r="D41" s="8">
        <v>1.62</v>
      </c>
      <c r="E41" s="12">
        <v>41</v>
      </c>
      <c r="F41" s="8">
        <v>1.54</v>
      </c>
      <c r="G41" s="12">
        <v>47</v>
      </c>
      <c r="H41" s="8">
        <v>1.72</v>
      </c>
      <c r="I41" s="12">
        <v>0</v>
      </c>
    </row>
    <row r="42" spans="2:9" ht="15" customHeight="1" x14ac:dyDescent="0.2">
      <c r="B42" t="s">
        <v>65</v>
      </c>
      <c r="C42" s="12">
        <v>86</v>
      </c>
      <c r="D42" s="8">
        <v>1.59</v>
      </c>
      <c r="E42" s="12">
        <v>36</v>
      </c>
      <c r="F42" s="8">
        <v>1.35</v>
      </c>
      <c r="G42" s="12">
        <v>50</v>
      </c>
      <c r="H42" s="8">
        <v>1.83</v>
      </c>
      <c r="I42" s="12">
        <v>0</v>
      </c>
    </row>
    <row r="43" spans="2:9" ht="15" customHeight="1" x14ac:dyDescent="0.2">
      <c r="B43" t="s">
        <v>69</v>
      </c>
      <c r="C43" s="12">
        <v>86</v>
      </c>
      <c r="D43" s="8">
        <v>1.59</v>
      </c>
      <c r="E43" s="12">
        <v>18</v>
      </c>
      <c r="F43" s="8">
        <v>0.68</v>
      </c>
      <c r="G43" s="12">
        <v>68</v>
      </c>
      <c r="H43" s="8">
        <v>2.4900000000000002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131</v>
      </c>
      <c r="C47" s="12">
        <v>331</v>
      </c>
      <c r="D47" s="8">
        <v>6.11</v>
      </c>
      <c r="E47" s="12">
        <v>248</v>
      </c>
      <c r="F47" s="8">
        <v>9.33</v>
      </c>
      <c r="G47" s="12">
        <v>83</v>
      </c>
      <c r="H47" s="8">
        <v>3.03</v>
      </c>
      <c r="I47" s="12">
        <v>0</v>
      </c>
    </row>
    <row r="48" spans="2:9" ht="15" customHeight="1" x14ac:dyDescent="0.2">
      <c r="B48" t="s">
        <v>136</v>
      </c>
      <c r="C48" s="12">
        <v>319</v>
      </c>
      <c r="D48" s="8">
        <v>5.89</v>
      </c>
      <c r="E48" s="12">
        <v>291</v>
      </c>
      <c r="F48" s="8">
        <v>10.95</v>
      </c>
      <c r="G48" s="12">
        <v>28</v>
      </c>
      <c r="H48" s="8">
        <v>1.02</v>
      </c>
      <c r="I48" s="12">
        <v>0</v>
      </c>
    </row>
    <row r="49" spans="2:9" ht="15" customHeight="1" x14ac:dyDescent="0.2">
      <c r="B49" t="s">
        <v>135</v>
      </c>
      <c r="C49" s="12">
        <v>148</v>
      </c>
      <c r="D49" s="8">
        <v>2.73</v>
      </c>
      <c r="E49" s="12">
        <v>141</v>
      </c>
      <c r="F49" s="8">
        <v>5.31</v>
      </c>
      <c r="G49" s="12">
        <v>7</v>
      </c>
      <c r="H49" s="8">
        <v>0.26</v>
      </c>
      <c r="I49" s="12">
        <v>0</v>
      </c>
    </row>
    <row r="50" spans="2:9" ht="15" customHeight="1" x14ac:dyDescent="0.2">
      <c r="B50" t="s">
        <v>132</v>
      </c>
      <c r="C50" s="12">
        <v>147</v>
      </c>
      <c r="D50" s="8">
        <v>2.71</v>
      </c>
      <c r="E50" s="12">
        <v>126</v>
      </c>
      <c r="F50" s="8">
        <v>4.74</v>
      </c>
      <c r="G50" s="12">
        <v>21</v>
      </c>
      <c r="H50" s="8">
        <v>0.77</v>
      </c>
      <c r="I50" s="12">
        <v>0</v>
      </c>
    </row>
    <row r="51" spans="2:9" ht="15" customHeight="1" x14ac:dyDescent="0.2">
      <c r="B51" t="s">
        <v>127</v>
      </c>
      <c r="C51" s="12">
        <v>128</v>
      </c>
      <c r="D51" s="8">
        <v>2.36</v>
      </c>
      <c r="E51" s="12">
        <v>78</v>
      </c>
      <c r="F51" s="8">
        <v>2.94</v>
      </c>
      <c r="G51" s="12">
        <v>50</v>
      </c>
      <c r="H51" s="8">
        <v>1.83</v>
      </c>
      <c r="I51" s="12">
        <v>0</v>
      </c>
    </row>
    <row r="52" spans="2:9" ht="15" customHeight="1" x14ac:dyDescent="0.2">
      <c r="B52" t="s">
        <v>138</v>
      </c>
      <c r="C52" s="12">
        <v>118</v>
      </c>
      <c r="D52" s="8">
        <v>2.1800000000000002</v>
      </c>
      <c r="E52" s="12">
        <v>109</v>
      </c>
      <c r="F52" s="8">
        <v>4.0999999999999996</v>
      </c>
      <c r="G52" s="12">
        <v>9</v>
      </c>
      <c r="H52" s="8">
        <v>0.33</v>
      </c>
      <c r="I52" s="12">
        <v>0</v>
      </c>
    </row>
    <row r="53" spans="2:9" ht="15" customHeight="1" x14ac:dyDescent="0.2">
      <c r="B53" t="s">
        <v>139</v>
      </c>
      <c r="C53" s="12">
        <v>114</v>
      </c>
      <c r="D53" s="8">
        <v>2.1</v>
      </c>
      <c r="E53" s="12">
        <v>86</v>
      </c>
      <c r="F53" s="8">
        <v>3.24</v>
      </c>
      <c r="G53" s="12">
        <v>28</v>
      </c>
      <c r="H53" s="8">
        <v>1.02</v>
      </c>
      <c r="I53" s="12">
        <v>0</v>
      </c>
    </row>
    <row r="54" spans="2:9" ht="15" customHeight="1" x14ac:dyDescent="0.2">
      <c r="B54" t="s">
        <v>130</v>
      </c>
      <c r="C54" s="12">
        <v>105</v>
      </c>
      <c r="D54" s="8">
        <v>1.94</v>
      </c>
      <c r="E54" s="12">
        <v>32</v>
      </c>
      <c r="F54" s="8">
        <v>1.2</v>
      </c>
      <c r="G54" s="12">
        <v>73</v>
      </c>
      <c r="H54" s="8">
        <v>2.67</v>
      </c>
      <c r="I54" s="12">
        <v>0</v>
      </c>
    </row>
    <row r="55" spans="2:9" ht="15" customHeight="1" x14ac:dyDescent="0.2">
      <c r="B55" t="s">
        <v>150</v>
      </c>
      <c r="C55" s="12">
        <v>98</v>
      </c>
      <c r="D55" s="8">
        <v>1.81</v>
      </c>
      <c r="E55" s="12">
        <v>18</v>
      </c>
      <c r="F55" s="8">
        <v>0.68</v>
      </c>
      <c r="G55" s="12">
        <v>80</v>
      </c>
      <c r="H55" s="8">
        <v>2.93</v>
      </c>
      <c r="I55" s="12">
        <v>0</v>
      </c>
    </row>
    <row r="56" spans="2:9" ht="15" customHeight="1" x14ac:dyDescent="0.2">
      <c r="B56" t="s">
        <v>122</v>
      </c>
      <c r="C56" s="12">
        <v>96</v>
      </c>
      <c r="D56" s="8">
        <v>1.77</v>
      </c>
      <c r="E56" s="12">
        <v>37</v>
      </c>
      <c r="F56" s="8">
        <v>1.39</v>
      </c>
      <c r="G56" s="12">
        <v>59</v>
      </c>
      <c r="H56" s="8">
        <v>2.16</v>
      </c>
      <c r="I56" s="12">
        <v>0</v>
      </c>
    </row>
    <row r="57" spans="2:9" ht="15" customHeight="1" x14ac:dyDescent="0.2">
      <c r="B57" t="s">
        <v>137</v>
      </c>
      <c r="C57" s="12">
        <v>92</v>
      </c>
      <c r="D57" s="8">
        <v>1.7</v>
      </c>
      <c r="E57" s="12">
        <v>66</v>
      </c>
      <c r="F57" s="8">
        <v>2.48</v>
      </c>
      <c r="G57" s="12">
        <v>25</v>
      </c>
      <c r="H57" s="8">
        <v>0.91</v>
      </c>
      <c r="I57" s="12">
        <v>1</v>
      </c>
    </row>
    <row r="58" spans="2:9" ht="15" customHeight="1" x14ac:dyDescent="0.2">
      <c r="B58" t="s">
        <v>123</v>
      </c>
      <c r="C58" s="12">
        <v>91</v>
      </c>
      <c r="D58" s="8">
        <v>1.68</v>
      </c>
      <c r="E58" s="12">
        <v>29</v>
      </c>
      <c r="F58" s="8">
        <v>1.0900000000000001</v>
      </c>
      <c r="G58" s="12">
        <v>62</v>
      </c>
      <c r="H58" s="8">
        <v>2.27</v>
      </c>
      <c r="I58" s="12">
        <v>0</v>
      </c>
    </row>
    <row r="59" spans="2:9" ht="15" customHeight="1" x14ac:dyDescent="0.2">
      <c r="B59" t="s">
        <v>121</v>
      </c>
      <c r="C59" s="12">
        <v>85</v>
      </c>
      <c r="D59" s="8">
        <v>1.57</v>
      </c>
      <c r="E59" s="12">
        <v>18</v>
      </c>
      <c r="F59" s="8">
        <v>0.68</v>
      </c>
      <c r="G59" s="12">
        <v>67</v>
      </c>
      <c r="H59" s="8">
        <v>2.4500000000000002</v>
      </c>
      <c r="I59" s="12">
        <v>0</v>
      </c>
    </row>
    <row r="60" spans="2:9" ht="15" customHeight="1" x14ac:dyDescent="0.2">
      <c r="B60" t="s">
        <v>124</v>
      </c>
      <c r="C60" s="12">
        <v>82</v>
      </c>
      <c r="D60" s="8">
        <v>1.51</v>
      </c>
      <c r="E60" s="12">
        <v>21</v>
      </c>
      <c r="F60" s="8">
        <v>0.79</v>
      </c>
      <c r="G60" s="12">
        <v>61</v>
      </c>
      <c r="H60" s="8">
        <v>2.23</v>
      </c>
      <c r="I60" s="12">
        <v>0</v>
      </c>
    </row>
    <row r="61" spans="2:9" ht="15" customHeight="1" x14ac:dyDescent="0.2">
      <c r="B61" t="s">
        <v>133</v>
      </c>
      <c r="C61" s="12">
        <v>80</v>
      </c>
      <c r="D61" s="8">
        <v>1.48</v>
      </c>
      <c r="E61" s="12">
        <v>70</v>
      </c>
      <c r="F61" s="8">
        <v>2.63</v>
      </c>
      <c r="G61" s="12">
        <v>10</v>
      </c>
      <c r="H61" s="8">
        <v>0.37</v>
      </c>
      <c r="I61" s="12">
        <v>0</v>
      </c>
    </row>
    <row r="62" spans="2:9" ht="15" customHeight="1" x14ac:dyDescent="0.2">
      <c r="B62" t="s">
        <v>129</v>
      </c>
      <c r="C62" s="12">
        <v>73</v>
      </c>
      <c r="D62" s="8">
        <v>1.35</v>
      </c>
      <c r="E62" s="12">
        <v>41</v>
      </c>
      <c r="F62" s="8">
        <v>1.54</v>
      </c>
      <c r="G62" s="12">
        <v>32</v>
      </c>
      <c r="H62" s="8">
        <v>1.17</v>
      </c>
      <c r="I62" s="12">
        <v>0</v>
      </c>
    </row>
    <row r="63" spans="2:9" ht="15" customHeight="1" x14ac:dyDescent="0.2">
      <c r="B63" t="s">
        <v>151</v>
      </c>
      <c r="C63" s="12">
        <v>72</v>
      </c>
      <c r="D63" s="8">
        <v>1.33</v>
      </c>
      <c r="E63" s="12">
        <v>10</v>
      </c>
      <c r="F63" s="8">
        <v>0.38</v>
      </c>
      <c r="G63" s="12">
        <v>62</v>
      </c>
      <c r="H63" s="8">
        <v>2.27</v>
      </c>
      <c r="I63" s="12">
        <v>0</v>
      </c>
    </row>
    <row r="64" spans="2:9" ht="15" customHeight="1" x14ac:dyDescent="0.2">
      <c r="B64" t="s">
        <v>128</v>
      </c>
      <c r="C64" s="12">
        <v>72</v>
      </c>
      <c r="D64" s="8">
        <v>1.33</v>
      </c>
      <c r="E64" s="12">
        <v>15</v>
      </c>
      <c r="F64" s="8">
        <v>0.56000000000000005</v>
      </c>
      <c r="G64" s="12">
        <v>57</v>
      </c>
      <c r="H64" s="8">
        <v>2.08</v>
      </c>
      <c r="I64" s="12">
        <v>0</v>
      </c>
    </row>
    <row r="65" spans="2:9" ht="15" customHeight="1" x14ac:dyDescent="0.2">
      <c r="B65" t="s">
        <v>149</v>
      </c>
      <c r="C65" s="12">
        <v>68</v>
      </c>
      <c r="D65" s="8">
        <v>1.25</v>
      </c>
      <c r="E65" s="12">
        <v>32</v>
      </c>
      <c r="F65" s="8">
        <v>1.2</v>
      </c>
      <c r="G65" s="12">
        <v>36</v>
      </c>
      <c r="H65" s="8">
        <v>1.32</v>
      </c>
      <c r="I65" s="12">
        <v>0</v>
      </c>
    </row>
    <row r="66" spans="2:9" ht="15" customHeight="1" x14ac:dyDescent="0.2">
      <c r="B66" t="s">
        <v>126</v>
      </c>
      <c r="C66" s="12">
        <v>68</v>
      </c>
      <c r="D66" s="8">
        <v>1.25</v>
      </c>
      <c r="E66" s="12">
        <v>47</v>
      </c>
      <c r="F66" s="8">
        <v>1.77</v>
      </c>
      <c r="G66" s="12">
        <v>21</v>
      </c>
      <c r="H66" s="8">
        <v>0.77</v>
      </c>
      <c r="I66" s="12">
        <v>0</v>
      </c>
    </row>
    <row r="68" spans="2:9" ht="15" customHeight="1" x14ac:dyDescent="0.2">
      <c r="B68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9D75A-7058-4732-9D58-F4CE8CB30B6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252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0.17</v>
      </c>
      <c r="I5" s="12">
        <v>0</v>
      </c>
    </row>
    <row r="6" spans="2:9" ht="15" customHeight="1" x14ac:dyDescent="0.2">
      <c r="B6" t="s">
        <v>37</v>
      </c>
      <c r="C6" s="12">
        <v>279</v>
      </c>
      <c r="D6" s="8">
        <v>17.98</v>
      </c>
      <c r="E6" s="12">
        <v>133</v>
      </c>
      <c r="F6" s="8">
        <v>14.13</v>
      </c>
      <c r="G6" s="12">
        <v>146</v>
      </c>
      <c r="H6" s="8">
        <v>24.75</v>
      </c>
      <c r="I6" s="12">
        <v>0</v>
      </c>
    </row>
    <row r="7" spans="2:9" ht="15" customHeight="1" x14ac:dyDescent="0.2">
      <c r="B7" t="s">
        <v>38</v>
      </c>
      <c r="C7" s="12">
        <v>120</v>
      </c>
      <c r="D7" s="8">
        <v>7.73</v>
      </c>
      <c r="E7" s="12">
        <v>51</v>
      </c>
      <c r="F7" s="8">
        <v>5.42</v>
      </c>
      <c r="G7" s="12">
        <v>69</v>
      </c>
      <c r="H7" s="8">
        <v>11.69</v>
      </c>
      <c r="I7" s="12">
        <v>0</v>
      </c>
    </row>
    <row r="8" spans="2:9" ht="15" customHeight="1" x14ac:dyDescent="0.2">
      <c r="B8" t="s">
        <v>39</v>
      </c>
      <c r="C8" s="12">
        <v>8</v>
      </c>
      <c r="D8" s="8">
        <v>0.52</v>
      </c>
      <c r="E8" s="12">
        <v>0</v>
      </c>
      <c r="F8" s="8">
        <v>0</v>
      </c>
      <c r="G8" s="12">
        <v>6</v>
      </c>
      <c r="H8" s="8">
        <v>1.02</v>
      </c>
      <c r="I8" s="12">
        <v>1</v>
      </c>
    </row>
    <row r="9" spans="2:9" ht="15" customHeight="1" x14ac:dyDescent="0.2">
      <c r="B9" t="s">
        <v>40</v>
      </c>
      <c r="C9" s="12">
        <v>9</v>
      </c>
      <c r="D9" s="8">
        <v>0.57999999999999996</v>
      </c>
      <c r="E9" s="12">
        <v>2</v>
      </c>
      <c r="F9" s="8">
        <v>0.21</v>
      </c>
      <c r="G9" s="12">
        <v>7</v>
      </c>
      <c r="H9" s="8">
        <v>1.19</v>
      </c>
      <c r="I9" s="12">
        <v>0</v>
      </c>
    </row>
    <row r="10" spans="2:9" ht="15" customHeight="1" x14ac:dyDescent="0.2">
      <c r="B10" t="s">
        <v>41</v>
      </c>
      <c r="C10" s="12">
        <v>10</v>
      </c>
      <c r="D10" s="8">
        <v>0.64</v>
      </c>
      <c r="E10" s="12">
        <v>4</v>
      </c>
      <c r="F10" s="8">
        <v>0.43</v>
      </c>
      <c r="G10" s="12">
        <v>5</v>
      </c>
      <c r="H10" s="8">
        <v>0.85</v>
      </c>
      <c r="I10" s="12">
        <v>1</v>
      </c>
    </row>
    <row r="11" spans="2:9" ht="15" customHeight="1" x14ac:dyDescent="0.2">
      <c r="B11" t="s">
        <v>42</v>
      </c>
      <c r="C11" s="12">
        <v>382</v>
      </c>
      <c r="D11" s="8">
        <v>24.61</v>
      </c>
      <c r="E11" s="12">
        <v>209</v>
      </c>
      <c r="F11" s="8">
        <v>22.21</v>
      </c>
      <c r="G11" s="12">
        <v>172</v>
      </c>
      <c r="H11" s="8">
        <v>29.15</v>
      </c>
      <c r="I11" s="12">
        <v>1</v>
      </c>
    </row>
    <row r="12" spans="2:9" ht="15" customHeight="1" x14ac:dyDescent="0.2">
      <c r="B12" t="s">
        <v>43</v>
      </c>
      <c r="C12" s="12">
        <v>11</v>
      </c>
      <c r="D12" s="8">
        <v>0.71</v>
      </c>
      <c r="E12" s="12">
        <v>3</v>
      </c>
      <c r="F12" s="8">
        <v>0.32</v>
      </c>
      <c r="G12" s="12">
        <v>8</v>
      </c>
      <c r="H12" s="8">
        <v>1.36</v>
      </c>
      <c r="I12" s="12">
        <v>0</v>
      </c>
    </row>
    <row r="13" spans="2:9" ht="15" customHeight="1" x14ac:dyDescent="0.2">
      <c r="B13" t="s">
        <v>44</v>
      </c>
      <c r="C13" s="12">
        <v>72</v>
      </c>
      <c r="D13" s="8">
        <v>4.6399999999999997</v>
      </c>
      <c r="E13" s="12">
        <v>22</v>
      </c>
      <c r="F13" s="8">
        <v>2.34</v>
      </c>
      <c r="G13" s="12">
        <v>50</v>
      </c>
      <c r="H13" s="8">
        <v>8.4700000000000006</v>
      </c>
      <c r="I13" s="12">
        <v>0</v>
      </c>
    </row>
    <row r="14" spans="2:9" ht="15" customHeight="1" x14ac:dyDescent="0.2">
      <c r="B14" t="s">
        <v>45</v>
      </c>
      <c r="C14" s="12">
        <v>50</v>
      </c>
      <c r="D14" s="8">
        <v>3.22</v>
      </c>
      <c r="E14" s="12">
        <v>33</v>
      </c>
      <c r="F14" s="8">
        <v>3.51</v>
      </c>
      <c r="G14" s="12">
        <v>14</v>
      </c>
      <c r="H14" s="8">
        <v>2.37</v>
      </c>
      <c r="I14" s="12">
        <v>0</v>
      </c>
    </row>
    <row r="15" spans="2:9" ht="15" customHeight="1" x14ac:dyDescent="0.2">
      <c r="B15" t="s">
        <v>46</v>
      </c>
      <c r="C15" s="12">
        <v>218</v>
      </c>
      <c r="D15" s="8">
        <v>14.05</v>
      </c>
      <c r="E15" s="12">
        <v>189</v>
      </c>
      <c r="F15" s="8">
        <v>20.09</v>
      </c>
      <c r="G15" s="12">
        <v>28</v>
      </c>
      <c r="H15" s="8">
        <v>4.75</v>
      </c>
      <c r="I15" s="12">
        <v>0</v>
      </c>
    </row>
    <row r="16" spans="2:9" ht="15" customHeight="1" x14ac:dyDescent="0.2">
      <c r="B16" t="s">
        <v>47</v>
      </c>
      <c r="C16" s="12">
        <v>208</v>
      </c>
      <c r="D16" s="8">
        <v>13.4</v>
      </c>
      <c r="E16" s="12">
        <v>176</v>
      </c>
      <c r="F16" s="8">
        <v>18.7</v>
      </c>
      <c r="G16" s="12">
        <v>29</v>
      </c>
      <c r="H16" s="8">
        <v>4.92</v>
      </c>
      <c r="I16" s="12">
        <v>0</v>
      </c>
    </row>
    <row r="17" spans="2:9" ht="15" customHeight="1" x14ac:dyDescent="0.2">
      <c r="B17" t="s">
        <v>48</v>
      </c>
      <c r="C17" s="12">
        <v>52</v>
      </c>
      <c r="D17" s="8">
        <v>3.35</v>
      </c>
      <c r="E17" s="12">
        <v>35</v>
      </c>
      <c r="F17" s="8">
        <v>3.72</v>
      </c>
      <c r="G17" s="12">
        <v>10</v>
      </c>
      <c r="H17" s="8">
        <v>1.69</v>
      </c>
      <c r="I17" s="12">
        <v>0</v>
      </c>
    </row>
    <row r="18" spans="2:9" ht="15" customHeight="1" x14ac:dyDescent="0.2">
      <c r="B18" t="s">
        <v>49</v>
      </c>
      <c r="C18" s="12">
        <v>65</v>
      </c>
      <c r="D18" s="8">
        <v>4.1900000000000004</v>
      </c>
      <c r="E18" s="12">
        <v>44</v>
      </c>
      <c r="F18" s="8">
        <v>4.68</v>
      </c>
      <c r="G18" s="12">
        <v>21</v>
      </c>
      <c r="H18" s="8">
        <v>3.56</v>
      </c>
      <c r="I18" s="12">
        <v>0</v>
      </c>
    </row>
    <row r="19" spans="2:9" ht="15" customHeight="1" x14ac:dyDescent="0.2">
      <c r="B19" t="s">
        <v>50</v>
      </c>
      <c r="C19" s="12">
        <v>67</v>
      </c>
      <c r="D19" s="8">
        <v>4.32</v>
      </c>
      <c r="E19" s="12">
        <v>40</v>
      </c>
      <c r="F19" s="8">
        <v>4.25</v>
      </c>
      <c r="G19" s="12">
        <v>24</v>
      </c>
      <c r="H19" s="8">
        <v>4.07</v>
      </c>
      <c r="I19" s="12">
        <v>0</v>
      </c>
    </row>
    <row r="20" spans="2:9" ht="15" customHeight="1" x14ac:dyDescent="0.2">
      <c r="B20" s="9" t="s">
        <v>243</v>
      </c>
      <c r="C20" s="12">
        <f>SUM(LTBL_10206[総数／事業所数])</f>
        <v>1552</v>
      </c>
      <c r="E20" s="12">
        <f>SUBTOTAL(109,LTBL_10206[個人／事業所数])</f>
        <v>941</v>
      </c>
      <c r="G20" s="12">
        <f>SUBTOTAL(109,LTBL_10206[法人／事業所数])</f>
        <v>590</v>
      </c>
      <c r="I20" s="12">
        <f>SUBTOTAL(109,LTBL_10206[法人以外の団体／事業所数])</f>
        <v>3</v>
      </c>
    </row>
    <row r="21" spans="2:9" ht="15" customHeight="1" x14ac:dyDescent="0.2">
      <c r="E21" s="11">
        <f>LTBL_10206[[#Totals],[個人／事業所数]]/LTBL_10206[[#Totals],[総数／事業所数]]</f>
        <v>0.60631443298969068</v>
      </c>
      <c r="G21" s="11">
        <f>LTBL_10206[[#Totals],[法人／事業所数]]/LTBL_10206[[#Totals],[総数／事業所数]]</f>
        <v>0.38015463917525771</v>
      </c>
      <c r="I21" s="11">
        <f>LTBL_10206[[#Totals],[法人以外の団体／事業所数]]/LTBL_10206[[#Totals],[総数／事業所数]]</f>
        <v>1.9329896907216496E-3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73</v>
      </c>
      <c r="C24" s="12">
        <v>181</v>
      </c>
      <c r="D24" s="8">
        <v>11.66</v>
      </c>
      <c r="E24" s="12">
        <v>163</v>
      </c>
      <c r="F24" s="8">
        <v>17.32</v>
      </c>
      <c r="G24" s="12">
        <v>18</v>
      </c>
      <c r="H24" s="8">
        <v>3.05</v>
      </c>
      <c r="I24" s="12">
        <v>0</v>
      </c>
    </row>
    <row r="25" spans="2:9" ht="15" customHeight="1" x14ac:dyDescent="0.2">
      <c r="B25" t="s">
        <v>74</v>
      </c>
      <c r="C25" s="12">
        <v>176</v>
      </c>
      <c r="D25" s="8">
        <v>11.34</v>
      </c>
      <c r="E25" s="12">
        <v>159</v>
      </c>
      <c r="F25" s="8">
        <v>16.899999999999999</v>
      </c>
      <c r="G25" s="12">
        <v>17</v>
      </c>
      <c r="H25" s="8">
        <v>2.88</v>
      </c>
      <c r="I25" s="12">
        <v>0</v>
      </c>
    </row>
    <row r="26" spans="2:9" ht="15" customHeight="1" x14ac:dyDescent="0.2">
      <c r="B26" t="s">
        <v>68</v>
      </c>
      <c r="C26" s="12">
        <v>134</v>
      </c>
      <c r="D26" s="8">
        <v>8.6300000000000008</v>
      </c>
      <c r="E26" s="12">
        <v>63</v>
      </c>
      <c r="F26" s="8">
        <v>6.7</v>
      </c>
      <c r="G26" s="12">
        <v>71</v>
      </c>
      <c r="H26" s="8">
        <v>12.03</v>
      </c>
      <c r="I26" s="12">
        <v>0</v>
      </c>
    </row>
    <row r="27" spans="2:9" ht="15" customHeight="1" x14ac:dyDescent="0.2">
      <c r="B27" t="s">
        <v>59</v>
      </c>
      <c r="C27" s="12">
        <v>129</v>
      </c>
      <c r="D27" s="8">
        <v>8.31</v>
      </c>
      <c r="E27" s="12">
        <v>49</v>
      </c>
      <c r="F27" s="8">
        <v>5.21</v>
      </c>
      <c r="G27" s="12">
        <v>80</v>
      </c>
      <c r="H27" s="8">
        <v>13.56</v>
      </c>
      <c r="I27" s="12">
        <v>0</v>
      </c>
    </row>
    <row r="28" spans="2:9" ht="15" customHeight="1" x14ac:dyDescent="0.2">
      <c r="B28" t="s">
        <v>66</v>
      </c>
      <c r="C28" s="12">
        <v>106</v>
      </c>
      <c r="D28" s="8">
        <v>6.83</v>
      </c>
      <c r="E28" s="12">
        <v>76</v>
      </c>
      <c r="F28" s="8">
        <v>8.08</v>
      </c>
      <c r="G28" s="12">
        <v>29</v>
      </c>
      <c r="H28" s="8">
        <v>4.92</v>
      </c>
      <c r="I28" s="12">
        <v>1</v>
      </c>
    </row>
    <row r="29" spans="2:9" ht="15" customHeight="1" x14ac:dyDescent="0.2">
      <c r="B29" t="s">
        <v>60</v>
      </c>
      <c r="C29" s="12">
        <v>96</v>
      </c>
      <c r="D29" s="8">
        <v>6.19</v>
      </c>
      <c r="E29" s="12">
        <v>52</v>
      </c>
      <c r="F29" s="8">
        <v>5.53</v>
      </c>
      <c r="G29" s="12">
        <v>44</v>
      </c>
      <c r="H29" s="8">
        <v>7.46</v>
      </c>
      <c r="I29" s="12">
        <v>0</v>
      </c>
    </row>
    <row r="30" spans="2:9" ht="15" customHeight="1" x14ac:dyDescent="0.2">
      <c r="B30" t="s">
        <v>61</v>
      </c>
      <c r="C30" s="12">
        <v>54</v>
      </c>
      <c r="D30" s="8">
        <v>3.48</v>
      </c>
      <c r="E30" s="12">
        <v>32</v>
      </c>
      <c r="F30" s="8">
        <v>3.4</v>
      </c>
      <c r="G30" s="12">
        <v>22</v>
      </c>
      <c r="H30" s="8">
        <v>3.73</v>
      </c>
      <c r="I30" s="12">
        <v>0</v>
      </c>
    </row>
    <row r="31" spans="2:9" ht="15" customHeight="1" x14ac:dyDescent="0.2">
      <c r="B31" t="s">
        <v>70</v>
      </c>
      <c r="C31" s="12">
        <v>52</v>
      </c>
      <c r="D31" s="8">
        <v>3.35</v>
      </c>
      <c r="E31" s="12">
        <v>19</v>
      </c>
      <c r="F31" s="8">
        <v>2.02</v>
      </c>
      <c r="G31" s="12">
        <v>33</v>
      </c>
      <c r="H31" s="8">
        <v>5.59</v>
      </c>
      <c r="I31" s="12">
        <v>0</v>
      </c>
    </row>
    <row r="32" spans="2:9" ht="15" customHeight="1" x14ac:dyDescent="0.2">
      <c r="B32" t="s">
        <v>75</v>
      </c>
      <c r="C32" s="12">
        <v>52</v>
      </c>
      <c r="D32" s="8">
        <v>3.35</v>
      </c>
      <c r="E32" s="12">
        <v>35</v>
      </c>
      <c r="F32" s="8">
        <v>3.72</v>
      </c>
      <c r="G32" s="12">
        <v>10</v>
      </c>
      <c r="H32" s="8">
        <v>1.69</v>
      </c>
      <c r="I32" s="12">
        <v>0</v>
      </c>
    </row>
    <row r="33" spans="2:9" ht="15" customHeight="1" x14ac:dyDescent="0.2">
      <c r="B33" t="s">
        <v>67</v>
      </c>
      <c r="C33" s="12">
        <v>45</v>
      </c>
      <c r="D33" s="8">
        <v>2.9</v>
      </c>
      <c r="E33" s="12">
        <v>30</v>
      </c>
      <c r="F33" s="8">
        <v>3.19</v>
      </c>
      <c r="G33" s="12">
        <v>15</v>
      </c>
      <c r="H33" s="8">
        <v>2.54</v>
      </c>
      <c r="I33" s="12">
        <v>0</v>
      </c>
    </row>
    <row r="34" spans="2:9" ht="15" customHeight="1" x14ac:dyDescent="0.2">
      <c r="B34" t="s">
        <v>76</v>
      </c>
      <c r="C34" s="12">
        <v>45</v>
      </c>
      <c r="D34" s="8">
        <v>2.9</v>
      </c>
      <c r="E34" s="12">
        <v>44</v>
      </c>
      <c r="F34" s="8">
        <v>4.68</v>
      </c>
      <c r="G34" s="12">
        <v>1</v>
      </c>
      <c r="H34" s="8">
        <v>0.17</v>
      </c>
      <c r="I34" s="12">
        <v>0</v>
      </c>
    </row>
    <row r="35" spans="2:9" ht="15" customHeight="1" x14ac:dyDescent="0.2">
      <c r="B35" t="s">
        <v>78</v>
      </c>
      <c r="C35" s="12">
        <v>38</v>
      </c>
      <c r="D35" s="8">
        <v>2.4500000000000002</v>
      </c>
      <c r="E35" s="12">
        <v>30</v>
      </c>
      <c r="F35" s="8">
        <v>3.19</v>
      </c>
      <c r="G35" s="12">
        <v>8</v>
      </c>
      <c r="H35" s="8">
        <v>1.36</v>
      </c>
      <c r="I35" s="12">
        <v>0</v>
      </c>
    </row>
    <row r="36" spans="2:9" ht="15" customHeight="1" x14ac:dyDescent="0.2">
      <c r="B36" t="s">
        <v>65</v>
      </c>
      <c r="C36" s="12">
        <v>34</v>
      </c>
      <c r="D36" s="8">
        <v>2.19</v>
      </c>
      <c r="E36" s="12">
        <v>20</v>
      </c>
      <c r="F36" s="8">
        <v>2.13</v>
      </c>
      <c r="G36" s="12">
        <v>14</v>
      </c>
      <c r="H36" s="8">
        <v>2.37</v>
      </c>
      <c r="I36" s="12">
        <v>0</v>
      </c>
    </row>
    <row r="37" spans="2:9" ht="15" customHeight="1" x14ac:dyDescent="0.2">
      <c r="B37" t="s">
        <v>88</v>
      </c>
      <c r="C37" s="12">
        <v>31</v>
      </c>
      <c r="D37" s="8">
        <v>2</v>
      </c>
      <c r="E37" s="12">
        <v>24</v>
      </c>
      <c r="F37" s="8">
        <v>2.5499999999999998</v>
      </c>
      <c r="G37" s="12">
        <v>7</v>
      </c>
      <c r="H37" s="8">
        <v>1.19</v>
      </c>
      <c r="I37" s="12">
        <v>0</v>
      </c>
    </row>
    <row r="38" spans="2:9" ht="15" customHeight="1" x14ac:dyDescent="0.2">
      <c r="B38" t="s">
        <v>72</v>
      </c>
      <c r="C38" s="12">
        <v>24</v>
      </c>
      <c r="D38" s="8">
        <v>1.55</v>
      </c>
      <c r="E38" s="12">
        <v>14</v>
      </c>
      <c r="F38" s="8">
        <v>1.49</v>
      </c>
      <c r="G38" s="12">
        <v>8</v>
      </c>
      <c r="H38" s="8">
        <v>1.36</v>
      </c>
      <c r="I38" s="12">
        <v>0</v>
      </c>
    </row>
    <row r="39" spans="2:9" ht="15" customHeight="1" x14ac:dyDescent="0.2">
      <c r="B39" t="s">
        <v>84</v>
      </c>
      <c r="C39" s="12">
        <v>23</v>
      </c>
      <c r="D39" s="8">
        <v>1.48</v>
      </c>
      <c r="E39" s="12">
        <v>11</v>
      </c>
      <c r="F39" s="8">
        <v>1.17</v>
      </c>
      <c r="G39" s="12">
        <v>12</v>
      </c>
      <c r="H39" s="8">
        <v>2.0299999999999998</v>
      </c>
      <c r="I39" s="12">
        <v>0</v>
      </c>
    </row>
    <row r="40" spans="2:9" ht="15" customHeight="1" x14ac:dyDescent="0.2">
      <c r="B40" t="s">
        <v>71</v>
      </c>
      <c r="C40" s="12">
        <v>23</v>
      </c>
      <c r="D40" s="8">
        <v>1.48</v>
      </c>
      <c r="E40" s="12">
        <v>19</v>
      </c>
      <c r="F40" s="8">
        <v>2.02</v>
      </c>
      <c r="G40" s="12">
        <v>4</v>
      </c>
      <c r="H40" s="8">
        <v>0.68</v>
      </c>
      <c r="I40" s="12">
        <v>0</v>
      </c>
    </row>
    <row r="41" spans="2:9" ht="15" customHeight="1" x14ac:dyDescent="0.2">
      <c r="B41" t="s">
        <v>77</v>
      </c>
      <c r="C41" s="12">
        <v>20</v>
      </c>
      <c r="D41" s="8">
        <v>1.29</v>
      </c>
      <c r="E41" s="12">
        <v>0</v>
      </c>
      <c r="F41" s="8">
        <v>0</v>
      </c>
      <c r="G41" s="12">
        <v>20</v>
      </c>
      <c r="H41" s="8">
        <v>3.39</v>
      </c>
      <c r="I41" s="12">
        <v>0</v>
      </c>
    </row>
    <row r="42" spans="2:9" ht="15" customHeight="1" x14ac:dyDescent="0.2">
      <c r="B42" t="s">
        <v>85</v>
      </c>
      <c r="C42" s="12">
        <v>17</v>
      </c>
      <c r="D42" s="8">
        <v>1.1000000000000001</v>
      </c>
      <c r="E42" s="12">
        <v>4</v>
      </c>
      <c r="F42" s="8">
        <v>0.43</v>
      </c>
      <c r="G42" s="12">
        <v>13</v>
      </c>
      <c r="H42" s="8">
        <v>2.2000000000000002</v>
      </c>
      <c r="I42" s="12">
        <v>0</v>
      </c>
    </row>
    <row r="43" spans="2:9" ht="15" customHeight="1" x14ac:dyDescent="0.2">
      <c r="B43" t="s">
        <v>86</v>
      </c>
      <c r="C43" s="12">
        <v>17</v>
      </c>
      <c r="D43" s="8">
        <v>1.1000000000000001</v>
      </c>
      <c r="E43" s="12">
        <v>7</v>
      </c>
      <c r="F43" s="8">
        <v>0.74</v>
      </c>
      <c r="G43" s="12">
        <v>10</v>
      </c>
      <c r="H43" s="8">
        <v>1.69</v>
      </c>
      <c r="I43" s="12">
        <v>0</v>
      </c>
    </row>
    <row r="44" spans="2:9" ht="15" customHeight="1" x14ac:dyDescent="0.2">
      <c r="B44" t="s">
        <v>87</v>
      </c>
      <c r="C44" s="12">
        <v>17</v>
      </c>
      <c r="D44" s="8">
        <v>1.1000000000000001</v>
      </c>
      <c r="E44" s="12">
        <v>7</v>
      </c>
      <c r="F44" s="8">
        <v>0.74</v>
      </c>
      <c r="G44" s="12">
        <v>10</v>
      </c>
      <c r="H44" s="8">
        <v>1.69</v>
      </c>
      <c r="I44" s="12">
        <v>0</v>
      </c>
    </row>
    <row r="47" spans="2:9" ht="33" customHeight="1" x14ac:dyDescent="0.2">
      <c r="B47" t="s">
        <v>245</v>
      </c>
      <c r="C47" s="10" t="s">
        <v>52</v>
      </c>
      <c r="D47" s="10" t="s">
        <v>53</v>
      </c>
      <c r="E47" s="10" t="s">
        <v>54</v>
      </c>
      <c r="F47" s="10" t="s">
        <v>55</v>
      </c>
      <c r="G47" s="10" t="s">
        <v>56</v>
      </c>
      <c r="H47" s="10" t="s">
        <v>57</v>
      </c>
      <c r="I47" s="10" t="s">
        <v>58</v>
      </c>
    </row>
    <row r="48" spans="2:9" ht="15" customHeight="1" x14ac:dyDescent="0.2">
      <c r="B48" t="s">
        <v>136</v>
      </c>
      <c r="C48" s="12">
        <v>88</v>
      </c>
      <c r="D48" s="8">
        <v>5.67</v>
      </c>
      <c r="E48" s="12">
        <v>83</v>
      </c>
      <c r="F48" s="8">
        <v>8.82</v>
      </c>
      <c r="G48" s="12">
        <v>5</v>
      </c>
      <c r="H48" s="8">
        <v>0.85</v>
      </c>
      <c r="I48" s="12">
        <v>0</v>
      </c>
    </row>
    <row r="49" spans="2:9" ht="15" customHeight="1" x14ac:dyDescent="0.2">
      <c r="B49" t="s">
        <v>135</v>
      </c>
      <c r="C49" s="12">
        <v>61</v>
      </c>
      <c r="D49" s="8">
        <v>3.93</v>
      </c>
      <c r="E49" s="12">
        <v>60</v>
      </c>
      <c r="F49" s="8">
        <v>6.38</v>
      </c>
      <c r="G49" s="12">
        <v>1</v>
      </c>
      <c r="H49" s="8">
        <v>0.17</v>
      </c>
      <c r="I49" s="12">
        <v>0</v>
      </c>
    </row>
    <row r="50" spans="2:9" ht="15" customHeight="1" x14ac:dyDescent="0.2">
      <c r="B50" t="s">
        <v>122</v>
      </c>
      <c r="C50" s="12">
        <v>47</v>
      </c>
      <c r="D50" s="8">
        <v>3.03</v>
      </c>
      <c r="E50" s="12">
        <v>26</v>
      </c>
      <c r="F50" s="8">
        <v>2.76</v>
      </c>
      <c r="G50" s="12">
        <v>21</v>
      </c>
      <c r="H50" s="8">
        <v>3.56</v>
      </c>
      <c r="I50" s="12">
        <v>0</v>
      </c>
    </row>
    <row r="51" spans="2:9" ht="15" customHeight="1" x14ac:dyDescent="0.2">
      <c r="B51" t="s">
        <v>132</v>
      </c>
      <c r="C51" s="12">
        <v>46</v>
      </c>
      <c r="D51" s="8">
        <v>2.96</v>
      </c>
      <c r="E51" s="12">
        <v>41</v>
      </c>
      <c r="F51" s="8">
        <v>4.3600000000000003</v>
      </c>
      <c r="G51" s="12">
        <v>5</v>
      </c>
      <c r="H51" s="8">
        <v>0.85</v>
      </c>
      <c r="I51" s="12">
        <v>0</v>
      </c>
    </row>
    <row r="52" spans="2:9" ht="15" customHeight="1" x14ac:dyDescent="0.2">
      <c r="B52" t="s">
        <v>126</v>
      </c>
      <c r="C52" s="12">
        <v>41</v>
      </c>
      <c r="D52" s="8">
        <v>2.64</v>
      </c>
      <c r="E52" s="12">
        <v>24</v>
      </c>
      <c r="F52" s="8">
        <v>2.5499999999999998</v>
      </c>
      <c r="G52" s="12">
        <v>17</v>
      </c>
      <c r="H52" s="8">
        <v>2.88</v>
      </c>
      <c r="I52" s="12">
        <v>0</v>
      </c>
    </row>
    <row r="53" spans="2:9" ht="15" customHeight="1" x14ac:dyDescent="0.2">
      <c r="B53" t="s">
        <v>139</v>
      </c>
      <c r="C53" s="12">
        <v>38</v>
      </c>
      <c r="D53" s="8">
        <v>2.4500000000000002</v>
      </c>
      <c r="E53" s="12">
        <v>30</v>
      </c>
      <c r="F53" s="8">
        <v>3.19</v>
      </c>
      <c r="G53" s="12">
        <v>8</v>
      </c>
      <c r="H53" s="8">
        <v>1.36</v>
      </c>
      <c r="I53" s="12">
        <v>0</v>
      </c>
    </row>
    <row r="54" spans="2:9" ht="15" customHeight="1" x14ac:dyDescent="0.2">
      <c r="B54" t="s">
        <v>120</v>
      </c>
      <c r="C54" s="12">
        <v>37</v>
      </c>
      <c r="D54" s="8">
        <v>2.38</v>
      </c>
      <c r="E54" s="12">
        <v>5</v>
      </c>
      <c r="F54" s="8">
        <v>0.53</v>
      </c>
      <c r="G54" s="12">
        <v>32</v>
      </c>
      <c r="H54" s="8">
        <v>5.42</v>
      </c>
      <c r="I54" s="12">
        <v>0</v>
      </c>
    </row>
    <row r="55" spans="2:9" ht="15" customHeight="1" x14ac:dyDescent="0.2">
      <c r="B55" t="s">
        <v>123</v>
      </c>
      <c r="C55" s="12">
        <v>34</v>
      </c>
      <c r="D55" s="8">
        <v>2.19</v>
      </c>
      <c r="E55" s="12">
        <v>19</v>
      </c>
      <c r="F55" s="8">
        <v>2.02</v>
      </c>
      <c r="G55" s="12">
        <v>15</v>
      </c>
      <c r="H55" s="8">
        <v>2.54</v>
      </c>
      <c r="I55" s="12">
        <v>0</v>
      </c>
    </row>
    <row r="56" spans="2:9" ht="15" customHeight="1" x14ac:dyDescent="0.2">
      <c r="B56" t="s">
        <v>133</v>
      </c>
      <c r="C56" s="12">
        <v>34</v>
      </c>
      <c r="D56" s="8">
        <v>2.19</v>
      </c>
      <c r="E56" s="12">
        <v>33</v>
      </c>
      <c r="F56" s="8">
        <v>3.51</v>
      </c>
      <c r="G56" s="12">
        <v>1</v>
      </c>
      <c r="H56" s="8">
        <v>0.17</v>
      </c>
      <c r="I56" s="12">
        <v>0</v>
      </c>
    </row>
    <row r="57" spans="2:9" ht="15" customHeight="1" x14ac:dyDescent="0.2">
      <c r="B57" t="s">
        <v>121</v>
      </c>
      <c r="C57" s="12">
        <v>31</v>
      </c>
      <c r="D57" s="8">
        <v>2</v>
      </c>
      <c r="E57" s="12">
        <v>12</v>
      </c>
      <c r="F57" s="8">
        <v>1.28</v>
      </c>
      <c r="G57" s="12">
        <v>19</v>
      </c>
      <c r="H57" s="8">
        <v>3.22</v>
      </c>
      <c r="I57" s="12">
        <v>0</v>
      </c>
    </row>
    <row r="58" spans="2:9" ht="15" customHeight="1" x14ac:dyDescent="0.2">
      <c r="B58" t="s">
        <v>129</v>
      </c>
      <c r="C58" s="12">
        <v>30</v>
      </c>
      <c r="D58" s="8">
        <v>1.93</v>
      </c>
      <c r="E58" s="12">
        <v>23</v>
      </c>
      <c r="F58" s="8">
        <v>2.44</v>
      </c>
      <c r="G58" s="12">
        <v>7</v>
      </c>
      <c r="H58" s="8">
        <v>1.19</v>
      </c>
      <c r="I58" s="12">
        <v>0</v>
      </c>
    </row>
    <row r="59" spans="2:9" ht="15" customHeight="1" x14ac:dyDescent="0.2">
      <c r="B59" t="s">
        <v>134</v>
      </c>
      <c r="C59" s="12">
        <v>30</v>
      </c>
      <c r="D59" s="8">
        <v>1.93</v>
      </c>
      <c r="E59" s="12">
        <v>30</v>
      </c>
      <c r="F59" s="8">
        <v>3.19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138</v>
      </c>
      <c r="C60" s="12">
        <v>30</v>
      </c>
      <c r="D60" s="8">
        <v>1.93</v>
      </c>
      <c r="E60" s="12">
        <v>30</v>
      </c>
      <c r="F60" s="8">
        <v>3.19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152</v>
      </c>
      <c r="C61" s="12">
        <v>29</v>
      </c>
      <c r="D61" s="8">
        <v>1.87</v>
      </c>
      <c r="E61" s="12">
        <v>23</v>
      </c>
      <c r="F61" s="8">
        <v>2.44</v>
      </c>
      <c r="G61" s="12">
        <v>6</v>
      </c>
      <c r="H61" s="8">
        <v>1.02</v>
      </c>
      <c r="I61" s="12">
        <v>0</v>
      </c>
    </row>
    <row r="62" spans="2:9" ht="15" customHeight="1" x14ac:dyDescent="0.2">
      <c r="B62" t="s">
        <v>153</v>
      </c>
      <c r="C62" s="12">
        <v>29</v>
      </c>
      <c r="D62" s="8">
        <v>1.87</v>
      </c>
      <c r="E62" s="12">
        <v>27</v>
      </c>
      <c r="F62" s="8">
        <v>2.87</v>
      </c>
      <c r="G62" s="12">
        <v>2</v>
      </c>
      <c r="H62" s="8">
        <v>0.34</v>
      </c>
      <c r="I62" s="12">
        <v>0</v>
      </c>
    </row>
    <row r="63" spans="2:9" ht="15" customHeight="1" x14ac:dyDescent="0.2">
      <c r="B63" t="s">
        <v>127</v>
      </c>
      <c r="C63" s="12">
        <v>28</v>
      </c>
      <c r="D63" s="8">
        <v>1.8</v>
      </c>
      <c r="E63" s="12">
        <v>19</v>
      </c>
      <c r="F63" s="8">
        <v>2.02</v>
      </c>
      <c r="G63" s="12">
        <v>9</v>
      </c>
      <c r="H63" s="8">
        <v>1.53</v>
      </c>
      <c r="I63" s="12">
        <v>0</v>
      </c>
    </row>
    <row r="64" spans="2:9" ht="15" customHeight="1" x14ac:dyDescent="0.2">
      <c r="B64" t="s">
        <v>131</v>
      </c>
      <c r="C64" s="12">
        <v>28</v>
      </c>
      <c r="D64" s="8">
        <v>1.8</v>
      </c>
      <c r="E64" s="12">
        <v>7</v>
      </c>
      <c r="F64" s="8">
        <v>0.74</v>
      </c>
      <c r="G64" s="12">
        <v>21</v>
      </c>
      <c r="H64" s="8">
        <v>3.56</v>
      </c>
      <c r="I64" s="12">
        <v>0</v>
      </c>
    </row>
    <row r="65" spans="2:9" ht="15" customHeight="1" x14ac:dyDescent="0.2">
      <c r="B65" t="s">
        <v>128</v>
      </c>
      <c r="C65" s="12">
        <v>25</v>
      </c>
      <c r="D65" s="8">
        <v>1.61</v>
      </c>
      <c r="E65" s="12">
        <v>7</v>
      </c>
      <c r="F65" s="8">
        <v>0.74</v>
      </c>
      <c r="G65" s="12">
        <v>18</v>
      </c>
      <c r="H65" s="8">
        <v>3.05</v>
      </c>
      <c r="I65" s="12">
        <v>0</v>
      </c>
    </row>
    <row r="66" spans="2:9" ht="15" customHeight="1" x14ac:dyDescent="0.2">
      <c r="B66" t="s">
        <v>148</v>
      </c>
      <c r="C66" s="12">
        <v>25</v>
      </c>
      <c r="D66" s="8">
        <v>1.61</v>
      </c>
      <c r="E66" s="12">
        <v>19</v>
      </c>
      <c r="F66" s="8">
        <v>2.02</v>
      </c>
      <c r="G66" s="12">
        <v>6</v>
      </c>
      <c r="H66" s="8">
        <v>1.02</v>
      </c>
      <c r="I66" s="12">
        <v>0</v>
      </c>
    </row>
    <row r="67" spans="2:9" ht="15" customHeight="1" x14ac:dyDescent="0.2">
      <c r="B67" t="s">
        <v>137</v>
      </c>
      <c r="C67" s="12">
        <v>25</v>
      </c>
      <c r="D67" s="8">
        <v>1.61</v>
      </c>
      <c r="E67" s="12">
        <v>20</v>
      </c>
      <c r="F67" s="8">
        <v>2.13</v>
      </c>
      <c r="G67" s="12">
        <v>5</v>
      </c>
      <c r="H67" s="8">
        <v>0.85</v>
      </c>
      <c r="I67" s="12">
        <v>0</v>
      </c>
    </row>
    <row r="69" spans="2:9" ht="15" customHeight="1" x14ac:dyDescent="0.2">
      <c r="B69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37E57-5DDD-4DC9-8579-CA0CB793127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253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241</v>
      </c>
      <c r="D6" s="8">
        <v>11.91</v>
      </c>
      <c r="E6" s="12">
        <v>75</v>
      </c>
      <c r="F6" s="8">
        <v>6.5</v>
      </c>
      <c r="G6" s="12">
        <v>166</v>
      </c>
      <c r="H6" s="8">
        <v>19.55</v>
      </c>
      <c r="I6" s="12">
        <v>0</v>
      </c>
    </row>
    <row r="7" spans="2:9" ht="15" customHeight="1" x14ac:dyDescent="0.2">
      <c r="B7" t="s">
        <v>38</v>
      </c>
      <c r="C7" s="12">
        <v>259</v>
      </c>
      <c r="D7" s="8">
        <v>12.8</v>
      </c>
      <c r="E7" s="12">
        <v>123</v>
      </c>
      <c r="F7" s="8">
        <v>10.67</v>
      </c>
      <c r="G7" s="12">
        <v>136</v>
      </c>
      <c r="H7" s="8">
        <v>16.02</v>
      </c>
      <c r="I7" s="12">
        <v>0</v>
      </c>
    </row>
    <row r="8" spans="2:9" ht="15" customHeight="1" x14ac:dyDescent="0.2">
      <c r="B8" t="s">
        <v>39</v>
      </c>
      <c r="C8" s="12">
        <v>9</v>
      </c>
      <c r="D8" s="8">
        <v>0.44</v>
      </c>
      <c r="E8" s="12">
        <v>1</v>
      </c>
      <c r="F8" s="8">
        <v>0.09</v>
      </c>
      <c r="G8" s="12">
        <v>8</v>
      </c>
      <c r="H8" s="8">
        <v>0.94</v>
      </c>
      <c r="I8" s="12">
        <v>0</v>
      </c>
    </row>
    <row r="9" spans="2:9" ht="15" customHeight="1" x14ac:dyDescent="0.2">
      <c r="B9" t="s">
        <v>40</v>
      </c>
      <c r="C9" s="12">
        <v>8</v>
      </c>
      <c r="D9" s="8">
        <v>0.4</v>
      </c>
      <c r="E9" s="12">
        <v>0</v>
      </c>
      <c r="F9" s="8">
        <v>0</v>
      </c>
      <c r="G9" s="12">
        <v>8</v>
      </c>
      <c r="H9" s="8">
        <v>0.94</v>
      </c>
      <c r="I9" s="12">
        <v>0</v>
      </c>
    </row>
    <row r="10" spans="2:9" ht="15" customHeight="1" x14ac:dyDescent="0.2">
      <c r="B10" t="s">
        <v>41</v>
      </c>
      <c r="C10" s="12">
        <v>19</v>
      </c>
      <c r="D10" s="8">
        <v>0.94</v>
      </c>
      <c r="E10" s="12">
        <v>0</v>
      </c>
      <c r="F10" s="8">
        <v>0</v>
      </c>
      <c r="G10" s="12">
        <v>19</v>
      </c>
      <c r="H10" s="8">
        <v>2.2400000000000002</v>
      </c>
      <c r="I10" s="12">
        <v>0</v>
      </c>
    </row>
    <row r="11" spans="2:9" ht="15" customHeight="1" x14ac:dyDescent="0.2">
      <c r="B11" t="s">
        <v>42</v>
      </c>
      <c r="C11" s="12">
        <v>460</v>
      </c>
      <c r="D11" s="8">
        <v>22.74</v>
      </c>
      <c r="E11" s="12">
        <v>206</v>
      </c>
      <c r="F11" s="8">
        <v>17.87</v>
      </c>
      <c r="G11" s="12">
        <v>253</v>
      </c>
      <c r="H11" s="8">
        <v>29.8</v>
      </c>
      <c r="I11" s="12">
        <v>1</v>
      </c>
    </row>
    <row r="12" spans="2:9" ht="15" customHeight="1" x14ac:dyDescent="0.2">
      <c r="B12" t="s">
        <v>43</v>
      </c>
      <c r="C12" s="12">
        <v>13</v>
      </c>
      <c r="D12" s="8">
        <v>0.64</v>
      </c>
      <c r="E12" s="12">
        <v>3</v>
      </c>
      <c r="F12" s="8">
        <v>0.26</v>
      </c>
      <c r="G12" s="12">
        <v>10</v>
      </c>
      <c r="H12" s="8">
        <v>1.18</v>
      </c>
      <c r="I12" s="12">
        <v>0</v>
      </c>
    </row>
    <row r="13" spans="2:9" ht="15" customHeight="1" x14ac:dyDescent="0.2">
      <c r="B13" t="s">
        <v>44</v>
      </c>
      <c r="C13" s="12">
        <v>171</v>
      </c>
      <c r="D13" s="8">
        <v>8.4499999999999993</v>
      </c>
      <c r="E13" s="12">
        <v>98</v>
      </c>
      <c r="F13" s="8">
        <v>8.5</v>
      </c>
      <c r="G13" s="12">
        <v>73</v>
      </c>
      <c r="H13" s="8">
        <v>8.6</v>
      </c>
      <c r="I13" s="12">
        <v>0</v>
      </c>
    </row>
    <row r="14" spans="2:9" ht="15" customHeight="1" x14ac:dyDescent="0.2">
      <c r="B14" t="s">
        <v>45</v>
      </c>
      <c r="C14" s="12">
        <v>70</v>
      </c>
      <c r="D14" s="8">
        <v>3.46</v>
      </c>
      <c r="E14" s="12">
        <v>52</v>
      </c>
      <c r="F14" s="8">
        <v>4.51</v>
      </c>
      <c r="G14" s="12">
        <v>18</v>
      </c>
      <c r="H14" s="8">
        <v>2.12</v>
      </c>
      <c r="I14" s="12">
        <v>0</v>
      </c>
    </row>
    <row r="15" spans="2:9" ht="15" customHeight="1" x14ac:dyDescent="0.2">
      <c r="B15" t="s">
        <v>46</v>
      </c>
      <c r="C15" s="12">
        <v>268</v>
      </c>
      <c r="D15" s="8">
        <v>13.25</v>
      </c>
      <c r="E15" s="12">
        <v>233</v>
      </c>
      <c r="F15" s="8">
        <v>20.21</v>
      </c>
      <c r="G15" s="12">
        <v>35</v>
      </c>
      <c r="H15" s="8">
        <v>4.12</v>
      </c>
      <c r="I15" s="12">
        <v>0</v>
      </c>
    </row>
    <row r="16" spans="2:9" ht="15" customHeight="1" x14ac:dyDescent="0.2">
      <c r="B16" t="s">
        <v>47</v>
      </c>
      <c r="C16" s="12">
        <v>268</v>
      </c>
      <c r="D16" s="8">
        <v>13.25</v>
      </c>
      <c r="E16" s="12">
        <v>222</v>
      </c>
      <c r="F16" s="8">
        <v>19.25</v>
      </c>
      <c r="G16" s="12">
        <v>45</v>
      </c>
      <c r="H16" s="8">
        <v>5.3</v>
      </c>
      <c r="I16" s="12">
        <v>0</v>
      </c>
    </row>
    <row r="17" spans="2:9" ht="15" customHeight="1" x14ac:dyDescent="0.2">
      <c r="B17" t="s">
        <v>48</v>
      </c>
      <c r="C17" s="12">
        <v>69</v>
      </c>
      <c r="D17" s="8">
        <v>3.41</v>
      </c>
      <c r="E17" s="12">
        <v>48</v>
      </c>
      <c r="F17" s="8">
        <v>4.16</v>
      </c>
      <c r="G17" s="12">
        <v>9</v>
      </c>
      <c r="H17" s="8">
        <v>1.06</v>
      </c>
      <c r="I17" s="12">
        <v>0</v>
      </c>
    </row>
    <row r="18" spans="2:9" ht="15" customHeight="1" x14ac:dyDescent="0.2">
      <c r="B18" t="s">
        <v>49</v>
      </c>
      <c r="C18" s="12">
        <v>100</v>
      </c>
      <c r="D18" s="8">
        <v>4.9400000000000004</v>
      </c>
      <c r="E18" s="12">
        <v>66</v>
      </c>
      <c r="F18" s="8">
        <v>5.72</v>
      </c>
      <c r="G18" s="12">
        <v>29</v>
      </c>
      <c r="H18" s="8">
        <v>3.42</v>
      </c>
      <c r="I18" s="12">
        <v>2</v>
      </c>
    </row>
    <row r="19" spans="2:9" ht="15" customHeight="1" x14ac:dyDescent="0.2">
      <c r="B19" t="s">
        <v>50</v>
      </c>
      <c r="C19" s="12">
        <v>68</v>
      </c>
      <c r="D19" s="8">
        <v>3.36</v>
      </c>
      <c r="E19" s="12">
        <v>26</v>
      </c>
      <c r="F19" s="8">
        <v>2.25</v>
      </c>
      <c r="G19" s="12">
        <v>40</v>
      </c>
      <c r="H19" s="8">
        <v>4.71</v>
      </c>
      <c r="I19" s="12">
        <v>0</v>
      </c>
    </row>
    <row r="20" spans="2:9" ht="15" customHeight="1" x14ac:dyDescent="0.2">
      <c r="B20" s="9" t="s">
        <v>243</v>
      </c>
      <c r="C20" s="12">
        <f>SUM(LTBL_10207[総数／事業所数])</f>
        <v>2023</v>
      </c>
      <c r="E20" s="12">
        <f>SUBTOTAL(109,LTBL_10207[個人／事業所数])</f>
        <v>1153</v>
      </c>
      <c r="G20" s="12">
        <f>SUBTOTAL(109,LTBL_10207[法人／事業所数])</f>
        <v>849</v>
      </c>
      <c r="I20" s="12">
        <f>SUBTOTAL(109,LTBL_10207[法人以外の団体／事業所数])</f>
        <v>3</v>
      </c>
    </row>
    <row r="21" spans="2:9" ht="15" customHeight="1" x14ac:dyDescent="0.2">
      <c r="E21" s="11">
        <f>LTBL_10207[[#Totals],[個人／事業所数]]/LTBL_10207[[#Totals],[総数／事業所数]]</f>
        <v>0.5699456253089471</v>
      </c>
      <c r="G21" s="11">
        <f>LTBL_10207[[#Totals],[法人／事業所数]]/LTBL_10207[[#Totals],[総数／事業所数]]</f>
        <v>0.41967375185368266</v>
      </c>
      <c r="I21" s="11">
        <f>LTBL_10207[[#Totals],[法人以外の団体／事業所数]]/LTBL_10207[[#Totals],[総数／事業所数]]</f>
        <v>1.4829461196243204E-3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73</v>
      </c>
      <c r="C24" s="12">
        <v>249</v>
      </c>
      <c r="D24" s="8">
        <v>12.31</v>
      </c>
      <c r="E24" s="12">
        <v>226</v>
      </c>
      <c r="F24" s="8">
        <v>19.600000000000001</v>
      </c>
      <c r="G24" s="12">
        <v>23</v>
      </c>
      <c r="H24" s="8">
        <v>2.71</v>
      </c>
      <c r="I24" s="12">
        <v>0</v>
      </c>
    </row>
    <row r="25" spans="2:9" ht="15" customHeight="1" x14ac:dyDescent="0.2">
      <c r="B25" t="s">
        <v>74</v>
      </c>
      <c r="C25" s="12">
        <v>235</v>
      </c>
      <c r="D25" s="8">
        <v>11.62</v>
      </c>
      <c r="E25" s="12">
        <v>207</v>
      </c>
      <c r="F25" s="8">
        <v>17.95</v>
      </c>
      <c r="G25" s="12">
        <v>28</v>
      </c>
      <c r="H25" s="8">
        <v>3.3</v>
      </c>
      <c r="I25" s="12">
        <v>0</v>
      </c>
    </row>
    <row r="26" spans="2:9" ht="15" customHeight="1" x14ac:dyDescent="0.2">
      <c r="B26" t="s">
        <v>70</v>
      </c>
      <c r="C26" s="12">
        <v>143</v>
      </c>
      <c r="D26" s="8">
        <v>7.07</v>
      </c>
      <c r="E26" s="12">
        <v>90</v>
      </c>
      <c r="F26" s="8">
        <v>7.81</v>
      </c>
      <c r="G26" s="12">
        <v>53</v>
      </c>
      <c r="H26" s="8">
        <v>6.24</v>
      </c>
      <c r="I26" s="12">
        <v>0</v>
      </c>
    </row>
    <row r="27" spans="2:9" ht="15" customHeight="1" x14ac:dyDescent="0.2">
      <c r="B27" t="s">
        <v>68</v>
      </c>
      <c r="C27" s="12">
        <v>135</v>
      </c>
      <c r="D27" s="8">
        <v>6.67</v>
      </c>
      <c r="E27" s="12">
        <v>53</v>
      </c>
      <c r="F27" s="8">
        <v>4.5999999999999996</v>
      </c>
      <c r="G27" s="12">
        <v>82</v>
      </c>
      <c r="H27" s="8">
        <v>9.66</v>
      </c>
      <c r="I27" s="12">
        <v>0</v>
      </c>
    </row>
    <row r="28" spans="2:9" ht="15" customHeight="1" x14ac:dyDescent="0.2">
      <c r="B28" t="s">
        <v>59</v>
      </c>
      <c r="C28" s="12">
        <v>121</v>
      </c>
      <c r="D28" s="8">
        <v>5.98</v>
      </c>
      <c r="E28" s="12">
        <v>25</v>
      </c>
      <c r="F28" s="8">
        <v>2.17</v>
      </c>
      <c r="G28" s="12">
        <v>96</v>
      </c>
      <c r="H28" s="8">
        <v>11.31</v>
      </c>
      <c r="I28" s="12">
        <v>0</v>
      </c>
    </row>
    <row r="29" spans="2:9" ht="15" customHeight="1" x14ac:dyDescent="0.2">
      <c r="B29" t="s">
        <v>66</v>
      </c>
      <c r="C29" s="12">
        <v>82</v>
      </c>
      <c r="D29" s="8">
        <v>4.05</v>
      </c>
      <c r="E29" s="12">
        <v>63</v>
      </c>
      <c r="F29" s="8">
        <v>5.46</v>
      </c>
      <c r="G29" s="12">
        <v>19</v>
      </c>
      <c r="H29" s="8">
        <v>2.2400000000000002</v>
      </c>
      <c r="I29" s="12">
        <v>0</v>
      </c>
    </row>
    <row r="30" spans="2:9" ht="15" customHeight="1" x14ac:dyDescent="0.2">
      <c r="B30" t="s">
        <v>76</v>
      </c>
      <c r="C30" s="12">
        <v>76</v>
      </c>
      <c r="D30" s="8">
        <v>3.76</v>
      </c>
      <c r="E30" s="12">
        <v>66</v>
      </c>
      <c r="F30" s="8">
        <v>5.72</v>
      </c>
      <c r="G30" s="12">
        <v>10</v>
      </c>
      <c r="H30" s="8">
        <v>1.18</v>
      </c>
      <c r="I30" s="12">
        <v>0</v>
      </c>
    </row>
    <row r="31" spans="2:9" ht="15" customHeight="1" x14ac:dyDescent="0.2">
      <c r="B31" t="s">
        <v>67</v>
      </c>
      <c r="C31" s="12">
        <v>71</v>
      </c>
      <c r="D31" s="8">
        <v>3.51</v>
      </c>
      <c r="E31" s="12">
        <v>41</v>
      </c>
      <c r="F31" s="8">
        <v>3.56</v>
      </c>
      <c r="G31" s="12">
        <v>30</v>
      </c>
      <c r="H31" s="8">
        <v>3.53</v>
      </c>
      <c r="I31" s="12">
        <v>0</v>
      </c>
    </row>
    <row r="32" spans="2:9" ht="15" customHeight="1" x14ac:dyDescent="0.2">
      <c r="B32" t="s">
        <v>75</v>
      </c>
      <c r="C32" s="12">
        <v>69</v>
      </c>
      <c r="D32" s="8">
        <v>3.41</v>
      </c>
      <c r="E32" s="12">
        <v>48</v>
      </c>
      <c r="F32" s="8">
        <v>4.16</v>
      </c>
      <c r="G32" s="12">
        <v>9</v>
      </c>
      <c r="H32" s="8">
        <v>1.06</v>
      </c>
      <c r="I32" s="12">
        <v>0</v>
      </c>
    </row>
    <row r="33" spans="2:9" ht="15" customHeight="1" x14ac:dyDescent="0.2">
      <c r="B33" t="s">
        <v>60</v>
      </c>
      <c r="C33" s="12">
        <v>67</v>
      </c>
      <c r="D33" s="8">
        <v>3.31</v>
      </c>
      <c r="E33" s="12">
        <v>31</v>
      </c>
      <c r="F33" s="8">
        <v>2.69</v>
      </c>
      <c r="G33" s="12">
        <v>36</v>
      </c>
      <c r="H33" s="8">
        <v>4.24</v>
      </c>
      <c r="I33" s="12">
        <v>0</v>
      </c>
    </row>
    <row r="34" spans="2:9" ht="15" customHeight="1" x14ac:dyDescent="0.2">
      <c r="B34" t="s">
        <v>61</v>
      </c>
      <c r="C34" s="12">
        <v>53</v>
      </c>
      <c r="D34" s="8">
        <v>2.62</v>
      </c>
      <c r="E34" s="12">
        <v>19</v>
      </c>
      <c r="F34" s="8">
        <v>1.65</v>
      </c>
      <c r="G34" s="12">
        <v>34</v>
      </c>
      <c r="H34" s="8">
        <v>4</v>
      </c>
      <c r="I34" s="12">
        <v>0</v>
      </c>
    </row>
    <row r="35" spans="2:9" ht="15" customHeight="1" x14ac:dyDescent="0.2">
      <c r="B35" t="s">
        <v>63</v>
      </c>
      <c r="C35" s="12">
        <v>50</v>
      </c>
      <c r="D35" s="8">
        <v>2.4700000000000002</v>
      </c>
      <c r="E35" s="12">
        <v>22</v>
      </c>
      <c r="F35" s="8">
        <v>1.91</v>
      </c>
      <c r="G35" s="12">
        <v>28</v>
      </c>
      <c r="H35" s="8">
        <v>3.3</v>
      </c>
      <c r="I35" s="12">
        <v>0</v>
      </c>
    </row>
    <row r="36" spans="2:9" ht="15" customHeight="1" x14ac:dyDescent="0.2">
      <c r="B36" t="s">
        <v>65</v>
      </c>
      <c r="C36" s="12">
        <v>50</v>
      </c>
      <c r="D36" s="8">
        <v>2.4700000000000002</v>
      </c>
      <c r="E36" s="12">
        <v>22</v>
      </c>
      <c r="F36" s="8">
        <v>1.91</v>
      </c>
      <c r="G36" s="12">
        <v>28</v>
      </c>
      <c r="H36" s="8">
        <v>3.3</v>
      </c>
      <c r="I36" s="12">
        <v>0</v>
      </c>
    </row>
    <row r="37" spans="2:9" ht="15" customHeight="1" x14ac:dyDescent="0.2">
      <c r="B37" t="s">
        <v>71</v>
      </c>
      <c r="C37" s="12">
        <v>42</v>
      </c>
      <c r="D37" s="8">
        <v>2.08</v>
      </c>
      <c r="E37" s="12">
        <v>33</v>
      </c>
      <c r="F37" s="8">
        <v>2.86</v>
      </c>
      <c r="G37" s="12">
        <v>9</v>
      </c>
      <c r="H37" s="8">
        <v>1.06</v>
      </c>
      <c r="I37" s="12">
        <v>0</v>
      </c>
    </row>
    <row r="38" spans="2:9" ht="15" customHeight="1" x14ac:dyDescent="0.2">
      <c r="B38" t="s">
        <v>82</v>
      </c>
      <c r="C38" s="12">
        <v>37</v>
      </c>
      <c r="D38" s="8">
        <v>1.83</v>
      </c>
      <c r="E38" s="12">
        <v>13</v>
      </c>
      <c r="F38" s="8">
        <v>1.1299999999999999</v>
      </c>
      <c r="G38" s="12">
        <v>24</v>
      </c>
      <c r="H38" s="8">
        <v>2.83</v>
      </c>
      <c r="I38" s="12">
        <v>0</v>
      </c>
    </row>
    <row r="39" spans="2:9" ht="15" customHeight="1" x14ac:dyDescent="0.2">
      <c r="B39" t="s">
        <v>78</v>
      </c>
      <c r="C39" s="12">
        <v>35</v>
      </c>
      <c r="D39" s="8">
        <v>1.73</v>
      </c>
      <c r="E39" s="12">
        <v>23</v>
      </c>
      <c r="F39" s="8">
        <v>1.99</v>
      </c>
      <c r="G39" s="12">
        <v>12</v>
      </c>
      <c r="H39" s="8">
        <v>1.41</v>
      </c>
      <c r="I39" s="12">
        <v>0</v>
      </c>
    </row>
    <row r="40" spans="2:9" ht="15" customHeight="1" x14ac:dyDescent="0.2">
      <c r="B40" t="s">
        <v>81</v>
      </c>
      <c r="C40" s="12">
        <v>34</v>
      </c>
      <c r="D40" s="8">
        <v>1.68</v>
      </c>
      <c r="E40" s="12">
        <v>7</v>
      </c>
      <c r="F40" s="8">
        <v>0.61</v>
      </c>
      <c r="G40" s="12">
        <v>27</v>
      </c>
      <c r="H40" s="8">
        <v>3.18</v>
      </c>
      <c r="I40" s="12">
        <v>0</v>
      </c>
    </row>
    <row r="41" spans="2:9" ht="15" customHeight="1" x14ac:dyDescent="0.2">
      <c r="B41" t="s">
        <v>64</v>
      </c>
      <c r="C41" s="12">
        <v>28</v>
      </c>
      <c r="D41" s="8">
        <v>1.38</v>
      </c>
      <c r="E41" s="12">
        <v>1</v>
      </c>
      <c r="F41" s="8">
        <v>0.09</v>
      </c>
      <c r="G41" s="12">
        <v>27</v>
      </c>
      <c r="H41" s="8">
        <v>3.18</v>
      </c>
      <c r="I41" s="12">
        <v>0</v>
      </c>
    </row>
    <row r="42" spans="2:9" ht="15" customHeight="1" x14ac:dyDescent="0.2">
      <c r="B42" t="s">
        <v>72</v>
      </c>
      <c r="C42" s="12">
        <v>28</v>
      </c>
      <c r="D42" s="8">
        <v>1.38</v>
      </c>
      <c r="E42" s="12">
        <v>19</v>
      </c>
      <c r="F42" s="8">
        <v>1.65</v>
      </c>
      <c r="G42" s="12">
        <v>9</v>
      </c>
      <c r="H42" s="8">
        <v>1.06</v>
      </c>
      <c r="I42" s="12">
        <v>0</v>
      </c>
    </row>
    <row r="43" spans="2:9" ht="15" customHeight="1" x14ac:dyDescent="0.2">
      <c r="B43" t="s">
        <v>83</v>
      </c>
      <c r="C43" s="12">
        <v>26</v>
      </c>
      <c r="D43" s="8">
        <v>1.29</v>
      </c>
      <c r="E43" s="12">
        <v>15</v>
      </c>
      <c r="F43" s="8">
        <v>1.3</v>
      </c>
      <c r="G43" s="12">
        <v>11</v>
      </c>
      <c r="H43" s="8">
        <v>1.3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136</v>
      </c>
      <c r="C47" s="12">
        <v>136</v>
      </c>
      <c r="D47" s="8">
        <v>6.72</v>
      </c>
      <c r="E47" s="12">
        <v>122</v>
      </c>
      <c r="F47" s="8">
        <v>10.58</v>
      </c>
      <c r="G47" s="12">
        <v>14</v>
      </c>
      <c r="H47" s="8">
        <v>1.65</v>
      </c>
      <c r="I47" s="12">
        <v>0</v>
      </c>
    </row>
    <row r="48" spans="2:9" ht="15" customHeight="1" x14ac:dyDescent="0.2">
      <c r="B48" t="s">
        <v>131</v>
      </c>
      <c r="C48" s="12">
        <v>103</v>
      </c>
      <c r="D48" s="8">
        <v>5.09</v>
      </c>
      <c r="E48" s="12">
        <v>70</v>
      </c>
      <c r="F48" s="8">
        <v>6.07</v>
      </c>
      <c r="G48" s="12">
        <v>33</v>
      </c>
      <c r="H48" s="8">
        <v>3.89</v>
      </c>
      <c r="I48" s="12">
        <v>0</v>
      </c>
    </row>
    <row r="49" spans="2:9" ht="15" customHeight="1" x14ac:dyDescent="0.2">
      <c r="B49" t="s">
        <v>132</v>
      </c>
      <c r="C49" s="12">
        <v>81</v>
      </c>
      <c r="D49" s="8">
        <v>4</v>
      </c>
      <c r="E49" s="12">
        <v>73</v>
      </c>
      <c r="F49" s="8">
        <v>6.33</v>
      </c>
      <c r="G49" s="12">
        <v>8</v>
      </c>
      <c r="H49" s="8">
        <v>0.94</v>
      </c>
      <c r="I49" s="12">
        <v>0</v>
      </c>
    </row>
    <row r="50" spans="2:9" ht="15" customHeight="1" x14ac:dyDescent="0.2">
      <c r="B50" t="s">
        <v>135</v>
      </c>
      <c r="C50" s="12">
        <v>65</v>
      </c>
      <c r="D50" s="8">
        <v>3.21</v>
      </c>
      <c r="E50" s="12">
        <v>63</v>
      </c>
      <c r="F50" s="8">
        <v>5.46</v>
      </c>
      <c r="G50" s="12">
        <v>2</v>
      </c>
      <c r="H50" s="8">
        <v>0.24</v>
      </c>
      <c r="I50" s="12">
        <v>0</v>
      </c>
    </row>
    <row r="51" spans="2:9" ht="15" customHeight="1" x14ac:dyDescent="0.2">
      <c r="B51" t="s">
        <v>138</v>
      </c>
      <c r="C51" s="12">
        <v>54</v>
      </c>
      <c r="D51" s="8">
        <v>2.67</v>
      </c>
      <c r="E51" s="12">
        <v>48</v>
      </c>
      <c r="F51" s="8">
        <v>4.16</v>
      </c>
      <c r="G51" s="12">
        <v>6</v>
      </c>
      <c r="H51" s="8">
        <v>0.71</v>
      </c>
      <c r="I51" s="12">
        <v>0</v>
      </c>
    </row>
    <row r="52" spans="2:9" ht="15" customHeight="1" x14ac:dyDescent="0.2">
      <c r="B52" t="s">
        <v>127</v>
      </c>
      <c r="C52" s="12">
        <v>51</v>
      </c>
      <c r="D52" s="8">
        <v>2.52</v>
      </c>
      <c r="E52" s="12">
        <v>27</v>
      </c>
      <c r="F52" s="8">
        <v>2.34</v>
      </c>
      <c r="G52" s="12">
        <v>24</v>
      </c>
      <c r="H52" s="8">
        <v>2.83</v>
      </c>
      <c r="I52" s="12">
        <v>0</v>
      </c>
    </row>
    <row r="53" spans="2:9" ht="15" customHeight="1" x14ac:dyDescent="0.2">
      <c r="B53" t="s">
        <v>134</v>
      </c>
      <c r="C53" s="12">
        <v>46</v>
      </c>
      <c r="D53" s="8">
        <v>2.27</v>
      </c>
      <c r="E53" s="12">
        <v>43</v>
      </c>
      <c r="F53" s="8">
        <v>3.73</v>
      </c>
      <c r="G53" s="12">
        <v>3</v>
      </c>
      <c r="H53" s="8">
        <v>0.35</v>
      </c>
      <c r="I53" s="12">
        <v>0</v>
      </c>
    </row>
    <row r="54" spans="2:9" ht="15" customHeight="1" x14ac:dyDescent="0.2">
      <c r="B54" t="s">
        <v>133</v>
      </c>
      <c r="C54" s="12">
        <v>45</v>
      </c>
      <c r="D54" s="8">
        <v>2.2200000000000002</v>
      </c>
      <c r="E54" s="12">
        <v>43</v>
      </c>
      <c r="F54" s="8">
        <v>3.73</v>
      </c>
      <c r="G54" s="12">
        <v>2</v>
      </c>
      <c r="H54" s="8">
        <v>0.24</v>
      </c>
      <c r="I54" s="12">
        <v>0</v>
      </c>
    </row>
    <row r="55" spans="2:9" ht="15" customHeight="1" x14ac:dyDescent="0.2">
      <c r="B55" t="s">
        <v>120</v>
      </c>
      <c r="C55" s="12">
        <v>40</v>
      </c>
      <c r="D55" s="8">
        <v>1.98</v>
      </c>
      <c r="E55" s="12">
        <v>4</v>
      </c>
      <c r="F55" s="8">
        <v>0.35</v>
      </c>
      <c r="G55" s="12">
        <v>36</v>
      </c>
      <c r="H55" s="8">
        <v>4.24</v>
      </c>
      <c r="I55" s="12">
        <v>0</v>
      </c>
    </row>
    <row r="56" spans="2:9" ht="15" customHeight="1" x14ac:dyDescent="0.2">
      <c r="B56" t="s">
        <v>137</v>
      </c>
      <c r="C56" s="12">
        <v>38</v>
      </c>
      <c r="D56" s="8">
        <v>1.88</v>
      </c>
      <c r="E56" s="12">
        <v>32</v>
      </c>
      <c r="F56" s="8">
        <v>2.78</v>
      </c>
      <c r="G56" s="12">
        <v>6</v>
      </c>
      <c r="H56" s="8">
        <v>0.71</v>
      </c>
      <c r="I56" s="12">
        <v>0</v>
      </c>
    </row>
    <row r="57" spans="2:9" ht="15" customHeight="1" x14ac:dyDescent="0.2">
      <c r="B57" t="s">
        <v>122</v>
      </c>
      <c r="C57" s="12">
        <v>37</v>
      </c>
      <c r="D57" s="8">
        <v>1.83</v>
      </c>
      <c r="E57" s="12">
        <v>16</v>
      </c>
      <c r="F57" s="8">
        <v>1.39</v>
      </c>
      <c r="G57" s="12">
        <v>21</v>
      </c>
      <c r="H57" s="8">
        <v>2.4700000000000002</v>
      </c>
      <c r="I57" s="12">
        <v>0</v>
      </c>
    </row>
    <row r="58" spans="2:9" ht="15" customHeight="1" x14ac:dyDescent="0.2">
      <c r="B58" t="s">
        <v>128</v>
      </c>
      <c r="C58" s="12">
        <v>37</v>
      </c>
      <c r="D58" s="8">
        <v>1.83</v>
      </c>
      <c r="E58" s="12">
        <v>10</v>
      </c>
      <c r="F58" s="8">
        <v>0.87</v>
      </c>
      <c r="G58" s="12">
        <v>27</v>
      </c>
      <c r="H58" s="8">
        <v>3.18</v>
      </c>
      <c r="I58" s="12">
        <v>0</v>
      </c>
    </row>
    <row r="59" spans="2:9" ht="15" customHeight="1" x14ac:dyDescent="0.2">
      <c r="B59" t="s">
        <v>139</v>
      </c>
      <c r="C59" s="12">
        <v>35</v>
      </c>
      <c r="D59" s="8">
        <v>1.73</v>
      </c>
      <c r="E59" s="12">
        <v>23</v>
      </c>
      <c r="F59" s="8">
        <v>1.99</v>
      </c>
      <c r="G59" s="12">
        <v>12</v>
      </c>
      <c r="H59" s="8">
        <v>1.41</v>
      </c>
      <c r="I59" s="12">
        <v>0</v>
      </c>
    </row>
    <row r="60" spans="2:9" ht="15" customHeight="1" x14ac:dyDescent="0.2">
      <c r="B60" t="s">
        <v>126</v>
      </c>
      <c r="C60" s="12">
        <v>32</v>
      </c>
      <c r="D60" s="8">
        <v>1.58</v>
      </c>
      <c r="E60" s="12">
        <v>23</v>
      </c>
      <c r="F60" s="8">
        <v>1.99</v>
      </c>
      <c r="G60" s="12">
        <v>9</v>
      </c>
      <c r="H60" s="8">
        <v>1.06</v>
      </c>
      <c r="I60" s="12">
        <v>0</v>
      </c>
    </row>
    <row r="61" spans="2:9" ht="15" customHeight="1" x14ac:dyDescent="0.2">
      <c r="B61" t="s">
        <v>149</v>
      </c>
      <c r="C61" s="12">
        <v>28</v>
      </c>
      <c r="D61" s="8">
        <v>1.38</v>
      </c>
      <c r="E61" s="12">
        <v>13</v>
      </c>
      <c r="F61" s="8">
        <v>1.1299999999999999</v>
      </c>
      <c r="G61" s="12">
        <v>15</v>
      </c>
      <c r="H61" s="8">
        <v>1.77</v>
      </c>
      <c r="I61" s="12">
        <v>0</v>
      </c>
    </row>
    <row r="62" spans="2:9" ht="15" customHeight="1" x14ac:dyDescent="0.2">
      <c r="B62" t="s">
        <v>129</v>
      </c>
      <c r="C62" s="12">
        <v>27</v>
      </c>
      <c r="D62" s="8">
        <v>1.33</v>
      </c>
      <c r="E62" s="12">
        <v>13</v>
      </c>
      <c r="F62" s="8">
        <v>1.1299999999999999</v>
      </c>
      <c r="G62" s="12">
        <v>14</v>
      </c>
      <c r="H62" s="8">
        <v>1.65</v>
      </c>
      <c r="I62" s="12">
        <v>0</v>
      </c>
    </row>
    <row r="63" spans="2:9" ht="15" customHeight="1" x14ac:dyDescent="0.2">
      <c r="B63" t="s">
        <v>125</v>
      </c>
      <c r="C63" s="12">
        <v>26</v>
      </c>
      <c r="D63" s="8">
        <v>1.29</v>
      </c>
      <c r="E63" s="12">
        <v>19</v>
      </c>
      <c r="F63" s="8">
        <v>1.65</v>
      </c>
      <c r="G63" s="12">
        <v>7</v>
      </c>
      <c r="H63" s="8">
        <v>0.82</v>
      </c>
      <c r="I63" s="12">
        <v>0</v>
      </c>
    </row>
    <row r="64" spans="2:9" ht="15" customHeight="1" x14ac:dyDescent="0.2">
      <c r="B64" t="s">
        <v>124</v>
      </c>
      <c r="C64" s="12">
        <v>25</v>
      </c>
      <c r="D64" s="8">
        <v>1.24</v>
      </c>
      <c r="E64" s="12">
        <v>13</v>
      </c>
      <c r="F64" s="8">
        <v>1.1299999999999999</v>
      </c>
      <c r="G64" s="12">
        <v>12</v>
      </c>
      <c r="H64" s="8">
        <v>1.41</v>
      </c>
      <c r="I64" s="12">
        <v>0</v>
      </c>
    </row>
    <row r="65" spans="2:9" ht="15" customHeight="1" x14ac:dyDescent="0.2">
      <c r="B65" t="s">
        <v>154</v>
      </c>
      <c r="C65" s="12">
        <v>25</v>
      </c>
      <c r="D65" s="8">
        <v>1.24</v>
      </c>
      <c r="E65" s="12">
        <v>7</v>
      </c>
      <c r="F65" s="8">
        <v>0.61</v>
      </c>
      <c r="G65" s="12">
        <v>18</v>
      </c>
      <c r="H65" s="8">
        <v>2.12</v>
      </c>
      <c r="I65" s="12">
        <v>0</v>
      </c>
    </row>
    <row r="66" spans="2:9" ht="15" customHeight="1" x14ac:dyDescent="0.2">
      <c r="B66" t="s">
        <v>155</v>
      </c>
      <c r="C66" s="12">
        <v>25</v>
      </c>
      <c r="D66" s="8">
        <v>1.24</v>
      </c>
      <c r="E66" s="12">
        <v>16</v>
      </c>
      <c r="F66" s="8">
        <v>1.39</v>
      </c>
      <c r="G66" s="12">
        <v>9</v>
      </c>
      <c r="H66" s="8">
        <v>1.06</v>
      </c>
      <c r="I66" s="12">
        <v>0</v>
      </c>
    </row>
    <row r="68" spans="2:9" ht="15" customHeight="1" x14ac:dyDescent="0.2">
      <c r="B68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9528-77E3-4F97-973E-28AA421CE25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254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3</v>
      </c>
      <c r="D5" s="8">
        <v>0.14000000000000001</v>
      </c>
      <c r="E5" s="12">
        <v>0</v>
      </c>
      <c r="F5" s="8">
        <v>0</v>
      </c>
      <c r="G5" s="12">
        <v>3</v>
      </c>
      <c r="H5" s="8">
        <v>0.34</v>
      </c>
      <c r="I5" s="12">
        <v>0</v>
      </c>
    </row>
    <row r="6" spans="2:9" ht="15" customHeight="1" x14ac:dyDescent="0.2">
      <c r="B6" t="s">
        <v>37</v>
      </c>
      <c r="C6" s="12">
        <v>441</v>
      </c>
      <c r="D6" s="8">
        <v>20.21</v>
      </c>
      <c r="E6" s="12">
        <v>192</v>
      </c>
      <c r="F6" s="8">
        <v>15.11</v>
      </c>
      <c r="G6" s="12">
        <v>249</v>
      </c>
      <c r="H6" s="8">
        <v>27.85</v>
      </c>
      <c r="I6" s="12">
        <v>0</v>
      </c>
    </row>
    <row r="7" spans="2:9" ht="15" customHeight="1" x14ac:dyDescent="0.2">
      <c r="B7" t="s">
        <v>38</v>
      </c>
      <c r="C7" s="12">
        <v>152</v>
      </c>
      <c r="D7" s="8">
        <v>6.97</v>
      </c>
      <c r="E7" s="12">
        <v>65</v>
      </c>
      <c r="F7" s="8">
        <v>5.1100000000000003</v>
      </c>
      <c r="G7" s="12">
        <v>86</v>
      </c>
      <c r="H7" s="8">
        <v>9.6199999999999992</v>
      </c>
      <c r="I7" s="12">
        <v>1</v>
      </c>
    </row>
    <row r="8" spans="2:9" ht="15" customHeight="1" x14ac:dyDescent="0.2">
      <c r="B8" t="s">
        <v>39</v>
      </c>
      <c r="C8" s="12">
        <v>13</v>
      </c>
      <c r="D8" s="8">
        <v>0.6</v>
      </c>
      <c r="E8" s="12">
        <v>1</v>
      </c>
      <c r="F8" s="8">
        <v>0.08</v>
      </c>
      <c r="G8" s="12">
        <v>12</v>
      </c>
      <c r="H8" s="8">
        <v>1.34</v>
      </c>
      <c r="I8" s="12">
        <v>0</v>
      </c>
    </row>
    <row r="9" spans="2:9" ht="15" customHeight="1" x14ac:dyDescent="0.2">
      <c r="B9" t="s">
        <v>40</v>
      </c>
      <c r="C9" s="12">
        <v>13</v>
      </c>
      <c r="D9" s="8">
        <v>0.6</v>
      </c>
      <c r="E9" s="12">
        <v>0</v>
      </c>
      <c r="F9" s="8">
        <v>0</v>
      </c>
      <c r="G9" s="12">
        <v>13</v>
      </c>
      <c r="H9" s="8">
        <v>1.45</v>
      </c>
      <c r="I9" s="12">
        <v>0</v>
      </c>
    </row>
    <row r="10" spans="2:9" ht="15" customHeight="1" x14ac:dyDescent="0.2">
      <c r="B10" t="s">
        <v>41</v>
      </c>
      <c r="C10" s="12">
        <v>14</v>
      </c>
      <c r="D10" s="8">
        <v>0.64</v>
      </c>
      <c r="E10" s="12">
        <v>7</v>
      </c>
      <c r="F10" s="8">
        <v>0.55000000000000004</v>
      </c>
      <c r="G10" s="12">
        <v>7</v>
      </c>
      <c r="H10" s="8">
        <v>0.78</v>
      </c>
      <c r="I10" s="12">
        <v>0</v>
      </c>
    </row>
    <row r="11" spans="2:9" ht="15" customHeight="1" x14ac:dyDescent="0.2">
      <c r="B11" t="s">
        <v>42</v>
      </c>
      <c r="C11" s="12">
        <v>423</v>
      </c>
      <c r="D11" s="8">
        <v>19.39</v>
      </c>
      <c r="E11" s="12">
        <v>225</v>
      </c>
      <c r="F11" s="8">
        <v>17.7</v>
      </c>
      <c r="G11" s="12">
        <v>198</v>
      </c>
      <c r="H11" s="8">
        <v>22.15</v>
      </c>
      <c r="I11" s="12">
        <v>0</v>
      </c>
    </row>
    <row r="12" spans="2:9" ht="15" customHeight="1" x14ac:dyDescent="0.2">
      <c r="B12" t="s">
        <v>43</v>
      </c>
      <c r="C12" s="12">
        <v>14</v>
      </c>
      <c r="D12" s="8">
        <v>0.64</v>
      </c>
      <c r="E12" s="12">
        <v>2</v>
      </c>
      <c r="F12" s="8">
        <v>0.16</v>
      </c>
      <c r="G12" s="12">
        <v>12</v>
      </c>
      <c r="H12" s="8">
        <v>1.34</v>
      </c>
      <c r="I12" s="12">
        <v>0</v>
      </c>
    </row>
    <row r="13" spans="2:9" ht="15" customHeight="1" x14ac:dyDescent="0.2">
      <c r="B13" t="s">
        <v>44</v>
      </c>
      <c r="C13" s="12">
        <v>265</v>
      </c>
      <c r="D13" s="8">
        <v>12.14</v>
      </c>
      <c r="E13" s="12">
        <v>179</v>
      </c>
      <c r="F13" s="8">
        <v>14.08</v>
      </c>
      <c r="G13" s="12">
        <v>86</v>
      </c>
      <c r="H13" s="8">
        <v>9.6199999999999992</v>
      </c>
      <c r="I13" s="12">
        <v>0</v>
      </c>
    </row>
    <row r="14" spans="2:9" ht="15" customHeight="1" x14ac:dyDescent="0.2">
      <c r="B14" t="s">
        <v>45</v>
      </c>
      <c r="C14" s="12">
        <v>97</v>
      </c>
      <c r="D14" s="8">
        <v>4.45</v>
      </c>
      <c r="E14" s="12">
        <v>45</v>
      </c>
      <c r="F14" s="8">
        <v>3.54</v>
      </c>
      <c r="G14" s="12">
        <v>49</v>
      </c>
      <c r="H14" s="8">
        <v>5.48</v>
      </c>
      <c r="I14" s="12">
        <v>0</v>
      </c>
    </row>
    <row r="15" spans="2:9" ht="15" customHeight="1" x14ac:dyDescent="0.2">
      <c r="B15" t="s">
        <v>46</v>
      </c>
      <c r="C15" s="12">
        <v>214</v>
      </c>
      <c r="D15" s="8">
        <v>9.81</v>
      </c>
      <c r="E15" s="12">
        <v>181</v>
      </c>
      <c r="F15" s="8">
        <v>14.24</v>
      </c>
      <c r="G15" s="12">
        <v>32</v>
      </c>
      <c r="H15" s="8">
        <v>3.58</v>
      </c>
      <c r="I15" s="12">
        <v>0</v>
      </c>
    </row>
    <row r="16" spans="2:9" ht="15" customHeight="1" x14ac:dyDescent="0.2">
      <c r="B16" t="s">
        <v>47</v>
      </c>
      <c r="C16" s="12">
        <v>284</v>
      </c>
      <c r="D16" s="8">
        <v>13.02</v>
      </c>
      <c r="E16" s="12">
        <v>229</v>
      </c>
      <c r="F16" s="8">
        <v>18.02</v>
      </c>
      <c r="G16" s="12">
        <v>55</v>
      </c>
      <c r="H16" s="8">
        <v>6.15</v>
      </c>
      <c r="I16" s="12">
        <v>0</v>
      </c>
    </row>
    <row r="17" spans="2:9" ht="15" customHeight="1" x14ac:dyDescent="0.2">
      <c r="B17" t="s">
        <v>48</v>
      </c>
      <c r="C17" s="12">
        <v>65</v>
      </c>
      <c r="D17" s="8">
        <v>2.98</v>
      </c>
      <c r="E17" s="12">
        <v>41</v>
      </c>
      <c r="F17" s="8">
        <v>3.23</v>
      </c>
      <c r="G17" s="12">
        <v>15</v>
      </c>
      <c r="H17" s="8">
        <v>1.68</v>
      </c>
      <c r="I17" s="12">
        <v>0</v>
      </c>
    </row>
    <row r="18" spans="2:9" ht="15" customHeight="1" x14ac:dyDescent="0.2">
      <c r="B18" t="s">
        <v>49</v>
      </c>
      <c r="C18" s="12">
        <v>97</v>
      </c>
      <c r="D18" s="8">
        <v>4.45</v>
      </c>
      <c r="E18" s="12">
        <v>56</v>
      </c>
      <c r="F18" s="8">
        <v>4.41</v>
      </c>
      <c r="G18" s="12">
        <v>41</v>
      </c>
      <c r="H18" s="8">
        <v>4.59</v>
      </c>
      <c r="I18" s="12">
        <v>0</v>
      </c>
    </row>
    <row r="19" spans="2:9" ht="15" customHeight="1" x14ac:dyDescent="0.2">
      <c r="B19" t="s">
        <v>50</v>
      </c>
      <c r="C19" s="12">
        <v>87</v>
      </c>
      <c r="D19" s="8">
        <v>3.99</v>
      </c>
      <c r="E19" s="12">
        <v>48</v>
      </c>
      <c r="F19" s="8">
        <v>3.78</v>
      </c>
      <c r="G19" s="12">
        <v>36</v>
      </c>
      <c r="H19" s="8">
        <v>4.03</v>
      </c>
      <c r="I19" s="12">
        <v>0</v>
      </c>
    </row>
    <row r="20" spans="2:9" ht="15" customHeight="1" x14ac:dyDescent="0.2">
      <c r="B20" s="9" t="s">
        <v>243</v>
      </c>
      <c r="C20" s="12">
        <f>SUM(LTBL_10208[総数／事業所数])</f>
        <v>2182</v>
      </c>
      <c r="E20" s="12">
        <f>SUBTOTAL(109,LTBL_10208[個人／事業所数])</f>
        <v>1271</v>
      </c>
      <c r="G20" s="12">
        <f>SUBTOTAL(109,LTBL_10208[法人／事業所数])</f>
        <v>894</v>
      </c>
      <c r="I20" s="12">
        <f>SUBTOTAL(109,LTBL_10208[法人以外の団体／事業所数])</f>
        <v>1</v>
      </c>
    </row>
    <row r="21" spans="2:9" ht="15" customHeight="1" x14ac:dyDescent="0.2">
      <c r="E21" s="11">
        <f>LTBL_10208[[#Totals],[個人／事業所数]]/LTBL_10208[[#Totals],[総数／事業所数]]</f>
        <v>0.58249312557286892</v>
      </c>
      <c r="G21" s="11">
        <f>LTBL_10208[[#Totals],[法人／事業所数]]/LTBL_10208[[#Totals],[総数／事業所数]]</f>
        <v>0.40971585701191565</v>
      </c>
      <c r="I21" s="11">
        <f>LTBL_10208[[#Totals],[法人以外の団体／事業所数]]/LTBL_10208[[#Totals],[総数／事業所数]]</f>
        <v>4.5829514207149406E-4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235</v>
      </c>
      <c r="D24" s="8">
        <v>10.77</v>
      </c>
      <c r="E24" s="12">
        <v>206</v>
      </c>
      <c r="F24" s="8">
        <v>16.21</v>
      </c>
      <c r="G24" s="12">
        <v>29</v>
      </c>
      <c r="H24" s="8">
        <v>3.24</v>
      </c>
      <c r="I24" s="12">
        <v>0</v>
      </c>
    </row>
    <row r="25" spans="2:9" ht="15" customHeight="1" x14ac:dyDescent="0.2">
      <c r="B25" t="s">
        <v>70</v>
      </c>
      <c r="C25" s="12">
        <v>228</v>
      </c>
      <c r="D25" s="8">
        <v>10.45</v>
      </c>
      <c r="E25" s="12">
        <v>169</v>
      </c>
      <c r="F25" s="8">
        <v>13.3</v>
      </c>
      <c r="G25" s="12">
        <v>59</v>
      </c>
      <c r="H25" s="8">
        <v>6.6</v>
      </c>
      <c r="I25" s="12">
        <v>0</v>
      </c>
    </row>
    <row r="26" spans="2:9" ht="15" customHeight="1" x14ac:dyDescent="0.2">
      <c r="B26" t="s">
        <v>73</v>
      </c>
      <c r="C26" s="12">
        <v>198</v>
      </c>
      <c r="D26" s="8">
        <v>9.07</v>
      </c>
      <c r="E26" s="12">
        <v>175</v>
      </c>
      <c r="F26" s="8">
        <v>13.77</v>
      </c>
      <c r="G26" s="12">
        <v>23</v>
      </c>
      <c r="H26" s="8">
        <v>2.57</v>
      </c>
      <c r="I26" s="12">
        <v>0</v>
      </c>
    </row>
    <row r="27" spans="2:9" ht="15" customHeight="1" x14ac:dyDescent="0.2">
      <c r="B27" t="s">
        <v>59</v>
      </c>
      <c r="C27" s="12">
        <v>191</v>
      </c>
      <c r="D27" s="8">
        <v>8.75</v>
      </c>
      <c r="E27" s="12">
        <v>75</v>
      </c>
      <c r="F27" s="8">
        <v>5.9</v>
      </c>
      <c r="G27" s="12">
        <v>116</v>
      </c>
      <c r="H27" s="8">
        <v>12.98</v>
      </c>
      <c r="I27" s="12">
        <v>0</v>
      </c>
    </row>
    <row r="28" spans="2:9" ht="15" customHeight="1" x14ac:dyDescent="0.2">
      <c r="B28" t="s">
        <v>60</v>
      </c>
      <c r="C28" s="12">
        <v>167</v>
      </c>
      <c r="D28" s="8">
        <v>7.65</v>
      </c>
      <c r="E28" s="12">
        <v>90</v>
      </c>
      <c r="F28" s="8">
        <v>7.08</v>
      </c>
      <c r="G28" s="12">
        <v>77</v>
      </c>
      <c r="H28" s="8">
        <v>8.61</v>
      </c>
      <c r="I28" s="12">
        <v>0</v>
      </c>
    </row>
    <row r="29" spans="2:9" ht="15" customHeight="1" x14ac:dyDescent="0.2">
      <c r="B29" t="s">
        <v>68</v>
      </c>
      <c r="C29" s="12">
        <v>107</v>
      </c>
      <c r="D29" s="8">
        <v>4.9000000000000004</v>
      </c>
      <c r="E29" s="12">
        <v>61</v>
      </c>
      <c r="F29" s="8">
        <v>4.8</v>
      </c>
      <c r="G29" s="12">
        <v>46</v>
      </c>
      <c r="H29" s="8">
        <v>5.15</v>
      </c>
      <c r="I29" s="12">
        <v>0</v>
      </c>
    </row>
    <row r="30" spans="2:9" ht="15" customHeight="1" x14ac:dyDescent="0.2">
      <c r="B30" t="s">
        <v>66</v>
      </c>
      <c r="C30" s="12">
        <v>98</v>
      </c>
      <c r="D30" s="8">
        <v>4.49</v>
      </c>
      <c r="E30" s="12">
        <v>67</v>
      </c>
      <c r="F30" s="8">
        <v>5.27</v>
      </c>
      <c r="G30" s="12">
        <v>31</v>
      </c>
      <c r="H30" s="8">
        <v>3.47</v>
      </c>
      <c r="I30" s="12">
        <v>0</v>
      </c>
    </row>
    <row r="31" spans="2:9" ht="15" customHeight="1" x14ac:dyDescent="0.2">
      <c r="B31" t="s">
        <v>61</v>
      </c>
      <c r="C31" s="12">
        <v>83</v>
      </c>
      <c r="D31" s="8">
        <v>3.8</v>
      </c>
      <c r="E31" s="12">
        <v>27</v>
      </c>
      <c r="F31" s="8">
        <v>2.12</v>
      </c>
      <c r="G31" s="12">
        <v>56</v>
      </c>
      <c r="H31" s="8">
        <v>6.26</v>
      </c>
      <c r="I31" s="12">
        <v>0</v>
      </c>
    </row>
    <row r="32" spans="2:9" ht="15" customHeight="1" x14ac:dyDescent="0.2">
      <c r="B32" t="s">
        <v>67</v>
      </c>
      <c r="C32" s="12">
        <v>78</v>
      </c>
      <c r="D32" s="8">
        <v>3.57</v>
      </c>
      <c r="E32" s="12">
        <v>44</v>
      </c>
      <c r="F32" s="8">
        <v>3.46</v>
      </c>
      <c r="G32" s="12">
        <v>34</v>
      </c>
      <c r="H32" s="8">
        <v>3.8</v>
      </c>
      <c r="I32" s="12">
        <v>0</v>
      </c>
    </row>
    <row r="33" spans="2:9" ht="15" customHeight="1" x14ac:dyDescent="0.2">
      <c r="B33" t="s">
        <v>75</v>
      </c>
      <c r="C33" s="12">
        <v>65</v>
      </c>
      <c r="D33" s="8">
        <v>2.98</v>
      </c>
      <c r="E33" s="12">
        <v>41</v>
      </c>
      <c r="F33" s="8">
        <v>3.23</v>
      </c>
      <c r="G33" s="12">
        <v>15</v>
      </c>
      <c r="H33" s="8">
        <v>1.68</v>
      </c>
      <c r="I33" s="12">
        <v>0</v>
      </c>
    </row>
    <row r="34" spans="2:9" ht="15" customHeight="1" x14ac:dyDescent="0.2">
      <c r="B34" t="s">
        <v>76</v>
      </c>
      <c r="C34" s="12">
        <v>59</v>
      </c>
      <c r="D34" s="8">
        <v>2.7</v>
      </c>
      <c r="E34" s="12">
        <v>54</v>
      </c>
      <c r="F34" s="8">
        <v>4.25</v>
      </c>
      <c r="G34" s="12">
        <v>5</v>
      </c>
      <c r="H34" s="8">
        <v>0.56000000000000005</v>
      </c>
      <c r="I34" s="12">
        <v>0</v>
      </c>
    </row>
    <row r="35" spans="2:9" ht="15" customHeight="1" x14ac:dyDescent="0.2">
      <c r="B35" t="s">
        <v>78</v>
      </c>
      <c r="C35" s="12">
        <v>50</v>
      </c>
      <c r="D35" s="8">
        <v>2.29</v>
      </c>
      <c r="E35" s="12">
        <v>37</v>
      </c>
      <c r="F35" s="8">
        <v>2.91</v>
      </c>
      <c r="G35" s="12">
        <v>13</v>
      </c>
      <c r="H35" s="8">
        <v>1.45</v>
      </c>
      <c r="I35" s="12">
        <v>0</v>
      </c>
    </row>
    <row r="36" spans="2:9" ht="15" customHeight="1" x14ac:dyDescent="0.2">
      <c r="B36" t="s">
        <v>72</v>
      </c>
      <c r="C36" s="12">
        <v>48</v>
      </c>
      <c r="D36" s="8">
        <v>2.2000000000000002</v>
      </c>
      <c r="E36" s="12">
        <v>15</v>
      </c>
      <c r="F36" s="8">
        <v>1.18</v>
      </c>
      <c r="G36" s="12">
        <v>32</v>
      </c>
      <c r="H36" s="8">
        <v>3.58</v>
      </c>
      <c r="I36" s="12">
        <v>0</v>
      </c>
    </row>
    <row r="37" spans="2:9" ht="15" customHeight="1" x14ac:dyDescent="0.2">
      <c r="B37" t="s">
        <v>71</v>
      </c>
      <c r="C37" s="12">
        <v>45</v>
      </c>
      <c r="D37" s="8">
        <v>2.06</v>
      </c>
      <c r="E37" s="12">
        <v>29</v>
      </c>
      <c r="F37" s="8">
        <v>2.2799999999999998</v>
      </c>
      <c r="G37" s="12">
        <v>16</v>
      </c>
      <c r="H37" s="8">
        <v>1.79</v>
      </c>
      <c r="I37" s="12">
        <v>0</v>
      </c>
    </row>
    <row r="38" spans="2:9" ht="15" customHeight="1" x14ac:dyDescent="0.2">
      <c r="B38" t="s">
        <v>65</v>
      </c>
      <c r="C38" s="12">
        <v>40</v>
      </c>
      <c r="D38" s="8">
        <v>1.83</v>
      </c>
      <c r="E38" s="12">
        <v>16</v>
      </c>
      <c r="F38" s="8">
        <v>1.26</v>
      </c>
      <c r="G38" s="12">
        <v>24</v>
      </c>
      <c r="H38" s="8">
        <v>2.68</v>
      </c>
      <c r="I38" s="12">
        <v>0</v>
      </c>
    </row>
    <row r="39" spans="2:9" ht="15" customHeight="1" x14ac:dyDescent="0.2">
      <c r="B39" t="s">
        <v>77</v>
      </c>
      <c r="C39" s="12">
        <v>38</v>
      </c>
      <c r="D39" s="8">
        <v>1.74</v>
      </c>
      <c r="E39" s="12">
        <v>2</v>
      </c>
      <c r="F39" s="8">
        <v>0.16</v>
      </c>
      <c r="G39" s="12">
        <v>36</v>
      </c>
      <c r="H39" s="8">
        <v>4.03</v>
      </c>
      <c r="I39" s="12">
        <v>0</v>
      </c>
    </row>
    <row r="40" spans="2:9" ht="15" customHeight="1" x14ac:dyDescent="0.2">
      <c r="B40" t="s">
        <v>87</v>
      </c>
      <c r="C40" s="12">
        <v>28</v>
      </c>
      <c r="D40" s="8">
        <v>1.28</v>
      </c>
      <c r="E40" s="12">
        <v>15</v>
      </c>
      <c r="F40" s="8">
        <v>1.18</v>
      </c>
      <c r="G40" s="12">
        <v>13</v>
      </c>
      <c r="H40" s="8">
        <v>1.45</v>
      </c>
      <c r="I40" s="12">
        <v>0</v>
      </c>
    </row>
    <row r="41" spans="2:9" ht="15" customHeight="1" x14ac:dyDescent="0.2">
      <c r="B41" t="s">
        <v>69</v>
      </c>
      <c r="C41" s="12">
        <v>27</v>
      </c>
      <c r="D41" s="8">
        <v>1.24</v>
      </c>
      <c r="E41" s="12">
        <v>9</v>
      </c>
      <c r="F41" s="8">
        <v>0.71</v>
      </c>
      <c r="G41" s="12">
        <v>18</v>
      </c>
      <c r="H41" s="8">
        <v>2.0099999999999998</v>
      </c>
      <c r="I41" s="12">
        <v>0</v>
      </c>
    </row>
    <row r="42" spans="2:9" ht="15" customHeight="1" x14ac:dyDescent="0.2">
      <c r="B42" t="s">
        <v>84</v>
      </c>
      <c r="C42" s="12">
        <v>25</v>
      </c>
      <c r="D42" s="8">
        <v>1.1499999999999999</v>
      </c>
      <c r="E42" s="12">
        <v>10</v>
      </c>
      <c r="F42" s="8">
        <v>0.79</v>
      </c>
      <c r="G42" s="12">
        <v>15</v>
      </c>
      <c r="H42" s="8">
        <v>1.68</v>
      </c>
      <c r="I42" s="12">
        <v>0</v>
      </c>
    </row>
    <row r="43" spans="2:9" ht="15" customHeight="1" x14ac:dyDescent="0.2">
      <c r="B43" t="s">
        <v>89</v>
      </c>
      <c r="C43" s="12">
        <v>25</v>
      </c>
      <c r="D43" s="8">
        <v>1.1499999999999999</v>
      </c>
      <c r="E43" s="12">
        <v>12</v>
      </c>
      <c r="F43" s="8">
        <v>0.94</v>
      </c>
      <c r="G43" s="12">
        <v>13</v>
      </c>
      <c r="H43" s="8">
        <v>1.45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131</v>
      </c>
      <c r="C47" s="12">
        <v>160</v>
      </c>
      <c r="D47" s="8">
        <v>7.33</v>
      </c>
      <c r="E47" s="12">
        <v>133</v>
      </c>
      <c r="F47" s="8">
        <v>10.46</v>
      </c>
      <c r="G47" s="12">
        <v>27</v>
      </c>
      <c r="H47" s="8">
        <v>3.02</v>
      </c>
      <c r="I47" s="12">
        <v>0</v>
      </c>
    </row>
    <row r="48" spans="2:9" ht="15" customHeight="1" x14ac:dyDescent="0.2">
      <c r="B48" t="s">
        <v>136</v>
      </c>
      <c r="C48" s="12">
        <v>127</v>
      </c>
      <c r="D48" s="8">
        <v>5.82</v>
      </c>
      <c r="E48" s="12">
        <v>122</v>
      </c>
      <c r="F48" s="8">
        <v>9.6</v>
      </c>
      <c r="G48" s="12">
        <v>5</v>
      </c>
      <c r="H48" s="8">
        <v>0.56000000000000005</v>
      </c>
      <c r="I48" s="12">
        <v>0</v>
      </c>
    </row>
    <row r="49" spans="2:9" ht="15" customHeight="1" x14ac:dyDescent="0.2">
      <c r="B49" t="s">
        <v>135</v>
      </c>
      <c r="C49" s="12">
        <v>68</v>
      </c>
      <c r="D49" s="8">
        <v>3.12</v>
      </c>
      <c r="E49" s="12">
        <v>66</v>
      </c>
      <c r="F49" s="8">
        <v>5.19</v>
      </c>
      <c r="G49" s="12">
        <v>2</v>
      </c>
      <c r="H49" s="8">
        <v>0.22</v>
      </c>
      <c r="I49" s="12">
        <v>0</v>
      </c>
    </row>
    <row r="50" spans="2:9" ht="15" customHeight="1" x14ac:dyDescent="0.2">
      <c r="B50" t="s">
        <v>120</v>
      </c>
      <c r="C50" s="12">
        <v>65</v>
      </c>
      <c r="D50" s="8">
        <v>2.98</v>
      </c>
      <c r="E50" s="12">
        <v>11</v>
      </c>
      <c r="F50" s="8">
        <v>0.87</v>
      </c>
      <c r="G50" s="12">
        <v>54</v>
      </c>
      <c r="H50" s="8">
        <v>6.04</v>
      </c>
      <c r="I50" s="12">
        <v>0</v>
      </c>
    </row>
    <row r="51" spans="2:9" ht="15" customHeight="1" x14ac:dyDescent="0.2">
      <c r="B51" t="s">
        <v>122</v>
      </c>
      <c r="C51" s="12">
        <v>60</v>
      </c>
      <c r="D51" s="8">
        <v>2.75</v>
      </c>
      <c r="E51" s="12">
        <v>36</v>
      </c>
      <c r="F51" s="8">
        <v>2.83</v>
      </c>
      <c r="G51" s="12">
        <v>24</v>
      </c>
      <c r="H51" s="8">
        <v>2.68</v>
      </c>
      <c r="I51" s="12">
        <v>0</v>
      </c>
    </row>
    <row r="52" spans="2:9" ht="15" customHeight="1" x14ac:dyDescent="0.2">
      <c r="B52" t="s">
        <v>132</v>
      </c>
      <c r="C52" s="12">
        <v>55</v>
      </c>
      <c r="D52" s="8">
        <v>2.52</v>
      </c>
      <c r="E52" s="12">
        <v>51</v>
      </c>
      <c r="F52" s="8">
        <v>4.01</v>
      </c>
      <c r="G52" s="12">
        <v>4</v>
      </c>
      <c r="H52" s="8">
        <v>0.45</v>
      </c>
      <c r="I52" s="12">
        <v>0</v>
      </c>
    </row>
    <row r="53" spans="2:9" ht="15" customHeight="1" x14ac:dyDescent="0.2">
      <c r="B53" t="s">
        <v>127</v>
      </c>
      <c r="C53" s="12">
        <v>51</v>
      </c>
      <c r="D53" s="8">
        <v>2.34</v>
      </c>
      <c r="E53" s="12">
        <v>29</v>
      </c>
      <c r="F53" s="8">
        <v>2.2799999999999998</v>
      </c>
      <c r="G53" s="12">
        <v>22</v>
      </c>
      <c r="H53" s="8">
        <v>2.46</v>
      </c>
      <c r="I53" s="12">
        <v>0</v>
      </c>
    </row>
    <row r="54" spans="2:9" ht="15" customHeight="1" x14ac:dyDescent="0.2">
      <c r="B54" t="s">
        <v>139</v>
      </c>
      <c r="C54" s="12">
        <v>50</v>
      </c>
      <c r="D54" s="8">
        <v>2.29</v>
      </c>
      <c r="E54" s="12">
        <v>37</v>
      </c>
      <c r="F54" s="8">
        <v>2.91</v>
      </c>
      <c r="G54" s="12">
        <v>13</v>
      </c>
      <c r="H54" s="8">
        <v>1.45</v>
      </c>
      <c r="I54" s="12">
        <v>0</v>
      </c>
    </row>
    <row r="55" spans="2:9" ht="15" customHeight="1" x14ac:dyDescent="0.2">
      <c r="B55" t="s">
        <v>138</v>
      </c>
      <c r="C55" s="12">
        <v>46</v>
      </c>
      <c r="D55" s="8">
        <v>2.11</v>
      </c>
      <c r="E55" s="12">
        <v>42</v>
      </c>
      <c r="F55" s="8">
        <v>3.3</v>
      </c>
      <c r="G55" s="12">
        <v>4</v>
      </c>
      <c r="H55" s="8">
        <v>0.45</v>
      </c>
      <c r="I55" s="12">
        <v>0</v>
      </c>
    </row>
    <row r="56" spans="2:9" ht="15" customHeight="1" x14ac:dyDescent="0.2">
      <c r="B56" t="s">
        <v>126</v>
      </c>
      <c r="C56" s="12">
        <v>42</v>
      </c>
      <c r="D56" s="8">
        <v>1.92</v>
      </c>
      <c r="E56" s="12">
        <v>26</v>
      </c>
      <c r="F56" s="8">
        <v>2.0499999999999998</v>
      </c>
      <c r="G56" s="12">
        <v>16</v>
      </c>
      <c r="H56" s="8">
        <v>1.79</v>
      </c>
      <c r="I56" s="12">
        <v>0</v>
      </c>
    </row>
    <row r="57" spans="2:9" ht="15" customHeight="1" x14ac:dyDescent="0.2">
      <c r="B57" t="s">
        <v>124</v>
      </c>
      <c r="C57" s="12">
        <v>39</v>
      </c>
      <c r="D57" s="8">
        <v>1.79</v>
      </c>
      <c r="E57" s="12">
        <v>14</v>
      </c>
      <c r="F57" s="8">
        <v>1.1000000000000001</v>
      </c>
      <c r="G57" s="12">
        <v>25</v>
      </c>
      <c r="H57" s="8">
        <v>2.8</v>
      </c>
      <c r="I57" s="12">
        <v>0</v>
      </c>
    </row>
    <row r="58" spans="2:9" ht="15" customHeight="1" x14ac:dyDescent="0.2">
      <c r="B58" t="s">
        <v>130</v>
      </c>
      <c r="C58" s="12">
        <v>38</v>
      </c>
      <c r="D58" s="8">
        <v>1.74</v>
      </c>
      <c r="E58" s="12">
        <v>16</v>
      </c>
      <c r="F58" s="8">
        <v>1.26</v>
      </c>
      <c r="G58" s="12">
        <v>22</v>
      </c>
      <c r="H58" s="8">
        <v>2.46</v>
      </c>
      <c r="I58" s="12">
        <v>0</v>
      </c>
    </row>
    <row r="59" spans="2:9" ht="15" customHeight="1" x14ac:dyDescent="0.2">
      <c r="B59" t="s">
        <v>121</v>
      </c>
      <c r="C59" s="12">
        <v>36</v>
      </c>
      <c r="D59" s="8">
        <v>1.65</v>
      </c>
      <c r="E59" s="12">
        <v>15</v>
      </c>
      <c r="F59" s="8">
        <v>1.18</v>
      </c>
      <c r="G59" s="12">
        <v>21</v>
      </c>
      <c r="H59" s="8">
        <v>2.35</v>
      </c>
      <c r="I59" s="12">
        <v>0</v>
      </c>
    </row>
    <row r="60" spans="2:9" ht="15" customHeight="1" x14ac:dyDescent="0.2">
      <c r="B60" t="s">
        <v>134</v>
      </c>
      <c r="C60" s="12">
        <v>36</v>
      </c>
      <c r="D60" s="8">
        <v>1.65</v>
      </c>
      <c r="E60" s="12">
        <v>35</v>
      </c>
      <c r="F60" s="8">
        <v>2.75</v>
      </c>
      <c r="G60" s="12">
        <v>1</v>
      </c>
      <c r="H60" s="8">
        <v>0.11</v>
      </c>
      <c r="I60" s="12">
        <v>0</v>
      </c>
    </row>
    <row r="61" spans="2:9" ht="15" customHeight="1" x14ac:dyDescent="0.2">
      <c r="B61" t="s">
        <v>156</v>
      </c>
      <c r="C61" s="12">
        <v>35</v>
      </c>
      <c r="D61" s="8">
        <v>1.6</v>
      </c>
      <c r="E61" s="12">
        <v>23</v>
      </c>
      <c r="F61" s="8">
        <v>1.81</v>
      </c>
      <c r="G61" s="12">
        <v>12</v>
      </c>
      <c r="H61" s="8">
        <v>1.34</v>
      </c>
      <c r="I61" s="12">
        <v>0</v>
      </c>
    </row>
    <row r="62" spans="2:9" ht="15" customHeight="1" x14ac:dyDescent="0.2">
      <c r="B62" t="s">
        <v>141</v>
      </c>
      <c r="C62" s="12">
        <v>35</v>
      </c>
      <c r="D62" s="8">
        <v>1.6</v>
      </c>
      <c r="E62" s="12">
        <v>11</v>
      </c>
      <c r="F62" s="8">
        <v>0.87</v>
      </c>
      <c r="G62" s="12">
        <v>23</v>
      </c>
      <c r="H62" s="8">
        <v>2.57</v>
      </c>
      <c r="I62" s="12">
        <v>0</v>
      </c>
    </row>
    <row r="63" spans="2:9" ht="15" customHeight="1" x14ac:dyDescent="0.2">
      <c r="B63" t="s">
        <v>133</v>
      </c>
      <c r="C63" s="12">
        <v>33</v>
      </c>
      <c r="D63" s="8">
        <v>1.51</v>
      </c>
      <c r="E63" s="12">
        <v>28</v>
      </c>
      <c r="F63" s="8">
        <v>2.2000000000000002</v>
      </c>
      <c r="G63" s="12">
        <v>5</v>
      </c>
      <c r="H63" s="8">
        <v>0.56000000000000005</v>
      </c>
      <c r="I63" s="12">
        <v>0</v>
      </c>
    </row>
    <row r="64" spans="2:9" ht="15" customHeight="1" x14ac:dyDescent="0.2">
      <c r="B64" t="s">
        <v>157</v>
      </c>
      <c r="C64" s="12">
        <v>32</v>
      </c>
      <c r="D64" s="8">
        <v>1.47</v>
      </c>
      <c r="E64" s="12">
        <v>9</v>
      </c>
      <c r="F64" s="8">
        <v>0.71</v>
      </c>
      <c r="G64" s="12">
        <v>23</v>
      </c>
      <c r="H64" s="8">
        <v>2.57</v>
      </c>
      <c r="I64" s="12">
        <v>0</v>
      </c>
    </row>
    <row r="65" spans="2:9" ht="15" customHeight="1" x14ac:dyDescent="0.2">
      <c r="B65" t="s">
        <v>123</v>
      </c>
      <c r="C65" s="12">
        <v>32</v>
      </c>
      <c r="D65" s="8">
        <v>1.47</v>
      </c>
      <c r="E65" s="12">
        <v>13</v>
      </c>
      <c r="F65" s="8">
        <v>1.02</v>
      </c>
      <c r="G65" s="12">
        <v>19</v>
      </c>
      <c r="H65" s="8">
        <v>2.13</v>
      </c>
      <c r="I65" s="12">
        <v>0</v>
      </c>
    </row>
    <row r="66" spans="2:9" ht="15" customHeight="1" x14ac:dyDescent="0.2">
      <c r="B66" t="s">
        <v>148</v>
      </c>
      <c r="C66" s="12">
        <v>27</v>
      </c>
      <c r="D66" s="8">
        <v>1.24</v>
      </c>
      <c r="E66" s="12">
        <v>23</v>
      </c>
      <c r="F66" s="8">
        <v>1.81</v>
      </c>
      <c r="G66" s="12">
        <v>4</v>
      </c>
      <c r="H66" s="8">
        <v>0.45</v>
      </c>
      <c r="I66" s="12">
        <v>0</v>
      </c>
    </row>
    <row r="68" spans="2:9" ht="15" customHeight="1" x14ac:dyDescent="0.2">
      <c r="B68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C924D-5377-4F0B-A83C-E7429970836E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255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280</v>
      </c>
      <c r="D6" s="8">
        <v>17.43</v>
      </c>
      <c r="E6" s="12">
        <v>105</v>
      </c>
      <c r="F6" s="8">
        <v>12.31</v>
      </c>
      <c r="G6" s="12">
        <v>175</v>
      </c>
      <c r="H6" s="8">
        <v>23.94</v>
      </c>
      <c r="I6" s="12">
        <v>0</v>
      </c>
    </row>
    <row r="7" spans="2:9" ht="15" customHeight="1" x14ac:dyDescent="0.2">
      <c r="B7" t="s">
        <v>38</v>
      </c>
      <c r="C7" s="12">
        <v>210</v>
      </c>
      <c r="D7" s="8">
        <v>13.08</v>
      </c>
      <c r="E7" s="12">
        <v>61</v>
      </c>
      <c r="F7" s="8">
        <v>7.15</v>
      </c>
      <c r="G7" s="12">
        <v>149</v>
      </c>
      <c r="H7" s="8">
        <v>20.38</v>
      </c>
      <c r="I7" s="12">
        <v>0</v>
      </c>
    </row>
    <row r="8" spans="2:9" ht="15" customHeight="1" x14ac:dyDescent="0.2">
      <c r="B8" t="s">
        <v>39</v>
      </c>
      <c r="C8" s="12">
        <v>5</v>
      </c>
      <c r="D8" s="8">
        <v>0.31</v>
      </c>
      <c r="E8" s="12">
        <v>0</v>
      </c>
      <c r="F8" s="8">
        <v>0</v>
      </c>
      <c r="G8" s="12">
        <v>3</v>
      </c>
      <c r="H8" s="8">
        <v>0.41</v>
      </c>
      <c r="I8" s="12">
        <v>0</v>
      </c>
    </row>
    <row r="9" spans="2:9" ht="15" customHeight="1" x14ac:dyDescent="0.2">
      <c r="B9" t="s">
        <v>40</v>
      </c>
      <c r="C9" s="12">
        <v>8</v>
      </c>
      <c r="D9" s="8">
        <v>0.5</v>
      </c>
      <c r="E9" s="12">
        <v>1</v>
      </c>
      <c r="F9" s="8">
        <v>0.12</v>
      </c>
      <c r="G9" s="12">
        <v>7</v>
      </c>
      <c r="H9" s="8">
        <v>0.96</v>
      </c>
      <c r="I9" s="12">
        <v>0</v>
      </c>
    </row>
    <row r="10" spans="2:9" ht="15" customHeight="1" x14ac:dyDescent="0.2">
      <c r="B10" t="s">
        <v>41</v>
      </c>
      <c r="C10" s="12">
        <v>17</v>
      </c>
      <c r="D10" s="8">
        <v>1.06</v>
      </c>
      <c r="E10" s="12">
        <v>3</v>
      </c>
      <c r="F10" s="8">
        <v>0.35</v>
      </c>
      <c r="G10" s="12">
        <v>14</v>
      </c>
      <c r="H10" s="8">
        <v>1.92</v>
      </c>
      <c r="I10" s="12">
        <v>0</v>
      </c>
    </row>
    <row r="11" spans="2:9" ht="15" customHeight="1" x14ac:dyDescent="0.2">
      <c r="B11" t="s">
        <v>42</v>
      </c>
      <c r="C11" s="12">
        <v>373</v>
      </c>
      <c r="D11" s="8">
        <v>23.23</v>
      </c>
      <c r="E11" s="12">
        <v>193</v>
      </c>
      <c r="F11" s="8">
        <v>22.63</v>
      </c>
      <c r="G11" s="12">
        <v>180</v>
      </c>
      <c r="H11" s="8">
        <v>24.62</v>
      </c>
      <c r="I11" s="12">
        <v>0</v>
      </c>
    </row>
    <row r="12" spans="2:9" ht="15" customHeight="1" x14ac:dyDescent="0.2">
      <c r="B12" t="s">
        <v>43</v>
      </c>
      <c r="C12" s="12">
        <v>14</v>
      </c>
      <c r="D12" s="8">
        <v>0.87</v>
      </c>
      <c r="E12" s="12">
        <v>1</v>
      </c>
      <c r="F12" s="8">
        <v>0.12</v>
      </c>
      <c r="G12" s="12">
        <v>13</v>
      </c>
      <c r="H12" s="8">
        <v>1.78</v>
      </c>
      <c r="I12" s="12">
        <v>0</v>
      </c>
    </row>
    <row r="13" spans="2:9" ht="15" customHeight="1" x14ac:dyDescent="0.2">
      <c r="B13" t="s">
        <v>44</v>
      </c>
      <c r="C13" s="12">
        <v>152</v>
      </c>
      <c r="D13" s="8">
        <v>9.4600000000000009</v>
      </c>
      <c r="E13" s="12">
        <v>98</v>
      </c>
      <c r="F13" s="8">
        <v>11.49</v>
      </c>
      <c r="G13" s="12">
        <v>54</v>
      </c>
      <c r="H13" s="8">
        <v>7.39</v>
      </c>
      <c r="I13" s="12">
        <v>0</v>
      </c>
    </row>
    <row r="14" spans="2:9" ht="15" customHeight="1" x14ac:dyDescent="0.2">
      <c r="B14" t="s">
        <v>45</v>
      </c>
      <c r="C14" s="12">
        <v>55</v>
      </c>
      <c r="D14" s="8">
        <v>3.42</v>
      </c>
      <c r="E14" s="12">
        <v>29</v>
      </c>
      <c r="F14" s="8">
        <v>3.4</v>
      </c>
      <c r="G14" s="12">
        <v>25</v>
      </c>
      <c r="H14" s="8">
        <v>3.42</v>
      </c>
      <c r="I14" s="12">
        <v>0</v>
      </c>
    </row>
    <row r="15" spans="2:9" ht="15" customHeight="1" x14ac:dyDescent="0.2">
      <c r="B15" t="s">
        <v>46</v>
      </c>
      <c r="C15" s="12">
        <v>105</v>
      </c>
      <c r="D15" s="8">
        <v>6.54</v>
      </c>
      <c r="E15" s="12">
        <v>83</v>
      </c>
      <c r="F15" s="8">
        <v>9.73</v>
      </c>
      <c r="G15" s="12">
        <v>22</v>
      </c>
      <c r="H15" s="8">
        <v>3.01</v>
      </c>
      <c r="I15" s="12">
        <v>0</v>
      </c>
    </row>
    <row r="16" spans="2:9" ht="15" customHeight="1" x14ac:dyDescent="0.2">
      <c r="B16" t="s">
        <v>47</v>
      </c>
      <c r="C16" s="12">
        <v>191</v>
      </c>
      <c r="D16" s="8">
        <v>11.89</v>
      </c>
      <c r="E16" s="12">
        <v>160</v>
      </c>
      <c r="F16" s="8">
        <v>18.760000000000002</v>
      </c>
      <c r="G16" s="12">
        <v>29</v>
      </c>
      <c r="H16" s="8">
        <v>3.97</v>
      </c>
      <c r="I16" s="12">
        <v>0</v>
      </c>
    </row>
    <row r="17" spans="2:9" ht="15" customHeight="1" x14ac:dyDescent="0.2">
      <c r="B17" t="s">
        <v>48</v>
      </c>
      <c r="C17" s="12">
        <v>65</v>
      </c>
      <c r="D17" s="8">
        <v>4.05</v>
      </c>
      <c r="E17" s="12">
        <v>44</v>
      </c>
      <c r="F17" s="8">
        <v>5.16</v>
      </c>
      <c r="G17" s="12">
        <v>11</v>
      </c>
      <c r="H17" s="8">
        <v>1.5</v>
      </c>
      <c r="I17" s="12">
        <v>0</v>
      </c>
    </row>
    <row r="18" spans="2:9" ht="15" customHeight="1" x14ac:dyDescent="0.2">
      <c r="B18" t="s">
        <v>49</v>
      </c>
      <c r="C18" s="12">
        <v>69</v>
      </c>
      <c r="D18" s="8">
        <v>4.3</v>
      </c>
      <c r="E18" s="12">
        <v>40</v>
      </c>
      <c r="F18" s="8">
        <v>4.6900000000000004</v>
      </c>
      <c r="G18" s="12">
        <v>28</v>
      </c>
      <c r="H18" s="8">
        <v>3.83</v>
      </c>
      <c r="I18" s="12">
        <v>0</v>
      </c>
    </row>
    <row r="19" spans="2:9" ht="15" customHeight="1" x14ac:dyDescent="0.2">
      <c r="B19" t="s">
        <v>50</v>
      </c>
      <c r="C19" s="12">
        <v>62</v>
      </c>
      <c r="D19" s="8">
        <v>3.86</v>
      </c>
      <c r="E19" s="12">
        <v>35</v>
      </c>
      <c r="F19" s="8">
        <v>4.0999999999999996</v>
      </c>
      <c r="G19" s="12">
        <v>21</v>
      </c>
      <c r="H19" s="8">
        <v>2.87</v>
      </c>
      <c r="I19" s="12">
        <v>1</v>
      </c>
    </row>
    <row r="20" spans="2:9" ht="15" customHeight="1" x14ac:dyDescent="0.2">
      <c r="B20" s="9" t="s">
        <v>243</v>
      </c>
      <c r="C20" s="12">
        <f>SUM(LTBL_10209[総数／事業所数])</f>
        <v>1606</v>
      </c>
      <c r="E20" s="12">
        <f>SUBTOTAL(109,LTBL_10209[個人／事業所数])</f>
        <v>853</v>
      </c>
      <c r="G20" s="12">
        <f>SUBTOTAL(109,LTBL_10209[法人／事業所数])</f>
        <v>731</v>
      </c>
      <c r="I20" s="12">
        <f>SUBTOTAL(109,LTBL_10209[法人以外の団体／事業所数])</f>
        <v>1</v>
      </c>
    </row>
    <row r="21" spans="2:9" ht="15" customHeight="1" x14ac:dyDescent="0.2">
      <c r="E21" s="11">
        <f>LTBL_10209[[#Totals],[個人／事業所数]]/LTBL_10209[[#Totals],[総数／事業所数]]</f>
        <v>0.53113325031133252</v>
      </c>
      <c r="G21" s="11">
        <f>LTBL_10209[[#Totals],[法人／事業所数]]/LTBL_10209[[#Totals],[総数／事業所数]]</f>
        <v>0.45516811955168118</v>
      </c>
      <c r="I21" s="11">
        <f>LTBL_10209[[#Totals],[法人以外の団体／事業所数]]/LTBL_10209[[#Totals],[総数／事業所数]]</f>
        <v>6.2266500622665006E-4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169</v>
      </c>
      <c r="D24" s="8">
        <v>10.52</v>
      </c>
      <c r="E24" s="12">
        <v>154</v>
      </c>
      <c r="F24" s="8">
        <v>18.05</v>
      </c>
      <c r="G24" s="12">
        <v>15</v>
      </c>
      <c r="H24" s="8">
        <v>2.0499999999999998</v>
      </c>
      <c r="I24" s="12">
        <v>0</v>
      </c>
    </row>
    <row r="25" spans="2:9" ht="15" customHeight="1" x14ac:dyDescent="0.2">
      <c r="B25" t="s">
        <v>68</v>
      </c>
      <c r="C25" s="12">
        <v>137</v>
      </c>
      <c r="D25" s="8">
        <v>8.5299999999999994</v>
      </c>
      <c r="E25" s="12">
        <v>76</v>
      </c>
      <c r="F25" s="8">
        <v>8.91</v>
      </c>
      <c r="G25" s="12">
        <v>61</v>
      </c>
      <c r="H25" s="8">
        <v>8.34</v>
      </c>
      <c r="I25" s="12">
        <v>0</v>
      </c>
    </row>
    <row r="26" spans="2:9" ht="15" customHeight="1" x14ac:dyDescent="0.2">
      <c r="B26" t="s">
        <v>59</v>
      </c>
      <c r="C26" s="12">
        <v>133</v>
      </c>
      <c r="D26" s="8">
        <v>8.2799999999999994</v>
      </c>
      <c r="E26" s="12">
        <v>49</v>
      </c>
      <c r="F26" s="8">
        <v>5.74</v>
      </c>
      <c r="G26" s="12">
        <v>84</v>
      </c>
      <c r="H26" s="8">
        <v>11.49</v>
      </c>
      <c r="I26" s="12">
        <v>0</v>
      </c>
    </row>
    <row r="27" spans="2:9" ht="15" customHeight="1" x14ac:dyDescent="0.2">
      <c r="B27" t="s">
        <v>70</v>
      </c>
      <c r="C27" s="12">
        <v>123</v>
      </c>
      <c r="D27" s="8">
        <v>7.66</v>
      </c>
      <c r="E27" s="12">
        <v>91</v>
      </c>
      <c r="F27" s="8">
        <v>10.67</v>
      </c>
      <c r="G27" s="12">
        <v>32</v>
      </c>
      <c r="H27" s="8">
        <v>4.38</v>
      </c>
      <c r="I27" s="12">
        <v>0</v>
      </c>
    </row>
    <row r="28" spans="2:9" ht="15" customHeight="1" x14ac:dyDescent="0.2">
      <c r="B28" t="s">
        <v>73</v>
      </c>
      <c r="C28" s="12">
        <v>88</v>
      </c>
      <c r="D28" s="8">
        <v>5.48</v>
      </c>
      <c r="E28" s="12">
        <v>79</v>
      </c>
      <c r="F28" s="8">
        <v>9.26</v>
      </c>
      <c r="G28" s="12">
        <v>9</v>
      </c>
      <c r="H28" s="8">
        <v>1.23</v>
      </c>
      <c r="I28" s="12">
        <v>0</v>
      </c>
    </row>
    <row r="29" spans="2:9" ht="15" customHeight="1" x14ac:dyDescent="0.2">
      <c r="B29" t="s">
        <v>60</v>
      </c>
      <c r="C29" s="12">
        <v>87</v>
      </c>
      <c r="D29" s="8">
        <v>5.42</v>
      </c>
      <c r="E29" s="12">
        <v>36</v>
      </c>
      <c r="F29" s="8">
        <v>4.22</v>
      </c>
      <c r="G29" s="12">
        <v>51</v>
      </c>
      <c r="H29" s="8">
        <v>6.98</v>
      </c>
      <c r="I29" s="12">
        <v>0</v>
      </c>
    </row>
    <row r="30" spans="2:9" ht="15" customHeight="1" x14ac:dyDescent="0.2">
      <c r="B30" t="s">
        <v>75</v>
      </c>
      <c r="C30" s="12">
        <v>65</v>
      </c>
      <c r="D30" s="8">
        <v>4.05</v>
      </c>
      <c r="E30" s="12">
        <v>44</v>
      </c>
      <c r="F30" s="8">
        <v>5.16</v>
      </c>
      <c r="G30" s="12">
        <v>11</v>
      </c>
      <c r="H30" s="8">
        <v>1.5</v>
      </c>
      <c r="I30" s="12">
        <v>0</v>
      </c>
    </row>
    <row r="31" spans="2:9" ht="15" customHeight="1" x14ac:dyDescent="0.2">
      <c r="B31" t="s">
        <v>66</v>
      </c>
      <c r="C31" s="12">
        <v>63</v>
      </c>
      <c r="D31" s="8">
        <v>3.92</v>
      </c>
      <c r="E31" s="12">
        <v>43</v>
      </c>
      <c r="F31" s="8">
        <v>5.04</v>
      </c>
      <c r="G31" s="12">
        <v>20</v>
      </c>
      <c r="H31" s="8">
        <v>2.74</v>
      </c>
      <c r="I31" s="12">
        <v>0</v>
      </c>
    </row>
    <row r="32" spans="2:9" ht="15" customHeight="1" x14ac:dyDescent="0.2">
      <c r="B32" t="s">
        <v>67</v>
      </c>
      <c r="C32" s="12">
        <v>61</v>
      </c>
      <c r="D32" s="8">
        <v>3.8</v>
      </c>
      <c r="E32" s="12">
        <v>36</v>
      </c>
      <c r="F32" s="8">
        <v>4.22</v>
      </c>
      <c r="G32" s="12">
        <v>25</v>
      </c>
      <c r="H32" s="8">
        <v>3.42</v>
      </c>
      <c r="I32" s="12">
        <v>0</v>
      </c>
    </row>
    <row r="33" spans="2:9" ht="15" customHeight="1" x14ac:dyDescent="0.2">
      <c r="B33" t="s">
        <v>61</v>
      </c>
      <c r="C33" s="12">
        <v>60</v>
      </c>
      <c r="D33" s="8">
        <v>3.74</v>
      </c>
      <c r="E33" s="12">
        <v>20</v>
      </c>
      <c r="F33" s="8">
        <v>2.34</v>
      </c>
      <c r="G33" s="12">
        <v>40</v>
      </c>
      <c r="H33" s="8">
        <v>5.47</v>
      </c>
      <c r="I33" s="12">
        <v>0</v>
      </c>
    </row>
    <row r="34" spans="2:9" ht="15" customHeight="1" x14ac:dyDescent="0.2">
      <c r="B34" t="s">
        <v>63</v>
      </c>
      <c r="C34" s="12">
        <v>49</v>
      </c>
      <c r="D34" s="8">
        <v>3.05</v>
      </c>
      <c r="E34" s="12">
        <v>11</v>
      </c>
      <c r="F34" s="8">
        <v>1.29</v>
      </c>
      <c r="G34" s="12">
        <v>38</v>
      </c>
      <c r="H34" s="8">
        <v>5.2</v>
      </c>
      <c r="I34" s="12">
        <v>0</v>
      </c>
    </row>
    <row r="35" spans="2:9" ht="15" customHeight="1" x14ac:dyDescent="0.2">
      <c r="B35" t="s">
        <v>76</v>
      </c>
      <c r="C35" s="12">
        <v>45</v>
      </c>
      <c r="D35" s="8">
        <v>2.8</v>
      </c>
      <c r="E35" s="12">
        <v>38</v>
      </c>
      <c r="F35" s="8">
        <v>4.45</v>
      </c>
      <c r="G35" s="12">
        <v>7</v>
      </c>
      <c r="H35" s="8">
        <v>0.96</v>
      </c>
      <c r="I35" s="12">
        <v>0</v>
      </c>
    </row>
    <row r="36" spans="2:9" ht="15" customHeight="1" x14ac:dyDescent="0.2">
      <c r="B36" t="s">
        <v>78</v>
      </c>
      <c r="C36" s="12">
        <v>31</v>
      </c>
      <c r="D36" s="8">
        <v>1.93</v>
      </c>
      <c r="E36" s="12">
        <v>22</v>
      </c>
      <c r="F36" s="8">
        <v>2.58</v>
      </c>
      <c r="G36" s="12">
        <v>9</v>
      </c>
      <c r="H36" s="8">
        <v>1.23</v>
      </c>
      <c r="I36" s="12">
        <v>0</v>
      </c>
    </row>
    <row r="37" spans="2:9" ht="15" customHeight="1" x14ac:dyDescent="0.2">
      <c r="B37" t="s">
        <v>72</v>
      </c>
      <c r="C37" s="12">
        <v>30</v>
      </c>
      <c r="D37" s="8">
        <v>1.87</v>
      </c>
      <c r="E37" s="12">
        <v>15</v>
      </c>
      <c r="F37" s="8">
        <v>1.76</v>
      </c>
      <c r="G37" s="12">
        <v>15</v>
      </c>
      <c r="H37" s="8">
        <v>2.0499999999999998</v>
      </c>
      <c r="I37" s="12">
        <v>0</v>
      </c>
    </row>
    <row r="38" spans="2:9" ht="15" customHeight="1" x14ac:dyDescent="0.2">
      <c r="B38" t="s">
        <v>81</v>
      </c>
      <c r="C38" s="12">
        <v>25</v>
      </c>
      <c r="D38" s="8">
        <v>1.56</v>
      </c>
      <c r="E38" s="12">
        <v>4</v>
      </c>
      <c r="F38" s="8">
        <v>0.47</v>
      </c>
      <c r="G38" s="12">
        <v>21</v>
      </c>
      <c r="H38" s="8">
        <v>2.87</v>
      </c>
      <c r="I38" s="12">
        <v>0</v>
      </c>
    </row>
    <row r="39" spans="2:9" ht="15" customHeight="1" x14ac:dyDescent="0.2">
      <c r="B39" t="s">
        <v>80</v>
      </c>
      <c r="C39" s="12">
        <v>24</v>
      </c>
      <c r="D39" s="8">
        <v>1.49</v>
      </c>
      <c r="E39" s="12">
        <v>13</v>
      </c>
      <c r="F39" s="8">
        <v>1.52</v>
      </c>
      <c r="G39" s="12">
        <v>11</v>
      </c>
      <c r="H39" s="8">
        <v>1.5</v>
      </c>
      <c r="I39" s="12">
        <v>0</v>
      </c>
    </row>
    <row r="40" spans="2:9" ht="15" customHeight="1" x14ac:dyDescent="0.2">
      <c r="B40" t="s">
        <v>69</v>
      </c>
      <c r="C40" s="12">
        <v>24</v>
      </c>
      <c r="D40" s="8">
        <v>1.49</v>
      </c>
      <c r="E40" s="12">
        <v>5</v>
      </c>
      <c r="F40" s="8">
        <v>0.59</v>
      </c>
      <c r="G40" s="12">
        <v>19</v>
      </c>
      <c r="H40" s="8">
        <v>2.6</v>
      </c>
      <c r="I40" s="12">
        <v>0</v>
      </c>
    </row>
    <row r="41" spans="2:9" ht="15" customHeight="1" x14ac:dyDescent="0.2">
      <c r="B41" t="s">
        <v>77</v>
      </c>
      <c r="C41" s="12">
        <v>24</v>
      </c>
      <c r="D41" s="8">
        <v>1.49</v>
      </c>
      <c r="E41" s="12">
        <v>2</v>
      </c>
      <c r="F41" s="8">
        <v>0.23</v>
      </c>
      <c r="G41" s="12">
        <v>21</v>
      </c>
      <c r="H41" s="8">
        <v>2.87</v>
      </c>
      <c r="I41" s="12">
        <v>0</v>
      </c>
    </row>
    <row r="42" spans="2:9" ht="15" customHeight="1" x14ac:dyDescent="0.2">
      <c r="B42" t="s">
        <v>82</v>
      </c>
      <c r="C42" s="12">
        <v>23</v>
      </c>
      <c r="D42" s="8">
        <v>1.43</v>
      </c>
      <c r="E42" s="12">
        <v>5</v>
      </c>
      <c r="F42" s="8">
        <v>0.59</v>
      </c>
      <c r="G42" s="12">
        <v>18</v>
      </c>
      <c r="H42" s="8">
        <v>2.46</v>
      </c>
      <c r="I42" s="12">
        <v>0</v>
      </c>
    </row>
    <row r="43" spans="2:9" ht="15" customHeight="1" x14ac:dyDescent="0.2">
      <c r="B43" t="s">
        <v>65</v>
      </c>
      <c r="C43" s="12">
        <v>21</v>
      </c>
      <c r="D43" s="8">
        <v>1.31</v>
      </c>
      <c r="E43" s="12">
        <v>10</v>
      </c>
      <c r="F43" s="8">
        <v>1.17</v>
      </c>
      <c r="G43" s="12">
        <v>11</v>
      </c>
      <c r="H43" s="8">
        <v>1.5</v>
      </c>
      <c r="I43" s="12">
        <v>0</v>
      </c>
    </row>
    <row r="44" spans="2:9" ht="15" customHeight="1" x14ac:dyDescent="0.2">
      <c r="B44" t="s">
        <v>71</v>
      </c>
      <c r="C44" s="12">
        <v>21</v>
      </c>
      <c r="D44" s="8">
        <v>1.31</v>
      </c>
      <c r="E44" s="12">
        <v>14</v>
      </c>
      <c r="F44" s="8">
        <v>1.64</v>
      </c>
      <c r="G44" s="12">
        <v>7</v>
      </c>
      <c r="H44" s="8">
        <v>0.96</v>
      </c>
      <c r="I44" s="12">
        <v>0</v>
      </c>
    </row>
    <row r="47" spans="2:9" ht="33" customHeight="1" x14ac:dyDescent="0.2">
      <c r="B47" t="s">
        <v>245</v>
      </c>
      <c r="C47" s="10" t="s">
        <v>52</v>
      </c>
      <c r="D47" s="10" t="s">
        <v>53</v>
      </c>
      <c r="E47" s="10" t="s">
        <v>54</v>
      </c>
      <c r="F47" s="10" t="s">
        <v>55</v>
      </c>
      <c r="G47" s="10" t="s">
        <v>56</v>
      </c>
      <c r="H47" s="10" t="s">
        <v>57</v>
      </c>
      <c r="I47" s="10" t="s">
        <v>58</v>
      </c>
    </row>
    <row r="48" spans="2:9" ht="15" customHeight="1" x14ac:dyDescent="0.2">
      <c r="B48" t="s">
        <v>136</v>
      </c>
      <c r="C48" s="12">
        <v>94</v>
      </c>
      <c r="D48" s="8">
        <v>5.85</v>
      </c>
      <c r="E48" s="12">
        <v>91</v>
      </c>
      <c r="F48" s="8">
        <v>10.67</v>
      </c>
      <c r="G48" s="12">
        <v>3</v>
      </c>
      <c r="H48" s="8">
        <v>0.41</v>
      </c>
      <c r="I48" s="12">
        <v>0</v>
      </c>
    </row>
    <row r="49" spans="2:9" ht="15" customHeight="1" x14ac:dyDescent="0.2">
      <c r="B49" t="s">
        <v>131</v>
      </c>
      <c r="C49" s="12">
        <v>89</v>
      </c>
      <c r="D49" s="8">
        <v>5.54</v>
      </c>
      <c r="E49" s="12">
        <v>74</v>
      </c>
      <c r="F49" s="8">
        <v>8.68</v>
      </c>
      <c r="G49" s="12">
        <v>15</v>
      </c>
      <c r="H49" s="8">
        <v>2.0499999999999998</v>
      </c>
      <c r="I49" s="12">
        <v>0</v>
      </c>
    </row>
    <row r="50" spans="2:9" ht="15" customHeight="1" x14ac:dyDescent="0.2">
      <c r="B50" t="s">
        <v>129</v>
      </c>
      <c r="C50" s="12">
        <v>60</v>
      </c>
      <c r="D50" s="8">
        <v>3.74</v>
      </c>
      <c r="E50" s="12">
        <v>42</v>
      </c>
      <c r="F50" s="8">
        <v>4.92</v>
      </c>
      <c r="G50" s="12">
        <v>18</v>
      </c>
      <c r="H50" s="8">
        <v>2.46</v>
      </c>
      <c r="I50" s="12">
        <v>0</v>
      </c>
    </row>
    <row r="51" spans="2:9" ht="15" customHeight="1" x14ac:dyDescent="0.2">
      <c r="B51" t="s">
        <v>135</v>
      </c>
      <c r="C51" s="12">
        <v>59</v>
      </c>
      <c r="D51" s="8">
        <v>3.67</v>
      </c>
      <c r="E51" s="12">
        <v>57</v>
      </c>
      <c r="F51" s="8">
        <v>6.68</v>
      </c>
      <c r="G51" s="12">
        <v>2</v>
      </c>
      <c r="H51" s="8">
        <v>0.27</v>
      </c>
      <c r="I51" s="12">
        <v>0</v>
      </c>
    </row>
    <row r="52" spans="2:9" ht="15" customHeight="1" x14ac:dyDescent="0.2">
      <c r="B52" t="s">
        <v>120</v>
      </c>
      <c r="C52" s="12">
        <v>49</v>
      </c>
      <c r="D52" s="8">
        <v>3.05</v>
      </c>
      <c r="E52" s="12">
        <v>18</v>
      </c>
      <c r="F52" s="8">
        <v>2.11</v>
      </c>
      <c r="G52" s="12">
        <v>31</v>
      </c>
      <c r="H52" s="8">
        <v>4.24</v>
      </c>
      <c r="I52" s="12">
        <v>0</v>
      </c>
    </row>
    <row r="53" spans="2:9" ht="15" customHeight="1" x14ac:dyDescent="0.2">
      <c r="B53" t="s">
        <v>122</v>
      </c>
      <c r="C53" s="12">
        <v>45</v>
      </c>
      <c r="D53" s="8">
        <v>2.8</v>
      </c>
      <c r="E53" s="12">
        <v>19</v>
      </c>
      <c r="F53" s="8">
        <v>2.23</v>
      </c>
      <c r="G53" s="12">
        <v>26</v>
      </c>
      <c r="H53" s="8">
        <v>3.56</v>
      </c>
      <c r="I53" s="12">
        <v>0</v>
      </c>
    </row>
    <row r="54" spans="2:9" ht="15" customHeight="1" x14ac:dyDescent="0.2">
      <c r="B54" t="s">
        <v>127</v>
      </c>
      <c r="C54" s="12">
        <v>44</v>
      </c>
      <c r="D54" s="8">
        <v>2.74</v>
      </c>
      <c r="E54" s="12">
        <v>24</v>
      </c>
      <c r="F54" s="8">
        <v>2.81</v>
      </c>
      <c r="G54" s="12">
        <v>20</v>
      </c>
      <c r="H54" s="8">
        <v>2.74</v>
      </c>
      <c r="I54" s="12">
        <v>0</v>
      </c>
    </row>
    <row r="55" spans="2:9" ht="15" customHeight="1" x14ac:dyDescent="0.2">
      <c r="B55" t="s">
        <v>137</v>
      </c>
      <c r="C55" s="12">
        <v>39</v>
      </c>
      <c r="D55" s="8">
        <v>2.4300000000000002</v>
      </c>
      <c r="E55" s="12">
        <v>32</v>
      </c>
      <c r="F55" s="8">
        <v>3.75</v>
      </c>
      <c r="G55" s="12">
        <v>7</v>
      </c>
      <c r="H55" s="8">
        <v>0.96</v>
      </c>
      <c r="I55" s="12">
        <v>0</v>
      </c>
    </row>
    <row r="56" spans="2:9" ht="15" customHeight="1" x14ac:dyDescent="0.2">
      <c r="B56" t="s">
        <v>132</v>
      </c>
      <c r="C56" s="12">
        <v>36</v>
      </c>
      <c r="D56" s="8">
        <v>2.2400000000000002</v>
      </c>
      <c r="E56" s="12">
        <v>33</v>
      </c>
      <c r="F56" s="8">
        <v>3.87</v>
      </c>
      <c r="G56" s="12">
        <v>3</v>
      </c>
      <c r="H56" s="8">
        <v>0.41</v>
      </c>
      <c r="I56" s="12">
        <v>0</v>
      </c>
    </row>
    <row r="57" spans="2:9" ht="15" customHeight="1" x14ac:dyDescent="0.2">
      <c r="B57" t="s">
        <v>139</v>
      </c>
      <c r="C57" s="12">
        <v>31</v>
      </c>
      <c r="D57" s="8">
        <v>1.93</v>
      </c>
      <c r="E57" s="12">
        <v>22</v>
      </c>
      <c r="F57" s="8">
        <v>2.58</v>
      </c>
      <c r="G57" s="12">
        <v>9</v>
      </c>
      <c r="H57" s="8">
        <v>1.23</v>
      </c>
      <c r="I57" s="12">
        <v>0</v>
      </c>
    </row>
    <row r="58" spans="2:9" ht="15" customHeight="1" x14ac:dyDescent="0.2">
      <c r="B58" t="s">
        <v>123</v>
      </c>
      <c r="C58" s="12">
        <v>30</v>
      </c>
      <c r="D58" s="8">
        <v>1.87</v>
      </c>
      <c r="E58" s="12">
        <v>15</v>
      </c>
      <c r="F58" s="8">
        <v>1.76</v>
      </c>
      <c r="G58" s="12">
        <v>15</v>
      </c>
      <c r="H58" s="8">
        <v>2.0499999999999998</v>
      </c>
      <c r="I58" s="12">
        <v>0</v>
      </c>
    </row>
    <row r="59" spans="2:9" ht="15" customHeight="1" x14ac:dyDescent="0.2">
      <c r="B59" t="s">
        <v>138</v>
      </c>
      <c r="C59" s="12">
        <v>29</v>
      </c>
      <c r="D59" s="8">
        <v>1.81</v>
      </c>
      <c r="E59" s="12">
        <v>27</v>
      </c>
      <c r="F59" s="8">
        <v>3.17</v>
      </c>
      <c r="G59" s="12">
        <v>2</v>
      </c>
      <c r="H59" s="8">
        <v>0.27</v>
      </c>
      <c r="I59" s="12">
        <v>0</v>
      </c>
    </row>
    <row r="60" spans="2:9" ht="15" customHeight="1" x14ac:dyDescent="0.2">
      <c r="B60" t="s">
        <v>149</v>
      </c>
      <c r="C60" s="12">
        <v>26</v>
      </c>
      <c r="D60" s="8">
        <v>1.62</v>
      </c>
      <c r="E60" s="12">
        <v>4</v>
      </c>
      <c r="F60" s="8">
        <v>0.47</v>
      </c>
      <c r="G60" s="12">
        <v>22</v>
      </c>
      <c r="H60" s="8">
        <v>3.01</v>
      </c>
      <c r="I60" s="12">
        <v>0</v>
      </c>
    </row>
    <row r="61" spans="2:9" ht="15" customHeight="1" x14ac:dyDescent="0.2">
      <c r="B61" t="s">
        <v>126</v>
      </c>
      <c r="C61" s="12">
        <v>26</v>
      </c>
      <c r="D61" s="8">
        <v>1.62</v>
      </c>
      <c r="E61" s="12">
        <v>20</v>
      </c>
      <c r="F61" s="8">
        <v>2.34</v>
      </c>
      <c r="G61" s="12">
        <v>6</v>
      </c>
      <c r="H61" s="8">
        <v>0.82</v>
      </c>
      <c r="I61" s="12">
        <v>0</v>
      </c>
    </row>
    <row r="62" spans="2:9" ht="15" customHeight="1" x14ac:dyDescent="0.2">
      <c r="B62" t="s">
        <v>128</v>
      </c>
      <c r="C62" s="12">
        <v>23</v>
      </c>
      <c r="D62" s="8">
        <v>1.43</v>
      </c>
      <c r="E62" s="12">
        <v>6</v>
      </c>
      <c r="F62" s="8">
        <v>0.7</v>
      </c>
      <c r="G62" s="12">
        <v>17</v>
      </c>
      <c r="H62" s="8">
        <v>2.33</v>
      </c>
      <c r="I62" s="12">
        <v>0</v>
      </c>
    </row>
    <row r="63" spans="2:9" ht="15" customHeight="1" x14ac:dyDescent="0.2">
      <c r="B63" t="s">
        <v>158</v>
      </c>
      <c r="C63" s="12">
        <v>21</v>
      </c>
      <c r="D63" s="8">
        <v>1.31</v>
      </c>
      <c r="E63" s="12">
        <v>13</v>
      </c>
      <c r="F63" s="8">
        <v>1.52</v>
      </c>
      <c r="G63" s="12">
        <v>8</v>
      </c>
      <c r="H63" s="8">
        <v>1.0900000000000001</v>
      </c>
      <c r="I63" s="12">
        <v>0</v>
      </c>
    </row>
    <row r="64" spans="2:9" ht="15" customHeight="1" x14ac:dyDescent="0.2">
      <c r="B64" t="s">
        <v>121</v>
      </c>
      <c r="C64" s="12">
        <v>20</v>
      </c>
      <c r="D64" s="8">
        <v>1.25</v>
      </c>
      <c r="E64" s="12">
        <v>6</v>
      </c>
      <c r="F64" s="8">
        <v>0.7</v>
      </c>
      <c r="G64" s="12">
        <v>14</v>
      </c>
      <c r="H64" s="8">
        <v>1.92</v>
      </c>
      <c r="I64" s="12">
        <v>0</v>
      </c>
    </row>
    <row r="65" spans="2:9" ht="15" customHeight="1" x14ac:dyDescent="0.2">
      <c r="B65" t="s">
        <v>157</v>
      </c>
      <c r="C65" s="12">
        <v>20</v>
      </c>
      <c r="D65" s="8">
        <v>1.25</v>
      </c>
      <c r="E65" s="12">
        <v>8</v>
      </c>
      <c r="F65" s="8">
        <v>0.94</v>
      </c>
      <c r="G65" s="12">
        <v>12</v>
      </c>
      <c r="H65" s="8">
        <v>1.64</v>
      </c>
      <c r="I65" s="12">
        <v>0</v>
      </c>
    </row>
    <row r="66" spans="2:9" ht="15" customHeight="1" x14ac:dyDescent="0.2">
      <c r="B66" t="s">
        <v>124</v>
      </c>
      <c r="C66" s="12">
        <v>20</v>
      </c>
      <c r="D66" s="8">
        <v>1.25</v>
      </c>
      <c r="E66" s="12">
        <v>5</v>
      </c>
      <c r="F66" s="8">
        <v>0.59</v>
      </c>
      <c r="G66" s="12">
        <v>15</v>
      </c>
      <c r="H66" s="8">
        <v>2.0499999999999998</v>
      </c>
      <c r="I66" s="12">
        <v>0</v>
      </c>
    </row>
    <row r="67" spans="2:9" ht="15" customHeight="1" x14ac:dyDescent="0.2">
      <c r="B67" t="s">
        <v>130</v>
      </c>
      <c r="C67" s="12">
        <v>19</v>
      </c>
      <c r="D67" s="8">
        <v>1.18</v>
      </c>
      <c r="E67" s="12">
        <v>6</v>
      </c>
      <c r="F67" s="8">
        <v>0.7</v>
      </c>
      <c r="G67" s="12">
        <v>13</v>
      </c>
      <c r="H67" s="8">
        <v>1.78</v>
      </c>
      <c r="I67" s="12">
        <v>0</v>
      </c>
    </row>
    <row r="69" spans="2:9" ht="15" customHeight="1" x14ac:dyDescent="0.2">
      <c r="B69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5BC9-DFDD-408C-A3F5-54C0A12657B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256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1</v>
      </c>
      <c r="D5" s="8">
        <v>0.06</v>
      </c>
      <c r="E5" s="12">
        <v>0</v>
      </c>
      <c r="F5" s="8">
        <v>0</v>
      </c>
      <c r="G5" s="12">
        <v>1</v>
      </c>
      <c r="H5" s="8">
        <v>0.17</v>
      </c>
      <c r="I5" s="12">
        <v>0</v>
      </c>
    </row>
    <row r="6" spans="2:9" ht="15" customHeight="1" x14ac:dyDescent="0.2">
      <c r="B6" t="s">
        <v>37</v>
      </c>
      <c r="C6" s="12">
        <v>277</v>
      </c>
      <c r="D6" s="8">
        <v>17.64</v>
      </c>
      <c r="E6" s="12">
        <v>150</v>
      </c>
      <c r="F6" s="8">
        <v>15.82</v>
      </c>
      <c r="G6" s="12">
        <v>127</v>
      </c>
      <c r="H6" s="8">
        <v>21.2</v>
      </c>
      <c r="I6" s="12">
        <v>0</v>
      </c>
    </row>
    <row r="7" spans="2:9" ht="15" customHeight="1" x14ac:dyDescent="0.2">
      <c r="B7" t="s">
        <v>38</v>
      </c>
      <c r="C7" s="12">
        <v>268</v>
      </c>
      <c r="D7" s="8">
        <v>17.07</v>
      </c>
      <c r="E7" s="12">
        <v>124</v>
      </c>
      <c r="F7" s="8">
        <v>13.08</v>
      </c>
      <c r="G7" s="12">
        <v>144</v>
      </c>
      <c r="H7" s="8">
        <v>24.04</v>
      </c>
      <c r="I7" s="12">
        <v>0</v>
      </c>
    </row>
    <row r="8" spans="2:9" ht="15" customHeight="1" x14ac:dyDescent="0.2">
      <c r="B8" t="s">
        <v>39</v>
      </c>
      <c r="C8" s="12">
        <v>1</v>
      </c>
      <c r="D8" s="8">
        <v>0.06</v>
      </c>
      <c r="E8" s="12">
        <v>0</v>
      </c>
      <c r="F8" s="8">
        <v>0</v>
      </c>
      <c r="G8" s="12">
        <v>1</v>
      </c>
      <c r="H8" s="8">
        <v>0.17</v>
      </c>
      <c r="I8" s="12">
        <v>0</v>
      </c>
    </row>
    <row r="9" spans="2:9" ht="15" customHeight="1" x14ac:dyDescent="0.2">
      <c r="B9" t="s">
        <v>40</v>
      </c>
      <c r="C9" s="12">
        <v>5</v>
      </c>
      <c r="D9" s="8">
        <v>0.32</v>
      </c>
      <c r="E9" s="12">
        <v>0</v>
      </c>
      <c r="F9" s="8">
        <v>0</v>
      </c>
      <c r="G9" s="12">
        <v>5</v>
      </c>
      <c r="H9" s="8">
        <v>0.83</v>
      </c>
      <c r="I9" s="12">
        <v>0</v>
      </c>
    </row>
    <row r="10" spans="2:9" ht="15" customHeight="1" x14ac:dyDescent="0.2">
      <c r="B10" t="s">
        <v>41</v>
      </c>
      <c r="C10" s="12">
        <v>15</v>
      </c>
      <c r="D10" s="8">
        <v>0.96</v>
      </c>
      <c r="E10" s="12">
        <v>2</v>
      </c>
      <c r="F10" s="8">
        <v>0.21</v>
      </c>
      <c r="G10" s="12">
        <v>13</v>
      </c>
      <c r="H10" s="8">
        <v>2.17</v>
      </c>
      <c r="I10" s="12">
        <v>0</v>
      </c>
    </row>
    <row r="11" spans="2:9" ht="15" customHeight="1" x14ac:dyDescent="0.2">
      <c r="B11" t="s">
        <v>42</v>
      </c>
      <c r="C11" s="12">
        <v>310</v>
      </c>
      <c r="D11" s="8">
        <v>19.75</v>
      </c>
      <c r="E11" s="12">
        <v>176</v>
      </c>
      <c r="F11" s="8">
        <v>18.57</v>
      </c>
      <c r="G11" s="12">
        <v>134</v>
      </c>
      <c r="H11" s="8">
        <v>22.37</v>
      </c>
      <c r="I11" s="12">
        <v>0</v>
      </c>
    </row>
    <row r="12" spans="2:9" ht="15" customHeight="1" x14ac:dyDescent="0.2">
      <c r="B12" t="s">
        <v>43</v>
      </c>
      <c r="C12" s="12">
        <v>11</v>
      </c>
      <c r="D12" s="8">
        <v>0.7</v>
      </c>
      <c r="E12" s="12">
        <v>2</v>
      </c>
      <c r="F12" s="8">
        <v>0.21</v>
      </c>
      <c r="G12" s="12">
        <v>9</v>
      </c>
      <c r="H12" s="8">
        <v>1.5</v>
      </c>
      <c r="I12" s="12">
        <v>0</v>
      </c>
    </row>
    <row r="13" spans="2:9" ht="15" customHeight="1" x14ac:dyDescent="0.2">
      <c r="B13" t="s">
        <v>44</v>
      </c>
      <c r="C13" s="12">
        <v>119</v>
      </c>
      <c r="D13" s="8">
        <v>7.58</v>
      </c>
      <c r="E13" s="12">
        <v>71</v>
      </c>
      <c r="F13" s="8">
        <v>7.49</v>
      </c>
      <c r="G13" s="12">
        <v>48</v>
      </c>
      <c r="H13" s="8">
        <v>8.01</v>
      </c>
      <c r="I13" s="12">
        <v>0</v>
      </c>
    </row>
    <row r="14" spans="2:9" ht="15" customHeight="1" x14ac:dyDescent="0.2">
      <c r="B14" t="s">
        <v>45</v>
      </c>
      <c r="C14" s="12">
        <v>42</v>
      </c>
      <c r="D14" s="8">
        <v>2.68</v>
      </c>
      <c r="E14" s="12">
        <v>25</v>
      </c>
      <c r="F14" s="8">
        <v>2.64</v>
      </c>
      <c r="G14" s="12">
        <v>17</v>
      </c>
      <c r="H14" s="8">
        <v>2.84</v>
      </c>
      <c r="I14" s="12">
        <v>0</v>
      </c>
    </row>
    <row r="15" spans="2:9" ht="15" customHeight="1" x14ac:dyDescent="0.2">
      <c r="B15" t="s">
        <v>46</v>
      </c>
      <c r="C15" s="12">
        <v>160</v>
      </c>
      <c r="D15" s="8">
        <v>10.19</v>
      </c>
      <c r="E15" s="12">
        <v>139</v>
      </c>
      <c r="F15" s="8">
        <v>14.66</v>
      </c>
      <c r="G15" s="12">
        <v>21</v>
      </c>
      <c r="H15" s="8">
        <v>3.51</v>
      </c>
      <c r="I15" s="12">
        <v>0</v>
      </c>
    </row>
    <row r="16" spans="2:9" ht="15" customHeight="1" x14ac:dyDescent="0.2">
      <c r="B16" t="s">
        <v>47</v>
      </c>
      <c r="C16" s="12">
        <v>159</v>
      </c>
      <c r="D16" s="8">
        <v>10.130000000000001</v>
      </c>
      <c r="E16" s="12">
        <v>123</v>
      </c>
      <c r="F16" s="8">
        <v>12.97</v>
      </c>
      <c r="G16" s="12">
        <v>34</v>
      </c>
      <c r="H16" s="8">
        <v>5.68</v>
      </c>
      <c r="I16" s="12">
        <v>1</v>
      </c>
    </row>
    <row r="17" spans="2:9" ht="15" customHeight="1" x14ac:dyDescent="0.2">
      <c r="B17" t="s">
        <v>48</v>
      </c>
      <c r="C17" s="12">
        <v>70</v>
      </c>
      <c r="D17" s="8">
        <v>4.46</v>
      </c>
      <c r="E17" s="12">
        <v>49</v>
      </c>
      <c r="F17" s="8">
        <v>5.17</v>
      </c>
      <c r="G17" s="12">
        <v>5</v>
      </c>
      <c r="H17" s="8">
        <v>0.83</v>
      </c>
      <c r="I17" s="12">
        <v>2</v>
      </c>
    </row>
    <row r="18" spans="2:9" ht="15" customHeight="1" x14ac:dyDescent="0.2">
      <c r="B18" t="s">
        <v>49</v>
      </c>
      <c r="C18" s="12">
        <v>59</v>
      </c>
      <c r="D18" s="8">
        <v>3.76</v>
      </c>
      <c r="E18" s="12">
        <v>37</v>
      </c>
      <c r="F18" s="8">
        <v>3.9</v>
      </c>
      <c r="G18" s="12">
        <v>20</v>
      </c>
      <c r="H18" s="8">
        <v>3.34</v>
      </c>
      <c r="I18" s="12">
        <v>1</v>
      </c>
    </row>
    <row r="19" spans="2:9" ht="15" customHeight="1" x14ac:dyDescent="0.2">
      <c r="B19" t="s">
        <v>50</v>
      </c>
      <c r="C19" s="12">
        <v>73</v>
      </c>
      <c r="D19" s="8">
        <v>4.6500000000000004</v>
      </c>
      <c r="E19" s="12">
        <v>50</v>
      </c>
      <c r="F19" s="8">
        <v>5.27</v>
      </c>
      <c r="G19" s="12">
        <v>20</v>
      </c>
      <c r="H19" s="8">
        <v>3.34</v>
      </c>
      <c r="I19" s="12">
        <v>1</v>
      </c>
    </row>
    <row r="20" spans="2:9" ht="15" customHeight="1" x14ac:dyDescent="0.2">
      <c r="B20" s="9" t="s">
        <v>243</v>
      </c>
      <c r="C20" s="12">
        <f>SUM(LTBL_10210[総数／事業所数])</f>
        <v>1570</v>
      </c>
      <c r="E20" s="12">
        <f>SUBTOTAL(109,LTBL_10210[個人／事業所数])</f>
        <v>948</v>
      </c>
      <c r="G20" s="12">
        <f>SUBTOTAL(109,LTBL_10210[法人／事業所数])</f>
        <v>599</v>
      </c>
      <c r="I20" s="12">
        <f>SUBTOTAL(109,LTBL_10210[法人以外の団体／事業所数])</f>
        <v>5</v>
      </c>
    </row>
    <row r="21" spans="2:9" ht="15" customHeight="1" x14ac:dyDescent="0.2">
      <c r="E21" s="11">
        <f>LTBL_10210[[#Totals],[個人／事業所数]]/LTBL_10210[[#Totals],[総数／事業所数]]</f>
        <v>0.60382165605095539</v>
      </c>
      <c r="G21" s="11">
        <f>LTBL_10210[[#Totals],[法人／事業所数]]/LTBL_10210[[#Totals],[総数／事業所数]]</f>
        <v>0.38152866242038219</v>
      </c>
      <c r="I21" s="11">
        <f>LTBL_10210[[#Totals],[法人以外の団体／事業所数]]/LTBL_10210[[#Totals],[総数／事業所数]]</f>
        <v>3.1847133757961785E-3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73</v>
      </c>
      <c r="C24" s="12">
        <v>147</v>
      </c>
      <c r="D24" s="8">
        <v>9.36</v>
      </c>
      <c r="E24" s="12">
        <v>134</v>
      </c>
      <c r="F24" s="8">
        <v>14.14</v>
      </c>
      <c r="G24" s="12">
        <v>13</v>
      </c>
      <c r="H24" s="8">
        <v>2.17</v>
      </c>
      <c r="I24" s="12">
        <v>0</v>
      </c>
    </row>
    <row r="25" spans="2:9" ht="15" customHeight="1" x14ac:dyDescent="0.2">
      <c r="B25" t="s">
        <v>74</v>
      </c>
      <c r="C25" s="12">
        <v>136</v>
      </c>
      <c r="D25" s="8">
        <v>8.66</v>
      </c>
      <c r="E25" s="12">
        <v>118</v>
      </c>
      <c r="F25" s="8">
        <v>12.45</v>
      </c>
      <c r="G25" s="12">
        <v>18</v>
      </c>
      <c r="H25" s="8">
        <v>3.01</v>
      </c>
      <c r="I25" s="12">
        <v>0</v>
      </c>
    </row>
    <row r="26" spans="2:9" ht="15" customHeight="1" x14ac:dyDescent="0.2">
      <c r="B26" t="s">
        <v>59</v>
      </c>
      <c r="C26" s="12">
        <v>123</v>
      </c>
      <c r="D26" s="8">
        <v>7.83</v>
      </c>
      <c r="E26" s="12">
        <v>66</v>
      </c>
      <c r="F26" s="8">
        <v>6.96</v>
      </c>
      <c r="G26" s="12">
        <v>57</v>
      </c>
      <c r="H26" s="8">
        <v>9.52</v>
      </c>
      <c r="I26" s="12">
        <v>0</v>
      </c>
    </row>
    <row r="27" spans="2:9" ht="15" customHeight="1" x14ac:dyDescent="0.2">
      <c r="B27" t="s">
        <v>60</v>
      </c>
      <c r="C27" s="12">
        <v>108</v>
      </c>
      <c r="D27" s="8">
        <v>6.88</v>
      </c>
      <c r="E27" s="12">
        <v>62</v>
      </c>
      <c r="F27" s="8">
        <v>6.54</v>
      </c>
      <c r="G27" s="12">
        <v>46</v>
      </c>
      <c r="H27" s="8">
        <v>7.68</v>
      </c>
      <c r="I27" s="12">
        <v>0</v>
      </c>
    </row>
    <row r="28" spans="2:9" ht="15" customHeight="1" x14ac:dyDescent="0.2">
      <c r="B28" t="s">
        <v>70</v>
      </c>
      <c r="C28" s="12">
        <v>101</v>
      </c>
      <c r="D28" s="8">
        <v>6.43</v>
      </c>
      <c r="E28" s="12">
        <v>69</v>
      </c>
      <c r="F28" s="8">
        <v>7.28</v>
      </c>
      <c r="G28" s="12">
        <v>32</v>
      </c>
      <c r="H28" s="8">
        <v>5.34</v>
      </c>
      <c r="I28" s="12">
        <v>0</v>
      </c>
    </row>
    <row r="29" spans="2:9" ht="15" customHeight="1" x14ac:dyDescent="0.2">
      <c r="B29" t="s">
        <v>68</v>
      </c>
      <c r="C29" s="12">
        <v>84</v>
      </c>
      <c r="D29" s="8">
        <v>5.35</v>
      </c>
      <c r="E29" s="12">
        <v>46</v>
      </c>
      <c r="F29" s="8">
        <v>4.8499999999999996</v>
      </c>
      <c r="G29" s="12">
        <v>38</v>
      </c>
      <c r="H29" s="8">
        <v>6.34</v>
      </c>
      <c r="I29" s="12">
        <v>0</v>
      </c>
    </row>
    <row r="30" spans="2:9" ht="15" customHeight="1" x14ac:dyDescent="0.2">
      <c r="B30" t="s">
        <v>75</v>
      </c>
      <c r="C30" s="12">
        <v>70</v>
      </c>
      <c r="D30" s="8">
        <v>4.46</v>
      </c>
      <c r="E30" s="12">
        <v>49</v>
      </c>
      <c r="F30" s="8">
        <v>5.17</v>
      </c>
      <c r="G30" s="12">
        <v>5</v>
      </c>
      <c r="H30" s="8">
        <v>0.83</v>
      </c>
      <c r="I30" s="12">
        <v>2</v>
      </c>
    </row>
    <row r="31" spans="2:9" ht="15" customHeight="1" x14ac:dyDescent="0.2">
      <c r="B31" t="s">
        <v>66</v>
      </c>
      <c r="C31" s="12">
        <v>67</v>
      </c>
      <c r="D31" s="8">
        <v>4.2699999999999996</v>
      </c>
      <c r="E31" s="12">
        <v>48</v>
      </c>
      <c r="F31" s="8">
        <v>5.0599999999999996</v>
      </c>
      <c r="G31" s="12">
        <v>19</v>
      </c>
      <c r="H31" s="8">
        <v>3.17</v>
      </c>
      <c r="I31" s="12">
        <v>0</v>
      </c>
    </row>
    <row r="32" spans="2:9" ht="15" customHeight="1" x14ac:dyDescent="0.2">
      <c r="B32" t="s">
        <v>67</v>
      </c>
      <c r="C32" s="12">
        <v>51</v>
      </c>
      <c r="D32" s="8">
        <v>3.25</v>
      </c>
      <c r="E32" s="12">
        <v>32</v>
      </c>
      <c r="F32" s="8">
        <v>3.38</v>
      </c>
      <c r="G32" s="12">
        <v>19</v>
      </c>
      <c r="H32" s="8">
        <v>3.17</v>
      </c>
      <c r="I32" s="12">
        <v>0</v>
      </c>
    </row>
    <row r="33" spans="2:9" ht="15" customHeight="1" x14ac:dyDescent="0.2">
      <c r="B33" t="s">
        <v>78</v>
      </c>
      <c r="C33" s="12">
        <v>48</v>
      </c>
      <c r="D33" s="8">
        <v>3.06</v>
      </c>
      <c r="E33" s="12">
        <v>38</v>
      </c>
      <c r="F33" s="8">
        <v>4.01</v>
      </c>
      <c r="G33" s="12">
        <v>10</v>
      </c>
      <c r="H33" s="8">
        <v>1.67</v>
      </c>
      <c r="I33" s="12">
        <v>0</v>
      </c>
    </row>
    <row r="34" spans="2:9" ht="15" customHeight="1" x14ac:dyDescent="0.2">
      <c r="B34" t="s">
        <v>61</v>
      </c>
      <c r="C34" s="12">
        <v>46</v>
      </c>
      <c r="D34" s="8">
        <v>2.93</v>
      </c>
      <c r="E34" s="12">
        <v>22</v>
      </c>
      <c r="F34" s="8">
        <v>2.3199999999999998</v>
      </c>
      <c r="G34" s="12">
        <v>24</v>
      </c>
      <c r="H34" s="8">
        <v>4.01</v>
      </c>
      <c r="I34" s="12">
        <v>0</v>
      </c>
    </row>
    <row r="35" spans="2:9" ht="15" customHeight="1" x14ac:dyDescent="0.2">
      <c r="B35" t="s">
        <v>63</v>
      </c>
      <c r="C35" s="12">
        <v>38</v>
      </c>
      <c r="D35" s="8">
        <v>2.42</v>
      </c>
      <c r="E35" s="12">
        <v>22</v>
      </c>
      <c r="F35" s="8">
        <v>2.3199999999999998</v>
      </c>
      <c r="G35" s="12">
        <v>16</v>
      </c>
      <c r="H35" s="8">
        <v>2.67</v>
      </c>
      <c r="I35" s="12">
        <v>0</v>
      </c>
    </row>
    <row r="36" spans="2:9" ht="15" customHeight="1" x14ac:dyDescent="0.2">
      <c r="B36" t="s">
        <v>76</v>
      </c>
      <c r="C36" s="12">
        <v>37</v>
      </c>
      <c r="D36" s="8">
        <v>2.36</v>
      </c>
      <c r="E36" s="12">
        <v>37</v>
      </c>
      <c r="F36" s="8">
        <v>3.9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65</v>
      </c>
      <c r="C37" s="12">
        <v>34</v>
      </c>
      <c r="D37" s="8">
        <v>2.17</v>
      </c>
      <c r="E37" s="12">
        <v>19</v>
      </c>
      <c r="F37" s="8">
        <v>2</v>
      </c>
      <c r="G37" s="12">
        <v>15</v>
      </c>
      <c r="H37" s="8">
        <v>2.5</v>
      </c>
      <c r="I37" s="12">
        <v>0</v>
      </c>
    </row>
    <row r="38" spans="2:9" ht="15" customHeight="1" x14ac:dyDescent="0.2">
      <c r="B38" t="s">
        <v>83</v>
      </c>
      <c r="C38" s="12">
        <v>30</v>
      </c>
      <c r="D38" s="8">
        <v>1.91</v>
      </c>
      <c r="E38" s="12">
        <v>13</v>
      </c>
      <c r="F38" s="8">
        <v>1.37</v>
      </c>
      <c r="G38" s="12">
        <v>17</v>
      </c>
      <c r="H38" s="8">
        <v>2.84</v>
      </c>
      <c r="I38" s="12">
        <v>0</v>
      </c>
    </row>
    <row r="39" spans="2:9" ht="15" customHeight="1" x14ac:dyDescent="0.2">
      <c r="B39" t="s">
        <v>82</v>
      </c>
      <c r="C39" s="12">
        <v>28</v>
      </c>
      <c r="D39" s="8">
        <v>1.78</v>
      </c>
      <c r="E39" s="12">
        <v>15</v>
      </c>
      <c r="F39" s="8">
        <v>1.58</v>
      </c>
      <c r="G39" s="12">
        <v>13</v>
      </c>
      <c r="H39" s="8">
        <v>2.17</v>
      </c>
      <c r="I39" s="12">
        <v>0</v>
      </c>
    </row>
    <row r="40" spans="2:9" ht="15" customHeight="1" x14ac:dyDescent="0.2">
      <c r="B40" t="s">
        <v>90</v>
      </c>
      <c r="C40" s="12">
        <v>25</v>
      </c>
      <c r="D40" s="8">
        <v>1.59</v>
      </c>
      <c r="E40" s="12">
        <v>9</v>
      </c>
      <c r="F40" s="8">
        <v>0.95</v>
      </c>
      <c r="G40" s="12">
        <v>16</v>
      </c>
      <c r="H40" s="8">
        <v>2.67</v>
      </c>
      <c r="I40" s="12">
        <v>0</v>
      </c>
    </row>
    <row r="41" spans="2:9" ht="15" customHeight="1" x14ac:dyDescent="0.2">
      <c r="B41" t="s">
        <v>91</v>
      </c>
      <c r="C41" s="12">
        <v>24</v>
      </c>
      <c r="D41" s="8">
        <v>1.53</v>
      </c>
      <c r="E41" s="12">
        <v>7</v>
      </c>
      <c r="F41" s="8">
        <v>0.74</v>
      </c>
      <c r="G41" s="12">
        <v>17</v>
      </c>
      <c r="H41" s="8">
        <v>2.84</v>
      </c>
      <c r="I41" s="12">
        <v>0</v>
      </c>
    </row>
    <row r="42" spans="2:9" ht="15" customHeight="1" x14ac:dyDescent="0.2">
      <c r="B42" t="s">
        <v>71</v>
      </c>
      <c r="C42" s="12">
        <v>24</v>
      </c>
      <c r="D42" s="8">
        <v>1.53</v>
      </c>
      <c r="E42" s="12">
        <v>14</v>
      </c>
      <c r="F42" s="8">
        <v>1.48</v>
      </c>
      <c r="G42" s="12">
        <v>10</v>
      </c>
      <c r="H42" s="8">
        <v>1.67</v>
      </c>
      <c r="I42" s="12">
        <v>0</v>
      </c>
    </row>
    <row r="43" spans="2:9" ht="15" customHeight="1" x14ac:dyDescent="0.2">
      <c r="B43" t="s">
        <v>87</v>
      </c>
      <c r="C43" s="12">
        <v>23</v>
      </c>
      <c r="D43" s="8">
        <v>1.46</v>
      </c>
      <c r="E43" s="12">
        <v>11</v>
      </c>
      <c r="F43" s="8">
        <v>1.1599999999999999</v>
      </c>
      <c r="G43" s="12">
        <v>12</v>
      </c>
      <c r="H43" s="8">
        <v>2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136</v>
      </c>
      <c r="C47" s="12">
        <v>67</v>
      </c>
      <c r="D47" s="8">
        <v>4.2699999999999996</v>
      </c>
      <c r="E47" s="12">
        <v>61</v>
      </c>
      <c r="F47" s="8">
        <v>6.43</v>
      </c>
      <c r="G47" s="12">
        <v>6</v>
      </c>
      <c r="H47" s="8">
        <v>1</v>
      </c>
      <c r="I47" s="12">
        <v>0</v>
      </c>
    </row>
    <row r="48" spans="2:9" ht="15" customHeight="1" x14ac:dyDescent="0.2">
      <c r="B48" t="s">
        <v>131</v>
      </c>
      <c r="C48" s="12">
        <v>64</v>
      </c>
      <c r="D48" s="8">
        <v>4.08</v>
      </c>
      <c r="E48" s="12">
        <v>52</v>
      </c>
      <c r="F48" s="8">
        <v>5.49</v>
      </c>
      <c r="G48" s="12">
        <v>12</v>
      </c>
      <c r="H48" s="8">
        <v>2</v>
      </c>
      <c r="I48" s="12">
        <v>0</v>
      </c>
    </row>
    <row r="49" spans="2:9" ht="15" customHeight="1" x14ac:dyDescent="0.2">
      <c r="B49" t="s">
        <v>122</v>
      </c>
      <c r="C49" s="12">
        <v>53</v>
      </c>
      <c r="D49" s="8">
        <v>3.38</v>
      </c>
      <c r="E49" s="12">
        <v>38</v>
      </c>
      <c r="F49" s="8">
        <v>4.01</v>
      </c>
      <c r="G49" s="12">
        <v>15</v>
      </c>
      <c r="H49" s="8">
        <v>2.5</v>
      </c>
      <c r="I49" s="12">
        <v>0</v>
      </c>
    </row>
    <row r="50" spans="2:9" ht="15" customHeight="1" x14ac:dyDescent="0.2">
      <c r="B50" t="s">
        <v>135</v>
      </c>
      <c r="C50" s="12">
        <v>48</v>
      </c>
      <c r="D50" s="8">
        <v>3.06</v>
      </c>
      <c r="E50" s="12">
        <v>48</v>
      </c>
      <c r="F50" s="8">
        <v>5.0599999999999996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139</v>
      </c>
      <c r="C51" s="12">
        <v>47</v>
      </c>
      <c r="D51" s="8">
        <v>2.99</v>
      </c>
      <c r="E51" s="12">
        <v>38</v>
      </c>
      <c r="F51" s="8">
        <v>4.01</v>
      </c>
      <c r="G51" s="12">
        <v>9</v>
      </c>
      <c r="H51" s="8">
        <v>1.5</v>
      </c>
      <c r="I51" s="12">
        <v>0</v>
      </c>
    </row>
    <row r="52" spans="2:9" ht="15" customHeight="1" x14ac:dyDescent="0.2">
      <c r="B52" t="s">
        <v>137</v>
      </c>
      <c r="C52" s="12">
        <v>40</v>
      </c>
      <c r="D52" s="8">
        <v>2.5499999999999998</v>
      </c>
      <c r="E52" s="12">
        <v>35</v>
      </c>
      <c r="F52" s="8">
        <v>3.69</v>
      </c>
      <c r="G52" s="12">
        <v>4</v>
      </c>
      <c r="H52" s="8">
        <v>0.67</v>
      </c>
      <c r="I52" s="12">
        <v>1</v>
      </c>
    </row>
    <row r="53" spans="2:9" ht="15" customHeight="1" x14ac:dyDescent="0.2">
      <c r="B53" t="s">
        <v>132</v>
      </c>
      <c r="C53" s="12">
        <v>39</v>
      </c>
      <c r="D53" s="8">
        <v>2.48</v>
      </c>
      <c r="E53" s="12">
        <v>34</v>
      </c>
      <c r="F53" s="8">
        <v>3.59</v>
      </c>
      <c r="G53" s="12">
        <v>5</v>
      </c>
      <c r="H53" s="8">
        <v>0.83</v>
      </c>
      <c r="I53" s="12">
        <v>0</v>
      </c>
    </row>
    <row r="54" spans="2:9" ht="15" customHeight="1" x14ac:dyDescent="0.2">
      <c r="B54" t="s">
        <v>127</v>
      </c>
      <c r="C54" s="12">
        <v>35</v>
      </c>
      <c r="D54" s="8">
        <v>2.23</v>
      </c>
      <c r="E54" s="12">
        <v>22</v>
      </c>
      <c r="F54" s="8">
        <v>2.3199999999999998</v>
      </c>
      <c r="G54" s="12">
        <v>13</v>
      </c>
      <c r="H54" s="8">
        <v>2.17</v>
      </c>
      <c r="I54" s="12">
        <v>0</v>
      </c>
    </row>
    <row r="55" spans="2:9" ht="15" customHeight="1" x14ac:dyDescent="0.2">
      <c r="B55" t="s">
        <v>134</v>
      </c>
      <c r="C55" s="12">
        <v>35</v>
      </c>
      <c r="D55" s="8">
        <v>2.23</v>
      </c>
      <c r="E55" s="12">
        <v>33</v>
      </c>
      <c r="F55" s="8">
        <v>3.48</v>
      </c>
      <c r="G55" s="12">
        <v>2</v>
      </c>
      <c r="H55" s="8">
        <v>0.33</v>
      </c>
      <c r="I55" s="12">
        <v>0</v>
      </c>
    </row>
    <row r="56" spans="2:9" ht="15" customHeight="1" x14ac:dyDescent="0.2">
      <c r="B56" t="s">
        <v>120</v>
      </c>
      <c r="C56" s="12">
        <v>33</v>
      </c>
      <c r="D56" s="8">
        <v>2.1</v>
      </c>
      <c r="E56" s="12">
        <v>10</v>
      </c>
      <c r="F56" s="8">
        <v>1.05</v>
      </c>
      <c r="G56" s="12">
        <v>23</v>
      </c>
      <c r="H56" s="8">
        <v>3.84</v>
      </c>
      <c r="I56" s="12">
        <v>0</v>
      </c>
    </row>
    <row r="57" spans="2:9" ht="15" customHeight="1" x14ac:dyDescent="0.2">
      <c r="B57" t="s">
        <v>138</v>
      </c>
      <c r="C57" s="12">
        <v>29</v>
      </c>
      <c r="D57" s="8">
        <v>1.85</v>
      </c>
      <c r="E57" s="12">
        <v>29</v>
      </c>
      <c r="F57" s="8">
        <v>3.06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147</v>
      </c>
      <c r="C58" s="12">
        <v>26</v>
      </c>
      <c r="D58" s="8">
        <v>1.66</v>
      </c>
      <c r="E58" s="12">
        <v>12</v>
      </c>
      <c r="F58" s="8">
        <v>1.27</v>
      </c>
      <c r="G58" s="12">
        <v>14</v>
      </c>
      <c r="H58" s="8">
        <v>2.34</v>
      </c>
      <c r="I58" s="12">
        <v>0</v>
      </c>
    </row>
    <row r="59" spans="2:9" ht="15" customHeight="1" x14ac:dyDescent="0.2">
      <c r="B59" t="s">
        <v>123</v>
      </c>
      <c r="C59" s="12">
        <v>25</v>
      </c>
      <c r="D59" s="8">
        <v>1.59</v>
      </c>
      <c r="E59" s="12">
        <v>12</v>
      </c>
      <c r="F59" s="8">
        <v>1.27</v>
      </c>
      <c r="G59" s="12">
        <v>13</v>
      </c>
      <c r="H59" s="8">
        <v>2.17</v>
      </c>
      <c r="I59" s="12">
        <v>0</v>
      </c>
    </row>
    <row r="60" spans="2:9" ht="15" customHeight="1" x14ac:dyDescent="0.2">
      <c r="B60" t="s">
        <v>129</v>
      </c>
      <c r="C60" s="12">
        <v>25</v>
      </c>
      <c r="D60" s="8">
        <v>1.59</v>
      </c>
      <c r="E60" s="12">
        <v>18</v>
      </c>
      <c r="F60" s="8">
        <v>1.9</v>
      </c>
      <c r="G60" s="12">
        <v>7</v>
      </c>
      <c r="H60" s="8">
        <v>1.17</v>
      </c>
      <c r="I60" s="12">
        <v>0</v>
      </c>
    </row>
    <row r="61" spans="2:9" ht="15" customHeight="1" x14ac:dyDescent="0.2">
      <c r="B61" t="s">
        <v>121</v>
      </c>
      <c r="C61" s="12">
        <v>24</v>
      </c>
      <c r="D61" s="8">
        <v>1.53</v>
      </c>
      <c r="E61" s="12">
        <v>13</v>
      </c>
      <c r="F61" s="8">
        <v>1.37</v>
      </c>
      <c r="G61" s="12">
        <v>11</v>
      </c>
      <c r="H61" s="8">
        <v>1.84</v>
      </c>
      <c r="I61" s="12">
        <v>0</v>
      </c>
    </row>
    <row r="62" spans="2:9" ht="15" customHeight="1" x14ac:dyDescent="0.2">
      <c r="B62" t="s">
        <v>126</v>
      </c>
      <c r="C62" s="12">
        <v>24</v>
      </c>
      <c r="D62" s="8">
        <v>1.53</v>
      </c>
      <c r="E62" s="12">
        <v>11</v>
      </c>
      <c r="F62" s="8">
        <v>1.1599999999999999</v>
      </c>
      <c r="G62" s="12">
        <v>13</v>
      </c>
      <c r="H62" s="8">
        <v>2.17</v>
      </c>
      <c r="I62" s="12">
        <v>0</v>
      </c>
    </row>
    <row r="63" spans="2:9" ht="15" customHeight="1" x14ac:dyDescent="0.2">
      <c r="B63" t="s">
        <v>133</v>
      </c>
      <c r="C63" s="12">
        <v>24</v>
      </c>
      <c r="D63" s="8">
        <v>1.53</v>
      </c>
      <c r="E63" s="12">
        <v>21</v>
      </c>
      <c r="F63" s="8">
        <v>2.2200000000000002</v>
      </c>
      <c r="G63" s="12">
        <v>3</v>
      </c>
      <c r="H63" s="8">
        <v>0.5</v>
      </c>
      <c r="I63" s="12">
        <v>0</v>
      </c>
    </row>
    <row r="64" spans="2:9" ht="15" customHeight="1" x14ac:dyDescent="0.2">
      <c r="B64" t="s">
        <v>125</v>
      </c>
      <c r="C64" s="12">
        <v>23</v>
      </c>
      <c r="D64" s="8">
        <v>1.46</v>
      </c>
      <c r="E64" s="12">
        <v>20</v>
      </c>
      <c r="F64" s="8">
        <v>2.11</v>
      </c>
      <c r="G64" s="12">
        <v>3</v>
      </c>
      <c r="H64" s="8">
        <v>0.5</v>
      </c>
      <c r="I64" s="12">
        <v>0</v>
      </c>
    </row>
    <row r="65" spans="2:9" ht="15" customHeight="1" x14ac:dyDescent="0.2">
      <c r="B65" t="s">
        <v>148</v>
      </c>
      <c r="C65" s="12">
        <v>21</v>
      </c>
      <c r="D65" s="8">
        <v>1.34</v>
      </c>
      <c r="E65" s="12">
        <v>21</v>
      </c>
      <c r="F65" s="8">
        <v>2.2200000000000002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159</v>
      </c>
      <c r="C66" s="12">
        <v>20</v>
      </c>
      <c r="D66" s="8">
        <v>1.27</v>
      </c>
      <c r="E66" s="12">
        <v>9</v>
      </c>
      <c r="F66" s="8">
        <v>0.95</v>
      </c>
      <c r="G66" s="12">
        <v>11</v>
      </c>
      <c r="H66" s="8">
        <v>1.84</v>
      </c>
      <c r="I66" s="12">
        <v>0</v>
      </c>
    </row>
    <row r="68" spans="2:9" ht="15" customHeight="1" x14ac:dyDescent="0.2">
      <c r="B68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D485B-A885-402F-AD5B-F0CA206A378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257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1</v>
      </c>
      <c r="D5" s="8">
        <v>0.08</v>
      </c>
      <c r="E5" s="12">
        <v>0</v>
      </c>
      <c r="F5" s="8">
        <v>0</v>
      </c>
      <c r="G5" s="12">
        <v>1</v>
      </c>
      <c r="H5" s="8">
        <v>0.17</v>
      </c>
      <c r="I5" s="12">
        <v>0</v>
      </c>
    </row>
    <row r="6" spans="2:9" ht="15" customHeight="1" x14ac:dyDescent="0.2">
      <c r="B6" t="s">
        <v>37</v>
      </c>
      <c r="C6" s="12">
        <v>241</v>
      </c>
      <c r="D6" s="8">
        <v>18.87</v>
      </c>
      <c r="E6" s="12">
        <v>74</v>
      </c>
      <c r="F6" s="8">
        <v>11.18</v>
      </c>
      <c r="G6" s="12">
        <v>167</v>
      </c>
      <c r="H6" s="8">
        <v>28.6</v>
      </c>
      <c r="I6" s="12">
        <v>0</v>
      </c>
    </row>
    <row r="7" spans="2:9" ht="15" customHeight="1" x14ac:dyDescent="0.2">
      <c r="B7" t="s">
        <v>38</v>
      </c>
      <c r="C7" s="12">
        <v>162</v>
      </c>
      <c r="D7" s="8">
        <v>12.69</v>
      </c>
      <c r="E7" s="12">
        <v>62</v>
      </c>
      <c r="F7" s="8">
        <v>9.3699999999999992</v>
      </c>
      <c r="G7" s="12">
        <v>100</v>
      </c>
      <c r="H7" s="8">
        <v>17.12</v>
      </c>
      <c r="I7" s="12">
        <v>0</v>
      </c>
    </row>
    <row r="8" spans="2:9" ht="15" customHeight="1" x14ac:dyDescent="0.2">
      <c r="B8" t="s">
        <v>39</v>
      </c>
      <c r="C8" s="12">
        <v>3</v>
      </c>
      <c r="D8" s="8">
        <v>0.23</v>
      </c>
      <c r="E8" s="12">
        <v>0</v>
      </c>
      <c r="F8" s="8">
        <v>0</v>
      </c>
      <c r="G8" s="12">
        <v>3</v>
      </c>
      <c r="H8" s="8">
        <v>0.51</v>
      </c>
      <c r="I8" s="12">
        <v>0</v>
      </c>
    </row>
    <row r="9" spans="2:9" ht="15" customHeight="1" x14ac:dyDescent="0.2">
      <c r="B9" t="s">
        <v>40</v>
      </c>
      <c r="C9" s="12">
        <v>4</v>
      </c>
      <c r="D9" s="8">
        <v>0.31</v>
      </c>
      <c r="E9" s="12">
        <v>1</v>
      </c>
      <c r="F9" s="8">
        <v>0.15</v>
      </c>
      <c r="G9" s="12">
        <v>3</v>
      </c>
      <c r="H9" s="8">
        <v>0.51</v>
      </c>
      <c r="I9" s="12">
        <v>0</v>
      </c>
    </row>
    <row r="10" spans="2:9" ht="15" customHeight="1" x14ac:dyDescent="0.2">
      <c r="B10" t="s">
        <v>41</v>
      </c>
      <c r="C10" s="12">
        <v>11</v>
      </c>
      <c r="D10" s="8">
        <v>0.86</v>
      </c>
      <c r="E10" s="12">
        <v>1</v>
      </c>
      <c r="F10" s="8">
        <v>0.15</v>
      </c>
      <c r="G10" s="12">
        <v>10</v>
      </c>
      <c r="H10" s="8">
        <v>1.71</v>
      </c>
      <c r="I10" s="12">
        <v>0</v>
      </c>
    </row>
    <row r="11" spans="2:9" ht="15" customHeight="1" x14ac:dyDescent="0.2">
      <c r="B11" t="s">
        <v>42</v>
      </c>
      <c r="C11" s="12">
        <v>311</v>
      </c>
      <c r="D11" s="8">
        <v>24.35</v>
      </c>
      <c r="E11" s="12">
        <v>168</v>
      </c>
      <c r="F11" s="8">
        <v>25.38</v>
      </c>
      <c r="G11" s="12">
        <v>143</v>
      </c>
      <c r="H11" s="8">
        <v>24.49</v>
      </c>
      <c r="I11" s="12">
        <v>0</v>
      </c>
    </row>
    <row r="12" spans="2:9" ht="15" customHeight="1" x14ac:dyDescent="0.2">
      <c r="B12" t="s">
        <v>43</v>
      </c>
      <c r="C12" s="12">
        <v>5</v>
      </c>
      <c r="D12" s="8">
        <v>0.39</v>
      </c>
      <c r="E12" s="12">
        <v>0</v>
      </c>
      <c r="F12" s="8">
        <v>0</v>
      </c>
      <c r="G12" s="12">
        <v>5</v>
      </c>
      <c r="H12" s="8">
        <v>0.86</v>
      </c>
      <c r="I12" s="12">
        <v>0</v>
      </c>
    </row>
    <row r="13" spans="2:9" ht="15" customHeight="1" x14ac:dyDescent="0.2">
      <c r="B13" t="s">
        <v>44</v>
      </c>
      <c r="C13" s="12">
        <v>51</v>
      </c>
      <c r="D13" s="8">
        <v>3.99</v>
      </c>
      <c r="E13" s="12">
        <v>22</v>
      </c>
      <c r="F13" s="8">
        <v>3.32</v>
      </c>
      <c r="G13" s="12">
        <v>29</v>
      </c>
      <c r="H13" s="8">
        <v>4.97</v>
      </c>
      <c r="I13" s="12">
        <v>0</v>
      </c>
    </row>
    <row r="14" spans="2:9" ht="15" customHeight="1" x14ac:dyDescent="0.2">
      <c r="B14" t="s">
        <v>45</v>
      </c>
      <c r="C14" s="12">
        <v>58</v>
      </c>
      <c r="D14" s="8">
        <v>4.54</v>
      </c>
      <c r="E14" s="12">
        <v>33</v>
      </c>
      <c r="F14" s="8">
        <v>4.9800000000000004</v>
      </c>
      <c r="G14" s="12">
        <v>23</v>
      </c>
      <c r="H14" s="8">
        <v>3.94</v>
      </c>
      <c r="I14" s="12">
        <v>0</v>
      </c>
    </row>
    <row r="15" spans="2:9" ht="15" customHeight="1" x14ac:dyDescent="0.2">
      <c r="B15" t="s">
        <v>46</v>
      </c>
      <c r="C15" s="12">
        <v>86</v>
      </c>
      <c r="D15" s="8">
        <v>6.73</v>
      </c>
      <c r="E15" s="12">
        <v>66</v>
      </c>
      <c r="F15" s="8">
        <v>9.9700000000000006</v>
      </c>
      <c r="G15" s="12">
        <v>19</v>
      </c>
      <c r="H15" s="8">
        <v>3.25</v>
      </c>
      <c r="I15" s="12">
        <v>0</v>
      </c>
    </row>
    <row r="16" spans="2:9" ht="15" customHeight="1" x14ac:dyDescent="0.2">
      <c r="B16" t="s">
        <v>47</v>
      </c>
      <c r="C16" s="12">
        <v>181</v>
      </c>
      <c r="D16" s="8">
        <v>14.17</v>
      </c>
      <c r="E16" s="12">
        <v>147</v>
      </c>
      <c r="F16" s="8">
        <v>22.21</v>
      </c>
      <c r="G16" s="12">
        <v>31</v>
      </c>
      <c r="H16" s="8">
        <v>5.31</v>
      </c>
      <c r="I16" s="12">
        <v>0</v>
      </c>
    </row>
    <row r="17" spans="2:9" ht="15" customHeight="1" x14ac:dyDescent="0.2">
      <c r="B17" t="s">
        <v>48</v>
      </c>
      <c r="C17" s="12">
        <v>44</v>
      </c>
      <c r="D17" s="8">
        <v>3.45</v>
      </c>
      <c r="E17" s="12">
        <v>22</v>
      </c>
      <c r="F17" s="8">
        <v>3.32</v>
      </c>
      <c r="G17" s="12">
        <v>7</v>
      </c>
      <c r="H17" s="8">
        <v>1.2</v>
      </c>
      <c r="I17" s="12">
        <v>0</v>
      </c>
    </row>
    <row r="18" spans="2:9" ht="15" customHeight="1" x14ac:dyDescent="0.2">
      <c r="B18" t="s">
        <v>49</v>
      </c>
      <c r="C18" s="12">
        <v>69</v>
      </c>
      <c r="D18" s="8">
        <v>5.4</v>
      </c>
      <c r="E18" s="12">
        <v>41</v>
      </c>
      <c r="F18" s="8">
        <v>6.19</v>
      </c>
      <c r="G18" s="12">
        <v>20</v>
      </c>
      <c r="H18" s="8">
        <v>3.42</v>
      </c>
      <c r="I18" s="12">
        <v>2</v>
      </c>
    </row>
    <row r="19" spans="2:9" ht="15" customHeight="1" x14ac:dyDescent="0.2">
      <c r="B19" t="s">
        <v>50</v>
      </c>
      <c r="C19" s="12">
        <v>50</v>
      </c>
      <c r="D19" s="8">
        <v>3.92</v>
      </c>
      <c r="E19" s="12">
        <v>25</v>
      </c>
      <c r="F19" s="8">
        <v>3.78</v>
      </c>
      <c r="G19" s="12">
        <v>23</v>
      </c>
      <c r="H19" s="8">
        <v>3.94</v>
      </c>
      <c r="I19" s="12">
        <v>0</v>
      </c>
    </row>
    <row r="20" spans="2:9" ht="15" customHeight="1" x14ac:dyDescent="0.2">
      <c r="B20" s="9" t="s">
        <v>243</v>
      </c>
      <c r="C20" s="12">
        <f>SUM(LTBL_10211[総数／事業所数])</f>
        <v>1277</v>
      </c>
      <c r="E20" s="12">
        <f>SUBTOTAL(109,LTBL_10211[個人／事業所数])</f>
        <v>662</v>
      </c>
      <c r="G20" s="12">
        <f>SUBTOTAL(109,LTBL_10211[法人／事業所数])</f>
        <v>584</v>
      </c>
      <c r="I20" s="12">
        <f>SUBTOTAL(109,LTBL_10211[法人以外の団体／事業所数])</f>
        <v>2</v>
      </c>
    </row>
    <row r="21" spans="2:9" ht="15" customHeight="1" x14ac:dyDescent="0.2">
      <c r="E21" s="11">
        <f>LTBL_10211[[#Totals],[個人／事業所数]]/LTBL_10211[[#Totals],[総数／事業所数]]</f>
        <v>0.51840250587314018</v>
      </c>
      <c r="G21" s="11">
        <f>LTBL_10211[[#Totals],[法人／事業所数]]/LTBL_10211[[#Totals],[総数／事業所数]]</f>
        <v>0.45732184808144088</v>
      </c>
      <c r="I21" s="11">
        <f>LTBL_10211[[#Totals],[法人以外の団体／事業所数]]/LTBL_10211[[#Totals],[総数／事業所数]]</f>
        <v>1.5661707126076742E-3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156</v>
      </c>
      <c r="D24" s="8">
        <v>12.22</v>
      </c>
      <c r="E24" s="12">
        <v>138</v>
      </c>
      <c r="F24" s="8">
        <v>20.85</v>
      </c>
      <c r="G24" s="12">
        <v>18</v>
      </c>
      <c r="H24" s="8">
        <v>3.08</v>
      </c>
      <c r="I24" s="12">
        <v>0</v>
      </c>
    </row>
    <row r="25" spans="2:9" ht="15" customHeight="1" x14ac:dyDescent="0.2">
      <c r="B25" t="s">
        <v>59</v>
      </c>
      <c r="C25" s="12">
        <v>128</v>
      </c>
      <c r="D25" s="8">
        <v>10.02</v>
      </c>
      <c r="E25" s="12">
        <v>36</v>
      </c>
      <c r="F25" s="8">
        <v>5.44</v>
      </c>
      <c r="G25" s="12">
        <v>92</v>
      </c>
      <c r="H25" s="8">
        <v>15.75</v>
      </c>
      <c r="I25" s="12">
        <v>0</v>
      </c>
    </row>
    <row r="26" spans="2:9" ht="15" customHeight="1" x14ac:dyDescent="0.2">
      <c r="B26" t="s">
        <v>68</v>
      </c>
      <c r="C26" s="12">
        <v>95</v>
      </c>
      <c r="D26" s="8">
        <v>7.44</v>
      </c>
      <c r="E26" s="12">
        <v>59</v>
      </c>
      <c r="F26" s="8">
        <v>8.91</v>
      </c>
      <c r="G26" s="12">
        <v>36</v>
      </c>
      <c r="H26" s="8">
        <v>6.16</v>
      </c>
      <c r="I26" s="12">
        <v>0</v>
      </c>
    </row>
    <row r="27" spans="2:9" ht="15" customHeight="1" x14ac:dyDescent="0.2">
      <c r="B27" t="s">
        <v>73</v>
      </c>
      <c r="C27" s="12">
        <v>70</v>
      </c>
      <c r="D27" s="8">
        <v>5.48</v>
      </c>
      <c r="E27" s="12">
        <v>61</v>
      </c>
      <c r="F27" s="8">
        <v>9.2100000000000009</v>
      </c>
      <c r="G27" s="12">
        <v>9</v>
      </c>
      <c r="H27" s="8">
        <v>1.54</v>
      </c>
      <c r="I27" s="12">
        <v>0</v>
      </c>
    </row>
    <row r="28" spans="2:9" ht="15" customHeight="1" x14ac:dyDescent="0.2">
      <c r="B28" t="s">
        <v>67</v>
      </c>
      <c r="C28" s="12">
        <v>67</v>
      </c>
      <c r="D28" s="8">
        <v>5.25</v>
      </c>
      <c r="E28" s="12">
        <v>40</v>
      </c>
      <c r="F28" s="8">
        <v>6.04</v>
      </c>
      <c r="G28" s="12">
        <v>27</v>
      </c>
      <c r="H28" s="8">
        <v>4.62</v>
      </c>
      <c r="I28" s="12">
        <v>0</v>
      </c>
    </row>
    <row r="29" spans="2:9" ht="15" customHeight="1" x14ac:dyDescent="0.2">
      <c r="B29" t="s">
        <v>66</v>
      </c>
      <c r="C29" s="12">
        <v>65</v>
      </c>
      <c r="D29" s="8">
        <v>5.09</v>
      </c>
      <c r="E29" s="12">
        <v>40</v>
      </c>
      <c r="F29" s="8">
        <v>6.04</v>
      </c>
      <c r="G29" s="12">
        <v>25</v>
      </c>
      <c r="H29" s="8">
        <v>4.28</v>
      </c>
      <c r="I29" s="12">
        <v>0</v>
      </c>
    </row>
    <row r="30" spans="2:9" ht="15" customHeight="1" x14ac:dyDescent="0.2">
      <c r="B30" t="s">
        <v>60</v>
      </c>
      <c r="C30" s="12">
        <v>61</v>
      </c>
      <c r="D30" s="8">
        <v>4.78</v>
      </c>
      <c r="E30" s="12">
        <v>25</v>
      </c>
      <c r="F30" s="8">
        <v>3.78</v>
      </c>
      <c r="G30" s="12">
        <v>36</v>
      </c>
      <c r="H30" s="8">
        <v>6.16</v>
      </c>
      <c r="I30" s="12">
        <v>0</v>
      </c>
    </row>
    <row r="31" spans="2:9" ht="15" customHeight="1" x14ac:dyDescent="0.2">
      <c r="B31" t="s">
        <v>61</v>
      </c>
      <c r="C31" s="12">
        <v>52</v>
      </c>
      <c r="D31" s="8">
        <v>4.07</v>
      </c>
      <c r="E31" s="12">
        <v>13</v>
      </c>
      <c r="F31" s="8">
        <v>1.96</v>
      </c>
      <c r="G31" s="12">
        <v>39</v>
      </c>
      <c r="H31" s="8">
        <v>6.68</v>
      </c>
      <c r="I31" s="12">
        <v>0</v>
      </c>
    </row>
    <row r="32" spans="2:9" ht="15" customHeight="1" x14ac:dyDescent="0.2">
      <c r="B32" t="s">
        <v>75</v>
      </c>
      <c r="C32" s="12">
        <v>44</v>
      </c>
      <c r="D32" s="8">
        <v>3.45</v>
      </c>
      <c r="E32" s="12">
        <v>22</v>
      </c>
      <c r="F32" s="8">
        <v>3.32</v>
      </c>
      <c r="G32" s="12">
        <v>7</v>
      </c>
      <c r="H32" s="8">
        <v>1.2</v>
      </c>
      <c r="I32" s="12">
        <v>0</v>
      </c>
    </row>
    <row r="33" spans="2:9" ht="15" customHeight="1" x14ac:dyDescent="0.2">
      <c r="B33" t="s">
        <v>76</v>
      </c>
      <c r="C33" s="12">
        <v>44</v>
      </c>
      <c r="D33" s="8">
        <v>3.45</v>
      </c>
      <c r="E33" s="12">
        <v>41</v>
      </c>
      <c r="F33" s="8">
        <v>6.19</v>
      </c>
      <c r="G33" s="12">
        <v>3</v>
      </c>
      <c r="H33" s="8">
        <v>0.51</v>
      </c>
      <c r="I33" s="12">
        <v>0</v>
      </c>
    </row>
    <row r="34" spans="2:9" ht="15" customHeight="1" x14ac:dyDescent="0.2">
      <c r="B34" t="s">
        <v>70</v>
      </c>
      <c r="C34" s="12">
        <v>33</v>
      </c>
      <c r="D34" s="8">
        <v>2.58</v>
      </c>
      <c r="E34" s="12">
        <v>19</v>
      </c>
      <c r="F34" s="8">
        <v>2.87</v>
      </c>
      <c r="G34" s="12">
        <v>14</v>
      </c>
      <c r="H34" s="8">
        <v>2.4</v>
      </c>
      <c r="I34" s="12">
        <v>0</v>
      </c>
    </row>
    <row r="35" spans="2:9" ht="15" customHeight="1" x14ac:dyDescent="0.2">
      <c r="B35" t="s">
        <v>63</v>
      </c>
      <c r="C35" s="12">
        <v>32</v>
      </c>
      <c r="D35" s="8">
        <v>2.5099999999999998</v>
      </c>
      <c r="E35" s="12">
        <v>11</v>
      </c>
      <c r="F35" s="8">
        <v>1.66</v>
      </c>
      <c r="G35" s="12">
        <v>21</v>
      </c>
      <c r="H35" s="8">
        <v>3.6</v>
      </c>
      <c r="I35" s="12">
        <v>0</v>
      </c>
    </row>
    <row r="36" spans="2:9" ht="15" customHeight="1" x14ac:dyDescent="0.2">
      <c r="B36" t="s">
        <v>71</v>
      </c>
      <c r="C36" s="12">
        <v>32</v>
      </c>
      <c r="D36" s="8">
        <v>2.5099999999999998</v>
      </c>
      <c r="E36" s="12">
        <v>23</v>
      </c>
      <c r="F36" s="8">
        <v>3.47</v>
      </c>
      <c r="G36" s="12">
        <v>9</v>
      </c>
      <c r="H36" s="8">
        <v>1.54</v>
      </c>
      <c r="I36" s="12">
        <v>0</v>
      </c>
    </row>
    <row r="37" spans="2:9" ht="15" customHeight="1" x14ac:dyDescent="0.2">
      <c r="B37" t="s">
        <v>77</v>
      </c>
      <c r="C37" s="12">
        <v>25</v>
      </c>
      <c r="D37" s="8">
        <v>1.96</v>
      </c>
      <c r="E37" s="12">
        <v>0</v>
      </c>
      <c r="F37" s="8">
        <v>0</v>
      </c>
      <c r="G37" s="12">
        <v>17</v>
      </c>
      <c r="H37" s="8">
        <v>2.91</v>
      </c>
      <c r="I37" s="12">
        <v>2</v>
      </c>
    </row>
    <row r="38" spans="2:9" ht="15" customHeight="1" x14ac:dyDescent="0.2">
      <c r="B38" t="s">
        <v>65</v>
      </c>
      <c r="C38" s="12">
        <v>23</v>
      </c>
      <c r="D38" s="8">
        <v>1.8</v>
      </c>
      <c r="E38" s="12">
        <v>11</v>
      </c>
      <c r="F38" s="8">
        <v>1.66</v>
      </c>
      <c r="G38" s="12">
        <v>12</v>
      </c>
      <c r="H38" s="8">
        <v>2.0499999999999998</v>
      </c>
      <c r="I38" s="12">
        <v>0</v>
      </c>
    </row>
    <row r="39" spans="2:9" ht="15" customHeight="1" x14ac:dyDescent="0.2">
      <c r="B39" t="s">
        <v>78</v>
      </c>
      <c r="C39" s="12">
        <v>22</v>
      </c>
      <c r="D39" s="8">
        <v>1.72</v>
      </c>
      <c r="E39" s="12">
        <v>18</v>
      </c>
      <c r="F39" s="8">
        <v>2.72</v>
      </c>
      <c r="G39" s="12">
        <v>4</v>
      </c>
      <c r="H39" s="8">
        <v>0.68</v>
      </c>
      <c r="I39" s="12">
        <v>0</v>
      </c>
    </row>
    <row r="40" spans="2:9" ht="15" customHeight="1" x14ac:dyDescent="0.2">
      <c r="B40" t="s">
        <v>80</v>
      </c>
      <c r="C40" s="12">
        <v>21</v>
      </c>
      <c r="D40" s="8">
        <v>1.64</v>
      </c>
      <c r="E40" s="12">
        <v>8</v>
      </c>
      <c r="F40" s="8">
        <v>1.21</v>
      </c>
      <c r="G40" s="12">
        <v>13</v>
      </c>
      <c r="H40" s="8">
        <v>2.23</v>
      </c>
      <c r="I40" s="12">
        <v>0</v>
      </c>
    </row>
    <row r="41" spans="2:9" ht="15" customHeight="1" x14ac:dyDescent="0.2">
      <c r="B41" t="s">
        <v>72</v>
      </c>
      <c r="C41" s="12">
        <v>21</v>
      </c>
      <c r="D41" s="8">
        <v>1.64</v>
      </c>
      <c r="E41" s="12">
        <v>8</v>
      </c>
      <c r="F41" s="8">
        <v>1.21</v>
      </c>
      <c r="G41" s="12">
        <v>12</v>
      </c>
      <c r="H41" s="8">
        <v>2.0499999999999998</v>
      </c>
      <c r="I41" s="12">
        <v>0</v>
      </c>
    </row>
    <row r="42" spans="2:9" ht="15" customHeight="1" x14ac:dyDescent="0.2">
      <c r="B42" t="s">
        <v>82</v>
      </c>
      <c r="C42" s="12">
        <v>15</v>
      </c>
      <c r="D42" s="8">
        <v>1.17</v>
      </c>
      <c r="E42" s="12">
        <v>4</v>
      </c>
      <c r="F42" s="8">
        <v>0.6</v>
      </c>
      <c r="G42" s="12">
        <v>11</v>
      </c>
      <c r="H42" s="8">
        <v>1.88</v>
      </c>
      <c r="I42" s="12">
        <v>0</v>
      </c>
    </row>
    <row r="43" spans="2:9" ht="15" customHeight="1" x14ac:dyDescent="0.2">
      <c r="B43" t="s">
        <v>89</v>
      </c>
      <c r="C43" s="12">
        <v>15</v>
      </c>
      <c r="D43" s="8">
        <v>1.17</v>
      </c>
      <c r="E43" s="12">
        <v>5</v>
      </c>
      <c r="F43" s="8">
        <v>0.76</v>
      </c>
      <c r="G43" s="12">
        <v>9</v>
      </c>
      <c r="H43" s="8">
        <v>1.54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136</v>
      </c>
      <c r="C47" s="12">
        <v>80</v>
      </c>
      <c r="D47" s="8">
        <v>6.26</v>
      </c>
      <c r="E47" s="12">
        <v>74</v>
      </c>
      <c r="F47" s="8">
        <v>11.18</v>
      </c>
      <c r="G47" s="12">
        <v>6</v>
      </c>
      <c r="H47" s="8">
        <v>1.03</v>
      </c>
      <c r="I47" s="12">
        <v>0</v>
      </c>
    </row>
    <row r="48" spans="2:9" ht="15" customHeight="1" x14ac:dyDescent="0.2">
      <c r="B48" t="s">
        <v>135</v>
      </c>
      <c r="C48" s="12">
        <v>52</v>
      </c>
      <c r="D48" s="8">
        <v>4.07</v>
      </c>
      <c r="E48" s="12">
        <v>52</v>
      </c>
      <c r="F48" s="8">
        <v>7.85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120</v>
      </c>
      <c r="C49" s="12">
        <v>47</v>
      </c>
      <c r="D49" s="8">
        <v>3.68</v>
      </c>
      <c r="E49" s="12">
        <v>6</v>
      </c>
      <c r="F49" s="8">
        <v>0.91</v>
      </c>
      <c r="G49" s="12">
        <v>41</v>
      </c>
      <c r="H49" s="8">
        <v>7.02</v>
      </c>
      <c r="I49" s="12">
        <v>0</v>
      </c>
    </row>
    <row r="50" spans="2:9" ht="15" customHeight="1" x14ac:dyDescent="0.2">
      <c r="B50" t="s">
        <v>127</v>
      </c>
      <c r="C50" s="12">
        <v>42</v>
      </c>
      <c r="D50" s="8">
        <v>3.29</v>
      </c>
      <c r="E50" s="12">
        <v>26</v>
      </c>
      <c r="F50" s="8">
        <v>3.93</v>
      </c>
      <c r="G50" s="12">
        <v>16</v>
      </c>
      <c r="H50" s="8">
        <v>2.74</v>
      </c>
      <c r="I50" s="12">
        <v>0</v>
      </c>
    </row>
    <row r="51" spans="2:9" ht="15" customHeight="1" x14ac:dyDescent="0.2">
      <c r="B51" t="s">
        <v>122</v>
      </c>
      <c r="C51" s="12">
        <v>33</v>
      </c>
      <c r="D51" s="8">
        <v>2.58</v>
      </c>
      <c r="E51" s="12">
        <v>16</v>
      </c>
      <c r="F51" s="8">
        <v>2.42</v>
      </c>
      <c r="G51" s="12">
        <v>17</v>
      </c>
      <c r="H51" s="8">
        <v>2.91</v>
      </c>
      <c r="I51" s="12">
        <v>0</v>
      </c>
    </row>
    <row r="52" spans="2:9" ht="15" customHeight="1" x14ac:dyDescent="0.2">
      <c r="B52" t="s">
        <v>138</v>
      </c>
      <c r="C52" s="12">
        <v>30</v>
      </c>
      <c r="D52" s="8">
        <v>2.35</v>
      </c>
      <c r="E52" s="12">
        <v>30</v>
      </c>
      <c r="F52" s="8">
        <v>4.53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129</v>
      </c>
      <c r="C53" s="12">
        <v>26</v>
      </c>
      <c r="D53" s="8">
        <v>2.04</v>
      </c>
      <c r="E53" s="12">
        <v>19</v>
      </c>
      <c r="F53" s="8">
        <v>2.87</v>
      </c>
      <c r="G53" s="12">
        <v>7</v>
      </c>
      <c r="H53" s="8">
        <v>1.2</v>
      </c>
      <c r="I53" s="12">
        <v>0</v>
      </c>
    </row>
    <row r="54" spans="2:9" ht="15" customHeight="1" x14ac:dyDescent="0.2">
      <c r="B54" t="s">
        <v>121</v>
      </c>
      <c r="C54" s="12">
        <v>25</v>
      </c>
      <c r="D54" s="8">
        <v>1.96</v>
      </c>
      <c r="E54" s="12">
        <v>7</v>
      </c>
      <c r="F54" s="8">
        <v>1.06</v>
      </c>
      <c r="G54" s="12">
        <v>18</v>
      </c>
      <c r="H54" s="8">
        <v>3.08</v>
      </c>
      <c r="I54" s="12">
        <v>0</v>
      </c>
    </row>
    <row r="55" spans="2:9" ht="15" customHeight="1" x14ac:dyDescent="0.2">
      <c r="B55" t="s">
        <v>123</v>
      </c>
      <c r="C55" s="12">
        <v>23</v>
      </c>
      <c r="D55" s="8">
        <v>1.8</v>
      </c>
      <c r="E55" s="12">
        <v>7</v>
      </c>
      <c r="F55" s="8">
        <v>1.06</v>
      </c>
      <c r="G55" s="12">
        <v>16</v>
      </c>
      <c r="H55" s="8">
        <v>2.74</v>
      </c>
      <c r="I55" s="12">
        <v>0</v>
      </c>
    </row>
    <row r="56" spans="2:9" ht="15" customHeight="1" x14ac:dyDescent="0.2">
      <c r="B56" t="s">
        <v>131</v>
      </c>
      <c r="C56" s="12">
        <v>22</v>
      </c>
      <c r="D56" s="8">
        <v>1.72</v>
      </c>
      <c r="E56" s="12">
        <v>12</v>
      </c>
      <c r="F56" s="8">
        <v>1.81</v>
      </c>
      <c r="G56" s="12">
        <v>10</v>
      </c>
      <c r="H56" s="8">
        <v>1.71</v>
      </c>
      <c r="I56" s="12">
        <v>0</v>
      </c>
    </row>
    <row r="57" spans="2:9" ht="15" customHeight="1" x14ac:dyDescent="0.2">
      <c r="B57" t="s">
        <v>139</v>
      </c>
      <c r="C57" s="12">
        <v>22</v>
      </c>
      <c r="D57" s="8">
        <v>1.72</v>
      </c>
      <c r="E57" s="12">
        <v>18</v>
      </c>
      <c r="F57" s="8">
        <v>2.72</v>
      </c>
      <c r="G57" s="12">
        <v>4</v>
      </c>
      <c r="H57" s="8">
        <v>0.68</v>
      </c>
      <c r="I57" s="12">
        <v>0</v>
      </c>
    </row>
    <row r="58" spans="2:9" ht="15" customHeight="1" x14ac:dyDescent="0.2">
      <c r="B58" t="s">
        <v>125</v>
      </c>
      <c r="C58" s="12">
        <v>21</v>
      </c>
      <c r="D58" s="8">
        <v>1.64</v>
      </c>
      <c r="E58" s="12">
        <v>16</v>
      </c>
      <c r="F58" s="8">
        <v>2.42</v>
      </c>
      <c r="G58" s="12">
        <v>5</v>
      </c>
      <c r="H58" s="8">
        <v>0.86</v>
      </c>
      <c r="I58" s="12">
        <v>0</v>
      </c>
    </row>
    <row r="59" spans="2:9" ht="15" customHeight="1" x14ac:dyDescent="0.2">
      <c r="B59" t="s">
        <v>160</v>
      </c>
      <c r="C59" s="12">
        <v>20</v>
      </c>
      <c r="D59" s="8">
        <v>1.57</v>
      </c>
      <c r="E59" s="12">
        <v>7</v>
      </c>
      <c r="F59" s="8">
        <v>1.06</v>
      </c>
      <c r="G59" s="12">
        <v>13</v>
      </c>
      <c r="H59" s="8">
        <v>2.23</v>
      </c>
      <c r="I59" s="12">
        <v>0</v>
      </c>
    </row>
    <row r="60" spans="2:9" ht="15" customHeight="1" x14ac:dyDescent="0.2">
      <c r="B60" t="s">
        <v>161</v>
      </c>
      <c r="C60" s="12">
        <v>20</v>
      </c>
      <c r="D60" s="8">
        <v>1.57</v>
      </c>
      <c r="E60" s="12">
        <v>11</v>
      </c>
      <c r="F60" s="8">
        <v>1.66</v>
      </c>
      <c r="G60" s="12">
        <v>9</v>
      </c>
      <c r="H60" s="8">
        <v>1.54</v>
      </c>
      <c r="I60" s="12">
        <v>0</v>
      </c>
    </row>
    <row r="61" spans="2:9" ht="15" customHeight="1" x14ac:dyDescent="0.2">
      <c r="B61" t="s">
        <v>124</v>
      </c>
      <c r="C61" s="12">
        <v>19</v>
      </c>
      <c r="D61" s="8">
        <v>1.49</v>
      </c>
      <c r="E61" s="12">
        <v>4</v>
      </c>
      <c r="F61" s="8">
        <v>0.6</v>
      </c>
      <c r="G61" s="12">
        <v>15</v>
      </c>
      <c r="H61" s="8">
        <v>2.57</v>
      </c>
      <c r="I61" s="12">
        <v>0</v>
      </c>
    </row>
    <row r="62" spans="2:9" ht="15" customHeight="1" x14ac:dyDescent="0.2">
      <c r="B62" t="s">
        <v>148</v>
      </c>
      <c r="C62" s="12">
        <v>19</v>
      </c>
      <c r="D62" s="8">
        <v>1.49</v>
      </c>
      <c r="E62" s="12">
        <v>17</v>
      </c>
      <c r="F62" s="8">
        <v>2.57</v>
      </c>
      <c r="G62" s="12">
        <v>2</v>
      </c>
      <c r="H62" s="8">
        <v>0.34</v>
      </c>
      <c r="I62" s="12">
        <v>0</v>
      </c>
    </row>
    <row r="63" spans="2:9" ht="15" customHeight="1" x14ac:dyDescent="0.2">
      <c r="B63" t="s">
        <v>137</v>
      </c>
      <c r="C63" s="12">
        <v>19</v>
      </c>
      <c r="D63" s="8">
        <v>1.49</v>
      </c>
      <c r="E63" s="12">
        <v>17</v>
      </c>
      <c r="F63" s="8">
        <v>2.57</v>
      </c>
      <c r="G63" s="12">
        <v>2</v>
      </c>
      <c r="H63" s="8">
        <v>0.34</v>
      </c>
      <c r="I63" s="12">
        <v>0</v>
      </c>
    </row>
    <row r="64" spans="2:9" ht="15" customHeight="1" x14ac:dyDescent="0.2">
      <c r="B64" t="s">
        <v>149</v>
      </c>
      <c r="C64" s="12">
        <v>18</v>
      </c>
      <c r="D64" s="8">
        <v>1.41</v>
      </c>
      <c r="E64" s="12">
        <v>5</v>
      </c>
      <c r="F64" s="8">
        <v>0.76</v>
      </c>
      <c r="G64" s="12">
        <v>13</v>
      </c>
      <c r="H64" s="8">
        <v>2.23</v>
      </c>
      <c r="I64" s="12">
        <v>0</v>
      </c>
    </row>
    <row r="65" spans="2:9" ht="15" customHeight="1" x14ac:dyDescent="0.2">
      <c r="B65" t="s">
        <v>128</v>
      </c>
      <c r="C65" s="12">
        <v>18</v>
      </c>
      <c r="D65" s="8">
        <v>1.41</v>
      </c>
      <c r="E65" s="12">
        <v>7</v>
      </c>
      <c r="F65" s="8">
        <v>1.06</v>
      </c>
      <c r="G65" s="12">
        <v>11</v>
      </c>
      <c r="H65" s="8">
        <v>1.88</v>
      </c>
      <c r="I65" s="12">
        <v>0</v>
      </c>
    </row>
    <row r="66" spans="2:9" ht="15" customHeight="1" x14ac:dyDescent="0.2">
      <c r="B66" t="s">
        <v>162</v>
      </c>
      <c r="C66" s="12">
        <v>18</v>
      </c>
      <c r="D66" s="8">
        <v>1.41</v>
      </c>
      <c r="E66" s="12">
        <v>8</v>
      </c>
      <c r="F66" s="8">
        <v>1.21</v>
      </c>
      <c r="G66" s="12">
        <v>10</v>
      </c>
      <c r="H66" s="8">
        <v>1.71</v>
      </c>
      <c r="I66" s="12">
        <v>0</v>
      </c>
    </row>
    <row r="68" spans="2:9" ht="15" customHeight="1" x14ac:dyDescent="0.2">
      <c r="B68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525A6-94DC-4C94-99FF-A1FEF5BAF276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258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227</v>
      </c>
      <c r="D6" s="8">
        <v>15.46</v>
      </c>
      <c r="E6" s="12">
        <v>118</v>
      </c>
      <c r="F6" s="8">
        <v>13.83</v>
      </c>
      <c r="G6" s="12">
        <v>109</v>
      </c>
      <c r="H6" s="8">
        <v>18.14</v>
      </c>
      <c r="I6" s="12">
        <v>0</v>
      </c>
    </row>
    <row r="7" spans="2:9" ht="15" customHeight="1" x14ac:dyDescent="0.2">
      <c r="B7" t="s">
        <v>38</v>
      </c>
      <c r="C7" s="12">
        <v>305</v>
      </c>
      <c r="D7" s="8">
        <v>20.78</v>
      </c>
      <c r="E7" s="12">
        <v>163</v>
      </c>
      <c r="F7" s="8">
        <v>19.11</v>
      </c>
      <c r="G7" s="12">
        <v>142</v>
      </c>
      <c r="H7" s="8">
        <v>23.63</v>
      </c>
      <c r="I7" s="12">
        <v>0</v>
      </c>
    </row>
    <row r="8" spans="2:9" ht="15" customHeight="1" x14ac:dyDescent="0.2">
      <c r="B8" t="s">
        <v>39</v>
      </c>
      <c r="C8" s="12">
        <v>12</v>
      </c>
      <c r="D8" s="8">
        <v>0.82</v>
      </c>
      <c r="E8" s="12">
        <v>3</v>
      </c>
      <c r="F8" s="8">
        <v>0.35</v>
      </c>
      <c r="G8" s="12">
        <v>7</v>
      </c>
      <c r="H8" s="8">
        <v>1.1599999999999999</v>
      </c>
      <c r="I8" s="12">
        <v>0</v>
      </c>
    </row>
    <row r="9" spans="2:9" ht="15" customHeight="1" x14ac:dyDescent="0.2">
      <c r="B9" t="s">
        <v>40</v>
      </c>
      <c r="C9" s="12">
        <v>7</v>
      </c>
      <c r="D9" s="8">
        <v>0.48</v>
      </c>
      <c r="E9" s="12">
        <v>0</v>
      </c>
      <c r="F9" s="8">
        <v>0</v>
      </c>
      <c r="G9" s="12">
        <v>7</v>
      </c>
      <c r="H9" s="8">
        <v>1.1599999999999999</v>
      </c>
      <c r="I9" s="12">
        <v>0</v>
      </c>
    </row>
    <row r="10" spans="2:9" ht="15" customHeight="1" x14ac:dyDescent="0.2">
      <c r="B10" t="s">
        <v>41</v>
      </c>
      <c r="C10" s="12">
        <v>8</v>
      </c>
      <c r="D10" s="8">
        <v>0.54</v>
      </c>
      <c r="E10" s="12">
        <v>2</v>
      </c>
      <c r="F10" s="8">
        <v>0.23</v>
      </c>
      <c r="G10" s="12">
        <v>5</v>
      </c>
      <c r="H10" s="8">
        <v>0.83</v>
      </c>
      <c r="I10" s="12">
        <v>0</v>
      </c>
    </row>
    <row r="11" spans="2:9" ht="15" customHeight="1" x14ac:dyDescent="0.2">
      <c r="B11" t="s">
        <v>42</v>
      </c>
      <c r="C11" s="12">
        <v>341</v>
      </c>
      <c r="D11" s="8">
        <v>23.23</v>
      </c>
      <c r="E11" s="12">
        <v>174</v>
      </c>
      <c r="F11" s="8">
        <v>20.399999999999999</v>
      </c>
      <c r="G11" s="12">
        <v>166</v>
      </c>
      <c r="H11" s="8">
        <v>27.62</v>
      </c>
      <c r="I11" s="12">
        <v>1</v>
      </c>
    </row>
    <row r="12" spans="2:9" ht="15" customHeight="1" x14ac:dyDescent="0.2">
      <c r="B12" t="s">
        <v>43</v>
      </c>
      <c r="C12" s="12">
        <v>4</v>
      </c>
      <c r="D12" s="8">
        <v>0.27</v>
      </c>
      <c r="E12" s="12">
        <v>1</v>
      </c>
      <c r="F12" s="8">
        <v>0.12</v>
      </c>
      <c r="G12" s="12">
        <v>3</v>
      </c>
      <c r="H12" s="8">
        <v>0.5</v>
      </c>
      <c r="I12" s="12">
        <v>0</v>
      </c>
    </row>
    <row r="13" spans="2:9" ht="15" customHeight="1" x14ac:dyDescent="0.2">
      <c r="B13" t="s">
        <v>44</v>
      </c>
      <c r="C13" s="12">
        <v>111</v>
      </c>
      <c r="D13" s="8">
        <v>7.56</v>
      </c>
      <c r="E13" s="12">
        <v>51</v>
      </c>
      <c r="F13" s="8">
        <v>5.98</v>
      </c>
      <c r="G13" s="12">
        <v>60</v>
      </c>
      <c r="H13" s="8">
        <v>9.98</v>
      </c>
      <c r="I13" s="12">
        <v>0</v>
      </c>
    </row>
    <row r="14" spans="2:9" ht="15" customHeight="1" x14ac:dyDescent="0.2">
      <c r="B14" t="s">
        <v>45</v>
      </c>
      <c r="C14" s="12">
        <v>41</v>
      </c>
      <c r="D14" s="8">
        <v>2.79</v>
      </c>
      <c r="E14" s="12">
        <v>28</v>
      </c>
      <c r="F14" s="8">
        <v>3.28</v>
      </c>
      <c r="G14" s="12">
        <v>11</v>
      </c>
      <c r="H14" s="8">
        <v>1.83</v>
      </c>
      <c r="I14" s="12">
        <v>0</v>
      </c>
    </row>
    <row r="15" spans="2:9" ht="15" customHeight="1" x14ac:dyDescent="0.2">
      <c r="B15" t="s">
        <v>46</v>
      </c>
      <c r="C15" s="12">
        <v>124</v>
      </c>
      <c r="D15" s="8">
        <v>8.4499999999999993</v>
      </c>
      <c r="E15" s="12">
        <v>99</v>
      </c>
      <c r="F15" s="8">
        <v>11.61</v>
      </c>
      <c r="G15" s="12">
        <v>24</v>
      </c>
      <c r="H15" s="8">
        <v>3.99</v>
      </c>
      <c r="I15" s="12">
        <v>0</v>
      </c>
    </row>
    <row r="16" spans="2:9" ht="15" customHeight="1" x14ac:dyDescent="0.2">
      <c r="B16" t="s">
        <v>47</v>
      </c>
      <c r="C16" s="12">
        <v>154</v>
      </c>
      <c r="D16" s="8">
        <v>10.49</v>
      </c>
      <c r="E16" s="12">
        <v>129</v>
      </c>
      <c r="F16" s="8">
        <v>15.12</v>
      </c>
      <c r="G16" s="12">
        <v>23</v>
      </c>
      <c r="H16" s="8">
        <v>3.83</v>
      </c>
      <c r="I16" s="12">
        <v>0</v>
      </c>
    </row>
    <row r="17" spans="2:9" ht="15" customHeight="1" x14ac:dyDescent="0.2">
      <c r="B17" t="s">
        <v>48</v>
      </c>
      <c r="C17" s="12">
        <v>34</v>
      </c>
      <c r="D17" s="8">
        <v>2.3199999999999998</v>
      </c>
      <c r="E17" s="12">
        <v>19</v>
      </c>
      <c r="F17" s="8">
        <v>2.23</v>
      </c>
      <c r="G17" s="12">
        <v>11</v>
      </c>
      <c r="H17" s="8">
        <v>1.83</v>
      </c>
      <c r="I17" s="12">
        <v>0</v>
      </c>
    </row>
    <row r="18" spans="2:9" ht="15" customHeight="1" x14ac:dyDescent="0.2">
      <c r="B18" t="s">
        <v>49</v>
      </c>
      <c r="C18" s="12">
        <v>41</v>
      </c>
      <c r="D18" s="8">
        <v>2.79</v>
      </c>
      <c r="E18" s="12">
        <v>29</v>
      </c>
      <c r="F18" s="8">
        <v>3.4</v>
      </c>
      <c r="G18" s="12">
        <v>12</v>
      </c>
      <c r="H18" s="8">
        <v>2</v>
      </c>
      <c r="I18" s="12">
        <v>0</v>
      </c>
    </row>
    <row r="19" spans="2:9" ht="15" customHeight="1" x14ac:dyDescent="0.2">
      <c r="B19" t="s">
        <v>50</v>
      </c>
      <c r="C19" s="12">
        <v>59</v>
      </c>
      <c r="D19" s="8">
        <v>4.0199999999999996</v>
      </c>
      <c r="E19" s="12">
        <v>37</v>
      </c>
      <c r="F19" s="8">
        <v>4.34</v>
      </c>
      <c r="G19" s="12">
        <v>21</v>
      </c>
      <c r="H19" s="8">
        <v>3.49</v>
      </c>
      <c r="I19" s="12">
        <v>0</v>
      </c>
    </row>
    <row r="20" spans="2:9" ht="15" customHeight="1" x14ac:dyDescent="0.2">
      <c r="B20" s="9" t="s">
        <v>243</v>
      </c>
      <c r="C20" s="12">
        <f>SUM(LTBL_10212[総数／事業所数])</f>
        <v>1468</v>
      </c>
      <c r="E20" s="12">
        <f>SUBTOTAL(109,LTBL_10212[個人／事業所数])</f>
        <v>853</v>
      </c>
      <c r="G20" s="12">
        <f>SUBTOTAL(109,LTBL_10212[法人／事業所数])</f>
        <v>601</v>
      </c>
      <c r="I20" s="12">
        <f>SUBTOTAL(109,LTBL_10212[法人以外の団体／事業所数])</f>
        <v>1</v>
      </c>
    </row>
    <row r="21" spans="2:9" ht="15" customHeight="1" x14ac:dyDescent="0.2">
      <c r="E21" s="11">
        <f>LTBL_10212[[#Totals],[個人／事業所数]]/LTBL_10212[[#Totals],[総数／事業所数]]</f>
        <v>0.58106267029972747</v>
      </c>
      <c r="G21" s="11">
        <f>LTBL_10212[[#Totals],[法人／事業所数]]/LTBL_10212[[#Totals],[総数／事業所数]]</f>
        <v>0.40940054495912809</v>
      </c>
      <c r="I21" s="11">
        <f>LTBL_10212[[#Totals],[法人以外の団体／事業所数]]/LTBL_10212[[#Totals],[総数／事業所数]]</f>
        <v>6.8119891008174384E-4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133</v>
      </c>
      <c r="D24" s="8">
        <v>9.06</v>
      </c>
      <c r="E24" s="12">
        <v>124</v>
      </c>
      <c r="F24" s="8">
        <v>14.54</v>
      </c>
      <c r="G24" s="12">
        <v>9</v>
      </c>
      <c r="H24" s="8">
        <v>1.5</v>
      </c>
      <c r="I24" s="12">
        <v>0</v>
      </c>
    </row>
    <row r="25" spans="2:9" ht="15" customHeight="1" x14ac:dyDescent="0.2">
      <c r="B25" t="s">
        <v>68</v>
      </c>
      <c r="C25" s="12">
        <v>118</v>
      </c>
      <c r="D25" s="8">
        <v>8.0399999999999991</v>
      </c>
      <c r="E25" s="12">
        <v>69</v>
      </c>
      <c r="F25" s="8">
        <v>8.09</v>
      </c>
      <c r="G25" s="12">
        <v>49</v>
      </c>
      <c r="H25" s="8">
        <v>8.15</v>
      </c>
      <c r="I25" s="12">
        <v>0</v>
      </c>
    </row>
    <row r="26" spans="2:9" ht="15" customHeight="1" x14ac:dyDescent="0.2">
      <c r="B26" t="s">
        <v>73</v>
      </c>
      <c r="C26" s="12">
        <v>109</v>
      </c>
      <c r="D26" s="8">
        <v>7.43</v>
      </c>
      <c r="E26" s="12">
        <v>91</v>
      </c>
      <c r="F26" s="8">
        <v>10.67</v>
      </c>
      <c r="G26" s="12">
        <v>18</v>
      </c>
      <c r="H26" s="8">
        <v>3</v>
      </c>
      <c r="I26" s="12">
        <v>0</v>
      </c>
    </row>
    <row r="27" spans="2:9" ht="15" customHeight="1" x14ac:dyDescent="0.2">
      <c r="B27" t="s">
        <v>59</v>
      </c>
      <c r="C27" s="12">
        <v>108</v>
      </c>
      <c r="D27" s="8">
        <v>7.36</v>
      </c>
      <c r="E27" s="12">
        <v>54</v>
      </c>
      <c r="F27" s="8">
        <v>6.33</v>
      </c>
      <c r="G27" s="12">
        <v>54</v>
      </c>
      <c r="H27" s="8">
        <v>8.99</v>
      </c>
      <c r="I27" s="12">
        <v>0</v>
      </c>
    </row>
    <row r="28" spans="2:9" ht="15" customHeight="1" x14ac:dyDescent="0.2">
      <c r="B28" t="s">
        <v>70</v>
      </c>
      <c r="C28" s="12">
        <v>95</v>
      </c>
      <c r="D28" s="8">
        <v>6.47</v>
      </c>
      <c r="E28" s="12">
        <v>48</v>
      </c>
      <c r="F28" s="8">
        <v>5.63</v>
      </c>
      <c r="G28" s="12">
        <v>47</v>
      </c>
      <c r="H28" s="8">
        <v>7.82</v>
      </c>
      <c r="I28" s="12">
        <v>0</v>
      </c>
    </row>
    <row r="29" spans="2:9" ht="15" customHeight="1" x14ac:dyDescent="0.2">
      <c r="B29" t="s">
        <v>62</v>
      </c>
      <c r="C29" s="12">
        <v>83</v>
      </c>
      <c r="D29" s="8">
        <v>5.65</v>
      </c>
      <c r="E29" s="12">
        <v>59</v>
      </c>
      <c r="F29" s="8">
        <v>6.92</v>
      </c>
      <c r="G29" s="12">
        <v>24</v>
      </c>
      <c r="H29" s="8">
        <v>3.99</v>
      </c>
      <c r="I29" s="12">
        <v>0</v>
      </c>
    </row>
    <row r="30" spans="2:9" ht="15" customHeight="1" x14ac:dyDescent="0.2">
      <c r="B30" t="s">
        <v>60</v>
      </c>
      <c r="C30" s="12">
        <v>74</v>
      </c>
      <c r="D30" s="8">
        <v>5.04</v>
      </c>
      <c r="E30" s="12">
        <v>46</v>
      </c>
      <c r="F30" s="8">
        <v>5.39</v>
      </c>
      <c r="G30" s="12">
        <v>28</v>
      </c>
      <c r="H30" s="8">
        <v>4.66</v>
      </c>
      <c r="I30" s="12">
        <v>0</v>
      </c>
    </row>
    <row r="31" spans="2:9" ht="15" customHeight="1" x14ac:dyDescent="0.2">
      <c r="B31" t="s">
        <v>66</v>
      </c>
      <c r="C31" s="12">
        <v>65</v>
      </c>
      <c r="D31" s="8">
        <v>4.43</v>
      </c>
      <c r="E31" s="12">
        <v>42</v>
      </c>
      <c r="F31" s="8">
        <v>4.92</v>
      </c>
      <c r="G31" s="12">
        <v>22</v>
      </c>
      <c r="H31" s="8">
        <v>3.66</v>
      </c>
      <c r="I31" s="12">
        <v>1</v>
      </c>
    </row>
    <row r="32" spans="2:9" ht="15" customHeight="1" x14ac:dyDescent="0.2">
      <c r="B32" t="s">
        <v>67</v>
      </c>
      <c r="C32" s="12">
        <v>63</v>
      </c>
      <c r="D32" s="8">
        <v>4.29</v>
      </c>
      <c r="E32" s="12">
        <v>38</v>
      </c>
      <c r="F32" s="8">
        <v>4.45</v>
      </c>
      <c r="G32" s="12">
        <v>25</v>
      </c>
      <c r="H32" s="8">
        <v>4.16</v>
      </c>
      <c r="I32" s="12">
        <v>0</v>
      </c>
    </row>
    <row r="33" spans="2:9" ht="15" customHeight="1" x14ac:dyDescent="0.2">
      <c r="B33" t="s">
        <v>61</v>
      </c>
      <c r="C33" s="12">
        <v>45</v>
      </c>
      <c r="D33" s="8">
        <v>3.07</v>
      </c>
      <c r="E33" s="12">
        <v>18</v>
      </c>
      <c r="F33" s="8">
        <v>2.11</v>
      </c>
      <c r="G33" s="12">
        <v>27</v>
      </c>
      <c r="H33" s="8">
        <v>4.49</v>
      </c>
      <c r="I33" s="12">
        <v>0</v>
      </c>
    </row>
    <row r="34" spans="2:9" ht="15" customHeight="1" x14ac:dyDescent="0.2">
      <c r="B34" t="s">
        <v>63</v>
      </c>
      <c r="C34" s="12">
        <v>40</v>
      </c>
      <c r="D34" s="8">
        <v>2.72</v>
      </c>
      <c r="E34" s="12">
        <v>23</v>
      </c>
      <c r="F34" s="8">
        <v>2.7</v>
      </c>
      <c r="G34" s="12">
        <v>17</v>
      </c>
      <c r="H34" s="8">
        <v>2.83</v>
      </c>
      <c r="I34" s="12">
        <v>0</v>
      </c>
    </row>
    <row r="35" spans="2:9" ht="15" customHeight="1" x14ac:dyDescent="0.2">
      <c r="B35" t="s">
        <v>82</v>
      </c>
      <c r="C35" s="12">
        <v>36</v>
      </c>
      <c r="D35" s="8">
        <v>2.4500000000000002</v>
      </c>
      <c r="E35" s="12">
        <v>9</v>
      </c>
      <c r="F35" s="8">
        <v>1.06</v>
      </c>
      <c r="G35" s="12">
        <v>27</v>
      </c>
      <c r="H35" s="8">
        <v>4.49</v>
      </c>
      <c r="I35" s="12">
        <v>0</v>
      </c>
    </row>
    <row r="36" spans="2:9" ht="15" customHeight="1" x14ac:dyDescent="0.2">
      <c r="B36" t="s">
        <v>78</v>
      </c>
      <c r="C36" s="12">
        <v>35</v>
      </c>
      <c r="D36" s="8">
        <v>2.38</v>
      </c>
      <c r="E36" s="12">
        <v>29</v>
      </c>
      <c r="F36" s="8">
        <v>3.4</v>
      </c>
      <c r="G36" s="12">
        <v>6</v>
      </c>
      <c r="H36" s="8">
        <v>1</v>
      </c>
      <c r="I36" s="12">
        <v>0</v>
      </c>
    </row>
    <row r="37" spans="2:9" ht="15" customHeight="1" x14ac:dyDescent="0.2">
      <c r="B37" t="s">
        <v>75</v>
      </c>
      <c r="C37" s="12">
        <v>34</v>
      </c>
      <c r="D37" s="8">
        <v>2.3199999999999998</v>
      </c>
      <c r="E37" s="12">
        <v>19</v>
      </c>
      <c r="F37" s="8">
        <v>2.23</v>
      </c>
      <c r="G37" s="12">
        <v>11</v>
      </c>
      <c r="H37" s="8">
        <v>1.83</v>
      </c>
      <c r="I37" s="12">
        <v>0</v>
      </c>
    </row>
    <row r="38" spans="2:9" ht="15" customHeight="1" x14ac:dyDescent="0.2">
      <c r="B38" t="s">
        <v>76</v>
      </c>
      <c r="C38" s="12">
        <v>32</v>
      </c>
      <c r="D38" s="8">
        <v>2.1800000000000002</v>
      </c>
      <c r="E38" s="12">
        <v>29</v>
      </c>
      <c r="F38" s="8">
        <v>3.4</v>
      </c>
      <c r="G38" s="12">
        <v>3</v>
      </c>
      <c r="H38" s="8">
        <v>0.5</v>
      </c>
      <c r="I38" s="12">
        <v>0</v>
      </c>
    </row>
    <row r="39" spans="2:9" ht="15" customHeight="1" x14ac:dyDescent="0.2">
      <c r="B39" t="s">
        <v>65</v>
      </c>
      <c r="C39" s="12">
        <v>31</v>
      </c>
      <c r="D39" s="8">
        <v>2.11</v>
      </c>
      <c r="E39" s="12">
        <v>12</v>
      </c>
      <c r="F39" s="8">
        <v>1.41</v>
      </c>
      <c r="G39" s="12">
        <v>19</v>
      </c>
      <c r="H39" s="8">
        <v>3.16</v>
      </c>
      <c r="I39" s="12">
        <v>0</v>
      </c>
    </row>
    <row r="40" spans="2:9" ht="15" customHeight="1" x14ac:dyDescent="0.2">
      <c r="B40" t="s">
        <v>86</v>
      </c>
      <c r="C40" s="12">
        <v>23</v>
      </c>
      <c r="D40" s="8">
        <v>1.57</v>
      </c>
      <c r="E40" s="12">
        <v>8</v>
      </c>
      <c r="F40" s="8">
        <v>0.94</v>
      </c>
      <c r="G40" s="12">
        <v>15</v>
      </c>
      <c r="H40" s="8">
        <v>2.5</v>
      </c>
      <c r="I40" s="12">
        <v>0</v>
      </c>
    </row>
    <row r="41" spans="2:9" ht="15" customHeight="1" x14ac:dyDescent="0.2">
      <c r="B41" t="s">
        <v>72</v>
      </c>
      <c r="C41" s="12">
        <v>23</v>
      </c>
      <c r="D41" s="8">
        <v>1.57</v>
      </c>
      <c r="E41" s="12">
        <v>15</v>
      </c>
      <c r="F41" s="8">
        <v>1.76</v>
      </c>
      <c r="G41" s="12">
        <v>6</v>
      </c>
      <c r="H41" s="8">
        <v>1</v>
      </c>
      <c r="I41" s="12">
        <v>0</v>
      </c>
    </row>
    <row r="42" spans="2:9" ht="15" customHeight="1" x14ac:dyDescent="0.2">
      <c r="B42" t="s">
        <v>83</v>
      </c>
      <c r="C42" s="12">
        <v>22</v>
      </c>
      <c r="D42" s="8">
        <v>1.5</v>
      </c>
      <c r="E42" s="12">
        <v>14</v>
      </c>
      <c r="F42" s="8">
        <v>1.64</v>
      </c>
      <c r="G42" s="12">
        <v>8</v>
      </c>
      <c r="H42" s="8">
        <v>1.33</v>
      </c>
      <c r="I42" s="12">
        <v>0</v>
      </c>
    </row>
    <row r="43" spans="2:9" ht="15" customHeight="1" x14ac:dyDescent="0.2">
      <c r="B43" t="s">
        <v>79</v>
      </c>
      <c r="C43" s="12">
        <v>17</v>
      </c>
      <c r="D43" s="8">
        <v>1.1599999999999999</v>
      </c>
      <c r="E43" s="12">
        <v>3</v>
      </c>
      <c r="F43" s="8">
        <v>0.35</v>
      </c>
      <c r="G43" s="12">
        <v>14</v>
      </c>
      <c r="H43" s="8">
        <v>2.33</v>
      </c>
      <c r="I43" s="12">
        <v>0</v>
      </c>
    </row>
    <row r="44" spans="2:9" ht="15" customHeight="1" x14ac:dyDescent="0.2">
      <c r="B44" t="s">
        <v>71</v>
      </c>
      <c r="C44" s="12">
        <v>17</v>
      </c>
      <c r="D44" s="8">
        <v>1.1599999999999999</v>
      </c>
      <c r="E44" s="12">
        <v>13</v>
      </c>
      <c r="F44" s="8">
        <v>1.52</v>
      </c>
      <c r="G44" s="12">
        <v>4</v>
      </c>
      <c r="H44" s="8">
        <v>0.67</v>
      </c>
      <c r="I44" s="12">
        <v>0</v>
      </c>
    </row>
    <row r="47" spans="2:9" ht="33" customHeight="1" x14ac:dyDescent="0.2">
      <c r="B47" t="s">
        <v>245</v>
      </c>
      <c r="C47" s="10" t="s">
        <v>52</v>
      </c>
      <c r="D47" s="10" t="s">
        <v>53</v>
      </c>
      <c r="E47" s="10" t="s">
        <v>54</v>
      </c>
      <c r="F47" s="10" t="s">
        <v>55</v>
      </c>
      <c r="G47" s="10" t="s">
        <v>56</v>
      </c>
      <c r="H47" s="10" t="s">
        <v>57</v>
      </c>
      <c r="I47" s="10" t="s">
        <v>58</v>
      </c>
    </row>
    <row r="48" spans="2:9" ht="15" customHeight="1" x14ac:dyDescent="0.2">
      <c r="B48" t="s">
        <v>136</v>
      </c>
      <c r="C48" s="12">
        <v>70</v>
      </c>
      <c r="D48" s="8">
        <v>4.7699999999999996</v>
      </c>
      <c r="E48" s="12">
        <v>65</v>
      </c>
      <c r="F48" s="8">
        <v>7.62</v>
      </c>
      <c r="G48" s="12">
        <v>5</v>
      </c>
      <c r="H48" s="8">
        <v>0.83</v>
      </c>
      <c r="I48" s="12">
        <v>0</v>
      </c>
    </row>
    <row r="49" spans="2:9" ht="15" customHeight="1" x14ac:dyDescent="0.2">
      <c r="B49" t="s">
        <v>131</v>
      </c>
      <c r="C49" s="12">
        <v>62</v>
      </c>
      <c r="D49" s="8">
        <v>4.22</v>
      </c>
      <c r="E49" s="12">
        <v>47</v>
      </c>
      <c r="F49" s="8">
        <v>5.51</v>
      </c>
      <c r="G49" s="12">
        <v>15</v>
      </c>
      <c r="H49" s="8">
        <v>2.5</v>
      </c>
      <c r="I49" s="12">
        <v>0</v>
      </c>
    </row>
    <row r="50" spans="2:9" ht="15" customHeight="1" x14ac:dyDescent="0.2">
      <c r="B50" t="s">
        <v>135</v>
      </c>
      <c r="C50" s="12">
        <v>50</v>
      </c>
      <c r="D50" s="8">
        <v>3.41</v>
      </c>
      <c r="E50" s="12">
        <v>49</v>
      </c>
      <c r="F50" s="8">
        <v>5.74</v>
      </c>
      <c r="G50" s="12">
        <v>1</v>
      </c>
      <c r="H50" s="8">
        <v>0.17</v>
      </c>
      <c r="I50" s="12">
        <v>0</v>
      </c>
    </row>
    <row r="51" spans="2:9" ht="15" customHeight="1" x14ac:dyDescent="0.2">
      <c r="B51" t="s">
        <v>127</v>
      </c>
      <c r="C51" s="12">
        <v>45</v>
      </c>
      <c r="D51" s="8">
        <v>3.07</v>
      </c>
      <c r="E51" s="12">
        <v>28</v>
      </c>
      <c r="F51" s="8">
        <v>3.28</v>
      </c>
      <c r="G51" s="12">
        <v>17</v>
      </c>
      <c r="H51" s="8">
        <v>2.83</v>
      </c>
      <c r="I51" s="12">
        <v>0</v>
      </c>
    </row>
    <row r="52" spans="2:9" ht="15" customHeight="1" x14ac:dyDescent="0.2">
      <c r="B52" t="s">
        <v>122</v>
      </c>
      <c r="C52" s="12">
        <v>36</v>
      </c>
      <c r="D52" s="8">
        <v>2.4500000000000002</v>
      </c>
      <c r="E52" s="12">
        <v>25</v>
      </c>
      <c r="F52" s="8">
        <v>2.93</v>
      </c>
      <c r="G52" s="12">
        <v>11</v>
      </c>
      <c r="H52" s="8">
        <v>1.83</v>
      </c>
      <c r="I52" s="12">
        <v>0</v>
      </c>
    </row>
    <row r="53" spans="2:9" ht="15" customHeight="1" x14ac:dyDescent="0.2">
      <c r="B53" t="s">
        <v>120</v>
      </c>
      <c r="C53" s="12">
        <v>35</v>
      </c>
      <c r="D53" s="8">
        <v>2.38</v>
      </c>
      <c r="E53" s="12">
        <v>14</v>
      </c>
      <c r="F53" s="8">
        <v>1.64</v>
      </c>
      <c r="G53" s="12">
        <v>21</v>
      </c>
      <c r="H53" s="8">
        <v>3.49</v>
      </c>
      <c r="I53" s="12">
        <v>0</v>
      </c>
    </row>
    <row r="54" spans="2:9" ht="15" customHeight="1" x14ac:dyDescent="0.2">
      <c r="B54" t="s">
        <v>139</v>
      </c>
      <c r="C54" s="12">
        <v>35</v>
      </c>
      <c r="D54" s="8">
        <v>2.38</v>
      </c>
      <c r="E54" s="12">
        <v>29</v>
      </c>
      <c r="F54" s="8">
        <v>3.4</v>
      </c>
      <c r="G54" s="12">
        <v>6</v>
      </c>
      <c r="H54" s="8">
        <v>1</v>
      </c>
      <c r="I54" s="12">
        <v>0</v>
      </c>
    </row>
    <row r="55" spans="2:9" ht="15" customHeight="1" x14ac:dyDescent="0.2">
      <c r="B55" t="s">
        <v>132</v>
      </c>
      <c r="C55" s="12">
        <v>34</v>
      </c>
      <c r="D55" s="8">
        <v>2.3199999999999998</v>
      </c>
      <c r="E55" s="12">
        <v>28</v>
      </c>
      <c r="F55" s="8">
        <v>3.28</v>
      </c>
      <c r="G55" s="12">
        <v>6</v>
      </c>
      <c r="H55" s="8">
        <v>1</v>
      </c>
      <c r="I55" s="12">
        <v>0</v>
      </c>
    </row>
    <row r="56" spans="2:9" ht="15" customHeight="1" x14ac:dyDescent="0.2">
      <c r="B56" t="s">
        <v>146</v>
      </c>
      <c r="C56" s="12">
        <v>33</v>
      </c>
      <c r="D56" s="8">
        <v>2.25</v>
      </c>
      <c r="E56" s="12">
        <v>24</v>
      </c>
      <c r="F56" s="8">
        <v>2.81</v>
      </c>
      <c r="G56" s="12">
        <v>9</v>
      </c>
      <c r="H56" s="8">
        <v>1.5</v>
      </c>
      <c r="I56" s="12">
        <v>0</v>
      </c>
    </row>
    <row r="57" spans="2:9" ht="15" customHeight="1" x14ac:dyDescent="0.2">
      <c r="B57" t="s">
        <v>129</v>
      </c>
      <c r="C57" s="12">
        <v>29</v>
      </c>
      <c r="D57" s="8">
        <v>1.98</v>
      </c>
      <c r="E57" s="12">
        <v>19</v>
      </c>
      <c r="F57" s="8">
        <v>2.23</v>
      </c>
      <c r="G57" s="12">
        <v>10</v>
      </c>
      <c r="H57" s="8">
        <v>1.66</v>
      </c>
      <c r="I57" s="12">
        <v>0</v>
      </c>
    </row>
    <row r="58" spans="2:9" ht="15" customHeight="1" x14ac:dyDescent="0.2">
      <c r="B58" t="s">
        <v>128</v>
      </c>
      <c r="C58" s="12">
        <v>27</v>
      </c>
      <c r="D58" s="8">
        <v>1.84</v>
      </c>
      <c r="E58" s="12">
        <v>11</v>
      </c>
      <c r="F58" s="8">
        <v>1.29</v>
      </c>
      <c r="G58" s="12">
        <v>16</v>
      </c>
      <c r="H58" s="8">
        <v>2.66</v>
      </c>
      <c r="I58" s="12">
        <v>0</v>
      </c>
    </row>
    <row r="59" spans="2:9" ht="15" customHeight="1" x14ac:dyDescent="0.2">
      <c r="B59" t="s">
        <v>126</v>
      </c>
      <c r="C59" s="12">
        <v>25</v>
      </c>
      <c r="D59" s="8">
        <v>1.7</v>
      </c>
      <c r="E59" s="12">
        <v>10</v>
      </c>
      <c r="F59" s="8">
        <v>1.17</v>
      </c>
      <c r="G59" s="12">
        <v>15</v>
      </c>
      <c r="H59" s="8">
        <v>2.5</v>
      </c>
      <c r="I59" s="12">
        <v>0</v>
      </c>
    </row>
    <row r="60" spans="2:9" ht="15" customHeight="1" x14ac:dyDescent="0.2">
      <c r="B60" t="s">
        <v>121</v>
      </c>
      <c r="C60" s="12">
        <v>22</v>
      </c>
      <c r="D60" s="8">
        <v>1.5</v>
      </c>
      <c r="E60" s="12">
        <v>8</v>
      </c>
      <c r="F60" s="8">
        <v>0.94</v>
      </c>
      <c r="G60" s="12">
        <v>14</v>
      </c>
      <c r="H60" s="8">
        <v>2.33</v>
      </c>
      <c r="I60" s="12">
        <v>0</v>
      </c>
    </row>
    <row r="61" spans="2:9" ht="15" customHeight="1" x14ac:dyDescent="0.2">
      <c r="B61" t="s">
        <v>130</v>
      </c>
      <c r="C61" s="12">
        <v>22</v>
      </c>
      <c r="D61" s="8">
        <v>1.5</v>
      </c>
      <c r="E61" s="12">
        <v>0</v>
      </c>
      <c r="F61" s="8">
        <v>0</v>
      </c>
      <c r="G61" s="12">
        <v>22</v>
      </c>
      <c r="H61" s="8">
        <v>3.66</v>
      </c>
      <c r="I61" s="12">
        <v>0</v>
      </c>
    </row>
    <row r="62" spans="2:9" ht="15" customHeight="1" x14ac:dyDescent="0.2">
      <c r="B62" t="s">
        <v>123</v>
      </c>
      <c r="C62" s="12">
        <v>21</v>
      </c>
      <c r="D62" s="8">
        <v>1.43</v>
      </c>
      <c r="E62" s="12">
        <v>11</v>
      </c>
      <c r="F62" s="8">
        <v>1.29</v>
      </c>
      <c r="G62" s="12">
        <v>10</v>
      </c>
      <c r="H62" s="8">
        <v>1.66</v>
      </c>
      <c r="I62" s="12">
        <v>0</v>
      </c>
    </row>
    <row r="63" spans="2:9" ht="15" customHeight="1" x14ac:dyDescent="0.2">
      <c r="B63" t="s">
        <v>137</v>
      </c>
      <c r="C63" s="12">
        <v>21</v>
      </c>
      <c r="D63" s="8">
        <v>1.43</v>
      </c>
      <c r="E63" s="12">
        <v>14</v>
      </c>
      <c r="F63" s="8">
        <v>1.64</v>
      </c>
      <c r="G63" s="12">
        <v>7</v>
      </c>
      <c r="H63" s="8">
        <v>1.1599999999999999</v>
      </c>
      <c r="I63" s="12">
        <v>0</v>
      </c>
    </row>
    <row r="64" spans="2:9" ht="15" customHeight="1" x14ac:dyDescent="0.2">
      <c r="B64" t="s">
        <v>138</v>
      </c>
      <c r="C64" s="12">
        <v>21</v>
      </c>
      <c r="D64" s="8">
        <v>1.43</v>
      </c>
      <c r="E64" s="12">
        <v>19</v>
      </c>
      <c r="F64" s="8">
        <v>2.23</v>
      </c>
      <c r="G64" s="12">
        <v>2</v>
      </c>
      <c r="H64" s="8">
        <v>0.33</v>
      </c>
      <c r="I64" s="12">
        <v>0</v>
      </c>
    </row>
    <row r="65" spans="2:9" ht="15" customHeight="1" x14ac:dyDescent="0.2">
      <c r="B65" t="s">
        <v>124</v>
      </c>
      <c r="C65" s="12">
        <v>20</v>
      </c>
      <c r="D65" s="8">
        <v>1.36</v>
      </c>
      <c r="E65" s="12">
        <v>7</v>
      </c>
      <c r="F65" s="8">
        <v>0.82</v>
      </c>
      <c r="G65" s="12">
        <v>13</v>
      </c>
      <c r="H65" s="8">
        <v>2.16</v>
      </c>
      <c r="I65" s="12">
        <v>0</v>
      </c>
    </row>
    <row r="66" spans="2:9" ht="15" customHeight="1" x14ac:dyDescent="0.2">
      <c r="B66" t="s">
        <v>148</v>
      </c>
      <c r="C66" s="12">
        <v>19</v>
      </c>
      <c r="D66" s="8">
        <v>1.29</v>
      </c>
      <c r="E66" s="12">
        <v>12</v>
      </c>
      <c r="F66" s="8">
        <v>1.41</v>
      </c>
      <c r="G66" s="12">
        <v>7</v>
      </c>
      <c r="H66" s="8">
        <v>1.1599999999999999</v>
      </c>
      <c r="I66" s="12">
        <v>0</v>
      </c>
    </row>
    <row r="67" spans="2:9" ht="15" customHeight="1" x14ac:dyDescent="0.2">
      <c r="B67" t="s">
        <v>143</v>
      </c>
      <c r="C67" s="12">
        <v>18</v>
      </c>
      <c r="D67" s="8">
        <v>1.23</v>
      </c>
      <c r="E67" s="12">
        <v>17</v>
      </c>
      <c r="F67" s="8">
        <v>1.99</v>
      </c>
      <c r="G67" s="12">
        <v>1</v>
      </c>
      <c r="H67" s="8">
        <v>0.17</v>
      </c>
      <c r="I67" s="12">
        <v>0</v>
      </c>
    </row>
    <row r="68" spans="2:9" ht="15" customHeight="1" x14ac:dyDescent="0.2">
      <c r="B68" t="s">
        <v>149</v>
      </c>
      <c r="C68" s="12">
        <v>18</v>
      </c>
      <c r="D68" s="8">
        <v>1.23</v>
      </c>
      <c r="E68" s="12">
        <v>9</v>
      </c>
      <c r="F68" s="8">
        <v>1.06</v>
      </c>
      <c r="G68" s="12">
        <v>9</v>
      </c>
      <c r="H68" s="8">
        <v>1.5</v>
      </c>
      <c r="I68" s="12">
        <v>0</v>
      </c>
    </row>
    <row r="69" spans="2:9" ht="15" customHeight="1" x14ac:dyDescent="0.2">
      <c r="B69" t="s">
        <v>153</v>
      </c>
      <c r="C69" s="12">
        <v>18</v>
      </c>
      <c r="D69" s="8">
        <v>1.23</v>
      </c>
      <c r="E69" s="12">
        <v>15</v>
      </c>
      <c r="F69" s="8">
        <v>1.76</v>
      </c>
      <c r="G69" s="12">
        <v>3</v>
      </c>
      <c r="H69" s="8">
        <v>0.5</v>
      </c>
      <c r="I69" s="12">
        <v>0</v>
      </c>
    </row>
    <row r="71" spans="2:9" ht="15" customHeight="1" x14ac:dyDescent="0.2">
      <c r="B71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D9F8-ABE9-4C3A-B0BA-1FF8221C408E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259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85</v>
      </c>
      <c r="D6" s="8">
        <v>28.52</v>
      </c>
      <c r="E6" s="12">
        <v>27</v>
      </c>
      <c r="F6" s="8">
        <v>19.010000000000002</v>
      </c>
      <c r="G6" s="12">
        <v>58</v>
      </c>
      <c r="H6" s="8">
        <v>39.19</v>
      </c>
      <c r="I6" s="12">
        <v>0</v>
      </c>
    </row>
    <row r="7" spans="2:9" ht="15" customHeight="1" x14ac:dyDescent="0.2">
      <c r="B7" t="s">
        <v>38</v>
      </c>
      <c r="C7" s="12">
        <v>46</v>
      </c>
      <c r="D7" s="8">
        <v>15.44</v>
      </c>
      <c r="E7" s="12">
        <v>11</v>
      </c>
      <c r="F7" s="8">
        <v>7.75</v>
      </c>
      <c r="G7" s="12">
        <v>35</v>
      </c>
      <c r="H7" s="8">
        <v>23.65</v>
      </c>
      <c r="I7" s="12">
        <v>0</v>
      </c>
    </row>
    <row r="8" spans="2:9" ht="15" customHeight="1" x14ac:dyDescent="0.2">
      <c r="B8" t="s">
        <v>39</v>
      </c>
      <c r="C8" s="12">
        <v>4</v>
      </c>
      <c r="D8" s="8">
        <v>1.34</v>
      </c>
      <c r="E8" s="12">
        <v>0</v>
      </c>
      <c r="F8" s="8">
        <v>0</v>
      </c>
      <c r="G8" s="12">
        <v>2</v>
      </c>
      <c r="H8" s="8">
        <v>1.35</v>
      </c>
      <c r="I8" s="12">
        <v>0</v>
      </c>
    </row>
    <row r="9" spans="2:9" ht="15" customHeight="1" x14ac:dyDescent="0.2">
      <c r="B9" t="s">
        <v>40</v>
      </c>
      <c r="C9" s="12">
        <v>1</v>
      </c>
      <c r="D9" s="8">
        <v>0.34</v>
      </c>
      <c r="E9" s="12">
        <v>0</v>
      </c>
      <c r="F9" s="8">
        <v>0</v>
      </c>
      <c r="G9" s="12">
        <v>1</v>
      </c>
      <c r="H9" s="8">
        <v>0.68</v>
      </c>
      <c r="I9" s="12">
        <v>0</v>
      </c>
    </row>
    <row r="10" spans="2:9" ht="15" customHeight="1" x14ac:dyDescent="0.2">
      <c r="B10" t="s">
        <v>41</v>
      </c>
      <c r="C10" s="12">
        <v>4</v>
      </c>
      <c r="D10" s="8">
        <v>1.34</v>
      </c>
      <c r="E10" s="12">
        <v>2</v>
      </c>
      <c r="F10" s="8">
        <v>1.41</v>
      </c>
      <c r="G10" s="12">
        <v>2</v>
      </c>
      <c r="H10" s="8">
        <v>1.35</v>
      </c>
      <c r="I10" s="12">
        <v>0</v>
      </c>
    </row>
    <row r="11" spans="2:9" ht="15" customHeight="1" x14ac:dyDescent="0.2">
      <c r="B11" t="s">
        <v>42</v>
      </c>
      <c r="C11" s="12">
        <v>51</v>
      </c>
      <c r="D11" s="8">
        <v>17.11</v>
      </c>
      <c r="E11" s="12">
        <v>21</v>
      </c>
      <c r="F11" s="8">
        <v>14.79</v>
      </c>
      <c r="G11" s="12">
        <v>29</v>
      </c>
      <c r="H11" s="8">
        <v>19.59</v>
      </c>
      <c r="I11" s="12">
        <v>1</v>
      </c>
    </row>
    <row r="12" spans="2:9" ht="15" customHeight="1" x14ac:dyDescent="0.2">
      <c r="B12" t="s">
        <v>43</v>
      </c>
      <c r="C12" s="12">
        <v>2</v>
      </c>
      <c r="D12" s="8">
        <v>0.67</v>
      </c>
      <c r="E12" s="12">
        <v>0</v>
      </c>
      <c r="F12" s="8">
        <v>0</v>
      </c>
      <c r="G12" s="12">
        <v>2</v>
      </c>
      <c r="H12" s="8">
        <v>1.35</v>
      </c>
      <c r="I12" s="12">
        <v>0</v>
      </c>
    </row>
    <row r="13" spans="2:9" ht="15" customHeight="1" x14ac:dyDescent="0.2">
      <c r="B13" t="s">
        <v>44</v>
      </c>
      <c r="C13" s="12">
        <v>16</v>
      </c>
      <c r="D13" s="8">
        <v>5.37</v>
      </c>
      <c r="E13" s="12">
        <v>11</v>
      </c>
      <c r="F13" s="8">
        <v>7.75</v>
      </c>
      <c r="G13" s="12">
        <v>5</v>
      </c>
      <c r="H13" s="8">
        <v>3.38</v>
      </c>
      <c r="I13" s="12">
        <v>0</v>
      </c>
    </row>
    <row r="14" spans="2:9" ht="15" customHeight="1" x14ac:dyDescent="0.2">
      <c r="B14" t="s">
        <v>45</v>
      </c>
      <c r="C14" s="12">
        <v>12</v>
      </c>
      <c r="D14" s="8">
        <v>4.03</v>
      </c>
      <c r="E14" s="12">
        <v>8</v>
      </c>
      <c r="F14" s="8">
        <v>5.63</v>
      </c>
      <c r="G14" s="12">
        <v>4</v>
      </c>
      <c r="H14" s="8">
        <v>2.7</v>
      </c>
      <c r="I14" s="12">
        <v>0</v>
      </c>
    </row>
    <row r="15" spans="2:9" ht="15" customHeight="1" x14ac:dyDescent="0.2">
      <c r="B15" t="s">
        <v>46</v>
      </c>
      <c r="C15" s="12">
        <v>21</v>
      </c>
      <c r="D15" s="8">
        <v>7.05</v>
      </c>
      <c r="E15" s="12">
        <v>18</v>
      </c>
      <c r="F15" s="8">
        <v>12.68</v>
      </c>
      <c r="G15" s="12">
        <v>2</v>
      </c>
      <c r="H15" s="8">
        <v>1.35</v>
      </c>
      <c r="I15" s="12">
        <v>0</v>
      </c>
    </row>
    <row r="16" spans="2:9" ht="15" customHeight="1" x14ac:dyDescent="0.2">
      <c r="B16" t="s">
        <v>47</v>
      </c>
      <c r="C16" s="12">
        <v>22</v>
      </c>
      <c r="D16" s="8">
        <v>7.38</v>
      </c>
      <c r="E16" s="12">
        <v>20</v>
      </c>
      <c r="F16" s="8">
        <v>14.08</v>
      </c>
      <c r="G16" s="12">
        <v>1</v>
      </c>
      <c r="H16" s="8">
        <v>0.68</v>
      </c>
      <c r="I16" s="12">
        <v>0</v>
      </c>
    </row>
    <row r="17" spans="2:9" ht="15" customHeight="1" x14ac:dyDescent="0.2">
      <c r="B17" t="s">
        <v>48</v>
      </c>
      <c r="C17" s="12">
        <v>7</v>
      </c>
      <c r="D17" s="8">
        <v>2.35</v>
      </c>
      <c r="E17" s="12">
        <v>5</v>
      </c>
      <c r="F17" s="8">
        <v>3.52</v>
      </c>
      <c r="G17" s="12">
        <v>1</v>
      </c>
      <c r="H17" s="8">
        <v>0.68</v>
      </c>
      <c r="I17" s="12">
        <v>0</v>
      </c>
    </row>
    <row r="18" spans="2:9" ht="15" customHeight="1" x14ac:dyDescent="0.2">
      <c r="B18" t="s">
        <v>49</v>
      </c>
      <c r="C18" s="12">
        <v>13</v>
      </c>
      <c r="D18" s="8">
        <v>4.3600000000000003</v>
      </c>
      <c r="E18" s="12">
        <v>7</v>
      </c>
      <c r="F18" s="8">
        <v>4.93</v>
      </c>
      <c r="G18" s="12">
        <v>4</v>
      </c>
      <c r="H18" s="8">
        <v>2.7</v>
      </c>
      <c r="I18" s="12">
        <v>0</v>
      </c>
    </row>
    <row r="19" spans="2:9" ht="15" customHeight="1" x14ac:dyDescent="0.2">
      <c r="B19" t="s">
        <v>50</v>
      </c>
      <c r="C19" s="12">
        <v>14</v>
      </c>
      <c r="D19" s="8">
        <v>4.7</v>
      </c>
      <c r="E19" s="12">
        <v>12</v>
      </c>
      <c r="F19" s="8">
        <v>8.4499999999999993</v>
      </c>
      <c r="G19" s="12">
        <v>2</v>
      </c>
      <c r="H19" s="8">
        <v>1.35</v>
      </c>
      <c r="I19" s="12">
        <v>0</v>
      </c>
    </row>
    <row r="20" spans="2:9" ht="15" customHeight="1" x14ac:dyDescent="0.2">
      <c r="B20" s="9" t="s">
        <v>243</v>
      </c>
      <c r="C20" s="12">
        <f>SUM(LTBL_10344[総数／事業所数])</f>
        <v>298</v>
      </c>
      <c r="E20" s="12">
        <f>SUBTOTAL(109,LTBL_10344[個人／事業所数])</f>
        <v>142</v>
      </c>
      <c r="G20" s="12">
        <f>SUBTOTAL(109,LTBL_10344[法人／事業所数])</f>
        <v>148</v>
      </c>
      <c r="I20" s="12">
        <f>SUBTOTAL(109,LTBL_10344[法人以外の団体／事業所数])</f>
        <v>1</v>
      </c>
    </row>
    <row r="21" spans="2:9" ht="15" customHeight="1" x14ac:dyDescent="0.2">
      <c r="E21" s="11">
        <f>LTBL_10344[[#Totals],[個人／事業所数]]/LTBL_10344[[#Totals],[総数／事業所数]]</f>
        <v>0.47651006711409394</v>
      </c>
      <c r="G21" s="11">
        <f>LTBL_10344[[#Totals],[法人／事業所数]]/LTBL_10344[[#Totals],[総数／事業所数]]</f>
        <v>0.49664429530201343</v>
      </c>
      <c r="I21" s="11">
        <f>LTBL_10344[[#Totals],[法人以外の団体／事業所数]]/LTBL_10344[[#Totals],[総数／事業所数]]</f>
        <v>3.3557046979865771E-3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59</v>
      </c>
      <c r="C24" s="12">
        <v>45</v>
      </c>
      <c r="D24" s="8">
        <v>15.1</v>
      </c>
      <c r="E24" s="12">
        <v>10</v>
      </c>
      <c r="F24" s="8">
        <v>7.04</v>
      </c>
      <c r="G24" s="12">
        <v>35</v>
      </c>
      <c r="H24" s="8">
        <v>23.65</v>
      </c>
      <c r="I24" s="12">
        <v>0</v>
      </c>
    </row>
    <row r="25" spans="2:9" ht="15" customHeight="1" x14ac:dyDescent="0.2">
      <c r="B25" t="s">
        <v>60</v>
      </c>
      <c r="C25" s="12">
        <v>25</v>
      </c>
      <c r="D25" s="8">
        <v>8.39</v>
      </c>
      <c r="E25" s="12">
        <v>13</v>
      </c>
      <c r="F25" s="8">
        <v>9.15</v>
      </c>
      <c r="G25" s="12">
        <v>12</v>
      </c>
      <c r="H25" s="8">
        <v>8.11</v>
      </c>
      <c r="I25" s="12">
        <v>0</v>
      </c>
    </row>
    <row r="26" spans="2:9" ht="15" customHeight="1" x14ac:dyDescent="0.2">
      <c r="B26" t="s">
        <v>74</v>
      </c>
      <c r="C26" s="12">
        <v>19</v>
      </c>
      <c r="D26" s="8">
        <v>6.38</v>
      </c>
      <c r="E26" s="12">
        <v>18</v>
      </c>
      <c r="F26" s="8">
        <v>12.68</v>
      </c>
      <c r="G26" s="12">
        <v>1</v>
      </c>
      <c r="H26" s="8">
        <v>0.68</v>
      </c>
      <c r="I26" s="12">
        <v>0</v>
      </c>
    </row>
    <row r="27" spans="2:9" ht="15" customHeight="1" x14ac:dyDescent="0.2">
      <c r="B27" t="s">
        <v>73</v>
      </c>
      <c r="C27" s="12">
        <v>17</v>
      </c>
      <c r="D27" s="8">
        <v>5.7</v>
      </c>
      <c r="E27" s="12">
        <v>15</v>
      </c>
      <c r="F27" s="8">
        <v>10.56</v>
      </c>
      <c r="G27" s="12">
        <v>2</v>
      </c>
      <c r="H27" s="8">
        <v>1.35</v>
      </c>
      <c r="I27" s="12">
        <v>0</v>
      </c>
    </row>
    <row r="28" spans="2:9" ht="15" customHeight="1" x14ac:dyDescent="0.2">
      <c r="B28" t="s">
        <v>61</v>
      </c>
      <c r="C28" s="12">
        <v>15</v>
      </c>
      <c r="D28" s="8">
        <v>5.03</v>
      </c>
      <c r="E28" s="12">
        <v>4</v>
      </c>
      <c r="F28" s="8">
        <v>2.82</v>
      </c>
      <c r="G28" s="12">
        <v>11</v>
      </c>
      <c r="H28" s="8">
        <v>7.43</v>
      </c>
      <c r="I28" s="12">
        <v>0</v>
      </c>
    </row>
    <row r="29" spans="2:9" ht="15" customHeight="1" x14ac:dyDescent="0.2">
      <c r="B29" t="s">
        <v>70</v>
      </c>
      <c r="C29" s="12">
        <v>14</v>
      </c>
      <c r="D29" s="8">
        <v>4.7</v>
      </c>
      <c r="E29" s="12">
        <v>11</v>
      </c>
      <c r="F29" s="8">
        <v>7.75</v>
      </c>
      <c r="G29" s="12">
        <v>3</v>
      </c>
      <c r="H29" s="8">
        <v>2.0299999999999998</v>
      </c>
      <c r="I29" s="12">
        <v>0</v>
      </c>
    </row>
    <row r="30" spans="2:9" ht="15" customHeight="1" x14ac:dyDescent="0.2">
      <c r="B30" t="s">
        <v>66</v>
      </c>
      <c r="C30" s="12">
        <v>11</v>
      </c>
      <c r="D30" s="8">
        <v>3.69</v>
      </c>
      <c r="E30" s="12">
        <v>7</v>
      </c>
      <c r="F30" s="8">
        <v>4.93</v>
      </c>
      <c r="G30" s="12">
        <v>3</v>
      </c>
      <c r="H30" s="8">
        <v>2.0299999999999998</v>
      </c>
      <c r="I30" s="12">
        <v>1</v>
      </c>
    </row>
    <row r="31" spans="2:9" ht="15" customHeight="1" x14ac:dyDescent="0.2">
      <c r="B31" t="s">
        <v>68</v>
      </c>
      <c r="C31" s="12">
        <v>11</v>
      </c>
      <c r="D31" s="8">
        <v>3.69</v>
      </c>
      <c r="E31" s="12">
        <v>6</v>
      </c>
      <c r="F31" s="8">
        <v>4.2300000000000004</v>
      </c>
      <c r="G31" s="12">
        <v>5</v>
      </c>
      <c r="H31" s="8">
        <v>3.38</v>
      </c>
      <c r="I31" s="12">
        <v>0</v>
      </c>
    </row>
    <row r="32" spans="2:9" ht="15" customHeight="1" x14ac:dyDescent="0.2">
      <c r="B32" t="s">
        <v>82</v>
      </c>
      <c r="C32" s="12">
        <v>9</v>
      </c>
      <c r="D32" s="8">
        <v>3.02</v>
      </c>
      <c r="E32" s="12">
        <v>0</v>
      </c>
      <c r="F32" s="8">
        <v>0</v>
      </c>
      <c r="G32" s="12">
        <v>9</v>
      </c>
      <c r="H32" s="8">
        <v>6.08</v>
      </c>
      <c r="I32" s="12">
        <v>0</v>
      </c>
    </row>
    <row r="33" spans="2:9" ht="15" customHeight="1" x14ac:dyDescent="0.2">
      <c r="B33" t="s">
        <v>63</v>
      </c>
      <c r="C33" s="12">
        <v>8</v>
      </c>
      <c r="D33" s="8">
        <v>2.68</v>
      </c>
      <c r="E33" s="12">
        <v>2</v>
      </c>
      <c r="F33" s="8">
        <v>1.41</v>
      </c>
      <c r="G33" s="12">
        <v>6</v>
      </c>
      <c r="H33" s="8">
        <v>4.05</v>
      </c>
      <c r="I33" s="12">
        <v>0</v>
      </c>
    </row>
    <row r="34" spans="2:9" ht="15" customHeight="1" x14ac:dyDescent="0.2">
      <c r="B34" t="s">
        <v>72</v>
      </c>
      <c r="C34" s="12">
        <v>8</v>
      </c>
      <c r="D34" s="8">
        <v>2.68</v>
      </c>
      <c r="E34" s="12">
        <v>6</v>
      </c>
      <c r="F34" s="8">
        <v>4.2300000000000004</v>
      </c>
      <c r="G34" s="12">
        <v>2</v>
      </c>
      <c r="H34" s="8">
        <v>1.35</v>
      </c>
      <c r="I34" s="12">
        <v>0</v>
      </c>
    </row>
    <row r="35" spans="2:9" ht="15" customHeight="1" x14ac:dyDescent="0.2">
      <c r="B35" t="s">
        <v>78</v>
      </c>
      <c r="C35" s="12">
        <v>8</v>
      </c>
      <c r="D35" s="8">
        <v>2.68</v>
      </c>
      <c r="E35" s="12">
        <v>8</v>
      </c>
      <c r="F35" s="8">
        <v>5.63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75</v>
      </c>
      <c r="C36" s="12">
        <v>7</v>
      </c>
      <c r="D36" s="8">
        <v>2.35</v>
      </c>
      <c r="E36" s="12">
        <v>5</v>
      </c>
      <c r="F36" s="8">
        <v>3.52</v>
      </c>
      <c r="G36" s="12">
        <v>1</v>
      </c>
      <c r="H36" s="8">
        <v>0.68</v>
      </c>
      <c r="I36" s="12">
        <v>0</v>
      </c>
    </row>
    <row r="37" spans="2:9" ht="15" customHeight="1" x14ac:dyDescent="0.2">
      <c r="B37" t="s">
        <v>76</v>
      </c>
      <c r="C37" s="12">
        <v>7</v>
      </c>
      <c r="D37" s="8">
        <v>2.35</v>
      </c>
      <c r="E37" s="12">
        <v>7</v>
      </c>
      <c r="F37" s="8">
        <v>4.93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92</v>
      </c>
      <c r="C38" s="12">
        <v>6</v>
      </c>
      <c r="D38" s="8">
        <v>2.0099999999999998</v>
      </c>
      <c r="E38" s="12">
        <v>2</v>
      </c>
      <c r="F38" s="8">
        <v>1.41</v>
      </c>
      <c r="G38" s="12">
        <v>4</v>
      </c>
      <c r="H38" s="8">
        <v>2.7</v>
      </c>
      <c r="I38" s="12">
        <v>0</v>
      </c>
    </row>
    <row r="39" spans="2:9" ht="15" customHeight="1" x14ac:dyDescent="0.2">
      <c r="B39" t="s">
        <v>81</v>
      </c>
      <c r="C39" s="12">
        <v>6</v>
      </c>
      <c r="D39" s="8">
        <v>2.0099999999999998</v>
      </c>
      <c r="E39" s="12">
        <v>1</v>
      </c>
      <c r="F39" s="8">
        <v>0.7</v>
      </c>
      <c r="G39" s="12">
        <v>5</v>
      </c>
      <c r="H39" s="8">
        <v>3.38</v>
      </c>
      <c r="I39" s="12">
        <v>0</v>
      </c>
    </row>
    <row r="40" spans="2:9" ht="15" customHeight="1" x14ac:dyDescent="0.2">
      <c r="B40" t="s">
        <v>64</v>
      </c>
      <c r="C40" s="12">
        <v>6</v>
      </c>
      <c r="D40" s="8">
        <v>2.0099999999999998</v>
      </c>
      <c r="E40" s="12">
        <v>0</v>
      </c>
      <c r="F40" s="8">
        <v>0</v>
      </c>
      <c r="G40" s="12">
        <v>6</v>
      </c>
      <c r="H40" s="8">
        <v>4.05</v>
      </c>
      <c r="I40" s="12">
        <v>0</v>
      </c>
    </row>
    <row r="41" spans="2:9" ht="15" customHeight="1" x14ac:dyDescent="0.2">
      <c r="B41" t="s">
        <v>79</v>
      </c>
      <c r="C41" s="12">
        <v>6</v>
      </c>
      <c r="D41" s="8">
        <v>2.0099999999999998</v>
      </c>
      <c r="E41" s="12">
        <v>0</v>
      </c>
      <c r="F41" s="8">
        <v>0</v>
      </c>
      <c r="G41" s="12">
        <v>6</v>
      </c>
      <c r="H41" s="8">
        <v>4.05</v>
      </c>
      <c r="I41" s="12">
        <v>0</v>
      </c>
    </row>
    <row r="42" spans="2:9" ht="15" customHeight="1" x14ac:dyDescent="0.2">
      <c r="B42" t="s">
        <v>67</v>
      </c>
      <c r="C42" s="12">
        <v>6</v>
      </c>
      <c r="D42" s="8">
        <v>2.0099999999999998</v>
      </c>
      <c r="E42" s="12">
        <v>4</v>
      </c>
      <c r="F42" s="8">
        <v>2.82</v>
      </c>
      <c r="G42" s="12">
        <v>2</v>
      </c>
      <c r="H42" s="8">
        <v>1.35</v>
      </c>
      <c r="I42" s="12">
        <v>0</v>
      </c>
    </row>
    <row r="43" spans="2:9" ht="15" customHeight="1" x14ac:dyDescent="0.2">
      <c r="B43" t="s">
        <v>77</v>
      </c>
      <c r="C43" s="12">
        <v>6</v>
      </c>
      <c r="D43" s="8">
        <v>2.0099999999999998</v>
      </c>
      <c r="E43" s="12">
        <v>0</v>
      </c>
      <c r="F43" s="8">
        <v>0</v>
      </c>
      <c r="G43" s="12">
        <v>4</v>
      </c>
      <c r="H43" s="8">
        <v>2.7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120</v>
      </c>
      <c r="C47" s="12">
        <v>17</v>
      </c>
      <c r="D47" s="8">
        <v>5.7</v>
      </c>
      <c r="E47" s="12">
        <v>3</v>
      </c>
      <c r="F47" s="8">
        <v>2.11</v>
      </c>
      <c r="G47" s="12">
        <v>14</v>
      </c>
      <c r="H47" s="8">
        <v>9.4600000000000009</v>
      </c>
      <c r="I47" s="12">
        <v>0</v>
      </c>
    </row>
    <row r="48" spans="2:9" ht="15" customHeight="1" x14ac:dyDescent="0.2">
      <c r="B48" t="s">
        <v>131</v>
      </c>
      <c r="C48" s="12">
        <v>14</v>
      </c>
      <c r="D48" s="8">
        <v>4.7</v>
      </c>
      <c r="E48" s="12">
        <v>11</v>
      </c>
      <c r="F48" s="8">
        <v>7.75</v>
      </c>
      <c r="G48" s="12">
        <v>3</v>
      </c>
      <c r="H48" s="8">
        <v>2.0299999999999998</v>
      </c>
      <c r="I48" s="12">
        <v>0</v>
      </c>
    </row>
    <row r="49" spans="2:9" ht="15" customHeight="1" x14ac:dyDescent="0.2">
      <c r="B49" t="s">
        <v>136</v>
      </c>
      <c r="C49" s="12">
        <v>12</v>
      </c>
      <c r="D49" s="8">
        <v>4.03</v>
      </c>
      <c r="E49" s="12">
        <v>11</v>
      </c>
      <c r="F49" s="8">
        <v>7.75</v>
      </c>
      <c r="G49" s="12">
        <v>1</v>
      </c>
      <c r="H49" s="8">
        <v>0.68</v>
      </c>
      <c r="I49" s="12">
        <v>0</v>
      </c>
    </row>
    <row r="50" spans="2:9" ht="15" customHeight="1" x14ac:dyDescent="0.2">
      <c r="B50" t="s">
        <v>122</v>
      </c>
      <c r="C50" s="12">
        <v>11</v>
      </c>
      <c r="D50" s="8">
        <v>3.69</v>
      </c>
      <c r="E50" s="12">
        <v>6</v>
      </c>
      <c r="F50" s="8">
        <v>4.2300000000000004</v>
      </c>
      <c r="G50" s="12">
        <v>5</v>
      </c>
      <c r="H50" s="8">
        <v>3.38</v>
      </c>
      <c r="I50" s="12">
        <v>0</v>
      </c>
    </row>
    <row r="51" spans="2:9" ht="15" customHeight="1" x14ac:dyDescent="0.2">
      <c r="B51" t="s">
        <v>121</v>
      </c>
      <c r="C51" s="12">
        <v>9</v>
      </c>
      <c r="D51" s="8">
        <v>3.02</v>
      </c>
      <c r="E51" s="12">
        <v>0</v>
      </c>
      <c r="F51" s="8">
        <v>0</v>
      </c>
      <c r="G51" s="12">
        <v>9</v>
      </c>
      <c r="H51" s="8">
        <v>6.08</v>
      </c>
      <c r="I51" s="12">
        <v>0</v>
      </c>
    </row>
    <row r="52" spans="2:9" ht="15" customHeight="1" x14ac:dyDescent="0.2">
      <c r="B52" t="s">
        <v>139</v>
      </c>
      <c r="C52" s="12">
        <v>8</v>
      </c>
      <c r="D52" s="8">
        <v>2.68</v>
      </c>
      <c r="E52" s="12">
        <v>8</v>
      </c>
      <c r="F52" s="8">
        <v>5.63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156</v>
      </c>
      <c r="C53" s="12">
        <v>6</v>
      </c>
      <c r="D53" s="8">
        <v>2.0099999999999998</v>
      </c>
      <c r="E53" s="12">
        <v>4</v>
      </c>
      <c r="F53" s="8">
        <v>2.82</v>
      </c>
      <c r="G53" s="12">
        <v>2</v>
      </c>
      <c r="H53" s="8">
        <v>1.35</v>
      </c>
      <c r="I53" s="12">
        <v>0</v>
      </c>
    </row>
    <row r="54" spans="2:9" ht="15" customHeight="1" x14ac:dyDescent="0.2">
      <c r="B54" t="s">
        <v>123</v>
      </c>
      <c r="C54" s="12">
        <v>6</v>
      </c>
      <c r="D54" s="8">
        <v>2.0099999999999998</v>
      </c>
      <c r="E54" s="12">
        <v>2</v>
      </c>
      <c r="F54" s="8">
        <v>1.41</v>
      </c>
      <c r="G54" s="12">
        <v>4</v>
      </c>
      <c r="H54" s="8">
        <v>2.7</v>
      </c>
      <c r="I54" s="12">
        <v>0</v>
      </c>
    </row>
    <row r="55" spans="2:9" ht="15" customHeight="1" x14ac:dyDescent="0.2">
      <c r="B55" t="s">
        <v>124</v>
      </c>
      <c r="C55" s="12">
        <v>6</v>
      </c>
      <c r="D55" s="8">
        <v>2.0099999999999998</v>
      </c>
      <c r="E55" s="12">
        <v>2</v>
      </c>
      <c r="F55" s="8">
        <v>1.41</v>
      </c>
      <c r="G55" s="12">
        <v>4</v>
      </c>
      <c r="H55" s="8">
        <v>2.7</v>
      </c>
      <c r="I55" s="12">
        <v>0</v>
      </c>
    </row>
    <row r="56" spans="2:9" ht="15" customHeight="1" x14ac:dyDescent="0.2">
      <c r="B56" t="s">
        <v>167</v>
      </c>
      <c r="C56" s="12">
        <v>6</v>
      </c>
      <c r="D56" s="8">
        <v>2.0099999999999998</v>
      </c>
      <c r="E56" s="12">
        <v>0</v>
      </c>
      <c r="F56" s="8">
        <v>0</v>
      </c>
      <c r="G56" s="12">
        <v>6</v>
      </c>
      <c r="H56" s="8">
        <v>4.05</v>
      </c>
      <c r="I56" s="12">
        <v>0</v>
      </c>
    </row>
    <row r="57" spans="2:9" ht="15" customHeight="1" x14ac:dyDescent="0.2">
      <c r="B57" t="s">
        <v>125</v>
      </c>
      <c r="C57" s="12">
        <v>6</v>
      </c>
      <c r="D57" s="8">
        <v>2.0099999999999998</v>
      </c>
      <c r="E57" s="12">
        <v>3</v>
      </c>
      <c r="F57" s="8">
        <v>2.11</v>
      </c>
      <c r="G57" s="12">
        <v>2</v>
      </c>
      <c r="H57" s="8">
        <v>1.35</v>
      </c>
      <c r="I57" s="12">
        <v>1</v>
      </c>
    </row>
    <row r="58" spans="2:9" ht="15" customHeight="1" x14ac:dyDescent="0.2">
      <c r="B58" t="s">
        <v>129</v>
      </c>
      <c r="C58" s="12">
        <v>6</v>
      </c>
      <c r="D58" s="8">
        <v>2.0099999999999998</v>
      </c>
      <c r="E58" s="12">
        <v>6</v>
      </c>
      <c r="F58" s="8">
        <v>4.2300000000000004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135</v>
      </c>
      <c r="C59" s="12">
        <v>6</v>
      </c>
      <c r="D59" s="8">
        <v>2.0099999999999998</v>
      </c>
      <c r="E59" s="12">
        <v>6</v>
      </c>
      <c r="F59" s="8">
        <v>4.2300000000000004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157</v>
      </c>
      <c r="C60" s="12">
        <v>5</v>
      </c>
      <c r="D60" s="8">
        <v>1.68</v>
      </c>
      <c r="E60" s="12">
        <v>1</v>
      </c>
      <c r="F60" s="8">
        <v>0.7</v>
      </c>
      <c r="G60" s="12">
        <v>4</v>
      </c>
      <c r="H60" s="8">
        <v>2.7</v>
      </c>
      <c r="I60" s="12">
        <v>0</v>
      </c>
    </row>
    <row r="61" spans="2:9" ht="15" customHeight="1" x14ac:dyDescent="0.2">
      <c r="B61" t="s">
        <v>137</v>
      </c>
      <c r="C61" s="12">
        <v>5</v>
      </c>
      <c r="D61" s="8">
        <v>1.68</v>
      </c>
      <c r="E61" s="12">
        <v>4</v>
      </c>
      <c r="F61" s="8">
        <v>2.82</v>
      </c>
      <c r="G61" s="12">
        <v>1</v>
      </c>
      <c r="H61" s="8">
        <v>0.68</v>
      </c>
      <c r="I61" s="12">
        <v>0</v>
      </c>
    </row>
    <row r="62" spans="2:9" ht="15" customHeight="1" x14ac:dyDescent="0.2">
      <c r="B62" t="s">
        <v>138</v>
      </c>
      <c r="C62" s="12">
        <v>5</v>
      </c>
      <c r="D62" s="8">
        <v>1.68</v>
      </c>
      <c r="E62" s="12">
        <v>5</v>
      </c>
      <c r="F62" s="8">
        <v>3.52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160</v>
      </c>
      <c r="C63" s="12">
        <v>4</v>
      </c>
      <c r="D63" s="8">
        <v>1.34</v>
      </c>
      <c r="E63" s="12">
        <v>1</v>
      </c>
      <c r="F63" s="8">
        <v>0.7</v>
      </c>
      <c r="G63" s="12">
        <v>3</v>
      </c>
      <c r="H63" s="8">
        <v>2.0299999999999998</v>
      </c>
      <c r="I63" s="12">
        <v>0</v>
      </c>
    </row>
    <row r="64" spans="2:9" ht="15" customHeight="1" x14ac:dyDescent="0.2">
      <c r="B64" t="s">
        <v>163</v>
      </c>
      <c r="C64" s="12">
        <v>4</v>
      </c>
      <c r="D64" s="8">
        <v>1.34</v>
      </c>
      <c r="E64" s="12">
        <v>2</v>
      </c>
      <c r="F64" s="8">
        <v>1.41</v>
      </c>
      <c r="G64" s="12">
        <v>2</v>
      </c>
      <c r="H64" s="8">
        <v>1.35</v>
      </c>
      <c r="I64" s="12">
        <v>0</v>
      </c>
    </row>
    <row r="65" spans="2:9" ht="15" customHeight="1" x14ac:dyDescent="0.2">
      <c r="B65" t="s">
        <v>164</v>
      </c>
      <c r="C65" s="12">
        <v>4</v>
      </c>
      <c r="D65" s="8">
        <v>1.34</v>
      </c>
      <c r="E65" s="12">
        <v>1</v>
      </c>
      <c r="F65" s="8">
        <v>0.7</v>
      </c>
      <c r="G65" s="12">
        <v>3</v>
      </c>
      <c r="H65" s="8">
        <v>2.0299999999999998</v>
      </c>
      <c r="I65" s="12">
        <v>0</v>
      </c>
    </row>
    <row r="66" spans="2:9" ht="15" customHeight="1" x14ac:dyDescent="0.2">
      <c r="B66" t="s">
        <v>165</v>
      </c>
      <c r="C66" s="12">
        <v>4</v>
      </c>
      <c r="D66" s="8">
        <v>1.34</v>
      </c>
      <c r="E66" s="12">
        <v>0</v>
      </c>
      <c r="F66" s="8">
        <v>0</v>
      </c>
      <c r="G66" s="12">
        <v>4</v>
      </c>
      <c r="H66" s="8">
        <v>2.7</v>
      </c>
      <c r="I66" s="12">
        <v>0</v>
      </c>
    </row>
    <row r="67" spans="2:9" ht="15" customHeight="1" x14ac:dyDescent="0.2">
      <c r="B67" t="s">
        <v>166</v>
      </c>
      <c r="C67" s="12">
        <v>4</v>
      </c>
      <c r="D67" s="8">
        <v>1.34</v>
      </c>
      <c r="E67" s="12">
        <v>0</v>
      </c>
      <c r="F67" s="8">
        <v>0</v>
      </c>
      <c r="G67" s="12">
        <v>4</v>
      </c>
      <c r="H67" s="8">
        <v>2.7</v>
      </c>
      <c r="I67" s="12">
        <v>0</v>
      </c>
    </row>
    <row r="68" spans="2:9" ht="15" customHeight="1" x14ac:dyDescent="0.2">
      <c r="B68" t="s">
        <v>132</v>
      </c>
      <c r="C68" s="12">
        <v>4</v>
      </c>
      <c r="D68" s="8">
        <v>1.34</v>
      </c>
      <c r="E68" s="12">
        <v>4</v>
      </c>
      <c r="F68" s="8">
        <v>2.82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134</v>
      </c>
      <c r="C69" s="12">
        <v>4</v>
      </c>
      <c r="D69" s="8">
        <v>1.34</v>
      </c>
      <c r="E69" s="12">
        <v>4</v>
      </c>
      <c r="F69" s="8">
        <v>2.82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BE745-7D57-4DD0-800D-7AE8E4E1DCDF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260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1</v>
      </c>
      <c r="D5" s="8">
        <v>0.28000000000000003</v>
      </c>
      <c r="E5" s="12">
        <v>0</v>
      </c>
      <c r="F5" s="8">
        <v>0</v>
      </c>
      <c r="G5" s="12">
        <v>1</v>
      </c>
      <c r="H5" s="8">
        <v>0.56000000000000005</v>
      </c>
      <c r="I5" s="12">
        <v>0</v>
      </c>
    </row>
    <row r="6" spans="2:9" ht="15" customHeight="1" x14ac:dyDescent="0.2">
      <c r="B6" t="s">
        <v>37</v>
      </c>
      <c r="C6" s="12">
        <v>76</v>
      </c>
      <c r="D6" s="8">
        <v>21.05</v>
      </c>
      <c r="E6" s="12">
        <v>33</v>
      </c>
      <c r="F6" s="8">
        <v>18.329999999999998</v>
      </c>
      <c r="G6" s="12">
        <v>43</v>
      </c>
      <c r="H6" s="8">
        <v>24.02</v>
      </c>
      <c r="I6" s="12">
        <v>0</v>
      </c>
    </row>
    <row r="7" spans="2:9" ht="15" customHeight="1" x14ac:dyDescent="0.2">
      <c r="B7" t="s">
        <v>38</v>
      </c>
      <c r="C7" s="12">
        <v>41</v>
      </c>
      <c r="D7" s="8">
        <v>11.36</v>
      </c>
      <c r="E7" s="12">
        <v>5</v>
      </c>
      <c r="F7" s="8">
        <v>2.78</v>
      </c>
      <c r="G7" s="12">
        <v>36</v>
      </c>
      <c r="H7" s="8">
        <v>20.11</v>
      </c>
      <c r="I7" s="12">
        <v>0</v>
      </c>
    </row>
    <row r="8" spans="2:9" ht="15" customHeight="1" x14ac:dyDescent="0.2">
      <c r="B8" t="s">
        <v>39</v>
      </c>
      <c r="C8" s="12">
        <v>1</v>
      </c>
      <c r="D8" s="8">
        <v>0.28000000000000003</v>
      </c>
      <c r="E8" s="12">
        <v>0</v>
      </c>
      <c r="F8" s="8">
        <v>0</v>
      </c>
      <c r="G8" s="12">
        <v>1</v>
      </c>
      <c r="H8" s="8">
        <v>0.56000000000000005</v>
      </c>
      <c r="I8" s="12">
        <v>0</v>
      </c>
    </row>
    <row r="9" spans="2:9" ht="15" customHeight="1" x14ac:dyDescent="0.2">
      <c r="B9" t="s">
        <v>40</v>
      </c>
      <c r="C9" s="12">
        <v>1</v>
      </c>
      <c r="D9" s="8">
        <v>0.28000000000000003</v>
      </c>
      <c r="E9" s="12">
        <v>0</v>
      </c>
      <c r="F9" s="8">
        <v>0</v>
      </c>
      <c r="G9" s="12">
        <v>1</v>
      </c>
      <c r="H9" s="8">
        <v>0.56000000000000005</v>
      </c>
      <c r="I9" s="12">
        <v>0</v>
      </c>
    </row>
    <row r="10" spans="2:9" ht="15" customHeight="1" x14ac:dyDescent="0.2">
      <c r="B10" t="s">
        <v>41</v>
      </c>
      <c r="C10" s="12">
        <v>3</v>
      </c>
      <c r="D10" s="8">
        <v>0.83</v>
      </c>
      <c r="E10" s="12">
        <v>1</v>
      </c>
      <c r="F10" s="8">
        <v>0.56000000000000005</v>
      </c>
      <c r="G10" s="12">
        <v>2</v>
      </c>
      <c r="H10" s="8">
        <v>1.1200000000000001</v>
      </c>
      <c r="I10" s="12">
        <v>0</v>
      </c>
    </row>
    <row r="11" spans="2:9" ht="15" customHeight="1" x14ac:dyDescent="0.2">
      <c r="B11" t="s">
        <v>42</v>
      </c>
      <c r="C11" s="12">
        <v>73</v>
      </c>
      <c r="D11" s="8">
        <v>20.22</v>
      </c>
      <c r="E11" s="12">
        <v>33</v>
      </c>
      <c r="F11" s="8">
        <v>18.329999999999998</v>
      </c>
      <c r="G11" s="12">
        <v>40</v>
      </c>
      <c r="H11" s="8">
        <v>22.35</v>
      </c>
      <c r="I11" s="12">
        <v>0</v>
      </c>
    </row>
    <row r="12" spans="2:9" ht="15" customHeight="1" x14ac:dyDescent="0.2">
      <c r="B12" t="s">
        <v>43</v>
      </c>
      <c r="C12" s="12">
        <v>3</v>
      </c>
      <c r="D12" s="8">
        <v>0.83</v>
      </c>
      <c r="E12" s="12">
        <v>2</v>
      </c>
      <c r="F12" s="8">
        <v>1.1100000000000001</v>
      </c>
      <c r="G12" s="12">
        <v>1</v>
      </c>
      <c r="H12" s="8">
        <v>0.56000000000000005</v>
      </c>
      <c r="I12" s="12">
        <v>0</v>
      </c>
    </row>
    <row r="13" spans="2:9" ht="15" customHeight="1" x14ac:dyDescent="0.2">
      <c r="B13" t="s">
        <v>44</v>
      </c>
      <c r="C13" s="12">
        <v>12</v>
      </c>
      <c r="D13" s="8">
        <v>3.32</v>
      </c>
      <c r="E13" s="12">
        <v>2</v>
      </c>
      <c r="F13" s="8">
        <v>1.1100000000000001</v>
      </c>
      <c r="G13" s="12">
        <v>10</v>
      </c>
      <c r="H13" s="8">
        <v>5.59</v>
      </c>
      <c r="I13" s="12">
        <v>0</v>
      </c>
    </row>
    <row r="14" spans="2:9" ht="15" customHeight="1" x14ac:dyDescent="0.2">
      <c r="B14" t="s">
        <v>45</v>
      </c>
      <c r="C14" s="12">
        <v>8</v>
      </c>
      <c r="D14" s="8">
        <v>2.2200000000000002</v>
      </c>
      <c r="E14" s="12">
        <v>4</v>
      </c>
      <c r="F14" s="8">
        <v>2.2200000000000002</v>
      </c>
      <c r="G14" s="12">
        <v>4</v>
      </c>
      <c r="H14" s="8">
        <v>2.23</v>
      </c>
      <c r="I14" s="12">
        <v>0</v>
      </c>
    </row>
    <row r="15" spans="2:9" ht="15" customHeight="1" x14ac:dyDescent="0.2">
      <c r="B15" t="s">
        <v>46</v>
      </c>
      <c r="C15" s="12">
        <v>36</v>
      </c>
      <c r="D15" s="8">
        <v>9.9700000000000006</v>
      </c>
      <c r="E15" s="12">
        <v>29</v>
      </c>
      <c r="F15" s="8">
        <v>16.11</v>
      </c>
      <c r="G15" s="12">
        <v>6</v>
      </c>
      <c r="H15" s="8">
        <v>3.35</v>
      </c>
      <c r="I15" s="12">
        <v>0</v>
      </c>
    </row>
    <row r="16" spans="2:9" ht="15" customHeight="1" x14ac:dyDescent="0.2">
      <c r="B16" t="s">
        <v>47</v>
      </c>
      <c r="C16" s="12">
        <v>46</v>
      </c>
      <c r="D16" s="8">
        <v>12.74</v>
      </c>
      <c r="E16" s="12">
        <v>35</v>
      </c>
      <c r="F16" s="8">
        <v>19.440000000000001</v>
      </c>
      <c r="G16" s="12">
        <v>11</v>
      </c>
      <c r="H16" s="8">
        <v>6.15</v>
      </c>
      <c r="I16" s="12">
        <v>0</v>
      </c>
    </row>
    <row r="17" spans="2:9" ht="15" customHeight="1" x14ac:dyDescent="0.2">
      <c r="B17" t="s">
        <v>48</v>
      </c>
      <c r="C17" s="12">
        <v>16</v>
      </c>
      <c r="D17" s="8">
        <v>4.43</v>
      </c>
      <c r="E17" s="12">
        <v>12</v>
      </c>
      <c r="F17" s="8">
        <v>6.67</v>
      </c>
      <c r="G17" s="12">
        <v>4</v>
      </c>
      <c r="H17" s="8">
        <v>2.23</v>
      </c>
      <c r="I17" s="12">
        <v>0</v>
      </c>
    </row>
    <row r="18" spans="2:9" ht="15" customHeight="1" x14ac:dyDescent="0.2">
      <c r="B18" t="s">
        <v>49</v>
      </c>
      <c r="C18" s="12">
        <v>25</v>
      </c>
      <c r="D18" s="8">
        <v>6.93</v>
      </c>
      <c r="E18" s="12">
        <v>12</v>
      </c>
      <c r="F18" s="8">
        <v>6.67</v>
      </c>
      <c r="G18" s="12">
        <v>12</v>
      </c>
      <c r="H18" s="8">
        <v>6.7</v>
      </c>
      <c r="I18" s="12">
        <v>0</v>
      </c>
    </row>
    <row r="19" spans="2:9" ht="15" customHeight="1" x14ac:dyDescent="0.2">
      <c r="B19" t="s">
        <v>50</v>
      </c>
      <c r="C19" s="12">
        <v>19</v>
      </c>
      <c r="D19" s="8">
        <v>5.26</v>
      </c>
      <c r="E19" s="12">
        <v>12</v>
      </c>
      <c r="F19" s="8">
        <v>6.67</v>
      </c>
      <c r="G19" s="12">
        <v>7</v>
      </c>
      <c r="H19" s="8">
        <v>3.91</v>
      </c>
      <c r="I19" s="12">
        <v>0</v>
      </c>
    </row>
    <row r="20" spans="2:9" ht="15" customHeight="1" x14ac:dyDescent="0.2">
      <c r="B20" s="9" t="s">
        <v>243</v>
      </c>
      <c r="C20" s="12">
        <f>SUM(LTBL_10345[総数／事業所数])</f>
        <v>361</v>
      </c>
      <c r="E20" s="12">
        <f>SUBTOTAL(109,LTBL_10345[個人／事業所数])</f>
        <v>180</v>
      </c>
      <c r="G20" s="12">
        <f>SUBTOTAL(109,LTBL_10345[法人／事業所数])</f>
        <v>179</v>
      </c>
      <c r="I20" s="12">
        <f>SUBTOTAL(109,LTBL_10345[法人以外の団体／事業所数])</f>
        <v>0</v>
      </c>
    </row>
    <row r="21" spans="2:9" ht="15" customHeight="1" x14ac:dyDescent="0.2">
      <c r="E21" s="11">
        <f>LTBL_10345[[#Totals],[個人／事業所数]]/LTBL_10345[[#Totals],[総数／事業所数]]</f>
        <v>0.49861495844875348</v>
      </c>
      <c r="G21" s="11">
        <f>LTBL_10345[[#Totals],[法人／事業所数]]/LTBL_10345[[#Totals],[総数／事業所数]]</f>
        <v>0.49584487534626037</v>
      </c>
      <c r="I21" s="11">
        <f>LTBL_10345[[#Totals],[法人以外の団体／事業所数]]/LTBL_10345[[#Totals],[総数／事業所数]]</f>
        <v>0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40</v>
      </c>
      <c r="D24" s="8">
        <v>11.08</v>
      </c>
      <c r="E24" s="12">
        <v>32</v>
      </c>
      <c r="F24" s="8">
        <v>17.78</v>
      </c>
      <c r="G24" s="12">
        <v>8</v>
      </c>
      <c r="H24" s="8">
        <v>4.47</v>
      </c>
      <c r="I24" s="12">
        <v>0</v>
      </c>
    </row>
    <row r="25" spans="2:9" ht="15" customHeight="1" x14ac:dyDescent="0.2">
      <c r="B25" t="s">
        <v>60</v>
      </c>
      <c r="C25" s="12">
        <v>31</v>
      </c>
      <c r="D25" s="8">
        <v>8.59</v>
      </c>
      <c r="E25" s="12">
        <v>20</v>
      </c>
      <c r="F25" s="8">
        <v>11.11</v>
      </c>
      <c r="G25" s="12">
        <v>11</v>
      </c>
      <c r="H25" s="8">
        <v>6.15</v>
      </c>
      <c r="I25" s="12">
        <v>0</v>
      </c>
    </row>
    <row r="26" spans="2:9" ht="15" customHeight="1" x14ac:dyDescent="0.2">
      <c r="B26" t="s">
        <v>73</v>
      </c>
      <c r="C26" s="12">
        <v>31</v>
      </c>
      <c r="D26" s="8">
        <v>8.59</v>
      </c>
      <c r="E26" s="12">
        <v>28</v>
      </c>
      <c r="F26" s="8">
        <v>15.56</v>
      </c>
      <c r="G26" s="12">
        <v>3</v>
      </c>
      <c r="H26" s="8">
        <v>1.68</v>
      </c>
      <c r="I26" s="12">
        <v>0</v>
      </c>
    </row>
    <row r="27" spans="2:9" ht="15" customHeight="1" x14ac:dyDescent="0.2">
      <c r="B27" t="s">
        <v>59</v>
      </c>
      <c r="C27" s="12">
        <v>30</v>
      </c>
      <c r="D27" s="8">
        <v>8.31</v>
      </c>
      <c r="E27" s="12">
        <v>11</v>
      </c>
      <c r="F27" s="8">
        <v>6.11</v>
      </c>
      <c r="G27" s="12">
        <v>19</v>
      </c>
      <c r="H27" s="8">
        <v>10.61</v>
      </c>
      <c r="I27" s="12">
        <v>0</v>
      </c>
    </row>
    <row r="28" spans="2:9" ht="15" customHeight="1" x14ac:dyDescent="0.2">
      <c r="B28" t="s">
        <v>68</v>
      </c>
      <c r="C28" s="12">
        <v>27</v>
      </c>
      <c r="D28" s="8">
        <v>7.48</v>
      </c>
      <c r="E28" s="12">
        <v>8</v>
      </c>
      <c r="F28" s="8">
        <v>4.4400000000000004</v>
      </c>
      <c r="G28" s="12">
        <v>19</v>
      </c>
      <c r="H28" s="8">
        <v>10.61</v>
      </c>
      <c r="I28" s="12">
        <v>0</v>
      </c>
    </row>
    <row r="29" spans="2:9" ht="15" customHeight="1" x14ac:dyDescent="0.2">
      <c r="B29" t="s">
        <v>75</v>
      </c>
      <c r="C29" s="12">
        <v>16</v>
      </c>
      <c r="D29" s="8">
        <v>4.43</v>
      </c>
      <c r="E29" s="12">
        <v>12</v>
      </c>
      <c r="F29" s="8">
        <v>6.67</v>
      </c>
      <c r="G29" s="12">
        <v>4</v>
      </c>
      <c r="H29" s="8">
        <v>2.23</v>
      </c>
      <c r="I29" s="12">
        <v>0</v>
      </c>
    </row>
    <row r="30" spans="2:9" ht="15" customHeight="1" x14ac:dyDescent="0.2">
      <c r="B30" t="s">
        <v>61</v>
      </c>
      <c r="C30" s="12">
        <v>15</v>
      </c>
      <c r="D30" s="8">
        <v>4.16</v>
      </c>
      <c r="E30" s="12">
        <v>2</v>
      </c>
      <c r="F30" s="8">
        <v>1.1100000000000001</v>
      </c>
      <c r="G30" s="12">
        <v>13</v>
      </c>
      <c r="H30" s="8">
        <v>7.26</v>
      </c>
      <c r="I30" s="12">
        <v>0</v>
      </c>
    </row>
    <row r="31" spans="2:9" ht="15" customHeight="1" x14ac:dyDescent="0.2">
      <c r="B31" t="s">
        <v>67</v>
      </c>
      <c r="C31" s="12">
        <v>14</v>
      </c>
      <c r="D31" s="8">
        <v>3.88</v>
      </c>
      <c r="E31" s="12">
        <v>6</v>
      </c>
      <c r="F31" s="8">
        <v>3.33</v>
      </c>
      <c r="G31" s="12">
        <v>8</v>
      </c>
      <c r="H31" s="8">
        <v>4.47</v>
      </c>
      <c r="I31" s="12">
        <v>0</v>
      </c>
    </row>
    <row r="32" spans="2:9" ht="15" customHeight="1" x14ac:dyDescent="0.2">
      <c r="B32" t="s">
        <v>66</v>
      </c>
      <c r="C32" s="12">
        <v>13</v>
      </c>
      <c r="D32" s="8">
        <v>3.6</v>
      </c>
      <c r="E32" s="12">
        <v>8</v>
      </c>
      <c r="F32" s="8">
        <v>4.4400000000000004</v>
      </c>
      <c r="G32" s="12">
        <v>5</v>
      </c>
      <c r="H32" s="8">
        <v>2.79</v>
      </c>
      <c r="I32" s="12">
        <v>0</v>
      </c>
    </row>
    <row r="33" spans="2:9" ht="15" customHeight="1" x14ac:dyDescent="0.2">
      <c r="B33" t="s">
        <v>76</v>
      </c>
      <c r="C33" s="12">
        <v>13</v>
      </c>
      <c r="D33" s="8">
        <v>3.6</v>
      </c>
      <c r="E33" s="12">
        <v>12</v>
      </c>
      <c r="F33" s="8">
        <v>6.67</v>
      </c>
      <c r="G33" s="12">
        <v>1</v>
      </c>
      <c r="H33" s="8">
        <v>0.56000000000000005</v>
      </c>
      <c r="I33" s="12">
        <v>0</v>
      </c>
    </row>
    <row r="34" spans="2:9" ht="15" customHeight="1" x14ac:dyDescent="0.2">
      <c r="B34" t="s">
        <v>77</v>
      </c>
      <c r="C34" s="12">
        <v>12</v>
      </c>
      <c r="D34" s="8">
        <v>3.32</v>
      </c>
      <c r="E34" s="12">
        <v>0</v>
      </c>
      <c r="F34" s="8">
        <v>0</v>
      </c>
      <c r="G34" s="12">
        <v>11</v>
      </c>
      <c r="H34" s="8">
        <v>6.15</v>
      </c>
      <c r="I34" s="12">
        <v>0</v>
      </c>
    </row>
    <row r="35" spans="2:9" ht="15" customHeight="1" x14ac:dyDescent="0.2">
      <c r="B35" t="s">
        <v>78</v>
      </c>
      <c r="C35" s="12">
        <v>11</v>
      </c>
      <c r="D35" s="8">
        <v>3.05</v>
      </c>
      <c r="E35" s="12">
        <v>11</v>
      </c>
      <c r="F35" s="8">
        <v>6.11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69</v>
      </c>
      <c r="C36" s="12">
        <v>9</v>
      </c>
      <c r="D36" s="8">
        <v>2.4900000000000002</v>
      </c>
      <c r="E36" s="12">
        <v>2</v>
      </c>
      <c r="F36" s="8">
        <v>1.1100000000000001</v>
      </c>
      <c r="G36" s="12">
        <v>7</v>
      </c>
      <c r="H36" s="8">
        <v>3.91</v>
      </c>
      <c r="I36" s="12">
        <v>0</v>
      </c>
    </row>
    <row r="37" spans="2:9" ht="15" customHeight="1" x14ac:dyDescent="0.2">
      <c r="B37" t="s">
        <v>80</v>
      </c>
      <c r="C37" s="12">
        <v>7</v>
      </c>
      <c r="D37" s="8">
        <v>1.94</v>
      </c>
      <c r="E37" s="12">
        <v>5</v>
      </c>
      <c r="F37" s="8">
        <v>2.78</v>
      </c>
      <c r="G37" s="12">
        <v>2</v>
      </c>
      <c r="H37" s="8">
        <v>1.1200000000000001</v>
      </c>
      <c r="I37" s="12">
        <v>0</v>
      </c>
    </row>
    <row r="38" spans="2:9" ht="15" customHeight="1" x14ac:dyDescent="0.2">
      <c r="B38" t="s">
        <v>84</v>
      </c>
      <c r="C38" s="12">
        <v>6</v>
      </c>
      <c r="D38" s="8">
        <v>1.66</v>
      </c>
      <c r="E38" s="12">
        <v>0</v>
      </c>
      <c r="F38" s="8">
        <v>0</v>
      </c>
      <c r="G38" s="12">
        <v>6</v>
      </c>
      <c r="H38" s="8">
        <v>3.35</v>
      </c>
      <c r="I38" s="12">
        <v>0</v>
      </c>
    </row>
    <row r="39" spans="2:9" ht="15" customHeight="1" x14ac:dyDescent="0.2">
      <c r="B39" t="s">
        <v>92</v>
      </c>
      <c r="C39" s="12">
        <v>6</v>
      </c>
      <c r="D39" s="8">
        <v>1.66</v>
      </c>
      <c r="E39" s="12">
        <v>1</v>
      </c>
      <c r="F39" s="8">
        <v>0.56000000000000005</v>
      </c>
      <c r="G39" s="12">
        <v>5</v>
      </c>
      <c r="H39" s="8">
        <v>2.79</v>
      </c>
      <c r="I39" s="12">
        <v>0</v>
      </c>
    </row>
    <row r="40" spans="2:9" ht="15" customHeight="1" x14ac:dyDescent="0.2">
      <c r="B40" t="s">
        <v>89</v>
      </c>
      <c r="C40" s="12">
        <v>6</v>
      </c>
      <c r="D40" s="8">
        <v>1.66</v>
      </c>
      <c r="E40" s="12">
        <v>3</v>
      </c>
      <c r="F40" s="8">
        <v>1.67</v>
      </c>
      <c r="G40" s="12">
        <v>3</v>
      </c>
      <c r="H40" s="8">
        <v>1.68</v>
      </c>
      <c r="I40" s="12">
        <v>0</v>
      </c>
    </row>
    <row r="41" spans="2:9" ht="15" customHeight="1" x14ac:dyDescent="0.2">
      <c r="B41" t="s">
        <v>72</v>
      </c>
      <c r="C41" s="12">
        <v>5</v>
      </c>
      <c r="D41" s="8">
        <v>1.39</v>
      </c>
      <c r="E41" s="12">
        <v>2</v>
      </c>
      <c r="F41" s="8">
        <v>1.1100000000000001</v>
      </c>
      <c r="G41" s="12">
        <v>3</v>
      </c>
      <c r="H41" s="8">
        <v>1.68</v>
      </c>
      <c r="I41" s="12">
        <v>0</v>
      </c>
    </row>
    <row r="42" spans="2:9" ht="15" customHeight="1" x14ac:dyDescent="0.2">
      <c r="B42" t="s">
        <v>82</v>
      </c>
      <c r="C42" s="12">
        <v>4</v>
      </c>
      <c r="D42" s="8">
        <v>1.1100000000000001</v>
      </c>
      <c r="E42" s="12">
        <v>1</v>
      </c>
      <c r="F42" s="8">
        <v>0.56000000000000005</v>
      </c>
      <c r="G42" s="12">
        <v>3</v>
      </c>
      <c r="H42" s="8">
        <v>1.68</v>
      </c>
      <c r="I42" s="12">
        <v>0</v>
      </c>
    </row>
    <row r="43" spans="2:9" ht="15" customHeight="1" x14ac:dyDescent="0.2">
      <c r="B43" t="s">
        <v>88</v>
      </c>
      <c r="C43" s="12">
        <v>4</v>
      </c>
      <c r="D43" s="8">
        <v>1.1100000000000001</v>
      </c>
      <c r="E43" s="12">
        <v>1</v>
      </c>
      <c r="F43" s="8">
        <v>0.56000000000000005</v>
      </c>
      <c r="G43" s="12">
        <v>3</v>
      </c>
      <c r="H43" s="8">
        <v>1.68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136</v>
      </c>
      <c r="C47" s="12">
        <v>24</v>
      </c>
      <c r="D47" s="8">
        <v>6.65</v>
      </c>
      <c r="E47" s="12">
        <v>23</v>
      </c>
      <c r="F47" s="8">
        <v>12.78</v>
      </c>
      <c r="G47" s="12">
        <v>1</v>
      </c>
      <c r="H47" s="8">
        <v>0.56000000000000005</v>
      </c>
      <c r="I47" s="12">
        <v>0</v>
      </c>
    </row>
    <row r="48" spans="2:9" ht="15" customHeight="1" x14ac:dyDescent="0.2">
      <c r="B48" t="s">
        <v>139</v>
      </c>
      <c r="C48" s="12">
        <v>11</v>
      </c>
      <c r="D48" s="8">
        <v>3.05</v>
      </c>
      <c r="E48" s="12">
        <v>11</v>
      </c>
      <c r="F48" s="8">
        <v>6.11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120</v>
      </c>
      <c r="C49" s="12">
        <v>10</v>
      </c>
      <c r="D49" s="8">
        <v>2.77</v>
      </c>
      <c r="E49" s="12">
        <v>2</v>
      </c>
      <c r="F49" s="8">
        <v>1.1100000000000001</v>
      </c>
      <c r="G49" s="12">
        <v>8</v>
      </c>
      <c r="H49" s="8">
        <v>4.47</v>
      </c>
      <c r="I49" s="12">
        <v>0</v>
      </c>
    </row>
    <row r="50" spans="2:9" ht="15" customHeight="1" x14ac:dyDescent="0.2">
      <c r="B50" t="s">
        <v>122</v>
      </c>
      <c r="C50" s="12">
        <v>10</v>
      </c>
      <c r="D50" s="8">
        <v>2.77</v>
      </c>
      <c r="E50" s="12">
        <v>5</v>
      </c>
      <c r="F50" s="8">
        <v>2.78</v>
      </c>
      <c r="G50" s="12">
        <v>5</v>
      </c>
      <c r="H50" s="8">
        <v>2.79</v>
      </c>
      <c r="I50" s="12">
        <v>0</v>
      </c>
    </row>
    <row r="51" spans="2:9" ht="15" customHeight="1" x14ac:dyDescent="0.2">
      <c r="B51" t="s">
        <v>127</v>
      </c>
      <c r="C51" s="12">
        <v>10</v>
      </c>
      <c r="D51" s="8">
        <v>2.77</v>
      </c>
      <c r="E51" s="12">
        <v>4</v>
      </c>
      <c r="F51" s="8">
        <v>2.2200000000000002</v>
      </c>
      <c r="G51" s="12">
        <v>6</v>
      </c>
      <c r="H51" s="8">
        <v>3.35</v>
      </c>
      <c r="I51" s="12">
        <v>0</v>
      </c>
    </row>
    <row r="52" spans="2:9" ht="15" customHeight="1" x14ac:dyDescent="0.2">
      <c r="B52" t="s">
        <v>135</v>
      </c>
      <c r="C52" s="12">
        <v>10</v>
      </c>
      <c r="D52" s="8">
        <v>2.77</v>
      </c>
      <c r="E52" s="12">
        <v>8</v>
      </c>
      <c r="F52" s="8">
        <v>4.4400000000000004</v>
      </c>
      <c r="G52" s="12">
        <v>2</v>
      </c>
      <c r="H52" s="8">
        <v>1.1200000000000001</v>
      </c>
      <c r="I52" s="12">
        <v>0</v>
      </c>
    </row>
    <row r="53" spans="2:9" ht="15" customHeight="1" x14ac:dyDescent="0.2">
      <c r="B53" t="s">
        <v>124</v>
      </c>
      <c r="C53" s="12">
        <v>8</v>
      </c>
      <c r="D53" s="8">
        <v>2.2200000000000002</v>
      </c>
      <c r="E53" s="12">
        <v>1</v>
      </c>
      <c r="F53" s="8">
        <v>0.56000000000000005</v>
      </c>
      <c r="G53" s="12">
        <v>7</v>
      </c>
      <c r="H53" s="8">
        <v>3.91</v>
      </c>
      <c r="I53" s="12">
        <v>0</v>
      </c>
    </row>
    <row r="54" spans="2:9" ht="15" customHeight="1" x14ac:dyDescent="0.2">
      <c r="B54" t="s">
        <v>129</v>
      </c>
      <c r="C54" s="12">
        <v>8</v>
      </c>
      <c r="D54" s="8">
        <v>2.2200000000000002</v>
      </c>
      <c r="E54" s="12">
        <v>2</v>
      </c>
      <c r="F54" s="8">
        <v>1.1100000000000001</v>
      </c>
      <c r="G54" s="12">
        <v>6</v>
      </c>
      <c r="H54" s="8">
        <v>3.35</v>
      </c>
      <c r="I54" s="12">
        <v>0</v>
      </c>
    </row>
    <row r="55" spans="2:9" ht="15" customHeight="1" x14ac:dyDescent="0.2">
      <c r="B55" t="s">
        <v>153</v>
      </c>
      <c r="C55" s="12">
        <v>8</v>
      </c>
      <c r="D55" s="8">
        <v>2.2200000000000002</v>
      </c>
      <c r="E55" s="12">
        <v>8</v>
      </c>
      <c r="F55" s="8">
        <v>4.4400000000000004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138</v>
      </c>
      <c r="C56" s="12">
        <v>8</v>
      </c>
      <c r="D56" s="8">
        <v>2.2200000000000002</v>
      </c>
      <c r="E56" s="12">
        <v>7</v>
      </c>
      <c r="F56" s="8">
        <v>3.89</v>
      </c>
      <c r="G56" s="12">
        <v>1</v>
      </c>
      <c r="H56" s="8">
        <v>0.56000000000000005</v>
      </c>
      <c r="I56" s="12">
        <v>0</v>
      </c>
    </row>
    <row r="57" spans="2:9" ht="15" customHeight="1" x14ac:dyDescent="0.2">
      <c r="B57" t="s">
        <v>132</v>
      </c>
      <c r="C57" s="12">
        <v>7</v>
      </c>
      <c r="D57" s="8">
        <v>1.94</v>
      </c>
      <c r="E57" s="12">
        <v>7</v>
      </c>
      <c r="F57" s="8">
        <v>3.89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137</v>
      </c>
      <c r="C58" s="12">
        <v>7</v>
      </c>
      <c r="D58" s="8">
        <v>1.94</v>
      </c>
      <c r="E58" s="12">
        <v>6</v>
      </c>
      <c r="F58" s="8">
        <v>3.33</v>
      </c>
      <c r="G58" s="12">
        <v>1</v>
      </c>
      <c r="H58" s="8">
        <v>0.56000000000000005</v>
      </c>
      <c r="I58" s="12">
        <v>0</v>
      </c>
    </row>
    <row r="59" spans="2:9" ht="15" customHeight="1" x14ac:dyDescent="0.2">
      <c r="B59" t="s">
        <v>121</v>
      </c>
      <c r="C59" s="12">
        <v>6</v>
      </c>
      <c r="D59" s="8">
        <v>1.66</v>
      </c>
      <c r="E59" s="12">
        <v>2</v>
      </c>
      <c r="F59" s="8">
        <v>1.1100000000000001</v>
      </c>
      <c r="G59" s="12">
        <v>4</v>
      </c>
      <c r="H59" s="8">
        <v>2.23</v>
      </c>
      <c r="I59" s="12">
        <v>0</v>
      </c>
    </row>
    <row r="60" spans="2:9" ht="15" customHeight="1" x14ac:dyDescent="0.2">
      <c r="B60" t="s">
        <v>157</v>
      </c>
      <c r="C60" s="12">
        <v>6</v>
      </c>
      <c r="D60" s="8">
        <v>1.66</v>
      </c>
      <c r="E60" s="12">
        <v>2</v>
      </c>
      <c r="F60" s="8">
        <v>1.1100000000000001</v>
      </c>
      <c r="G60" s="12">
        <v>4</v>
      </c>
      <c r="H60" s="8">
        <v>2.23</v>
      </c>
      <c r="I60" s="12">
        <v>0</v>
      </c>
    </row>
    <row r="61" spans="2:9" ht="15" customHeight="1" x14ac:dyDescent="0.2">
      <c r="B61" t="s">
        <v>158</v>
      </c>
      <c r="C61" s="12">
        <v>6</v>
      </c>
      <c r="D61" s="8">
        <v>1.66</v>
      </c>
      <c r="E61" s="12">
        <v>5</v>
      </c>
      <c r="F61" s="8">
        <v>2.78</v>
      </c>
      <c r="G61" s="12">
        <v>1</v>
      </c>
      <c r="H61" s="8">
        <v>0.56000000000000005</v>
      </c>
      <c r="I61" s="12">
        <v>0</v>
      </c>
    </row>
    <row r="62" spans="2:9" ht="15" customHeight="1" x14ac:dyDescent="0.2">
      <c r="B62" t="s">
        <v>140</v>
      </c>
      <c r="C62" s="12">
        <v>6</v>
      </c>
      <c r="D62" s="8">
        <v>1.66</v>
      </c>
      <c r="E62" s="12">
        <v>2</v>
      </c>
      <c r="F62" s="8">
        <v>1.1100000000000001</v>
      </c>
      <c r="G62" s="12">
        <v>4</v>
      </c>
      <c r="H62" s="8">
        <v>2.23</v>
      </c>
      <c r="I62" s="12">
        <v>0</v>
      </c>
    </row>
    <row r="63" spans="2:9" ht="15" customHeight="1" x14ac:dyDescent="0.2">
      <c r="B63" t="s">
        <v>142</v>
      </c>
      <c r="C63" s="12">
        <v>6</v>
      </c>
      <c r="D63" s="8">
        <v>1.66</v>
      </c>
      <c r="E63" s="12">
        <v>5</v>
      </c>
      <c r="F63" s="8">
        <v>2.78</v>
      </c>
      <c r="G63" s="12">
        <v>1</v>
      </c>
      <c r="H63" s="8">
        <v>0.56000000000000005</v>
      </c>
      <c r="I63" s="12">
        <v>0</v>
      </c>
    </row>
    <row r="64" spans="2:9" ht="15" customHeight="1" x14ac:dyDescent="0.2">
      <c r="B64" t="s">
        <v>169</v>
      </c>
      <c r="C64" s="12">
        <v>6</v>
      </c>
      <c r="D64" s="8">
        <v>1.66</v>
      </c>
      <c r="E64" s="12">
        <v>0</v>
      </c>
      <c r="F64" s="8">
        <v>0</v>
      </c>
      <c r="G64" s="12">
        <v>6</v>
      </c>
      <c r="H64" s="8">
        <v>3.35</v>
      </c>
      <c r="I64" s="12">
        <v>0</v>
      </c>
    </row>
    <row r="65" spans="2:9" ht="15" customHeight="1" x14ac:dyDescent="0.2">
      <c r="B65" t="s">
        <v>163</v>
      </c>
      <c r="C65" s="12">
        <v>5</v>
      </c>
      <c r="D65" s="8">
        <v>1.39</v>
      </c>
      <c r="E65" s="12">
        <v>4</v>
      </c>
      <c r="F65" s="8">
        <v>2.2200000000000002</v>
      </c>
      <c r="G65" s="12">
        <v>1</v>
      </c>
      <c r="H65" s="8">
        <v>0.56000000000000005</v>
      </c>
      <c r="I65" s="12">
        <v>0</v>
      </c>
    </row>
    <row r="66" spans="2:9" ht="15" customHeight="1" x14ac:dyDescent="0.2">
      <c r="B66" t="s">
        <v>168</v>
      </c>
      <c r="C66" s="12">
        <v>5</v>
      </c>
      <c r="D66" s="8">
        <v>1.39</v>
      </c>
      <c r="E66" s="12">
        <v>1</v>
      </c>
      <c r="F66" s="8">
        <v>0.56000000000000005</v>
      </c>
      <c r="G66" s="12">
        <v>4</v>
      </c>
      <c r="H66" s="8">
        <v>2.23</v>
      </c>
      <c r="I66" s="12">
        <v>0</v>
      </c>
    </row>
    <row r="67" spans="2:9" ht="15" customHeight="1" x14ac:dyDescent="0.2">
      <c r="B67" t="s">
        <v>125</v>
      </c>
      <c r="C67" s="12">
        <v>5</v>
      </c>
      <c r="D67" s="8">
        <v>1.39</v>
      </c>
      <c r="E67" s="12">
        <v>1</v>
      </c>
      <c r="F67" s="8">
        <v>0.56000000000000005</v>
      </c>
      <c r="G67" s="12">
        <v>4</v>
      </c>
      <c r="H67" s="8">
        <v>2.23</v>
      </c>
      <c r="I67" s="12">
        <v>0</v>
      </c>
    </row>
    <row r="68" spans="2:9" ht="15" customHeight="1" x14ac:dyDescent="0.2">
      <c r="B68" t="s">
        <v>128</v>
      </c>
      <c r="C68" s="12">
        <v>5</v>
      </c>
      <c r="D68" s="8">
        <v>1.39</v>
      </c>
      <c r="E68" s="12">
        <v>0</v>
      </c>
      <c r="F68" s="8">
        <v>0</v>
      </c>
      <c r="G68" s="12">
        <v>5</v>
      </c>
      <c r="H68" s="8">
        <v>2.79</v>
      </c>
      <c r="I68" s="12">
        <v>0</v>
      </c>
    </row>
    <row r="69" spans="2:9" ht="15" customHeight="1" x14ac:dyDescent="0.2">
      <c r="B69" t="s">
        <v>162</v>
      </c>
      <c r="C69" s="12">
        <v>5</v>
      </c>
      <c r="D69" s="8">
        <v>1.39</v>
      </c>
      <c r="E69" s="12">
        <v>2</v>
      </c>
      <c r="F69" s="8">
        <v>1.1100000000000001</v>
      </c>
      <c r="G69" s="12">
        <v>3</v>
      </c>
      <c r="H69" s="8">
        <v>1.68</v>
      </c>
      <c r="I69" s="12">
        <v>0</v>
      </c>
    </row>
    <row r="70" spans="2:9" ht="15" customHeight="1" x14ac:dyDescent="0.2">
      <c r="B70" t="s">
        <v>148</v>
      </c>
      <c r="C70" s="12">
        <v>5</v>
      </c>
      <c r="D70" s="8">
        <v>1.39</v>
      </c>
      <c r="E70" s="12">
        <v>5</v>
      </c>
      <c r="F70" s="8">
        <v>2.78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155</v>
      </c>
      <c r="C71" s="12">
        <v>5</v>
      </c>
      <c r="D71" s="8">
        <v>1.39</v>
      </c>
      <c r="E71" s="12">
        <v>1</v>
      </c>
      <c r="F71" s="8">
        <v>0.56000000000000005</v>
      </c>
      <c r="G71" s="12">
        <v>4</v>
      </c>
      <c r="H71" s="8">
        <v>2.23</v>
      </c>
      <c r="I71" s="12">
        <v>0</v>
      </c>
    </row>
    <row r="73" spans="2:9" ht="15" customHeight="1" x14ac:dyDescent="0.2">
      <c r="B73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35F95-77A3-405F-A9DC-F6B4BDCA88D5}">
  <sheetPr>
    <pageSetUpPr fitToPage="1"/>
  </sheetPr>
  <dimension ref="A1:H577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51</v>
      </c>
      <c r="B1" s="7" t="s">
        <v>52</v>
      </c>
      <c r="C1" s="7" t="s">
        <v>53</v>
      </c>
      <c r="D1" s="7" t="s">
        <v>54</v>
      </c>
      <c r="E1" s="7" t="s">
        <v>55</v>
      </c>
      <c r="F1" s="7" t="s">
        <v>56</v>
      </c>
      <c r="G1" s="7" t="s">
        <v>57</v>
      </c>
      <c r="H1" s="7" t="s">
        <v>58</v>
      </c>
    </row>
    <row r="2" spans="1:8" x14ac:dyDescent="0.2">
      <c r="A2" s="1" t="s">
        <v>0</v>
      </c>
      <c r="B2" s="4">
        <v>51391</v>
      </c>
      <c r="C2" s="5">
        <v>99.99</v>
      </c>
      <c r="D2" s="4">
        <v>26821</v>
      </c>
      <c r="E2" s="5">
        <v>100.01</v>
      </c>
      <c r="F2" s="4">
        <v>24095</v>
      </c>
      <c r="G2" s="5">
        <v>100.01</v>
      </c>
      <c r="H2" s="4">
        <v>80</v>
      </c>
    </row>
    <row r="3" spans="1:8" x14ac:dyDescent="0.2">
      <c r="A3" s="2" t="s">
        <v>36</v>
      </c>
      <c r="B3" s="4">
        <v>14</v>
      </c>
      <c r="C3" s="5">
        <v>0.03</v>
      </c>
      <c r="D3" s="4">
        <v>1</v>
      </c>
      <c r="E3" s="5">
        <v>0</v>
      </c>
      <c r="F3" s="4">
        <v>13</v>
      </c>
      <c r="G3" s="5">
        <v>0.05</v>
      </c>
      <c r="H3" s="4">
        <v>0</v>
      </c>
    </row>
    <row r="4" spans="1:8" x14ac:dyDescent="0.2">
      <c r="A4" s="2" t="s">
        <v>37</v>
      </c>
      <c r="B4" s="4">
        <v>8079</v>
      </c>
      <c r="C4" s="5">
        <v>15.72</v>
      </c>
      <c r="D4" s="4">
        <v>2892</v>
      </c>
      <c r="E4" s="5">
        <v>10.78</v>
      </c>
      <c r="F4" s="4">
        <v>5185</v>
      </c>
      <c r="G4" s="5">
        <v>21.52</v>
      </c>
      <c r="H4" s="4">
        <v>2</v>
      </c>
    </row>
    <row r="5" spans="1:8" x14ac:dyDescent="0.2">
      <c r="A5" s="2" t="s">
        <v>38</v>
      </c>
      <c r="B5" s="4">
        <v>6215</v>
      </c>
      <c r="C5" s="5">
        <v>12.09</v>
      </c>
      <c r="D5" s="4">
        <v>2365</v>
      </c>
      <c r="E5" s="5">
        <v>8.82</v>
      </c>
      <c r="F5" s="4">
        <v>3844</v>
      </c>
      <c r="G5" s="5">
        <v>15.95</v>
      </c>
      <c r="H5" s="4">
        <v>3</v>
      </c>
    </row>
    <row r="6" spans="1:8" x14ac:dyDescent="0.2">
      <c r="A6" s="2" t="s">
        <v>39</v>
      </c>
      <c r="B6" s="4">
        <v>232</v>
      </c>
      <c r="C6" s="5">
        <v>0.45</v>
      </c>
      <c r="D6" s="4">
        <v>11</v>
      </c>
      <c r="E6" s="5">
        <v>0.04</v>
      </c>
      <c r="F6" s="4">
        <v>202</v>
      </c>
      <c r="G6" s="5">
        <v>0.84</v>
      </c>
      <c r="H6" s="4">
        <v>2</v>
      </c>
    </row>
    <row r="7" spans="1:8" x14ac:dyDescent="0.2">
      <c r="A7" s="2" t="s">
        <v>40</v>
      </c>
      <c r="B7" s="4">
        <v>319</v>
      </c>
      <c r="C7" s="5">
        <v>0.62</v>
      </c>
      <c r="D7" s="4">
        <v>21</v>
      </c>
      <c r="E7" s="5">
        <v>0.08</v>
      </c>
      <c r="F7" s="4">
        <v>296</v>
      </c>
      <c r="G7" s="5">
        <v>1.23</v>
      </c>
      <c r="H7" s="4">
        <v>1</v>
      </c>
    </row>
    <row r="8" spans="1:8" x14ac:dyDescent="0.2">
      <c r="A8" s="2" t="s">
        <v>41</v>
      </c>
      <c r="B8" s="4">
        <v>433</v>
      </c>
      <c r="C8" s="5">
        <v>0.84</v>
      </c>
      <c r="D8" s="4">
        <v>73</v>
      </c>
      <c r="E8" s="5">
        <v>0.27</v>
      </c>
      <c r="F8" s="4">
        <v>354</v>
      </c>
      <c r="G8" s="5">
        <v>1.47</v>
      </c>
      <c r="H8" s="4">
        <v>4</v>
      </c>
    </row>
    <row r="9" spans="1:8" x14ac:dyDescent="0.2">
      <c r="A9" s="2" t="s">
        <v>42</v>
      </c>
      <c r="B9" s="4">
        <v>11113</v>
      </c>
      <c r="C9" s="5">
        <v>21.62</v>
      </c>
      <c r="D9" s="4">
        <v>5098</v>
      </c>
      <c r="E9" s="5">
        <v>19.010000000000002</v>
      </c>
      <c r="F9" s="4">
        <v>6003</v>
      </c>
      <c r="G9" s="5">
        <v>24.91</v>
      </c>
      <c r="H9" s="4">
        <v>12</v>
      </c>
    </row>
    <row r="10" spans="1:8" x14ac:dyDescent="0.2">
      <c r="A10" s="2" t="s">
        <v>43</v>
      </c>
      <c r="B10" s="4">
        <v>365</v>
      </c>
      <c r="C10" s="5">
        <v>0.71</v>
      </c>
      <c r="D10" s="4">
        <v>57</v>
      </c>
      <c r="E10" s="5">
        <v>0.21</v>
      </c>
      <c r="F10" s="4">
        <v>308</v>
      </c>
      <c r="G10" s="5">
        <v>1.28</v>
      </c>
      <c r="H10" s="4">
        <v>0</v>
      </c>
    </row>
    <row r="11" spans="1:8" x14ac:dyDescent="0.2">
      <c r="A11" s="2" t="s">
        <v>44</v>
      </c>
      <c r="B11" s="4">
        <v>4590</v>
      </c>
      <c r="C11" s="5">
        <v>8.93</v>
      </c>
      <c r="D11" s="4">
        <v>2172</v>
      </c>
      <c r="E11" s="5">
        <v>8.1</v>
      </c>
      <c r="F11" s="4">
        <v>2414</v>
      </c>
      <c r="G11" s="5">
        <v>10.02</v>
      </c>
      <c r="H11" s="4">
        <v>3</v>
      </c>
    </row>
    <row r="12" spans="1:8" x14ac:dyDescent="0.2">
      <c r="A12" s="2" t="s">
        <v>45</v>
      </c>
      <c r="B12" s="4">
        <v>2360</v>
      </c>
      <c r="C12" s="5">
        <v>4.59</v>
      </c>
      <c r="D12" s="4">
        <v>1274</v>
      </c>
      <c r="E12" s="5">
        <v>4.75</v>
      </c>
      <c r="F12" s="4">
        <v>1059</v>
      </c>
      <c r="G12" s="5">
        <v>4.4000000000000004</v>
      </c>
      <c r="H12" s="4">
        <v>3</v>
      </c>
    </row>
    <row r="13" spans="1:8" x14ac:dyDescent="0.2">
      <c r="A13" s="2" t="s">
        <v>46</v>
      </c>
      <c r="B13" s="4">
        <v>5435</v>
      </c>
      <c r="C13" s="5">
        <v>10.58</v>
      </c>
      <c r="D13" s="4">
        <v>4353</v>
      </c>
      <c r="E13" s="5">
        <v>16.23</v>
      </c>
      <c r="F13" s="4">
        <v>1063</v>
      </c>
      <c r="G13" s="5">
        <v>4.41</v>
      </c>
      <c r="H13" s="4">
        <v>1</v>
      </c>
    </row>
    <row r="14" spans="1:8" x14ac:dyDescent="0.2">
      <c r="A14" s="2" t="s">
        <v>47</v>
      </c>
      <c r="B14" s="4">
        <v>6201</v>
      </c>
      <c r="C14" s="5">
        <v>12.07</v>
      </c>
      <c r="D14" s="4">
        <v>4969</v>
      </c>
      <c r="E14" s="5">
        <v>18.53</v>
      </c>
      <c r="F14" s="4">
        <v>1175</v>
      </c>
      <c r="G14" s="5">
        <v>4.88</v>
      </c>
      <c r="H14" s="4">
        <v>5</v>
      </c>
    </row>
    <row r="15" spans="1:8" x14ac:dyDescent="0.2">
      <c r="A15" s="2" t="s">
        <v>48</v>
      </c>
      <c r="B15" s="4">
        <v>1703</v>
      </c>
      <c r="C15" s="5">
        <v>3.31</v>
      </c>
      <c r="D15" s="4">
        <v>1115</v>
      </c>
      <c r="E15" s="5">
        <v>4.16</v>
      </c>
      <c r="F15" s="4">
        <v>397</v>
      </c>
      <c r="G15" s="5">
        <v>1.65</v>
      </c>
      <c r="H15" s="4">
        <v>7</v>
      </c>
    </row>
    <row r="16" spans="1:8" x14ac:dyDescent="0.2">
      <c r="A16" s="2" t="s">
        <v>49</v>
      </c>
      <c r="B16" s="4">
        <v>2265</v>
      </c>
      <c r="C16" s="5">
        <v>4.41</v>
      </c>
      <c r="D16" s="4">
        <v>1415</v>
      </c>
      <c r="E16" s="5">
        <v>5.28</v>
      </c>
      <c r="F16" s="4">
        <v>778</v>
      </c>
      <c r="G16" s="5">
        <v>3.23</v>
      </c>
      <c r="H16" s="4">
        <v>26</v>
      </c>
    </row>
    <row r="17" spans="1:8" x14ac:dyDescent="0.2">
      <c r="A17" s="2" t="s">
        <v>50</v>
      </c>
      <c r="B17" s="4">
        <v>2067</v>
      </c>
      <c r="C17" s="5">
        <v>4.0199999999999996</v>
      </c>
      <c r="D17" s="4">
        <v>1005</v>
      </c>
      <c r="E17" s="5">
        <v>3.75</v>
      </c>
      <c r="F17" s="4">
        <v>1004</v>
      </c>
      <c r="G17" s="5">
        <v>4.17</v>
      </c>
      <c r="H17" s="4">
        <v>11</v>
      </c>
    </row>
    <row r="18" spans="1:8" x14ac:dyDescent="0.2">
      <c r="A18" s="1" t="s">
        <v>1</v>
      </c>
      <c r="B18" s="4">
        <v>8616</v>
      </c>
      <c r="C18" s="5">
        <v>100</v>
      </c>
      <c r="D18" s="4">
        <v>4153</v>
      </c>
      <c r="E18" s="5">
        <v>99.99</v>
      </c>
      <c r="F18" s="4">
        <v>4430</v>
      </c>
      <c r="G18" s="5">
        <v>100.02</v>
      </c>
      <c r="H18" s="4">
        <v>11</v>
      </c>
    </row>
    <row r="19" spans="1:8" x14ac:dyDescent="0.2">
      <c r="A19" s="2" t="s">
        <v>36</v>
      </c>
      <c r="B19" s="4">
        <v>1</v>
      </c>
      <c r="C19" s="5">
        <v>0.01</v>
      </c>
      <c r="D19" s="4">
        <v>0</v>
      </c>
      <c r="E19" s="5">
        <v>0</v>
      </c>
      <c r="F19" s="4">
        <v>1</v>
      </c>
      <c r="G19" s="5">
        <v>0.02</v>
      </c>
      <c r="H19" s="4">
        <v>0</v>
      </c>
    </row>
    <row r="20" spans="1:8" x14ac:dyDescent="0.2">
      <c r="A20" s="2" t="s">
        <v>37</v>
      </c>
      <c r="B20" s="4">
        <v>1372</v>
      </c>
      <c r="C20" s="5">
        <v>15.92</v>
      </c>
      <c r="D20" s="4">
        <v>339</v>
      </c>
      <c r="E20" s="5">
        <v>8.16</v>
      </c>
      <c r="F20" s="4">
        <v>1032</v>
      </c>
      <c r="G20" s="5">
        <v>23.3</v>
      </c>
      <c r="H20" s="4">
        <v>1</v>
      </c>
    </row>
    <row r="21" spans="1:8" x14ac:dyDescent="0.2">
      <c r="A21" s="2" t="s">
        <v>38</v>
      </c>
      <c r="B21" s="4">
        <v>589</v>
      </c>
      <c r="C21" s="5">
        <v>6.84</v>
      </c>
      <c r="D21" s="4">
        <v>173</v>
      </c>
      <c r="E21" s="5">
        <v>4.17</v>
      </c>
      <c r="F21" s="4">
        <v>416</v>
      </c>
      <c r="G21" s="5">
        <v>9.39</v>
      </c>
      <c r="H21" s="4">
        <v>0</v>
      </c>
    </row>
    <row r="22" spans="1:8" x14ac:dyDescent="0.2">
      <c r="A22" s="2" t="s">
        <v>39</v>
      </c>
      <c r="B22" s="4">
        <v>32</v>
      </c>
      <c r="C22" s="5">
        <v>0.37</v>
      </c>
      <c r="D22" s="4">
        <v>2</v>
      </c>
      <c r="E22" s="5">
        <v>0.05</v>
      </c>
      <c r="F22" s="4">
        <v>30</v>
      </c>
      <c r="G22" s="5">
        <v>0.68</v>
      </c>
      <c r="H22" s="4">
        <v>0</v>
      </c>
    </row>
    <row r="23" spans="1:8" x14ac:dyDescent="0.2">
      <c r="A23" s="2" t="s">
        <v>40</v>
      </c>
      <c r="B23" s="4">
        <v>86</v>
      </c>
      <c r="C23" s="5">
        <v>1</v>
      </c>
      <c r="D23" s="4">
        <v>6</v>
      </c>
      <c r="E23" s="5">
        <v>0.14000000000000001</v>
      </c>
      <c r="F23" s="4">
        <v>80</v>
      </c>
      <c r="G23" s="5">
        <v>1.81</v>
      </c>
      <c r="H23" s="4">
        <v>0</v>
      </c>
    </row>
    <row r="24" spans="1:8" x14ac:dyDescent="0.2">
      <c r="A24" s="2" t="s">
        <v>41</v>
      </c>
      <c r="B24" s="4">
        <v>59</v>
      </c>
      <c r="C24" s="5">
        <v>0.68</v>
      </c>
      <c r="D24" s="4">
        <v>12</v>
      </c>
      <c r="E24" s="5">
        <v>0.28999999999999998</v>
      </c>
      <c r="F24" s="4">
        <v>47</v>
      </c>
      <c r="G24" s="5">
        <v>1.06</v>
      </c>
      <c r="H24" s="4">
        <v>0</v>
      </c>
    </row>
    <row r="25" spans="1:8" x14ac:dyDescent="0.2">
      <c r="A25" s="2" t="s">
        <v>42</v>
      </c>
      <c r="B25" s="4">
        <v>1832</v>
      </c>
      <c r="C25" s="5">
        <v>21.26</v>
      </c>
      <c r="D25" s="4">
        <v>730</v>
      </c>
      <c r="E25" s="5">
        <v>17.579999999999998</v>
      </c>
      <c r="F25" s="4">
        <v>1100</v>
      </c>
      <c r="G25" s="5">
        <v>24.83</v>
      </c>
      <c r="H25" s="4">
        <v>2</v>
      </c>
    </row>
    <row r="26" spans="1:8" x14ac:dyDescent="0.2">
      <c r="A26" s="2" t="s">
        <v>43</v>
      </c>
      <c r="B26" s="4">
        <v>81</v>
      </c>
      <c r="C26" s="5">
        <v>0.94</v>
      </c>
      <c r="D26" s="4">
        <v>13</v>
      </c>
      <c r="E26" s="5">
        <v>0.31</v>
      </c>
      <c r="F26" s="4">
        <v>68</v>
      </c>
      <c r="G26" s="5">
        <v>1.53</v>
      </c>
      <c r="H26" s="4">
        <v>0</v>
      </c>
    </row>
    <row r="27" spans="1:8" x14ac:dyDescent="0.2">
      <c r="A27" s="2" t="s">
        <v>44</v>
      </c>
      <c r="B27" s="4">
        <v>923</v>
      </c>
      <c r="C27" s="5">
        <v>10.71</v>
      </c>
      <c r="D27" s="4">
        <v>403</v>
      </c>
      <c r="E27" s="5">
        <v>9.6999999999999993</v>
      </c>
      <c r="F27" s="4">
        <v>520</v>
      </c>
      <c r="G27" s="5">
        <v>11.74</v>
      </c>
      <c r="H27" s="4">
        <v>0</v>
      </c>
    </row>
    <row r="28" spans="1:8" x14ac:dyDescent="0.2">
      <c r="A28" s="2" t="s">
        <v>45</v>
      </c>
      <c r="B28" s="4">
        <v>528</v>
      </c>
      <c r="C28" s="5">
        <v>6.13</v>
      </c>
      <c r="D28" s="4">
        <v>253</v>
      </c>
      <c r="E28" s="5">
        <v>6.09</v>
      </c>
      <c r="F28" s="4">
        <v>274</v>
      </c>
      <c r="G28" s="5">
        <v>6.19</v>
      </c>
      <c r="H28" s="4">
        <v>0</v>
      </c>
    </row>
    <row r="29" spans="1:8" x14ac:dyDescent="0.2">
      <c r="A29" s="2" t="s">
        <v>46</v>
      </c>
      <c r="B29" s="4">
        <v>875</v>
      </c>
      <c r="C29" s="5">
        <v>10.16</v>
      </c>
      <c r="D29" s="4">
        <v>695</v>
      </c>
      <c r="E29" s="5">
        <v>16.73</v>
      </c>
      <c r="F29" s="4">
        <v>178</v>
      </c>
      <c r="G29" s="5">
        <v>4.0199999999999996</v>
      </c>
      <c r="H29" s="4">
        <v>0</v>
      </c>
    </row>
    <row r="30" spans="1:8" x14ac:dyDescent="0.2">
      <c r="A30" s="2" t="s">
        <v>47</v>
      </c>
      <c r="B30" s="4">
        <v>1077</v>
      </c>
      <c r="C30" s="5">
        <v>12.5</v>
      </c>
      <c r="D30" s="4">
        <v>843</v>
      </c>
      <c r="E30" s="5">
        <v>20.3</v>
      </c>
      <c r="F30" s="4">
        <v>229</v>
      </c>
      <c r="G30" s="5">
        <v>5.17</v>
      </c>
      <c r="H30" s="4">
        <v>1</v>
      </c>
    </row>
    <row r="31" spans="1:8" x14ac:dyDescent="0.2">
      <c r="A31" s="2" t="s">
        <v>48</v>
      </c>
      <c r="B31" s="4">
        <v>355</v>
      </c>
      <c r="C31" s="5">
        <v>4.12</v>
      </c>
      <c r="D31" s="4">
        <v>244</v>
      </c>
      <c r="E31" s="5">
        <v>5.88</v>
      </c>
      <c r="F31" s="4">
        <v>103</v>
      </c>
      <c r="G31" s="5">
        <v>2.33</v>
      </c>
      <c r="H31" s="4">
        <v>2</v>
      </c>
    </row>
    <row r="32" spans="1:8" x14ac:dyDescent="0.2">
      <c r="A32" s="2" t="s">
        <v>49</v>
      </c>
      <c r="B32" s="4">
        <v>471</v>
      </c>
      <c r="C32" s="5">
        <v>5.47</v>
      </c>
      <c r="D32" s="4">
        <v>283</v>
      </c>
      <c r="E32" s="5">
        <v>6.81</v>
      </c>
      <c r="F32" s="4">
        <v>178</v>
      </c>
      <c r="G32" s="5">
        <v>4.0199999999999996</v>
      </c>
      <c r="H32" s="4">
        <v>3</v>
      </c>
    </row>
    <row r="33" spans="1:8" x14ac:dyDescent="0.2">
      <c r="A33" s="2" t="s">
        <v>50</v>
      </c>
      <c r="B33" s="4">
        <v>335</v>
      </c>
      <c r="C33" s="5">
        <v>3.89</v>
      </c>
      <c r="D33" s="4">
        <v>157</v>
      </c>
      <c r="E33" s="5">
        <v>3.78</v>
      </c>
      <c r="F33" s="4">
        <v>174</v>
      </c>
      <c r="G33" s="5">
        <v>3.93</v>
      </c>
      <c r="H33" s="4">
        <v>2</v>
      </c>
    </row>
    <row r="34" spans="1:8" x14ac:dyDescent="0.2">
      <c r="A34" s="1" t="s">
        <v>2</v>
      </c>
      <c r="B34" s="4">
        <v>9584</v>
      </c>
      <c r="C34" s="5">
        <v>100</v>
      </c>
      <c r="D34" s="4">
        <v>4353</v>
      </c>
      <c r="E34" s="5">
        <v>99.999999999999972</v>
      </c>
      <c r="F34" s="4">
        <v>5125</v>
      </c>
      <c r="G34" s="5">
        <v>100.02</v>
      </c>
      <c r="H34" s="4">
        <v>22</v>
      </c>
    </row>
    <row r="35" spans="1:8" x14ac:dyDescent="0.2">
      <c r="A35" s="2" t="s">
        <v>36</v>
      </c>
      <c r="B35" s="4">
        <v>2</v>
      </c>
      <c r="C35" s="5">
        <v>0.02</v>
      </c>
      <c r="D35" s="4">
        <v>0</v>
      </c>
      <c r="E35" s="5">
        <v>0</v>
      </c>
      <c r="F35" s="4">
        <v>2</v>
      </c>
      <c r="G35" s="5">
        <v>0.04</v>
      </c>
      <c r="H35" s="4">
        <v>0</v>
      </c>
    </row>
    <row r="36" spans="1:8" x14ac:dyDescent="0.2">
      <c r="A36" s="2" t="s">
        <v>37</v>
      </c>
      <c r="B36" s="4">
        <v>1388</v>
      </c>
      <c r="C36" s="5">
        <v>14.48</v>
      </c>
      <c r="D36" s="4">
        <v>318</v>
      </c>
      <c r="E36" s="5">
        <v>7.31</v>
      </c>
      <c r="F36" s="4">
        <v>1069</v>
      </c>
      <c r="G36" s="5">
        <v>20.86</v>
      </c>
      <c r="H36" s="4">
        <v>1</v>
      </c>
    </row>
    <row r="37" spans="1:8" x14ac:dyDescent="0.2">
      <c r="A37" s="2" t="s">
        <v>38</v>
      </c>
      <c r="B37" s="4">
        <v>801</v>
      </c>
      <c r="C37" s="5">
        <v>8.36</v>
      </c>
      <c r="D37" s="4">
        <v>259</v>
      </c>
      <c r="E37" s="5">
        <v>5.95</v>
      </c>
      <c r="F37" s="4">
        <v>541</v>
      </c>
      <c r="G37" s="5">
        <v>10.56</v>
      </c>
      <c r="H37" s="4">
        <v>0</v>
      </c>
    </row>
    <row r="38" spans="1:8" x14ac:dyDescent="0.2">
      <c r="A38" s="2" t="s">
        <v>39</v>
      </c>
      <c r="B38" s="4">
        <v>46</v>
      </c>
      <c r="C38" s="5">
        <v>0.48</v>
      </c>
      <c r="D38" s="4">
        <v>2</v>
      </c>
      <c r="E38" s="5">
        <v>0.05</v>
      </c>
      <c r="F38" s="4">
        <v>43</v>
      </c>
      <c r="G38" s="5">
        <v>0.84</v>
      </c>
      <c r="H38" s="4">
        <v>0</v>
      </c>
    </row>
    <row r="39" spans="1:8" x14ac:dyDescent="0.2">
      <c r="A39" s="2" t="s">
        <v>40</v>
      </c>
      <c r="B39" s="4">
        <v>89</v>
      </c>
      <c r="C39" s="5">
        <v>0.93</v>
      </c>
      <c r="D39" s="4">
        <v>6</v>
      </c>
      <c r="E39" s="5">
        <v>0.14000000000000001</v>
      </c>
      <c r="F39" s="4">
        <v>83</v>
      </c>
      <c r="G39" s="5">
        <v>1.62</v>
      </c>
      <c r="H39" s="4">
        <v>0</v>
      </c>
    </row>
    <row r="40" spans="1:8" x14ac:dyDescent="0.2">
      <c r="A40" s="2" t="s">
        <v>41</v>
      </c>
      <c r="B40" s="4">
        <v>44</v>
      </c>
      <c r="C40" s="5">
        <v>0.46</v>
      </c>
      <c r="D40" s="4">
        <v>10</v>
      </c>
      <c r="E40" s="5">
        <v>0.23</v>
      </c>
      <c r="F40" s="4">
        <v>34</v>
      </c>
      <c r="G40" s="5">
        <v>0.66</v>
      </c>
      <c r="H40" s="4">
        <v>0</v>
      </c>
    </row>
    <row r="41" spans="1:8" x14ac:dyDescent="0.2">
      <c r="A41" s="2" t="s">
        <v>42</v>
      </c>
      <c r="B41" s="4">
        <v>2175</v>
      </c>
      <c r="C41" s="5">
        <v>22.69</v>
      </c>
      <c r="D41" s="4">
        <v>809</v>
      </c>
      <c r="E41" s="5">
        <v>18.579999999999998</v>
      </c>
      <c r="F41" s="4">
        <v>1365</v>
      </c>
      <c r="G41" s="5">
        <v>26.63</v>
      </c>
      <c r="H41" s="4">
        <v>1</v>
      </c>
    </row>
    <row r="42" spans="1:8" x14ac:dyDescent="0.2">
      <c r="A42" s="2" t="s">
        <v>43</v>
      </c>
      <c r="B42" s="4">
        <v>92</v>
      </c>
      <c r="C42" s="5">
        <v>0.96</v>
      </c>
      <c r="D42" s="4">
        <v>10</v>
      </c>
      <c r="E42" s="5">
        <v>0.23</v>
      </c>
      <c r="F42" s="4">
        <v>82</v>
      </c>
      <c r="G42" s="5">
        <v>1.6</v>
      </c>
      <c r="H42" s="4">
        <v>0</v>
      </c>
    </row>
    <row r="43" spans="1:8" x14ac:dyDescent="0.2">
      <c r="A43" s="2" t="s">
        <v>44</v>
      </c>
      <c r="B43" s="4">
        <v>990</v>
      </c>
      <c r="C43" s="5">
        <v>10.33</v>
      </c>
      <c r="D43" s="4">
        <v>331</v>
      </c>
      <c r="E43" s="5">
        <v>7.6</v>
      </c>
      <c r="F43" s="4">
        <v>658</v>
      </c>
      <c r="G43" s="5">
        <v>12.84</v>
      </c>
      <c r="H43" s="4">
        <v>1</v>
      </c>
    </row>
    <row r="44" spans="1:8" x14ac:dyDescent="0.2">
      <c r="A44" s="2" t="s">
        <v>45</v>
      </c>
      <c r="B44" s="4">
        <v>600</v>
      </c>
      <c r="C44" s="5">
        <v>6.26</v>
      </c>
      <c r="D44" s="4">
        <v>299</v>
      </c>
      <c r="E44" s="5">
        <v>6.87</v>
      </c>
      <c r="F44" s="4">
        <v>296</v>
      </c>
      <c r="G44" s="5">
        <v>5.78</v>
      </c>
      <c r="H44" s="4">
        <v>2</v>
      </c>
    </row>
    <row r="45" spans="1:8" x14ac:dyDescent="0.2">
      <c r="A45" s="2" t="s">
        <v>46</v>
      </c>
      <c r="B45" s="4">
        <v>965</v>
      </c>
      <c r="C45" s="5">
        <v>10.07</v>
      </c>
      <c r="D45" s="4">
        <v>748</v>
      </c>
      <c r="E45" s="5">
        <v>17.18</v>
      </c>
      <c r="F45" s="4">
        <v>215</v>
      </c>
      <c r="G45" s="5">
        <v>4.2</v>
      </c>
      <c r="H45" s="4">
        <v>0</v>
      </c>
    </row>
    <row r="46" spans="1:8" x14ac:dyDescent="0.2">
      <c r="A46" s="2" t="s">
        <v>47</v>
      </c>
      <c r="B46" s="4">
        <v>1177</v>
      </c>
      <c r="C46" s="5">
        <v>12.28</v>
      </c>
      <c r="D46" s="4">
        <v>907</v>
      </c>
      <c r="E46" s="5">
        <v>20.84</v>
      </c>
      <c r="F46" s="4">
        <v>255</v>
      </c>
      <c r="G46" s="5">
        <v>4.9800000000000004</v>
      </c>
      <c r="H46" s="4">
        <v>1</v>
      </c>
    </row>
    <row r="47" spans="1:8" x14ac:dyDescent="0.2">
      <c r="A47" s="2" t="s">
        <v>48</v>
      </c>
      <c r="B47" s="4">
        <v>368</v>
      </c>
      <c r="C47" s="5">
        <v>3.84</v>
      </c>
      <c r="D47" s="4">
        <v>227</v>
      </c>
      <c r="E47" s="5">
        <v>5.21</v>
      </c>
      <c r="F47" s="4">
        <v>90</v>
      </c>
      <c r="G47" s="5">
        <v>1.76</v>
      </c>
      <c r="H47" s="4">
        <v>2</v>
      </c>
    </row>
    <row r="48" spans="1:8" x14ac:dyDescent="0.2">
      <c r="A48" s="2" t="s">
        <v>49</v>
      </c>
      <c r="B48" s="4">
        <v>466</v>
      </c>
      <c r="C48" s="5">
        <v>4.8600000000000003</v>
      </c>
      <c r="D48" s="4">
        <v>281</v>
      </c>
      <c r="E48" s="5">
        <v>6.46</v>
      </c>
      <c r="F48" s="4">
        <v>169</v>
      </c>
      <c r="G48" s="5">
        <v>3.3</v>
      </c>
      <c r="H48" s="4">
        <v>11</v>
      </c>
    </row>
    <row r="49" spans="1:8" x14ac:dyDescent="0.2">
      <c r="A49" s="2" t="s">
        <v>50</v>
      </c>
      <c r="B49" s="4">
        <v>381</v>
      </c>
      <c r="C49" s="5">
        <v>3.98</v>
      </c>
      <c r="D49" s="4">
        <v>146</v>
      </c>
      <c r="E49" s="5">
        <v>3.35</v>
      </c>
      <c r="F49" s="4">
        <v>223</v>
      </c>
      <c r="G49" s="5">
        <v>4.3499999999999996</v>
      </c>
      <c r="H49" s="4">
        <v>3</v>
      </c>
    </row>
    <row r="50" spans="1:8" x14ac:dyDescent="0.2">
      <c r="A50" s="1" t="s">
        <v>3</v>
      </c>
      <c r="B50" s="4">
        <v>3602</v>
      </c>
      <c r="C50" s="5">
        <v>99.999999999999986</v>
      </c>
      <c r="D50" s="4">
        <v>2186</v>
      </c>
      <c r="E50" s="5">
        <v>99.999999999999986</v>
      </c>
      <c r="F50" s="4">
        <v>1392</v>
      </c>
      <c r="G50" s="5">
        <v>99.989999999999981</v>
      </c>
      <c r="H50" s="4">
        <v>3</v>
      </c>
    </row>
    <row r="51" spans="1:8" x14ac:dyDescent="0.2">
      <c r="A51" s="2" t="s">
        <v>36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37</v>
      </c>
      <c r="B52" s="4">
        <v>448</v>
      </c>
      <c r="C52" s="5">
        <v>12.44</v>
      </c>
      <c r="D52" s="4">
        <v>214</v>
      </c>
      <c r="E52" s="5">
        <v>9.7899999999999991</v>
      </c>
      <c r="F52" s="4">
        <v>234</v>
      </c>
      <c r="G52" s="5">
        <v>16.809999999999999</v>
      </c>
      <c r="H52" s="4">
        <v>0</v>
      </c>
    </row>
    <row r="53" spans="1:8" x14ac:dyDescent="0.2">
      <c r="A53" s="2" t="s">
        <v>38</v>
      </c>
      <c r="B53" s="4">
        <v>806</v>
      </c>
      <c r="C53" s="5">
        <v>22.38</v>
      </c>
      <c r="D53" s="4">
        <v>399</v>
      </c>
      <c r="E53" s="5">
        <v>18.25</v>
      </c>
      <c r="F53" s="4">
        <v>407</v>
      </c>
      <c r="G53" s="5">
        <v>29.24</v>
      </c>
      <c r="H53" s="4">
        <v>0</v>
      </c>
    </row>
    <row r="54" spans="1:8" x14ac:dyDescent="0.2">
      <c r="A54" s="2" t="s">
        <v>39</v>
      </c>
      <c r="B54" s="4">
        <v>10</v>
      </c>
      <c r="C54" s="5">
        <v>0.28000000000000003</v>
      </c>
      <c r="D54" s="4">
        <v>0</v>
      </c>
      <c r="E54" s="5">
        <v>0</v>
      </c>
      <c r="F54" s="4">
        <v>7</v>
      </c>
      <c r="G54" s="5">
        <v>0.5</v>
      </c>
      <c r="H54" s="4">
        <v>0</v>
      </c>
    </row>
    <row r="55" spans="1:8" x14ac:dyDescent="0.2">
      <c r="A55" s="2" t="s">
        <v>40</v>
      </c>
      <c r="B55" s="4">
        <v>16</v>
      </c>
      <c r="C55" s="5">
        <v>0.44</v>
      </c>
      <c r="D55" s="4">
        <v>0</v>
      </c>
      <c r="E55" s="5">
        <v>0</v>
      </c>
      <c r="F55" s="4">
        <v>16</v>
      </c>
      <c r="G55" s="5">
        <v>1.1499999999999999</v>
      </c>
      <c r="H55" s="4">
        <v>0</v>
      </c>
    </row>
    <row r="56" spans="1:8" x14ac:dyDescent="0.2">
      <c r="A56" s="2" t="s">
        <v>41</v>
      </c>
      <c r="B56" s="4">
        <v>20</v>
      </c>
      <c r="C56" s="5">
        <v>0.56000000000000005</v>
      </c>
      <c r="D56" s="4">
        <v>4</v>
      </c>
      <c r="E56" s="5">
        <v>0.18</v>
      </c>
      <c r="F56" s="4">
        <v>16</v>
      </c>
      <c r="G56" s="5">
        <v>1.1499999999999999</v>
      </c>
      <c r="H56" s="4">
        <v>0</v>
      </c>
    </row>
    <row r="57" spans="1:8" x14ac:dyDescent="0.2">
      <c r="A57" s="2" t="s">
        <v>42</v>
      </c>
      <c r="B57" s="4">
        <v>791</v>
      </c>
      <c r="C57" s="5">
        <v>21.96</v>
      </c>
      <c r="D57" s="4">
        <v>459</v>
      </c>
      <c r="E57" s="5">
        <v>21</v>
      </c>
      <c r="F57" s="4">
        <v>331</v>
      </c>
      <c r="G57" s="5">
        <v>23.78</v>
      </c>
      <c r="H57" s="4">
        <v>1</v>
      </c>
    </row>
    <row r="58" spans="1:8" x14ac:dyDescent="0.2">
      <c r="A58" s="2" t="s">
        <v>43</v>
      </c>
      <c r="B58" s="4">
        <v>19</v>
      </c>
      <c r="C58" s="5">
        <v>0.53</v>
      </c>
      <c r="D58" s="4">
        <v>4</v>
      </c>
      <c r="E58" s="5">
        <v>0.18</v>
      </c>
      <c r="F58" s="4">
        <v>15</v>
      </c>
      <c r="G58" s="5">
        <v>1.08</v>
      </c>
      <c r="H58" s="4">
        <v>0</v>
      </c>
    </row>
    <row r="59" spans="1:8" x14ac:dyDescent="0.2">
      <c r="A59" s="2" t="s">
        <v>44</v>
      </c>
      <c r="B59" s="4">
        <v>240</v>
      </c>
      <c r="C59" s="5">
        <v>6.66</v>
      </c>
      <c r="D59" s="4">
        <v>129</v>
      </c>
      <c r="E59" s="5">
        <v>5.9</v>
      </c>
      <c r="F59" s="4">
        <v>111</v>
      </c>
      <c r="G59" s="5">
        <v>7.97</v>
      </c>
      <c r="H59" s="4">
        <v>0</v>
      </c>
    </row>
    <row r="60" spans="1:8" x14ac:dyDescent="0.2">
      <c r="A60" s="2" t="s">
        <v>45</v>
      </c>
      <c r="B60" s="4">
        <v>140</v>
      </c>
      <c r="C60" s="5">
        <v>3.89</v>
      </c>
      <c r="D60" s="4">
        <v>88</v>
      </c>
      <c r="E60" s="5">
        <v>4.03</v>
      </c>
      <c r="F60" s="4">
        <v>51</v>
      </c>
      <c r="G60" s="5">
        <v>3.66</v>
      </c>
      <c r="H60" s="4">
        <v>0</v>
      </c>
    </row>
    <row r="61" spans="1:8" x14ac:dyDescent="0.2">
      <c r="A61" s="2" t="s">
        <v>46</v>
      </c>
      <c r="B61" s="4">
        <v>409</v>
      </c>
      <c r="C61" s="5">
        <v>11.35</v>
      </c>
      <c r="D61" s="4">
        <v>350</v>
      </c>
      <c r="E61" s="5">
        <v>16.010000000000002</v>
      </c>
      <c r="F61" s="4">
        <v>56</v>
      </c>
      <c r="G61" s="5">
        <v>4.0199999999999996</v>
      </c>
      <c r="H61" s="4">
        <v>1</v>
      </c>
    </row>
    <row r="62" spans="1:8" x14ac:dyDescent="0.2">
      <c r="A62" s="2" t="s">
        <v>47</v>
      </c>
      <c r="B62" s="4">
        <v>405</v>
      </c>
      <c r="C62" s="5">
        <v>11.24</v>
      </c>
      <c r="D62" s="4">
        <v>349</v>
      </c>
      <c r="E62" s="5">
        <v>15.97</v>
      </c>
      <c r="F62" s="4">
        <v>56</v>
      </c>
      <c r="G62" s="5">
        <v>4.0199999999999996</v>
      </c>
      <c r="H62" s="4">
        <v>0</v>
      </c>
    </row>
    <row r="63" spans="1:8" x14ac:dyDescent="0.2">
      <c r="A63" s="2" t="s">
        <v>48</v>
      </c>
      <c r="B63" s="4">
        <v>70</v>
      </c>
      <c r="C63" s="5">
        <v>1.94</v>
      </c>
      <c r="D63" s="4">
        <v>41</v>
      </c>
      <c r="E63" s="5">
        <v>1.88</v>
      </c>
      <c r="F63" s="4">
        <v>17</v>
      </c>
      <c r="G63" s="5">
        <v>1.22</v>
      </c>
      <c r="H63" s="4">
        <v>0</v>
      </c>
    </row>
    <row r="64" spans="1:8" x14ac:dyDescent="0.2">
      <c r="A64" s="2" t="s">
        <v>49</v>
      </c>
      <c r="B64" s="4">
        <v>140</v>
      </c>
      <c r="C64" s="5">
        <v>3.89</v>
      </c>
      <c r="D64" s="4">
        <v>100</v>
      </c>
      <c r="E64" s="5">
        <v>4.57</v>
      </c>
      <c r="F64" s="4">
        <v>38</v>
      </c>
      <c r="G64" s="5">
        <v>2.73</v>
      </c>
      <c r="H64" s="4">
        <v>1</v>
      </c>
    </row>
    <row r="65" spans="1:8" x14ac:dyDescent="0.2">
      <c r="A65" s="2" t="s">
        <v>50</v>
      </c>
      <c r="B65" s="4">
        <v>88</v>
      </c>
      <c r="C65" s="5">
        <v>2.44</v>
      </c>
      <c r="D65" s="4">
        <v>49</v>
      </c>
      <c r="E65" s="5">
        <v>2.2400000000000002</v>
      </c>
      <c r="F65" s="4">
        <v>37</v>
      </c>
      <c r="G65" s="5">
        <v>2.66</v>
      </c>
      <c r="H65" s="4">
        <v>0</v>
      </c>
    </row>
    <row r="66" spans="1:8" x14ac:dyDescent="0.2">
      <c r="A66" s="1" t="s">
        <v>4</v>
      </c>
      <c r="B66" s="4">
        <v>4735</v>
      </c>
      <c r="C66" s="5">
        <v>100</v>
      </c>
      <c r="D66" s="4">
        <v>2361</v>
      </c>
      <c r="E66" s="5">
        <v>100</v>
      </c>
      <c r="F66" s="4">
        <v>2343</v>
      </c>
      <c r="G66" s="5">
        <v>99.999999999999986</v>
      </c>
      <c r="H66" s="4">
        <v>7</v>
      </c>
    </row>
    <row r="67" spans="1:8" x14ac:dyDescent="0.2">
      <c r="A67" s="2" t="s">
        <v>36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37</v>
      </c>
      <c r="B68" s="4">
        <v>664</v>
      </c>
      <c r="C68" s="5">
        <v>14.02</v>
      </c>
      <c r="D68" s="4">
        <v>220</v>
      </c>
      <c r="E68" s="5">
        <v>9.32</v>
      </c>
      <c r="F68" s="4">
        <v>444</v>
      </c>
      <c r="G68" s="5">
        <v>18.95</v>
      </c>
      <c r="H68" s="4">
        <v>0</v>
      </c>
    </row>
    <row r="69" spans="1:8" x14ac:dyDescent="0.2">
      <c r="A69" s="2" t="s">
        <v>38</v>
      </c>
      <c r="B69" s="4">
        <v>676</v>
      </c>
      <c r="C69" s="5">
        <v>14.28</v>
      </c>
      <c r="D69" s="4">
        <v>226</v>
      </c>
      <c r="E69" s="5">
        <v>9.57</v>
      </c>
      <c r="F69" s="4">
        <v>450</v>
      </c>
      <c r="G69" s="5">
        <v>19.21</v>
      </c>
      <c r="H69" s="4">
        <v>0</v>
      </c>
    </row>
    <row r="70" spans="1:8" x14ac:dyDescent="0.2">
      <c r="A70" s="2" t="s">
        <v>39</v>
      </c>
      <c r="B70" s="4">
        <v>31</v>
      </c>
      <c r="C70" s="5">
        <v>0.65</v>
      </c>
      <c r="D70" s="4">
        <v>0</v>
      </c>
      <c r="E70" s="5">
        <v>0</v>
      </c>
      <c r="F70" s="4">
        <v>31</v>
      </c>
      <c r="G70" s="5">
        <v>1.32</v>
      </c>
      <c r="H70" s="4">
        <v>0</v>
      </c>
    </row>
    <row r="71" spans="1:8" x14ac:dyDescent="0.2">
      <c r="A71" s="2" t="s">
        <v>40</v>
      </c>
      <c r="B71" s="4">
        <v>20</v>
      </c>
      <c r="C71" s="5">
        <v>0.42</v>
      </c>
      <c r="D71" s="4">
        <v>0</v>
      </c>
      <c r="E71" s="5">
        <v>0</v>
      </c>
      <c r="F71" s="4">
        <v>20</v>
      </c>
      <c r="G71" s="5">
        <v>0.85</v>
      </c>
      <c r="H71" s="4">
        <v>0</v>
      </c>
    </row>
    <row r="72" spans="1:8" x14ac:dyDescent="0.2">
      <c r="A72" s="2" t="s">
        <v>41</v>
      </c>
      <c r="B72" s="4">
        <v>52</v>
      </c>
      <c r="C72" s="5">
        <v>1.1000000000000001</v>
      </c>
      <c r="D72" s="4">
        <v>1</v>
      </c>
      <c r="E72" s="5">
        <v>0.04</v>
      </c>
      <c r="F72" s="4">
        <v>49</v>
      </c>
      <c r="G72" s="5">
        <v>2.09</v>
      </c>
      <c r="H72" s="4">
        <v>1</v>
      </c>
    </row>
    <row r="73" spans="1:8" x14ac:dyDescent="0.2">
      <c r="A73" s="2" t="s">
        <v>42</v>
      </c>
      <c r="B73" s="4">
        <v>1056</v>
      </c>
      <c r="C73" s="5">
        <v>22.3</v>
      </c>
      <c r="D73" s="4">
        <v>447</v>
      </c>
      <c r="E73" s="5">
        <v>18.93</v>
      </c>
      <c r="F73" s="4">
        <v>609</v>
      </c>
      <c r="G73" s="5">
        <v>25.99</v>
      </c>
      <c r="H73" s="4">
        <v>0</v>
      </c>
    </row>
    <row r="74" spans="1:8" x14ac:dyDescent="0.2">
      <c r="A74" s="2" t="s">
        <v>43</v>
      </c>
      <c r="B74" s="4">
        <v>37</v>
      </c>
      <c r="C74" s="5">
        <v>0.78</v>
      </c>
      <c r="D74" s="4">
        <v>4</v>
      </c>
      <c r="E74" s="5">
        <v>0.17</v>
      </c>
      <c r="F74" s="4">
        <v>33</v>
      </c>
      <c r="G74" s="5">
        <v>1.41</v>
      </c>
      <c r="H74" s="4">
        <v>0</v>
      </c>
    </row>
    <row r="75" spans="1:8" x14ac:dyDescent="0.2">
      <c r="A75" s="2" t="s">
        <v>44</v>
      </c>
      <c r="B75" s="4">
        <v>433</v>
      </c>
      <c r="C75" s="5">
        <v>9.14</v>
      </c>
      <c r="D75" s="4">
        <v>220</v>
      </c>
      <c r="E75" s="5">
        <v>9.32</v>
      </c>
      <c r="F75" s="4">
        <v>213</v>
      </c>
      <c r="G75" s="5">
        <v>9.09</v>
      </c>
      <c r="H75" s="4">
        <v>0</v>
      </c>
    </row>
    <row r="76" spans="1:8" x14ac:dyDescent="0.2">
      <c r="A76" s="2" t="s">
        <v>45</v>
      </c>
      <c r="B76" s="4">
        <v>231</v>
      </c>
      <c r="C76" s="5">
        <v>4.88</v>
      </c>
      <c r="D76" s="4">
        <v>133</v>
      </c>
      <c r="E76" s="5">
        <v>5.63</v>
      </c>
      <c r="F76" s="4">
        <v>96</v>
      </c>
      <c r="G76" s="5">
        <v>4.0999999999999996</v>
      </c>
      <c r="H76" s="4">
        <v>1</v>
      </c>
    </row>
    <row r="77" spans="1:8" x14ac:dyDescent="0.2">
      <c r="A77" s="2" t="s">
        <v>46</v>
      </c>
      <c r="B77" s="4">
        <v>371</v>
      </c>
      <c r="C77" s="5">
        <v>7.84</v>
      </c>
      <c r="D77" s="4">
        <v>307</v>
      </c>
      <c r="E77" s="5">
        <v>13</v>
      </c>
      <c r="F77" s="4">
        <v>64</v>
      </c>
      <c r="G77" s="5">
        <v>2.73</v>
      </c>
      <c r="H77" s="4">
        <v>0</v>
      </c>
    </row>
    <row r="78" spans="1:8" x14ac:dyDescent="0.2">
      <c r="A78" s="2" t="s">
        <v>47</v>
      </c>
      <c r="B78" s="4">
        <v>597</v>
      </c>
      <c r="C78" s="5">
        <v>12.61</v>
      </c>
      <c r="D78" s="4">
        <v>478</v>
      </c>
      <c r="E78" s="5">
        <v>20.25</v>
      </c>
      <c r="F78" s="4">
        <v>114</v>
      </c>
      <c r="G78" s="5">
        <v>4.87</v>
      </c>
      <c r="H78" s="4">
        <v>2</v>
      </c>
    </row>
    <row r="79" spans="1:8" x14ac:dyDescent="0.2">
      <c r="A79" s="2" t="s">
        <v>48</v>
      </c>
      <c r="B79" s="4">
        <v>149</v>
      </c>
      <c r="C79" s="5">
        <v>3.15</v>
      </c>
      <c r="D79" s="4">
        <v>100</v>
      </c>
      <c r="E79" s="5">
        <v>4.24</v>
      </c>
      <c r="F79" s="4">
        <v>33</v>
      </c>
      <c r="G79" s="5">
        <v>1.41</v>
      </c>
      <c r="H79" s="4">
        <v>0</v>
      </c>
    </row>
    <row r="80" spans="1:8" x14ac:dyDescent="0.2">
      <c r="A80" s="2" t="s">
        <v>49</v>
      </c>
      <c r="B80" s="4">
        <v>190</v>
      </c>
      <c r="C80" s="5">
        <v>4.01</v>
      </c>
      <c r="D80" s="4">
        <v>110</v>
      </c>
      <c r="E80" s="5">
        <v>4.66</v>
      </c>
      <c r="F80" s="4">
        <v>76</v>
      </c>
      <c r="G80" s="5">
        <v>3.24</v>
      </c>
      <c r="H80" s="4">
        <v>2</v>
      </c>
    </row>
    <row r="81" spans="1:8" x14ac:dyDescent="0.2">
      <c r="A81" s="2" t="s">
        <v>50</v>
      </c>
      <c r="B81" s="4">
        <v>228</v>
      </c>
      <c r="C81" s="5">
        <v>4.82</v>
      </c>
      <c r="D81" s="4">
        <v>115</v>
      </c>
      <c r="E81" s="5">
        <v>4.87</v>
      </c>
      <c r="F81" s="4">
        <v>111</v>
      </c>
      <c r="G81" s="5">
        <v>4.74</v>
      </c>
      <c r="H81" s="4">
        <v>1</v>
      </c>
    </row>
    <row r="82" spans="1:8" x14ac:dyDescent="0.2">
      <c r="A82" s="1" t="s">
        <v>5</v>
      </c>
      <c r="B82" s="4">
        <v>5419</v>
      </c>
      <c r="C82" s="5">
        <v>99.980000000000018</v>
      </c>
      <c r="D82" s="4">
        <v>2657</v>
      </c>
      <c r="E82" s="5">
        <v>99.999999999999986</v>
      </c>
      <c r="F82" s="4">
        <v>2735</v>
      </c>
      <c r="G82" s="5">
        <v>99.98</v>
      </c>
      <c r="H82" s="4">
        <v>3</v>
      </c>
    </row>
    <row r="83" spans="1:8" x14ac:dyDescent="0.2">
      <c r="A83" s="2" t="s">
        <v>36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37</v>
      </c>
      <c r="B84" s="4">
        <v>748</v>
      </c>
      <c r="C84" s="5">
        <v>13.8</v>
      </c>
      <c r="D84" s="4">
        <v>234</v>
      </c>
      <c r="E84" s="5">
        <v>8.81</v>
      </c>
      <c r="F84" s="4">
        <v>514</v>
      </c>
      <c r="G84" s="5">
        <v>18.79</v>
      </c>
      <c r="H84" s="4">
        <v>0</v>
      </c>
    </row>
    <row r="85" spans="1:8" x14ac:dyDescent="0.2">
      <c r="A85" s="2" t="s">
        <v>38</v>
      </c>
      <c r="B85" s="4">
        <v>845</v>
      </c>
      <c r="C85" s="5">
        <v>15.59</v>
      </c>
      <c r="D85" s="4">
        <v>278</v>
      </c>
      <c r="E85" s="5">
        <v>10.46</v>
      </c>
      <c r="F85" s="4">
        <v>567</v>
      </c>
      <c r="G85" s="5">
        <v>20.73</v>
      </c>
      <c r="H85" s="4">
        <v>0</v>
      </c>
    </row>
    <row r="86" spans="1:8" x14ac:dyDescent="0.2">
      <c r="A86" s="2" t="s">
        <v>39</v>
      </c>
      <c r="B86" s="4">
        <v>32</v>
      </c>
      <c r="C86" s="5">
        <v>0.59</v>
      </c>
      <c r="D86" s="4">
        <v>2</v>
      </c>
      <c r="E86" s="5">
        <v>0.08</v>
      </c>
      <c r="F86" s="4">
        <v>30</v>
      </c>
      <c r="G86" s="5">
        <v>1.1000000000000001</v>
      </c>
      <c r="H86" s="4">
        <v>0</v>
      </c>
    </row>
    <row r="87" spans="1:8" x14ac:dyDescent="0.2">
      <c r="A87" s="2" t="s">
        <v>40</v>
      </c>
      <c r="B87" s="4">
        <v>29</v>
      </c>
      <c r="C87" s="5">
        <v>0.54</v>
      </c>
      <c r="D87" s="4">
        <v>1</v>
      </c>
      <c r="E87" s="5">
        <v>0.04</v>
      </c>
      <c r="F87" s="4">
        <v>28</v>
      </c>
      <c r="G87" s="5">
        <v>1.02</v>
      </c>
      <c r="H87" s="4">
        <v>0</v>
      </c>
    </row>
    <row r="88" spans="1:8" x14ac:dyDescent="0.2">
      <c r="A88" s="2" t="s">
        <v>41</v>
      </c>
      <c r="B88" s="4">
        <v>77</v>
      </c>
      <c r="C88" s="5">
        <v>1.42</v>
      </c>
      <c r="D88" s="4">
        <v>12</v>
      </c>
      <c r="E88" s="5">
        <v>0.45</v>
      </c>
      <c r="F88" s="4">
        <v>65</v>
      </c>
      <c r="G88" s="5">
        <v>2.38</v>
      </c>
      <c r="H88" s="4">
        <v>0</v>
      </c>
    </row>
    <row r="89" spans="1:8" x14ac:dyDescent="0.2">
      <c r="A89" s="2" t="s">
        <v>42</v>
      </c>
      <c r="B89" s="4">
        <v>1075</v>
      </c>
      <c r="C89" s="5">
        <v>19.84</v>
      </c>
      <c r="D89" s="4">
        <v>427</v>
      </c>
      <c r="E89" s="5">
        <v>16.07</v>
      </c>
      <c r="F89" s="4">
        <v>648</v>
      </c>
      <c r="G89" s="5">
        <v>23.69</v>
      </c>
      <c r="H89" s="4">
        <v>0</v>
      </c>
    </row>
    <row r="90" spans="1:8" x14ac:dyDescent="0.2">
      <c r="A90" s="2" t="s">
        <v>43</v>
      </c>
      <c r="B90" s="4">
        <v>27</v>
      </c>
      <c r="C90" s="5">
        <v>0.5</v>
      </c>
      <c r="D90" s="4">
        <v>8</v>
      </c>
      <c r="E90" s="5">
        <v>0.3</v>
      </c>
      <c r="F90" s="4">
        <v>19</v>
      </c>
      <c r="G90" s="5">
        <v>0.69</v>
      </c>
      <c r="H90" s="4">
        <v>0</v>
      </c>
    </row>
    <row r="91" spans="1:8" x14ac:dyDescent="0.2">
      <c r="A91" s="2" t="s">
        <v>44</v>
      </c>
      <c r="B91" s="4">
        <v>605</v>
      </c>
      <c r="C91" s="5">
        <v>11.16</v>
      </c>
      <c r="D91" s="4">
        <v>315</v>
      </c>
      <c r="E91" s="5">
        <v>11.86</v>
      </c>
      <c r="F91" s="4">
        <v>290</v>
      </c>
      <c r="G91" s="5">
        <v>10.6</v>
      </c>
      <c r="H91" s="4">
        <v>0</v>
      </c>
    </row>
    <row r="92" spans="1:8" x14ac:dyDescent="0.2">
      <c r="A92" s="2" t="s">
        <v>45</v>
      </c>
      <c r="B92" s="4">
        <v>225</v>
      </c>
      <c r="C92" s="5">
        <v>4.1500000000000004</v>
      </c>
      <c r="D92" s="4">
        <v>130</v>
      </c>
      <c r="E92" s="5">
        <v>4.8899999999999997</v>
      </c>
      <c r="F92" s="4">
        <v>95</v>
      </c>
      <c r="G92" s="5">
        <v>3.47</v>
      </c>
      <c r="H92" s="4">
        <v>0</v>
      </c>
    </row>
    <row r="93" spans="1:8" x14ac:dyDescent="0.2">
      <c r="A93" s="2" t="s">
        <v>46</v>
      </c>
      <c r="B93" s="4">
        <v>482</v>
      </c>
      <c r="C93" s="5">
        <v>8.89</v>
      </c>
      <c r="D93" s="4">
        <v>372</v>
      </c>
      <c r="E93" s="5">
        <v>14</v>
      </c>
      <c r="F93" s="4">
        <v>108</v>
      </c>
      <c r="G93" s="5">
        <v>3.95</v>
      </c>
      <c r="H93" s="4">
        <v>0</v>
      </c>
    </row>
    <row r="94" spans="1:8" x14ac:dyDescent="0.2">
      <c r="A94" s="2" t="s">
        <v>47</v>
      </c>
      <c r="B94" s="4">
        <v>638</v>
      </c>
      <c r="C94" s="5">
        <v>11.77</v>
      </c>
      <c r="D94" s="4">
        <v>512</v>
      </c>
      <c r="E94" s="5">
        <v>19.27</v>
      </c>
      <c r="F94" s="4">
        <v>120</v>
      </c>
      <c r="G94" s="5">
        <v>4.3899999999999997</v>
      </c>
      <c r="H94" s="4">
        <v>0</v>
      </c>
    </row>
    <row r="95" spans="1:8" x14ac:dyDescent="0.2">
      <c r="A95" s="2" t="s">
        <v>48</v>
      </c>
      <c r="B95" s="4">
        <v>159</v>
      </c>
      <c r="C95" s="5">
        <v>2.93</v>
      </c>
      <c r="D95" s="4">
        <v>104</v>
      </c>
      <c r="E95" s="5">
        <v>3.91</v>
      </c>
      <c r="F95" s="4">
        <v>51</v>
      </c>
      <c r="G95" s="5">
        <v>1.86</v>
      </c>
      <c r="H95" s="4">
        <v>1</v>
      </c>
    </row>
    <row r="96" spans="1:8" x14ac:dyDescent="0.2">
      <c r="A96" s="2" t="s">
        <v>49</v>
      </c>
      <c r="B96" s="4">
        <v>240</v>
      </c>
      <c r="C96" s="5">
        <v>4.43</v>
      </c>
      <c r="D96" s="4">
        <v>157</v>
      </c>
      <c r="E96" s="5">
        <v>5.91</v>
      </c>
      <c r="F96" s="4">
        <v>73</v>
      </c>
      <c r="G96" s="5">
        <v>2.67</v>
      </c>
      <c r="H96" s="4">
        <v>1</v>
      </c>
    </row>
    <row r="97" spans="1:8" x14ac:dyDescent="0.2">
      <c r="A97" s="2" t="s">
        <v>50</v>
      </c>
      <c r="B97" s="4">
        <v>237</v>
      </c>
      <c r="C97" s="5">
        <v>4.37</v>
      </c>
      <c r="D97" s="4">
        <v>105</v>
      </c>
      <c r="E97" s="5">
        <v>3.95</v>
      </c>
      <c r="F97" s="4">
        <v>127</v>
      </c>
      <c r="G97" s="5">
        <v>4.6399999999999997</v>
      </c>
      <c r="H97" s="4">
        <v>1</v>
      </c>
    </row>
    <row r="98" spans="1:8" x14ac:dyDescent="0.2">
      <c r="A98" s="1" t="s">
        <v>6</v>
      </c>
      <c r="B98" s="4">
        <v>1552</v>
      </c>
      <c r="C98" s="5">
        <v>100</v>
      </c>
      <c r="D98" s="4">
        <v>941</v>
      </c>
      <c r="E98" s="5">
        <v>100.00999999999999</v>
      </c>
      <c r="F98" s="4">
        <v>590</v>
      </c>
      <c r="G98" s="5">
        <v>100.00999999999999</v>
      </c>
      <c r="H98" s="4">
        <v>3</v>
      </c>
    </row>
    <row r="99" spans="1:8" x14ac:dyDescent="0.2">
      <c r="A99" s="2" t="s">
        <v>36</v>
      </c>
      <c r="B99" s="4">
        <v>1</v>
      </c>
      <c r="C99" s="5">
        <v>0.06</v>
      </c>
      <c r="D99" s="4">
        <v>0</v>
      </c>
      <c r="E99" s="5">
        <v>0</v>
      </c>
      <c r="F99" s="4">
        <v>1</v>
      </c>
      <c r="G99" s="5">
        <v>0.17</v>
      </c>
      <c r="H99" s="4">
        <v>0</v>
      </c>
    </row>
    <row r="100" spans="1:8" x14ac:dyDescent="0.2">
      <c r="A100" s="2" t="s">
        <v>37</v>
      </c>
      <c r="B100" s="4">
        <v>279</v>
      </c>
      <c r="C100" s="5">
        <v>17.98</v>
      </c>
      <c r="D100" s="4">
        <v>133</v>
      </c>
      <c r="E100" s="5">
        <v>14.13</v>
      </c>
      <c r="F100" s="4">
        <v>146</v>
      </c>
      <c r="G100" s="5">
        <v>24.75</v>
      </c>
      <c r="H100" s="4">
        <v>0</v>
      </c>
    </row>
    <row r="101" spans="1:8" x14ac:dyDescent="0.2">
      <c r="A101" s="2" t="s">
        <v>38</v>
      </c>
      <c r="B101" s="4">
        <v>120</v>
      </c>
      <c r="C101" s="5">
        <v>7.73</v>
      </c>
      <c r="D101" s="4">
        <v>51</v>
      </c>
      <c r="E101" s="5">
        <v>5.42</v>
      </c>
      <c r="F101" s="4">
        <v>69</v>
      </c>
      <c r="G101" s="5">
        <v>11.69</v>
      </c>
      <c r="H101" s="4">
        <v>0</v>
      </c>
    </row>
    <row r="102" spans="1:8" x14ac:dyDescent="0.2">
      <c r="A102" s="2" t="s">
        <v>39</v>
      </c>
      <c r="B102" s="4">
        <v>8</v>
      </c>
      <c r="C102" s="5">
        <v>0.52</v>
      </c>
      <c r="D102" s="4">
        <v>0</v>
      </c>
      <c r="E102" s="5">
        <v>0</v>
      </c>
      <c r="F102" s="4">
        <v>6</v>
      </c>
      <c r="G102" s="5">
        <v>1.02</v>
      </c>
      <c r="H102" s="4">
        <v>1</v>
      </c>
    </row>
    <row r="103" spans="1:8" x14ac:dyDescent="0.2">
      <c r="A103" s="2" t="s">
        <v>40</v>
      </c>
      <c r="B103" s="4">
        <v>9</v>
      </c>
      <c r="C103" s="5">
        <v>0.57999999999999996</v>
      </c>
      <c r="D103" s="4">
        <v>2</v>
      </c>
      <c r="E103" s="5">
        <v>0.21</v>
      </c>
      <c r="F103" s="4">
        <v>7</v>
      </c>
      <c r="G103" s="5">
        <v>1.19</v>
      </c>
      <c r="H103" s="4">
        <v>0</v>
      </c>
    </row>
    <row r="104" spans="1:8" x14ac:dyDescent="0.2">
      <c r="A104" s="2" t="s">
        <v>41</v>
      </c>
      <c r="B104" s="4">
        <v>10</v>
      </c>
      <c r="C104" s="5">
        <v>0.64</v>
      </c>
      <c r="D104" s="4">
        <v>4</v>
      </c>
      <c r="E104" s="5">
        <v>0.43</v>
      </c>
      <c r="F104" s="4">
        <v>5</v>
      </c>
      <c r="G104" s="5">
        <v>0.85</v>
      </c>
      <c r="H104" s="4">
        <v>1</v>
      </c>
    </row>
    <row r="105" spans="1:8" x14ac:dyDescent="0.2">
      <c r="A105" s="2" t="s">
        <v>42</v>
      </c>
      <c r="B105" s="4">
        <v>382</v>
      </c>
      <c r="C105" s="5">
        <v>24.61</v>
      </c>
      <c r="D105" s="4">
        <v>209</v>
      </c>
      <c r="E105" s="5">
        <v>22.21</v>
      </c>
      <c r="F105" s="4">
        <v>172</v>
      </c>
      <c r="G105" s="5">
        <v>29.15</v>
      </c>
      <c r="H105" s="4">
        <v>1</v>
      </c>
    </row>
    <row r="106" spans="1:8" x14ac:dyDescent="0.2">
      <c r="A106" s="2" t="s">
        <v>43</v>
      </c>
      <c r="B106" s="4">
        <v>11</v>
      </c>
      <c r="C106" s="5">
        <v>0.71</v>
      </c>
      <c r="D106" s="4">
        <v>3</v>
      </c>
      <c r="E106" s="5">
        <v>0.32</v>
      </c>
      <c r="F106" s="4">
        <v>8</v>
      </c>
      <c r="G106" s="5">
        <v>1.36</v>
      </c>
      <c r="H106" s="4">
        <v>0</v>
      </c>
    </row>
    <row r="107" spans="1:8" x14ac:dyDescent="0.2">
      <c r="A107" s="2" t="s">
        <v>44</v>
      </c>
      <c r="B107" s="4">
        <v>72</v>
      </c>
      <c r="C107" s="5">
        <v>4.6399999999999997</v>
      </c>
      <c r="D107" s="4">
        <v>22</v>
      </c>
      <c r="E107" s="5">
        <v>2.34</v>
      </c>
      <c r="F107" s="4">
        <v>50</v>
      </c>
      <c r="G107" s="5">
        <v>8.4700000000000006</v>
      </c>
      <c r="H107" s="4">
        <v>0</v>
      </c>
    </row>
    <row r="108" spans="1:8" x14ac:dyDescent="0.2">
      <c r="A108" s="2" t="s">
        <v>45</v>
      </c>
      <c r="B108" s="4">
        <v>50</v>
      </c>
      <c r="C108" s="5">
        <v>3.22</v>
      </c>
      <c r="D108" s="4">
        <v>33</v>
      </c>
      <c r="E108" s="5">
        <v>3.51</v>
      </c>
      <c r="F108" s="4">
        <v>14</v>
      </c>
      <c r="G108" s="5">
        <v>2.37</v>
      </c>
      <c r="H108" s="4">
        <v>0</v>
      </c>
    </row>
    <row r="109" spans="1:8" x14ac:dyDescent="0.2">
      <c r="A109" s="2" t="s">
        <v>46</v>
      </c>
      <c r="B109" s="4">
        <v>218</v>
      </c>
      <c r="C109" s="5">
        <v>14.05</v>
      </c>
      <c r="D109" s="4">
        <v>189</v>
      </c>
      <c r="E109" s="5">
        <v>20.09</v>
      </c>
      <c r="F109" s="4">
        <v>28</v>
      </c>
      <c r="G109" s="5">
        <v>4.75</v>
      </c>
      <c r="H109" s="4">
        <v>0</v>
      </c>
    </row>
    <row r="110" spans="1:8" x14ac:dyDescent="0.2">
      <c r="A110" s="2" t="s">
        <v>47</v>
      </c>
      <c r="B110" s="4">
        <v>208</v>
      </c>
      <c r="C110" s="5">
        <v>13.4</v>
      </c>
      <c r="D110" s="4">
        <v>176</v>
      </c>
      <c r="E110" s="5">
        <v>18.7</v>
      </c>
      <c r="F110" s="4">
        <v>29</v>
      </c>
      <c r="G110" s="5">
        <v>4.92</v>
      </c>
      <c r="H110" s="4">
        <v>0</v>
      </c>
    </row>
    <row r="111" spans="1:8" x14ac:dyDescent="0.2">
      <c r="A111" s="2" t="s">
        <v>48</v>
      </c>
      <c r="B111" s="4">
        <v>52</v>
      </c>
      <c r="C111" s="5">
        <v>3.35</v>
      </c>
      <c r="D111" s="4">
        <v>35</v>
      </c>
      <c r="E111" s="5">
        <v>3.72</v>
      </c>
      <c r="F111" s="4">
        <v>10</v>
      </c>
      <c r="G111" s="5">
        <v>1.69</v>
      </c>
      <c r="H111" s="4">
        <v>0</v>
      </c>
    </row>
    <row r="112" spans="1:8" x14ac:dyDescent="0.2">
      <c r="A112" s="2" t="s">
        <v>49</v>
      </c>
      <c r="B112" s="4">
        <v>65</v>
      </c>
      <c r="C112" s="5">
        <v>4.1900000000000004</v>
      </c>
      <c r="D112" s="4">
        <v>44</v>
      </c>
      <c r="E112" s="5">
        <v>4.68</v>
      </c>
      <c r="F112" s="4">
        <v>21</v>
      </c>
      <c r="G112" s="5">
        <v>3.56</v>
      </c>
      <c r="H112" s="4">
        <v>0</v>
      </c>
    </row>
    <row r="113" spans="1:8" x14ac:dyDescent="0.2">
      <c r="A113" s="2" t="s">
        <v>50</v>
      </c>
      <c r="B113" s="4">
        <v>67</v>
      </c>
      <c r="C113" s="5">
        <v>4.32</v>
      </c>
      <c r="D113" s="4">
        <v>40</v>
      </c>
      <c r="E113" s="5">
        <v>4.25</v>
      </c>
      <c r="F113" s="4">
        <v>24</v>
      </c>
      <c r="G113" s="5">
        <v>4.07</v>
      </c>
      <c r="H113" s="4">
        <v>0</v>
      </c>
    </row>
    <row r="114" spans="1:8" x14ac:dyDescent="0.2">
      <c r="A114" s="1" t="s">
        <v>7</v>
      </c>
      <c r="B114" s="4">
        <v>2023</v>
      </c>
      <c r="C114" s="5">
        <v>99.99</v>
      </c>
      <c r="D114" s="4">
        <v>1153</v>
      </c>
      <c r="E114" s="5">
        <v>99.99</v>
      </c>
      <c r="F114" s="4">
        <v>849</v>
      </c>
      <c r="G114" s="5">
        <v>100</v>
      </c>
      <c r="H114" s="4">
        <v>3</v>
      </c>
    </row>
    <row r="115" spans="1:8" x14ac:dyDescent="0.2">
      <c r="A115" s="2" t="s">
        <v>36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37</v>
      </c>
      <c r="B116" s="4">
        <v>241</v>
      </c>
      <c r="C116" s="5">
        <v>11.91</v>
      </c>
      <c r="D116" s="4">
        <v>75</v>
      </c>
      <c r="E116" s="5">
        <v>6.5</v>
      </c>
      <c r="F116" s="4">
        <v>166</v>
      </c>
      <c r="G116" s="5">
        <v>19.55</v>
      </c>
      <c r="H116" s="4">
        <v>0</v>
      </c>
    </row>
    <row r="117" spans="1:8" x14ac:dyDescent="0.2">
      <c r="A117" s="2" t="s">
        <v>38</v>
      </c>
      <c r="B117" s="4">
        <v>259</v>
      </c>
      <c r="C117" s="5">
        <v>12.8</v>
      </c>
      <c r="D117" s="4">
        <v>123</v>
      </c>
      <c r="E117" s="5">
        <v>10.67</v>
      </c>
      <c r="F117" s="4">
        <v>136</v>
      </c>
      <c r="G117" s="5">
        <v>16.02</v>
      </c>
      <c r="H117" s="4">
        <v>0</v>
      </c>
    </row>
    <row r="118" spans="1:8" x14ac:dyDescent="0.2">
      <c r="A118" s="2" t="s">
        <v>39</v>
      </c>
      <c r="B118" s="4">
        <v>9</v>
      </c>
      <c r="C118" s="5">
        <v>0.44</v>
      </c>
      <c r="D118" s="4">
        <v>1</v>
      </c>
      <c r="E118" s="5">
        <v>0.09</v>
      </c>
      <c r="F118" s="4">
        <v>8</v>
      </c>
      <c r="G118" s="5">
        <v>0.94</v>
      </c>
      <c r="H118" s="4">
        <v>0</v>
      </c>
    </row>
    <row r="119" spans="1:8" x14ac:dyDescent="0.2">
      <c r="A119" s="2" t="s">
        <v>40</v>
      </c>
      <c r="B119" s="4">
        <v>8</v>
      </c>
      <c r="C119" s="5">
        <v>0.4</v>
      </c>
      <c r="D119" s="4">
        <v>0</v>
      </c>
      <c r="E119" s="5">
        <v>0</v>
      </c>
      <c r="F119" s="4">
        <v>8</v>
      </c>
      <c r="G119" s="5">
        <v>0.94</v>
      </c>
      <c r="H119" s="4">
        <v>0</v>
      </c>
    </row>
    <row r="120" spans="1:8" x14ac:dyDescent="0.2">
      <c r="A120" s="2" t="s">
        <v>41</v>
      </c>
      <c r="B120" s="4">
        <v>19</v>
      </c>
      <c r="C120" s="5">
        <v>0.94</v>
      </c>
      <c r="D120" s="4">
        <v>0</v>
      </c>
      <c r="E120" s="5">
        <v>0</v>
      </c>
      <c r="F120" s="4">
        <v>19</v>
      </c>
      <c r="G120" s="5">
        <v>2.2400000000000002</v>
      </c>
      <c r="H120" s="4">
        <v>0</v>
      </c>
    </row>
    <row r="121" spans="1:8" x14ac:dyDescent="0.2">
      <c r="A121" s="2" t="s">
        <v>42</v>
      </c>
      <c r="B121" s="4">
        <v>460</v>
      </c>
      <c r="C121" s="5">
        <v>22.74</v>
      </c>
      <c r="D121" s="4">
        <v>206</v>
      </c>
      <c r="E121" s="5">
        <v>17.87</v>
      </c>
      <c r="F121" s="4">
        <v>253</v>
      </c>
      <c r="G121" s="5">
        <v>29.8</v>
      </c>
      <c r="H121" s="4">
        <v>1</v>
      </c>
    </row>
    <row r="122" spans="1:8" x14ac:dyDescent="0.2">
      <c r="A122" s="2" t="s">
        <v>43</v>
      </c>
      <c r="B122" s="4">
        <v>13</v>
      </c>
      <c r="C122" s="5">
        <v>0.64</v>
      </c>
      <c r="D122" s="4">
        <v>3</v>
      </c>
      <c r="E122" s="5">
        <v>0.26</v>
      </c>
      <c r="F122" s="4">
        <v>10</v>
      </c>
      <c r="G122" s="5">
        <v>1.18</v>
      </c>
      <c r="H122" s="4">
        <v>0</v>
      </c>
    </row>
    <row r="123" spans="1:8" x14ac:dyDescent="0.2">
      <c r="A123" s="2" t="s">
        <v>44</v>
      </c>
      <c r="B123" s="4">
        <v>171</v>
      </c>
      <c r="C123" s="5">
        <v>8.4499999999999993</v>
      </c>
      <c r="D123" s="4">
        <v>98</v>
      </c>
      <c r="E123" s="5">
        <v>8.5</v>
      </c>
      <c r="F123" s="4">
        <v>73</v>
      </c>
      <c r="G123" s="5">
        <v>8.6</v>
      </c>
      <c r="H123" s="4">
        <v>0</v>
      </c>
    </row>
    <row r="124" spans="1:8" x14ac:dyDescent="0.2">
      <c r="A124" s="2" t="s">
        <v>45</v>
      </c>
      <c r="B124" s="4">
        <v>70</v>
      </c>
      <c r="C124" s="5">
        <v>3.46</v>
      </c>
      <c r="D124" s="4">
        <v>52</v>
      </c>
      <c r="E124" s="5">
        <v>4.51</v>
      </c>
      <c r="F124" s="4">
        <v>18</v>
      </c>
      <c r="G124" s="5">
        <v>2.12</v>
      </c>
      <c r="H124" s="4">
        <v>0</v>
      </c>
    </row>
    <row r="125" spans="1:8" x14ac:dyDescent="0.2">
      <c r="A125" s="2" t="s">
        <v>46</v>
      </c>
      <c r="B125" s="4">
        <v>268</v>
      </c>
      <c r="C125" s="5">
        <v>13.25</v>
      </c>
      <c r="D125" s="4">
        <v>233</v>
      </c>
      <c r="E125" s="5">
        <v>20.21</v>
      </c>
      <c r="F125" s="4">
        <v>35</v>
      </c>
      <c r="G125" s="5">
        <v>4.12</v>
      </c>
      <c r="H125" s="4">
        <v>0</v>
      </c>
    </row>
    <row r="126" spans="1:8" x14ac:dyDescent="0.2">
      <c r="A126" s="2" t="s">
        <v>47</v>
      </c>
      <c r="B126" s="4">
        <v>268</v>
      </c>
      <c r="C126" s="5">
        <v>13.25</v>
      </c>
      <c r="D126" s="4">
        <v>222</v>
      </c>
      <c r="E126" s="5">
        <v>19.25</v>
      </c>
      <c r="F126" s="4">
        <v>45</v>
      </c>
      <c r="G126" s="5">
        <v>5.3</v>
      </c>
      <c r="H126" s="4">
        <v>0</v>
      </c>
    </row>
    <row r="127" spans="1:8" x14ac:dyDescent="0.2">
      <c r="A127" s="2" t="s">
        <v>48</v>
      </c>
      <c r="B127" s="4">
        <v>69</v>
      </c>
      <c r="C127" s="5">
        <v>3.41</v>
      </c>
      <c r="D127" s="4">
        <v>48</v>
      </c>
      <c r="E127" s="5">
        <v>4.16</v>
      </c>
      <c r="F127" s="4">
        <v>9</v>
      </c>
      <c r="G127" s="5">
        <v>1.06</v>
      </c>
      <c r="H127" s="4">
        <v>0</v>
      </c>
    </row>
    <row r="128" spans="1:8" x14ac:dyDescent="0.2">
      <c r="A128" s="2" t="s">
        <v>49</v>
      </c>
      <c r="B128" s="4">
        <v>100</v>
      </c>
      <c r="C128" s="5">
        <v>4.9400000000000004</v>
      </c>
      <c r="D128" s="4">
        <v>66</v>
      </c>
      <c r="E128" s="5">
        <v>5.72</v>
      </c>
      <c r="F128" s="4">
        <v>29</v>
      </c>
      <c r="G128" s="5">
        <v>3.42</v>
      </c>
      <c r="H128" s="4">
        <v>2</v>
      </c>
    </row>
    <row r="129" spans="1:8" x14ac:dyDescent="0.2">
      <c r="A129" s="2" t="s">
        <v>50</v>
      </c>
      <c r="B129" s="4">
        <v>68</v>
      </c>
      <c r="C129" s="5">
        <v>3.36</v>
      </c>
      <c r="D129" s="4">
        <v>26</v>
      </c>
      <c r="E129" s="5">
        <v>2.25</v>
      </c>
      <c r="F129" s="4">
        <v>40</v>
      </c>
      <c r="G129" s="5">
        <v>4.71</v>
      </c>
      <c r="H129" s="4">
        <v>0</v>
      </c>
    </row>
    <row r="130" spans="1:8" x14ac:dyDescent="0.2">
      <c r="A130" s="1" t="s">
        <v>8</v>
      </c>
      <c r="B130" s="4">
        <v>2182</v>
      </c>
      <c r="C130" s="5">
        <v>100.03</v>
      </c>
      <c r="D130" s="4">
        <v>1271</v>
      </c>
      <c r="E130" s="5">
        <v>100.00999999999999</v>
      </c>
      <c r="F130" s="4">
        <v>894</v>
      </c>
      <c r="G130" s="5">
        <v>100.00000000000003</v>
      </c>
      <c r="H130" s="4">
        <v>1</v>
      </c>
    </row>
    <row r="131" spans="1:8" x14ac:dyDescent="0.2">
      <c r="A131" s="2" t="s">
        <v>36</v>
      </c>
      <c r="B131" s="4">
        <v>3</v>
      </c>
      <c r="C131" s="5">
        <v>0.14000000000000001</v>
      </c>
      <c r="D131" s="4">
        <v>0</v>
      </c>
      <c r="E131" s="5">
        <v>0</v>
      </c>
      <c r="F131" s="4">
        <v>3</v>
      </c>
      <c r="G131" s="5">
        <v>0.34</v>
      </c>
      <c r="H131" s="4">
        <v>0</v>
      </c>
    </row>
    <row r="132" spans="1:8" x14ac:dyDescent="0.2">
      <c r="A132" s="2" t="s">
        <v>37</v>
      </c>
      <c r="B132" s="4">
        <v>441</v>
      </c>
      <c r="C132" s="5">
        <v>20.21</v>
      </c>
      <c r="D132" s="4">
        <v>192</v>
      </c>
      <c r="E132" s="5">
        <v>15.11</v>
      </c>
      <c r="F132" s="4">
        <v>249</v>
      </c>
      <c r="G132" s="5">
        <v>27.85</v>
      </c>
      <c r="H132" s="4">
        <v>0</v>
      </c>
    </row>
    <row r="133" spans="1:8" x14ac:dyDescent="0.2">
      <c r="A133" s="2" t="s">
        <v>38</v>
      </c>
      <c r="B133" s="4">
        <v>152</v>
      </c>
      <c r="C133" s="5">
        <v>6.97</v>
      </c>
      <c r="D133" s="4">
        <v>65</v>
      </c>
      <c r="E133" s="5">
        <v>5.1100000000000003</v>
      </c>
      <c r="F133" s="4">
        <v>86</v>
      </c>
      <c r="G133" s="5">
        <v>9.6199999999999992</v>
      </c>
      <c r="H133" s="4">
        <v>1</v>
      </c>
    </row>
    <row r="134" spans="1:8" x14ac:dyDescent="0.2">
      <c r="A134" s="2" t="s">
        <v>39</v>
      </c>
      <c r="B134" s="4">
        <v>13</v>
      </c>
      <c r="C134" s="5">
        <v>0.6</v>
      </c>
      <c r="D134" s="4">
        <v>1</v>
      </c>
      <c r="E134" s="5">
        <v>0.08</v>
      </c>
      <c r="F134" s="4">
        <v>12</v>
      </c>
      <c r="G134" s="5">
        <v>1.34</v>
      </c>
      <c r="H134" s="4">
        <v>0</v>
      </c>
    </row>
    <row r="135" spans="1:8" x14ac:dyDescent="0.2">
      <c r="A135" s="2" t="s">
        <v>40</v>
      </c>
      <c r="B135" s="4">
        <v>13</v>
      </c>
      <c r="C135" s="5">
        <v>0.6</v>
      </c>
      <c r="D135" s="4">
        <v>0</v>
      </c>
      <c r="E135" s="5">
        <v>0</v>
      </c>
      <c r="F135" s="4">
        <v>13</v>
      </c>
      <c r="G135" s="5">
        <v>1.45</v>
      </c>
      <c r="H135" s="4">
        <v>0</v>
      </c>
    </row>
    <row r="136" spans="1:8" x14ac:dyDescent="0.2">
      <c r="A136" s="2" t="s">
        <v>41</v>
      </c>
      <c r="B136" s="4">
        <v>14</v>
      </c>
      <c r="C136" s="5">
        <v>0.64</v>
      </c>
      <c r="D136" s="4">
        <v>7</v>
      </c>
      <c r="E136" s="5">
        <v>0.55000000000000004</v>
      </c>
      <c r="F136" s="4">
        <v>7</v>
      </c>
      <c r="G136" s="5">
        <v>0.78</v>
      </c>
      <c r="H136" s="4">
        <v>0</v>
      </c>
    </row>
    <row r="137" spans="1:8" x14ac:dyDescent="0.2">
      <c r="A137" s="2" t="s">
        <v>42</v>
      </c>
      <c r="B137" s="4">
        <v>423</v>
      </c>
      <c r="C137" s="5">
        <v>19.39</v>
      </c>
      <c r="D137" s="4">
        <v>225</v>
      </c>
      <c r="E137" s="5">
        <v>17.7</v>
      </c>
      <c r="F137" s="4">
        <v>198</v>
      </c>
      <c r="G137" s="5">
        <v>22.15</v>
      </c>
      <c r="H137" s="4">
        <v>0</v>
      </c>
    </row>
    <row r="138" spans="1:8" x14ac:dyDescent="0.2">
      <c r="A138" s="2" t="s">
        <v>43</v>
      </c>
      <c r="B138" s="4">
        <v>14</v>
      </c>
      <c r="C138" s="5">
        <v>0.64</v>
      </c>
      <c r="D138" s="4">
        <v>2</v>
      </c>
      <c r="E138" s="5">
        <v>0.16</v>
      </c>
      <c r="F138" s="4">
        <v>12</v>
      </c>
      <c r="G138" s="5">
        <v>1.34</v>
      </c>
      <c r="H138" s="4">
        <v>0</v>
      </c>
    </row>
    <row r="139" spans="1:8" x14ac:dyDescent="0.2">
      <c r="A139" s="2" t="s">
        <v>44</v>
      </c>
      <c r="B139" s="4">
        <v>265</v>
      </c>
      <c r="C139" s="5">
        <v>12.14</v>
      </c>
      <c r="D139" s="4">
        <v>179</v>
      </c>
      <c r="E139" s="5">
        <v>14.08</v>
      </c>
      <c r="F139" s="4">
        <v>86</v>
      </c>
      <c r="G139" s="5">
        <v>9.6199999999999992</v>
      </c>
      <c r="H139" s="4">
        <v>0</v>
      </c>
    </row>
    <row r="140" spans="1:8" x14ac:dyDescent="0.2">
      <c r="A140" s="2" t="s">
        <v>45</v>
      </c>
      <c r="B140" s="4">
        <v>97</v>
      </c>
      <c r="C140" s="5">
        <v>4.45</v>
      </c>
      <c r="D140" s="4">
        <v>45</v>
      </c>
      <c r="E140" s="5">
        <v>3.54</v>
      </c>
      <c r="F140" s="4">
        <v>49</v>
      </c>
      <c r="G140" s="5">
        <v>5.48</v>
      </c>
      <c r="H140" s="4">
        <v>0</v>
      </c>
    </row>
    <row r="141" spans="1:8" x14ac:dyDescent="0.2">
      <c r="A141" s="2" t="s">
        <v>46</v>
      </c>
      <c r="B141" s="4">
        <v>214</v>
      </c>
      <c r="C141" s="5">
        <v>9.81</v>
      </c>
      <c r="D141" s="4">
        <v>181</v>
      </c>
      <c r="E141" s="5">
        <v>14.24</v>
      </c>
      <c r="F141" s="4">
        <v>32</v>
      </c>
      <c r="G141" s="5">
        <v>3.58</v>
      </c>
      <c r="H141" s="4">
        <v>0</v>
      </c>
    </row>
    <row r="142" spans="1:8" x14ac:dyDescent="0.2">
      <c r="A142" s="2" t="s">
        <v>47</v>
      </c>
      <c r="B142" s="4">
        <v>284</v>
      </c>
      <c r="C142" s="5">
        <v>13.02</v>
      </c>
      <c r="D142" s="4">
        <v>229</v>
      </c>
      <c r="E142" s="5">
        <v>18.02</v>
      </c>
      <c r="F142" s="4">
        <v>55</v>
      </c>
      <c r="G142" s="5">
        <v>6.15</v>
      </c>
      <c r="H142" s="4">
        <v>0</v>
      </c>
    </row>
    <row r="143" spans="1:8" x14ac:dyDescent="0.2">
      <c r="A143" s="2" t="s">
        <v>48</v>
      </c>
      <c r="B143" s="4">
        <v>65</v>
      </c>
      <c r="C143" s="5">
        <v>2.98</v>
      </c>
      <c r="D143" s="4">
        <v>41</v>
      </c>
      <c r="E143" s="5">
        <v>3.23</v>
      </c>
      <c r="F143" s="4">
        <v>15</v>
      </c>
      <c r="G143" s="5">
        <v>1.68</v>
      </c>
      <c r="H143" s="4">
        <v>0</v>
      </c>
    </row>
    <row r="144" spans="1:8" x14ac:dyDescent="0.2">
      <c r="A144" s="2" t="s">
        <v>49</v>
      </c>
      <c r="B144" s="4">
        <v>97</v>
      </c>
      <c r="C144" s="5">
        <v>4.45</v>
      </c>
      <c r="D144" s="4">
        <v>56</v>
      </c>
      <c r="E144" s="5">
        <v>4.41</v>
      </c>
      <c r="F144" s="4">
        <v>41</v>
      </c>
      <c r="G144" s="5">
        <v>4.59</v>
      </c>
      <c r="H144" s="4">
        <v>0</v>
      </c>
    </row>
    <row r="145" spans="1:8" x14ac:dyDescent="0.2">
      <c r="A145" s="2" t="s">
        <v>50</v>
      </c>
      <c r="B145" s="4">
        <v>87</v>
      </c>
      <c r="C145" s="5">
        <v>3.99</v>
      </c>
      <c r="D145" s="4">
        <v>48</v>
      </c>
      <c r="E145" s="5">
        <v>3.78</v>
      </c>
      <c r="F145" s="4">
        <v>36</v>
      </c>
      <c r="G145" s="5">
        <v>4.03</v>
      </c>
      <c r="H145" s="4">
        <v>0</v>
      </c>
    </row>
    <row r="146" spans="1:8" x14ac:dyDescent="0.2">
      <c r="A146" s="1" t="s">
        <v>9</v>
      </c>
      <c r="B146" s="4">
        <v>1606</v>
      </c>
      <c r="C146" s="5">
        <v>100</v>
      </c>
      <c r="D146" s="4">
        <v>853</v>
      </c>
      <c r="E146" s="5">
        <v>100.00999999999999</v>
      </c>
      <c r="F146" s="4">
        <v>731</v>
      </c>
      <c r="G146" s="5">
        <v>100.00000000000001</v>
      </c>
      <c r="H146" s="4">
        <v>1</v>
      </c>
    </row>
    <row r="147" spans="1:8" x14ac:dyDescent="0.2">
      <c r="A147" s="2" t="s">
        <v>36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37</v>
      </c>
      <c r="B148" s="4">
        <v>280</v>
      </c>
      <c r="C148" s="5">
        <v>17.43</v>
      </c>
      <c r="D148" s="4">
        <v>105</v>
      </c>
      <c r="E148" s="5">
        <v>12.31</v>
      </c>
      <c r="F148" s="4">
        <v>175</v>
      </c>
      <c r="G148" s="5">
        <v>23.94</v>
      </c>
      <c r="H148" s="4">
        <v>0</v>
      </c>
    </row>
    <row r="149" spans="1:8" x14ac:dyDescent="0.2">
      <c r="A149" s="2" t="s">
        <v>38</v>
      </c>
      <c r="B149" s="4">
        <v>210</v>
      </c>
      <c r="C149" s="5">
        <v>13.08</v>
      </c>
      <c r="D149" s="4">
        <v>61</v>
      </c>
      <c r="E149" s="5">
        <v>7.15</v>
      </c>
      <c r="F149" s="4">
        <v>149</v>
      </c>
      <c r="G149" s="5">
        <v>20.38</v>
      </c>
      <c r="H149" s="4">
        <v>0</v>
      </c>
    </row>
    <row r="150" spans="1:8" x14ac:dyDescent="0.2">
      <c r="A150" s="2" t="s">
        <v>39</v>
      </c>
      <c r="B150" s="4">
        <v>5</v>
      </c>
      <c r="C150" s="5">
        <v>0.31</v>
      </c>
      <c r="D150" s="4">
        <v>0</v>
      </c>
      <c r="E150" s="5">
        <v>0</v>
      </c>
      <c r="F150" s="4">
        <v>3</v>
      </c>
      <c r="G150" s="5">
        <v>0.41</v>
      </c>
      <c r="H150" s="4">
        <v>0</v>
      </c>
    </row>
    <row r="151" spans="1:8" x14ac:dyDescent="0.2">
      <c r="A151" s="2" t="s">
        <v>40</v>
      </c>
      <c r="B151" s="4">
        <v>8</v>
      </c>
      <c r="C151" s="5">
        <v>0.5</v>
      </c>
      <c r="D151" s="4">
        <v>1</v>
      </c>
      <c r="E151" s="5">
        <v>0.12</v>
      </c>
      <c r="F151" s="4">
        <v>7</v>
      </c>
      <c r="G151" s="5">
        <v>0.96</v>
      </c>
      <c r="H151" s="4">
        <v>0</v>
      </c>
    </row>
    <row r="152" spans="1:8" x14ac:dyDescent="0.2">
      <c r="A152" s="2" t="s">
        <v>41</v>
      </c>
      <c r="B152" s="4">
        <v>17</v>
      </c>
      <c r="C152" s="5">
        <v>1.06</v>
      </c>
      <c r="D152" s="4">
        <v>3</v>
      </c>
      <c r="E152" s="5">
        <v>0.35</v>
      </c>
      <c r="F152" s="4">
        <v>14</v>
      </c>
      <c r="G152" s="5">
        <v>1.92</v>
      </c>
      <c r="H152" s="4">
        <v>0</v>
      </c>
    </row>
    <row r="153" spans="1:8" x14ac:dyDescent="0.2">
      <c r="A153" s="2" t="s">
        <v>42</v>
      </c>
      <c r="B153" s="4">
        <v>373</v>
      </c>
      <c r="C153" s="5">
        <v>23.23</v>
      </c>
      <c r="D153" s="4">
        <v>193</v>
      </c>
      <c r="E153" s="5">
        <v>22.63</v>
      </c>
      <c r="F153" s="4">
        <v>180</v>
      </c>
      <c r="G153" s="5">
        <v>24.62</v>
      </c>
      <c r="H153" s="4">
        <v>0</v>
      </c>
    </row>
    <row r="154" spans="1:8" x14ac:dyDescent="0.2">
      <c r="A154" s="2" t="s">
        <v>43</v>
      </c>
      <c r="B154" s="4">
        <v>14</v>
      </c>
      <c r="C154" s="5">
        <v>0.87</v>
      </c>
      <c r="D154" s="4">
        <v>1</v>
      </c>
      <c r="E154" s="5">
        <v>0.12</v>
      </c>
      <c r="F154" s="4">
        <v>13</v>
      </c>
      <c r="G154" s="5">
        <v>1.78</v>
      </c>
      <c r="H154" s="4">
        <v>0</v>
      </c>
    </row>
    <row r="155" spans="1:8" x14ac:dyDescent="0.2">
      <c r="A155" s="2" t="s">
        <v>44</v>
      </c>
      <c r="B155" s="4">
        <v>152</v>
      </c>
      <c r="C155" s="5">
        <v>9.4600000000000009</v>
      </c>
      <c r="D155" s="4">
        <v>98</v>
      </c>
      <c r="E155" s="5">
        <v>11.49</v>
      </c>
      <c r="F155" s="4">
        <v>54</v>
      </c>
      <c r="G155" s="5">
        <v>7.39</v>
      </c>
      <c r="H155" s="4">
        <v>0</v>
      </c>
    </row>
    <row r="156" spans="1:8" x14ac:dyDescent="0.2">
      <c r="A156" s="2" t="s">
        <v>45</v>
      </c>
      <c r="B156" s="4">
        <v>55</v>
      </c>
      <c r="C156" s="5">
        <v>3.42</v>
      </c>
      <c r="D156" s="4">
        <v>29</v>
      </c>
      <c r="E156" s="5">
        <v>3.4</v>
      </c>
      <c r="F156" s="4">
        <v>25</v>
      </c>
      <c r="G156" s="5">
        <v>3.42</v>
      </c>
      <c r="H156" s="4">
        <v>0</v>
      </c>
    </row>
    <row r="157" spans="1:8" x14ac:dyDescent="0.2">
      <c r="A157" s="2" t="s">
        <v>46</v>
      </c>
      <c r="B157" s="4">
        <v>105</v>
      </c>
      <c r="C157" s="5">
        <v>6.54</v>
      </c>
      <c r="D157" s="4">
        <v>83</v>
      </c>
      <c r="E157" s="5">
        <v>9.73</v>
      </c>
      <c r="F157" s="4">
        <v>22</v>
      </c>
      <c r="G157" s="5">
        <v>3.01</v>
      </c>
      <c r="H157" s="4">
        <v>0</v>
      </c>
    </row>
    <row r="158" spans="1:8" x14ac:dyDescent="0.2">
      <c r="A158" s="2" t="s">
        <v>47</v>
      </c>
      <c r="B158" s="4">
        <v>191</v>
      </c>
      <c r="C158" s="5">
        <v>11.89</v>
      </c>
      <c r="D158" s="4">
        <v>160</v>
      </c>
      <c r="E158" s="5">
        <v>18.760000000000002</v>
      </c>
      <c r="F158" s="4">
        <v>29</v>
      </c>
      <c r="G158" s="5">
        <v>3.97</v>
      </c>
      <c r="H158" s="4">
        <v>0</v>
      </c>
    </row>
    <row r="159" spans="1:8" x14ac:dyDescent="0.2">
      <c r="A159" s="2" t="s">
        <v>48</v>
      </c>
      <c r="B159" s="4">
        <v>65</v>
      </c>
      <c r="C159" s="5">
        <v>4.05</v>
      </c>
      <c r="D159" s="4">
        <v>44</v>
      </c>
      <c r="E159" s="5">
        <v>5.16</v>
      </c>
      <c r="F159" s="4">
        <v>11</v>
      </c>
      <c r="G159" s="5">
        <v>1.5</v>
      </c>
      <c r="H159" s="4">
        <v>0</v>
      </c>
    </row>
    <row r="160" spans="1:8" x14ac:dyDescent="0.2">
      <c r="A160" s="2" t="s">
        <v>49</v>
      </c>
      <c r="B160" s="4">
        <v>69</v>
      </c>
      <c r="C160" s="5">
        <v>4.3</v>
      </c>
      <c r="D160" s="4">
        <v>40</v>
      </c>
      <c r="E160" s="5">
        <v>4.6900000000000004</v>
      </c>
      <c r="F160" s="4">
        <v>28</v>
      </c>
      <c r="G160" s="5">
        <v>3.83</v>
      </c>
      <c r="H160" s="4">
        <v>0</v>
      </c>
    </row>
    <row r="161" spans="1:8" x14ac:dyDescent="0.2">
      <c r="A161" s="2" t="s">
        <v>50</v>
      </c>
      <c r="B161" s="4">
        <v>62</v>
      </c>
      <c r="C161" s="5">
        <v>3.86</v>
      </c>
      <c r="D161" s="4">
        <v>35</v>
      </c>
      <c r="E161" s="5">
        <v>4.0999999999999996</v>
      </c>
      <c r="F161" s="4">
        <v>21</v>
      </c>
      <c r="G161" s="5">
        <v>2.87</v>
      </c>
      <c r="H161" s="4">
        <v>1</v>
      </c>
    </row>
    <row r="162" spans="1:8" x14ac:dyDescent="0.2">
      <c r="A162" s="1" t="s">
        <v>10</v>
      </c>
      <c r="B162" s="4">
        <v>1570</v>
      </c>
      <c r="C162" s="5">
        <v>100.01</v>
      </c>
      <c r="D162" s="4">
        <v>948</v>
      </c>
      <c r="E162" s="5">
        <v>99.990000000000009</v>
      </c>
      <c r="F162" s="4">
        <v>599</v>
      </c>
      <c r="G162" s="5">
        <v>100.00000000000001</v>
      </c>
      <c r="H162" s="4">
        <v>5</v>
      </c>
    </row>
    <row r="163" spans="1:8" x14ac:dyDescent="0.2">
      <c r="A163" s="2" t="s">
        <v>36</v>
      </c>
      <c r="B163" s="4">
        <v>1</v>
      </c>
      <c r="C163" s="5">
        <v>0.06</v>
      </c>
      <c r="D163" s="4">
        <v>0</v>
      </c>
      <c r="E163" s="5">
        <v>0</v>
      </c>
      <c r="F163" s="4">
        <v>1</v>
      </c>
      <c r="G163" s="5">
        <v>0.17</v>
      </c>
      <c r="H163" s="4">
        <v>0</v>
      </c>
    </row>
    <row r="164" spans="1:8" x14ac:dyDescent="0.2">
      <c r="A164" s="2" t="s">
        <v>37</v>
      </c>
      <c r="B164" s="4">
        <v>277</v>
      </c>
      <c r="C164" s="5">
        <v>17.64</v>
      </c>
      <c r="D164" s="4">
        <v>150</v>
      </c>
      <c r="E164" s="5">
        <v>15.82</v>
      </c>
      <c r="F164" s="4">
        <v>127</v>
      </c>
      <c r="G164" s="5">
        <v>21.2</v>
      </c>
      <c r="H164" s="4">
        <v>0</v>
      </c>
    </row>
    <row r="165" spans="1:8" x14ac:dyDescent="0.2">
      <c r="A165" s="2" t="s">
        <v>38</v>
      </c>
      <c r="B165" s="4">
        <v>268</v>
      </c>
      <c r="C165" s="5">
        <v>17.07</v>
      </c>
      <c r="D165" s="4">
        <v>124</v>
      </c>
      <c r="E165" s="5">
        <v>13.08</v>
      </c>
      <c r="F165" s="4">
        <v>144</v>
      </c>
      <c r="G165" s="5">
        <v>24.04</v>
      </c>
      <c r="H165" s="4">
        <v>0</v>
      </c>
    </row>
    <row r="166" spans="1:8" x14ac:dyDescent="0.2">
      <c r="A166" s="2" t="s">
        <v>39</v>
      </c>
      <c r="B166" s="4">
        <v>1</v>
      </c>
      <c r="C166" s="5">
        <v>0.06</v>
      </c>
      <c r="D166" s="4">
        <v>0</v>
      </c>
      <c r="E166" s="5">
        <v>0</v>
      </c>
      <c r="F166" s="4">
        <v>1</v>
      </c>
      <c r="G166" s="5">
        <v>0.17</v>
      </c>
      <c r="H166" s="4">
        <v>0</v>
      </c>
    </row>
    <row r="167" spans="1:8" x14ac:dyDescent="0.2">
      <c r="A167" s="2" t="s">
        <v>40</v>
      </c>
      <c r="B167" s="4">
        <v>5</v>
      </c>
      <c r="C167" s="5">
        <v>0.32</v>
      </c>
      <c r="D167" s="4">
        <v>0</v>
      </c>
      <c r="E167" s="5">
        <v>0</v>
      </c>
      <c r="F167" s="4">
        <v>5</v>
      </c>
      <c r="G167" s="5">
        <v>0.83</v>
      </c>
      <c r="H167" s="4">
        <v>0</v>
      </c>
    </row>
    <row r="168" spans="1:8" x14ac:dyDescent="0.2">
      <c r="A168" s="2" t="s">
        <v>41</v>
      </c>
      <c r="B168" s="4">
        <v>15</v>
      </c>
      <c r="C168" s="5">
        <v>0.96</v>
      </c>
      <c r="D168" s="4">
        <v>2</v>
      </c>
      <c r="E168" s="5">
        <v>0.21</v>
      </c>
      <c r="F168" s="4">
        <v>13</v>
      </c>
      <c r="G168" s="5">
        <v>2.17</v>
      </c>
      <c r="H168" s="4">
        <v>0</v>
      </c>
    </row>
    <row r="169" spans="1:8" x14ac:dyDescent="0.2">
      <c r="A169" s="2" t="s">
        <v>42</v>
      </c>
      <c r="B169" s="4">
        <v>310</v>
      </c>
      <c r="C169" s="5">
        <v>19.75</v>
      </c>
      <c r="D169" s="4">
        <v>176</v>
      </c>
      <c r="E169" s="5">
        <v>18.57</v>
      </c>
      <c r="F169" s="4">
        <v>134</v>
      </c>
      <c r="G169" s="5">
        <v>22.37</v>
      </c>
      <c r="H169" s="4">
        <v>0</v>
      </c>
    </row>
    <row r="170" spans="1:8" x14ac:dyDescent="0.2">
      <c r="A170" s="2" t="s">
        <v>43</v>
      </c>
      <c r="B170" s="4">
        <v>11</v>
      </c>
      <c r="C170" s="5">
        <v>0.7</v>
      </c>
      <c r="D170" s="4">
        <v>2</v>
      </c>
      <c r="E170" s="5">
        <v>0.21</v>
      </c>
      <c r="F170" s="4">
        <v>9</v>
      </c>
      <c r="G170" s="5">
        <v>1.5</v>
      </c>
      <c r="H170" s="4">
        <v>0</v>
      </c>
    </row>
    <row r="171" spans="1:8" x14ac:dyDescent="0.2">
      <c r="A171" s="2" t="s">
        <v>44</v>
      </c>
      <c r="B171" s="4">
        <v>119</v>
      </c>
      <c r="C171" s="5">
        <v>7.58</v>
      </c>
      <c r="D171" s="4">
        <v>71</v>
      </c>
      <c r="E171" s="5">
        <v>7.49</v>
      </c>
      <c r="F171" s="4">
        <v>48</v>
      </c>
      <c r="G171" s="5">
        <v>8.01</v>
      </c>
      <c r="H171" s="4">
        <v>0</v>
      </c>
    </row>
    <row r="172" spans="1:8" x14ac:dyDescent="0.2">
      <c r="A172" s="2" t="s">
        <v>45</v>
      </c>
      <c r="B172" s="4">
        <v>42</v>
      </c>
      <c r="C172" s="5">
        <v>2.68</v>
      </c>
      <c r="D172" s="4">
        <v>25</v>
      </c>
      <c r="E172" s="5">
        <v>2.64</v>
      </c>
      <c r="F172" s="4">
        <v>17</v>
      </c>
      <c r="G172" s="5">
        <v>2.84</v>
      </c>
      <c r="H172" s="4">
        <v>0</v>
      </c>
    </row>
    <row r="173" spans="1:8" x14ac:dyDescent="0.2">
      <c r="A173" s="2" t="s">
        <v>46</v>
      </c>
      <c r="B173" s="4">
        <v>160</v>
      </c>
      <c r="C173" s="5">
        <v>10.19</v>
      </c>
      <c r="D173" s="4">
        <v>139</v>
      </c>
      <c r="E173" s="5">
        <v>14.66</v>
      </c>
      <c r="F173" s="4">
        <v>21</v>
      </c>
      <c r="G173" s="5">
        <v>3.51</v>
      </c>
      <c r="H173" s="4">
        <v>0</v>
      </c>
    </row>
    <row r="174" spans="1:8" x14ac:dyDescent="0.2">
      <c r="A174" s="2" t="s">
        <v>47</v>
      </c>
      <c r="B174" s="4">
        <v>159</v>
      </c>
      <c r="C174" s="5">
        <v>10.130000000000001</v>
      </c>
      <c r="D174" s="4">
        <v>123</v>
      </c>
      <c r="E174" s="5">
        <v>12.97</v>
      </c>
      <c r="F174" s="4">
        <v>34</v>
      </c>
      <c r="G174" s="5">
        <v>5.68</v>
      </c>
      <c r="H174" s="4">
        <v>1</v>
      </c>
    </row>
    <row r="175" spans="1:8" x14ac:dyDescent="0.2">
      <c r="A175" s="2" t="s">
        <v>48</v>
      </c>
      <c r="B175" s="4">
        <v>70</v>
      </c>
      <c r="C175" s="5">
        <v>4.46</v>
      </c>
      <c r="D175" s="4">
        <v>49</v>
      </c>
      <c r="E175" s="5">
        <v>5.17</v>
      </c>
      <c r="F175" s="4">
        <v>5</v>
      </c>
      <c r="G175" s="5">
        <v>0.83</v>
      </c>
      <c r="H175" s="4">
        <v>2</v>
      </c>
    </row>
    <row r="176" spans="1:8" x14ac:dyDescent="0.2">
      <c r="A176" s="2" t="s">
        <v>49</v>
      </c>
      <c r="B176" s="4">
        <v>59</v>
      </c>
      <c r="C176" s="5">
        <v>3.76</v>
      </c>
      <c r="D176" s="4">
        <v>37</v>
      </c>
      <c r="E176" s="5">
        <v>3.9</v>
      </c>
      <c r="F176" s="4">
        <v>20</v>
      </c>
      <c r="G176" s="5">
        <v>3.34</v>
      </c>
      <c r="H176" s="4">
        <v>1</v>
      </c>
    </row>
    <row r="177" spans="1:8" x14ac:dyDescent="0.2">
      <c r="A177" s="2" t="s">
        <v>50</v>
      </c>
      <c r="B177" s="4">
        <v>73</v>
      </c>
      <c r="C177" s="5">
        <v>4.6500000000000004</v>
      </c>
      <c r="D177" s="4">
        <v>50</v>
      </c>
      <c r="E177" s="5">
        <v>5.27</v>
      </c>
      <c r="F177" s="4">
        <v>20</v>
      </c>
      <c r="G177" s="5">
        <v>3.34</v>
      </c>
      <c r="H177" s="4">
        <v>1</v>
      </c>
    </row>
    <row r="178" spans="1:8" x14ac:dyDescent="0.2">
      <c r="A178" s="1" t="s">
        <v>11</v>
      </c>
      <c r="B178" s="4">
        <v>1277</v>
      </c>
      <c r="C178" s="5">
        <v>99.980000000000018</v>
      </c>
      <c r="D178" s="4">
        <v>662</v>
      </c>
      <c r="E178" s="5">
        <v>99.999999999999972</v>
      </c>
      <c r="F178" s="4">
        <v>584</v>
      </c>
      <c r="G178" s="5">
        <v>100</v>
      </c>
      <c r="H178" s="4">
        <v>2</v>
      </c>
    </row>
    <row r="179" spans="1:8" x14ac:dyDescent="0.2">
      <c r="A179" s="2" t="s">
        <v>36</v>
      </c>
      <c r="B179" s="4">
        <v>1</v>
      </c>
      <c r="C179" s="5">
        <v>0.08</v>
      </c>
      <c r="D179" s="4">
        <v>0</v>
      </c>
      <c r="E179" s="5">
        <v>0</v>
      </c>
      <c r="F179" s="4">
        <v>1</v>
      </c>
      <c r="G179" s="5">
        <v>0.17</v>
      </c>
      <c r="H179" s="4">
        <v>0</v>
      </c>
    </row>
    <row r="180" spans="1:8" x14ac:dyDescent="0.2">
      <c r="A180" s="2" t="s">
        <v>37</v>
      </c>
      <c r="B180" s="4">
        <v>241</v>
      </c>
      <c r="C180" s="5">
        <v>18.87</v>
      </c>
      <c r="D180" s="4">
        <v>74</v>
      </c>
      <c r="E180" s="5">
        <v>11.18</v>
      </c>
      <c r="F180" s="4">
        <v>167</v>
      </c>
      <c r="G180" s="5">
        <v>28.6</v>
      </c>
      <c r="H180" s="4">
        <v>0</v>
      </c>
    </row>
    <row r="181" spans="1:8" x14ac:dyDescent="0.2">
      <c r="A181" s="2" t="s">
        <v>38</v>
      </c>
      <c r="B181" s="4">
        <v>162</v>
      </c>
      <c r="C181" s="5">
        <v>12.69</v>
      </c>
      <c r="D181" s="4">
        <v>62</v>
      </c>
      <c r="E181" s="5">
        <v>9.3699999999999992</v>
      </c>
      <c r="F181" s="4">
        <v>100</v>
      </c>
      <c r="G181" s="5">
        <v>17.12</v>
      </c>
      <c r="H181" s="4">
        <v>0</v>
      </c>
    </row>
    <row r="182" spans="1:8" x14ac:dyDescent="0.2">
      <c r="A182" s="2" t="s">
        <v>39</v>
      </c>
      <c r="B182" s="4">
        <v>3</v>
      </c>
      <c r="C182" s="5">
        <v>0.23</v>
      </c>
      <c r="D182" s="4">
        <v>0</v>
      </c>
      <c r="E182" s="5">
        <v>0</v>
      </c>
      <c r="F182" s="4">
        <v>3</v>
      </c>
      <c r="G182" s="5">
        <v>0.51</v>
      </c>
      <c r="H182" s="4">
        <v>0</v>
      </c>
    </row>
    <row r="183" spans="1:8" x14ac:dyDescent="0.2">
      <c r="A183" s="2" t="s">
        <v>40</v>
      </c>
      <c r="B183" s="4">
        <v>4</v>
      </c>
      <c r="C183" s="5">
        <v>0.31</v>
      </c>
      <c r="D183" s="4">
        <v>1</v>
      </c>
      <c r="E183" s="5">
        <v>0.15</v>
      </c>
      <c r="F183" s="4">
        <v>3</v>
      </c>
      <c r="G183" s="5">
        <v>0.51</v>
      </c>
      <c r="H183" s="4">
        <v>0</v>
      </c>
    </row>
    <row r="184" spans="1:8" x14ac:dyDescent="0.2">
      <c r="A184" s="2" t="s">
        <v>41</v>
      </c>
      <c r="B184" s="4">
        <v>11</v>
      </c>
      <c r="C184" s="5">
        <v>0.86</v>
      </c>
      <c r="D184" s="4">
        <v>1</v>
      </c>
      <c r="E184" s="5">
        <v>0.15</v>
      </c>
      <c r="F184" s="4">
        <v>10</v>
      </c>
      <c r="G184" s="5">
        <v>1.71</v>
      </c>
      <c r="H184" s="4">
        <v>0</v>
      </c>
    </row>
    <row r="185" spans="1:8" x14ac:dyDescent="0.2">
      <c r="A185" s="2" t="s">
        <v>42</v>
      </c>
      <c r="B185" s="4">
        <v>311</v>
      </c>
      <c r="C185" s="5">
        <v>24.35</v>
      </c>
      <c r="D185" s="4">
        <v>168</v>
      </c>
      <c r="E185" s="5">
        <v>25.38</v>
      </c>
      <c r="F185" s="4">
        <v>143</v>
      </c>
      <c r="G185" s="5">
        <v>24.49</v>
      </c>
      <c r="H185" s="4">
        <v>0</v>
      </c>
    </row>
    <row r="186" spans="1:8" x14ac:dyDescent="0.2">
      <c r="A186" s="2" t="s">
        <v>43</v>
      </c>
      <c r="B186" s="4">
        <v>5</v>
      </c>
      <c r="C186" s="5">
        <v>0.39</v>
      </c>
      <c r="D186" s="4">
        <v>0</v>
      </c>
      <c r="E186" s="5">
        <v>0</v>
      </c>
      <c r="F186" s="4">
        <v>5</v>
      </c>
      <c r="G186" s="5">
        <v>0.86</v>
      </c>
      <c r="H186" s="4">
        <v>0</v>
      </c>
    </row>
    <row r="187" spans="1:8" x14ac:dyDescent="0.2">
      <c r="A187" s="2" t="s">
        <v>44</v>
      </c>
      <c r="B187" s="4">
        <v>51</v>
      </c>
      <c r="C187" s="5">
        <v>3.99</v>
      </c>
      <c r="D187" s="4">
        <v>22</v>
      </c>
      <c r="E187" s="5">
        <v>3.32</v>
      </c>
      <c r="F187" s="4">
        <v>29</v>
      </c>
      <c r="G187" s="5">
        <v>4.97</v>
      </c>
      <c r="H187" s="4">
        <v>0</v>
      </c>
    </row>
    <row r="188" spans="1:8" x14ac:dyDescent="0.2">
      <c r="A188" s="2" t="s">
        <v>45</v>
      </c>
      <c r="B188" s="4">
        <v>58</v>
      </c>
      <c r="C188" s="5">
        <v>4.54</v>
      </c>
      <c r="D188" s="4">
        <v>33</v>
      </c>
      <c r="E188" s="5">
        <v>4.9800000000000004</v>
      </c>
      <c r="F188" s="4">
        <v>23</v>
      </c>
      <c r="G188" s="5">
        <v>3.94</v>
      </c>
      <c r="H188" s="4">
        <v>0</v>
      </c>
    </row>
    <row r="189" spans="1:8" x14ac:dyDescent="0.2">
      <c r="A189" s="2" t="s">
        <v>46</v>
      </c>
      <c r="B189" s="4">
        <v>86</v>
      </c>
      <c r="C189" s="5">
        <v>6.73</v>
      </c>
      <c r="D189" s="4">
        <v>66</v>
      </c>
      <c r="E189" s="5">
        <v>9.9700000000000006</v>
      </c>
      <c r="F189" s="4">
        <v>19</v>
      </c>
      <c r="G189" s="5">
        <v>3.25</v>
      </c>
      <c r="H189" s="4">
        <v>0</v>
      </c>
    </row>
    <row r="190" spans="1:8" x14ac:dyDescent="0.2">
      <c r="A190" s="2" t="s">
        <v>47</v>
      </c>
      <c r="B190" s="4">
        <v>181</v>
      </c>
      <c r="C190" s="5">
        <v>14.17</v>
      </c>
      <c r="D190" s="4">
        <v>147</v>
      </c>
      <c r="E190" s="5">
        <v>22.21</v>
      </c>
      <c r="F190" s="4">
        <v>31</v>
      </c>
      <c r="G190" s="5">
        <v>5.31</v>
      </c>
      <c r="H190" s="4">
        <v>0</v>
      </c>
    </row>
    <row r="191" spans="1:8" x14ac:dyDescent="0.2">
      <c r="A191" s="2" t="s">
        <v>48</v>
      </c>
      <c r="B191" s="4">
        <v>44</v>
      </c>
      <c r="C191" s="5">
        <v>3.45</v>
      </c>
      <c r="D191" s="4">
        <v>22</v>
      </c>
      <c r="E191" s="5">
        <v>3.32</v>
      </c>
      <c r="F191" s="4">
        <v>7</v>
      </c>
      <c r="G191" s="5">
        <v>1.2</v>
      </c>
      <c r="H191" s="4">
        <v>0</v>
      </c>
    </row>
    <row r="192" spans="1:8" x14ac:dyDescent="0.2">
      <c r="A192" s="2" t="s">
        <v>49</v>
      </c>
      <c r="B192" s="4">
        <v>69</v>
      </c>
      <c r="C192" s="5">
        <v>5.4</v>
      </c>
      <c r="D192" s="4">
        <v>41</v>
      </c>
      <c r="E192" s="5">
        <v>6.19</v>
      </c>
      <c r="F192" s="4">
        <v>20</v>
      </c>
      <c r="G192" s="5">
        <v>3.42</v>
      </c>
      <c r="H192" s="4">
        <v>2</v>
      </c>
    </row>
    <row r="193" spans="1:8" x14ac:dyDescent="0.2">
      <c r="A193" s="2" t="s">
        <v>50</v>
      </c>
      <c r="B193" s="4">
        <v>50</v>
      </c>
      <c r="C193" s="5">
        <v>3.92</v>
      </c>
      <c r="D193" s="4">
        <v>25</v>
      </c>
      <c r="E193" s="5">
        <v>3.78</v>
      </c>
      <c r="F193" s="4">
        <v>23</v>
      </c>
      <c r="G193" s="5">
        <v>3.94</v>
      </c>
      <c r="H193" s="4">
        <v>0</v>
      </c>
    </row>
    <row r="194" spans="1:8" x14ac:dyDescent="0.2">
      <c r="A194" s="1" t="s">
        <v>12</v>
      </c>
      <c r="B194" s="4">
        <v>1468</v>
      </c>
      <c r="C194" s="5">
        <v>100</v>
      </c>
      <c r="D194" s="4">
        <v>853</v>
      </c>
      <c r="E194" s="5">
        <v>100.00000000000001</v>
      </c>
      <c r="F194" s="4">
        <v>601</v>
      </c>
      <c r="G194" s="5">
        <v>99.989999999999981</v>
      </c>
      <c r="H194" s="4">
        <v>1</v>
      </c>
    </row>
    <row r="195" spans="1:8" x14ac:dyDescent="0.2">
      <c r="A195" s="2" t="s">
        <v>36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37</v>
      </c>
      <c r="B196" s="4">
        <v>227</v>
      </c>
      <c r="C196" s="5">
        <v>15.46</v>
      </c>
      <c r="D196" s="4">
        <v>118</v>
      </c>
      <c r="E196" s="5">
        <v>13.83</v>
      </c>
      <c r="F196" s="4">
        <v>109</v>
      </c>
      <c r="G196" s="5">
        <v>18.14</v>
      </c>
      <c r="H196" s="4">
        <v>0</v>
      </c>
    </row>
    <row r="197" spans="1:8" x14ac:dyDescent="0.2">
      <c r="A197" s="2" t="s">
        <v>38</v>
      </c>
      <c r="B197" s="4">
        <v>305</v>
      </c>
      <c r="C197" s="5">
        <v>20.78</v>
      </c>
      <c r="D197" s="4">
        <v>163</v>
      </c>
      <c r="E197" s="5">
        <v>19.11</v>
      </c>
      <c r="F197" s="4">
        <v>142</v>
      </c>
      <c r="G197" s="5">
        <v>23.63</v>
      </c>
      <c r="H197" s="4">
        <v>0</v>
      </c>
    </row>
    <row r="198" spans="1:8" x14ac:dyDescent="0.2">
      <c r="A198" s="2" t="s">
        <v>39</v>
      </c>
      <c r="B198" s="4">
        <v>12</v>
      </c>
      <c r="C198" s="5">
        <v>0.82</v>
      </c>
      <c r="D198" s="4">
        <v>3</v>
      </c>
      <c r="E198" s="5">
        <v>0.35</v>
      </c>
      <c r="F198" s="4">
        <v>7</v>
      </c>
      <c r="G198" s="5">
        <v>1.1599999999999999</v>
      </c>
      <c r="H198" s="4">
        <v>0</v>
      </c>
    </row>
    <row r="199" spans="1:8" x14ac:dyDescent="0.2">
      <c r="A199" s="2" t="s">
        <v>40</v>
      </c>
      <c r="B199" s="4">
        <v>7</v>
      </c>
      <c r="C199" s="5">
        <v>0.48</v>
      </c>
      <c r="D199" s="4">
        <v>0</v>
      </c>
      <c r="E199" s="5">
        <v>0</v>
      </c>
      <c r="F199" s="4">
        <v>7</v>
      </c>
      <c r="G199" s="5">
        <v>1.1599999999999999</v>
      </c>
      <c r="H199" s="4">
        <v>0</v>
      </c>
    </row>
    <row r="200" spans="1:8" x14ac:dyDescent="0.2">
      <c r="A200" s="2" t="s">
        <v>41</v>
      </c>
      <c r="B200" s="4">
        <v>8</v>
      </c>
      <c r="C200" s="5">
        <v>0.54</v>
      </c>
      <c r="D200" s="4">
        <v>2</v>
      </c>
      <c r="E200" s="5">
        <v>0.23</v>
      </c>
      <c r="F200" s="4">
        <v>5</v>
      </c>
      <c r="G200" s="5">
        <v>0.83</v>
      </c>
      <c r="H200" s="4">
        <v>0</v>
      </c>
    </row>
    <row r="201" spans="1:8" x14ac:dyDescent="0.2">
      <c r="A201" s="2" t="s">
        <v>42</v>
      </c>
      <c r="B201" s="4">
        <v>341</v>
      </c>
      <c r="C201" s="5">
        <v>23.23</v>
      </c>
      <c r="D201" s="4">
        <v>174</v>
      </c>
      <c r="E201" s="5">
        <v>20.399999999999999</v>
      </c>
      <c r="F201" s="4">
        <v>166</v>
      </c>
      <c r="G201" s="5">
        <v>27.62</v>
      </c>
      <c r="H201" s="4">
        <v>1</v>
      </c>
    </row>
    <row r="202" spans="1:8" x14ac:dyDescent="0.2">
      <c r="A202" s="2" t="s">
        <v>43</v>
      </c>
      <c r="B202" s="4">
        <v>4</v>
      </c>
      <c r="C202" s="5">
        <v>0.27</v>
      </c>
      <c r="D202" s="4">
        <v>1</v>
      </c>
      <c r="E202" s="5">
        <v>0.12</v>
      </c>
      <c r="F202" s="4">
        <v>3</v>
      </c>
      <c r="G202" s="5">
        <v>0.5</v>
      </c>
      <c r="H202" s="4">
        <v>0</v>
      </c>
    </row>
    <row r="203" spans="1:8" x14ac:dyDescent="0.2">
      <c r="A203" s="2" t="s">
        <v>44</v>
      </c>
      <c r="B203" s="4">
        <v>111</v>
      </c>
      <c r="C203" s="5">
        <v>7.56</v>
      </c>
      <c r="D203" s="4">
        <v>51</v>
      </c>
      <c r="E203" s="5">
        <v>5.98</v>
      </c>
      <c r="F203" s="4">
        <v>60</v>
      </c>
      <c r="G203" s="5">
        <v>9.98</v>
      </c>
      <c r="H203" s="4">
        <v>0</v>
      </c>
    </row>
    <row r="204" spans="1:8" x14ac:dyDescent="0.2">
      <c r="A204" s="2" t="s">
        <v>45</v>
      </c>
      <c r="B204" s="4">
        <v>41</v>
      </c>
      <c r="C204" s="5">
        <v>2.79</v>
      </c>
      <c r="D204" s="4">
        <v>28</v>
      </c>
      <c r="E204" s="5">
        <v>3.28</v>
      </c>
      <c r="F204" s="4">
        <v>11</v>
      </c>
      <c r="G204" s="5">
        <v>1.83</v>
      </c>
      <c r="H204" s="4">
        <v>0</v>
      </c>
    </row>
    <row r="205" spans="1:8" x14ac:dyDescent="0.2">
      <c r="A205" s="2" t="s">
        <v>46</v>
      </c>
      <c r="B205" s="4">
        <v>124</v>
      </c>
      <c r="C205" s="5">
        <v>8.4499999999999993</v>
      </c>
      <c r="D205" s="4">
        <v>99</v>
      </c>
      <c r="E205" s="5">
        <v>11.61</v>
      </c>
      <c r="F205" s="4">
        <v>24</v>
      </c>
      <c r="G205" s="5">
        <v>3.99</v>
      </c>
      <c r="H205" s="4">
        <v>0</v>
      </c>
    </row>
    <row r="206" spans="1:8" x14ac:dyDescent="0.2">
      <c r="A206" s="2" t="s">
        <v>47</v>
      </c>
      <c r="B206" s="4">
        <v>154</v>
      </c>
      <c r="C206" s="5">
        <v>10.49</v>
      </c>
      <c r="D206" s="4">
        <v>129</v>
      </c>
      <c r="E206" s="5">
        <v>15.12</v>
      </c>
      <c r="F206" s="4">
        <v>23</v>
      </c>
      <c r="G206" s="5">
        <v>3.83</v>
      </c>
      <c r="H206" s="4">
        <v>0</v>
      </c>
    </row>
    <row r="207" spans="1:8" x14ac:dyDescent="0.2">
      <c r="A207" s="2" t="s">
        <v>48</v>
      </c>
      <c r="B207" s="4">
        <v>34</v>
      </c>
      <c r="C207" s="5">
        <v>2.3199999999999998</v>
      </c>
      <c r="D207" s="4">
        <v>19</v>
      </c>
      <c r="E207" s="5">
        <v>2.23</v>
      </c>
      <c r="F207" s="4">
        <v>11</v>
      </c>
      <c r="G207" s="5">
        <v>1.83</v>
      </c>
      <c r="H207" s="4">
        <v>0</v>
      </c>
    </row>
    <row r="208" spans="1:8" x14ac:dyDescent="0.2">
      <c r="A208" s="2" t="s">
        <v>49</v>
      </c>
      <c r="B208" s="4">
        <v>41</v>
      </c>
      <c r="C208" s="5">
        <v>2.79</v>
      </c>
      <c r="D208" s="4">
        <v>29</v>
      </c>
      <c r="E208" s="5">
        <v>3.4</v>
      </c>
      <c r="F208" s="4">
        <v>12</v>
      </c>
      <c r="G208" s="5">
        <v>2</v>
      </c>
      <c r="H208" s="4">
        <v>0</v>
      </c>
    </row>
    <row r="209" spans="1:8" x14ac:dyDescent="0.2">
      <c r="A209" s="2" t="s">
        <v>50</v>
      </c>
      <c r="B209" s="4">
        <v>59</v>
      </c>
      <c r="C209" s="5">
        <v>4.0199999999999996</v>
      </c>
      <c r="D209" s="4">
        <v>37</v>
      </c>
      <c r="E209" s="5">
        <v>4.34</v>
      </c>
      <c r="F209" s="4">
        <v>21</v>
      </c>
      <c r="G209" s="5">
        <v>3.49</v>
      </c>
      <c r="H209" s="4">
        <v>0</v>
      </c>
    </row>
    <row r="210" spans="1:8" x14ac:dyDescent="0.2">
      <c r="A210" s="1" t="s">
        <v>13</v>
      </c>
      <c r="B210" s="4">
        <v>298</v>
      </c>
      <c r="C210" s="5">
        <v>100</v>
      </c>
      <c r="D210" s="4">
        <v>142</v>
      </c>
      <c r="E210" s="5">
        <v>100.00000000000001</v>
      </c>
      <c r="F210" s="4">
        <v>148</v>
      </c>
      <c r="G210" s="5">
        <v>100</v>
      </c>
      <c r="H210" s="4">
        <v>1</v>
      </c>
    </row>
    <row r="211" spans="1:8" x14ac:dyDescent="0.2">
      <c r="A211" s="2" t="s">
        <v>36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37</v>
      </c>
      <c r="B212" s="4">
        <v>85</v>
      </c>
      <c r="C212" s="5">
        <v>28.52</v>
      </c>
      <c r="D212" s="4">
        <v>27</v>
      </c>
      <c r="E212" s="5">
        <v>19.010000000000002</v>
      </c>
      <c r="F212" s="4">
        <v>58</v>
      </c>
      <c r="G212" s="5">
        <v>39.19</v>
      </c>
      <c r="H212" s="4">
        <v>0</v>
      </c>
    </row>
    <row r="213" spans="1:8" x14ac:dyDescent="0.2">
      <c r="A213" s="2" t="s">
        <v>38</v>
      </c>
      <c r="B213" s="4">
        <v>46</v>
      </c>
      <c r="C213" s="5">
        <v>15.44</v>
      </c>
      <c r="D213" s="4">
        <v>11</v>
      </c>
      <c r="E213" s="5">
        <v>7.75</v>
      </c>
      <c r="F213" s="4">
        <v>35</v>
      </c>
      <c r="G213" s="5">
        <v>23.65</v>
      </c>
      <c r="H213" s="4">
        <v>0</v>
      </c>
    </row>
    <row r="214" spans="1:8" x14ac:dyDescent="0.2">
      <c r="A214" s="2" t="s">
        <v>39</v>
      </c>
      <c r="B214" s="4">
        <v>4</v>
      </c>
      <c r="C214" s="5">
        <v>1.34</v>
      </c>
      <c r="D214" s="4">
        <v>0</v>
      </c>
      <c r="E214" s="5">
        <v>0</v>
      </c>
      <c r="F214" s="4">
        <v>2</v>
      </c>
      <c r="G214" s="5">
        <v>1.35</v>
      </c>
      <c r="H214" s="4">
        <v>0</v>
      </c>
    </row>
    <row r="215" spans="1:8" x14ac:dyDescent="0.2">
      <c r="A215" s="2" t="s">
        <v>40</v>
      </c>
      <c r="B215" s="4">
        <v>1</v>
      </c>
      <c r="C215" s="5">
        <v>0.34</v>
      </c>
      <c r="D215" s="4">
        <v>0</v>
      </c>
      <c r="E215" s="5">
        <v>0</v>
      </c>
      <c r="F215" s="4">
        <v>1</v>
      </c>
      <c r="G215" s="5">
        <v>0.68</v>
      </c>
      <c r="H215" s="4">
        <v>0</v>
      </c>
    </row>
    <row r="216" spans="1:8" x14ac:dyDescent="0.2">
      <c r="A216" s="2" t="s">
        <v>41</v>
      </c>
      <c r="B216" s="4">
        <v>4</v>
      </c>
      <c r="C216" s="5">
        <v>1.34</v>
      </c>
      <c r="D216" s="4">
        <v>2</v>
      </c>
      <c r="E216" s="5">
        <v>1.41</v>
      </c>
      <c r="F216" s="4">
        <v>2</v>
      </c>
      <c r="G216" s="5">
        <v>1.35</v>
      </c>
      <c r="H216" s="4">
        <v>0</v>
      </c>
    </row>
    <row r="217" spans="1:8" x14ac:dyDescent="0.2">
      <c r="A217" s="2" t="s">
        <v>42</v>
      </c>
      <c r="B217" s="4">
        <v>51</v>
      </c>
      <c r="C217" s="5">
        <v>17.11</v>
      </c>
      <c r="D217" s="4">
        <v>21</v>
      </c>
      <c r="E217" s="5">
        <v>14.79</v>
      </c>
      <c r="F217" s="4">
        <v>29</v>
      </c>
      <c r="G217" s="5">
        <v>19.59</v>
      </c>
      <c r="H217" s="4">
        <v>1</v>
      </c>
    </row>
    <row r="218" spans="1:8" x14ac:dyDescent="0.2">
      <c r="A218" s="2" t="s">
        <v>43</v>
      </c>
      <c r="B218" s="4">
        <v>2</v>
      </c>
      <c r="C218" s="5">
        <v>0.67</v>
      </c>
      <c r="D218" s="4">
        <v>0</v>
      </c>
      <c r="E218" s="5">
        <v>0</v>
      </c>
      <c r="F218" s="4">
        <v>2</v>
      </c>
      <c r="G218" s="5">
        <v>1.35</v>
      </c>
      <c r="H218" s="4">
        <v>0</v>
      </c>
    </row>
    <row r="219" spans="1:8" x14ac:dyDescent="0.2">
      <c r="A219" s="2" t="s">
        <v>44</v>
      </c>
      <c r="B219" s="4">
        <v>16</v>
      </c>
      <c r="C219" s="5">
        <v>5.37</v>
      </c>
      <c r="D219" s="4">
        <v>11</v>
      </c>
      <c r="E219" s="5">
        <v>7.75</v>
      </c>
      <c r="F219" s="4">
        <v>5</v>
      </c>
      <c r="G219" s="5">
        <v>3.38</v>
      </c>
      <c r="H219" s="4">
        <v>0</v>
      </c>
    </row>
    <row r="220" spans="1:8" x14ac:dyDescent="0.2">
      <c r="A220" s="2" t="s">
        <v>45</v>
      </c>
      <c r="B220" s="4">
        <v>12</v>
      </c>
      <c r="C220" s="5">
        <v>4.03</v>
      </c>
      <c r="D220" s="4">
        <v>8</v>
      </c>
      <c r="E220" s="5">
        <v>5.63</v>
      </c>
      <c r="F220" s="4">
        <v>4</v>
      </c>
      <c r="G220" s="5">
        <v>2.7</v>
      </c>
      <c r="H220" s="4">
        <v>0</v>
      </c>
    </row>
    <row r="221" spans="1:8" x14ac:dyDescent="0.2">
      <c r="A221" s="2" t="s">
        <v>46</v>
      </c>
      <c r="B221" s="4">
        <v>21</v>
      </c>
      <c r="C221" s="5">
        <v>7.05</v>
      </c>
      <c r="D221" s="4">
        <v>18</v>
      </c>
      <c r="E221" s="5">
        <v>12.68</v>
      </c>
      <c r="F221" s="4">
        <v>2</v>
      </c>
      <c r="G221" s="5">
        <v>1.35</v>
      </c>
      <c r="H221" s="4">
        <v>0</v>
      </c>
    </row>
    <row r="222" spans="1:8" x14ac:dyDescent="0.2">
      <c r="A222" s="2" t="s">
        <v>47</v>
      </c>
      <c r="B222" s="4">
        <v>22</v>
      </c>
      <c r="C222" s="5">
        <v>7.38</v>
      </c>
      <c r="D222" s="4">
        <v>20</v>
      </c>
      <c r="E222" s="5">
        <v>14.08</v>
      </c>
      <c r="F222" s="4">
        <v>1</v>
      </c>
      <c r="G222" s="5">
        <v>0.68</v>
      </c>
      <c r="H222" s="4">
        <v>0</v>
      </c>
    </row>
    <row r="223" spans="1:8" x14ac:dyDescent="0.2">
      <c r="A223" s="2" t="s">
        <v>48</v>
      </c>
      <c r="B223" s="4">
        <v>7</v>
      </c>
      <c r="C223" s="5">
        <v>2.35</v>
      </c>
      <c r="D223" s="4">
        <v>5</v>
      </c>
      <c r="E223" s="5">
        <v>3.52</v>
      </c>
      <c r="F223" s="4">
        <v>1</v>
      </c>
      <c r="G223" s="5">
        <v>0.68</v>
      </c>
      <c r="H223" s="4">
        <v>0</v>
      </c>
    </row>
    <row r="224" spans="1:8" x14ac:dyDescent="0.2">
      <c r="A224" s="2" t="s">
        <v>49</v>
      </c>
      <c r="B224" s="4">
        <v>13</v>
      </c>
      <c r="C224" s="5">
        <v>4.3600000000000003</v>
      </c>
      <c r="D224" s="4">
        <v>7</v>
      </c>
      <c r="E224" s="5">
        <v>4.93</v>
      </c>
      <c r="F224" s="4">
        <v>4</v>
      </c>
      <c r="G224" s="5">
        <v>2.7</v>
      </c>
      <c r="H224" s="4">
        <v>0</v>
      </c>
    </row>
    <row r="225" spans="1:8" x14ac:dyDescent="0.2">
      <c r="A225" s="2" t="s">
        <v>50</v>
      </c>
      <c r="B225" s="4">
        <v>14</v>
      </c>
      <c r="C225" s="5">
        <v>4.7</v>
      </c>
      <c r="D225" s="4">
        <v>12</v>
      </c>
      <c r="E225" s="5">
        <v>8.4499999999999993</v>
      </c>
      <c r="F225" s="4">
        <v>2</v>
      </c>
      <c r="G225" s="5">
        <v>1.35</v>
      </c>
      <c r="H225" s="4">
        <v>0</v>
      </c>
    </row>
    <row r="226" spans="1:8" x14ac:dyDescent="0.2">
      <c r="A226" s="1" t="s">
        <v>14</v>
      </c>
      <c r="B226" s="4">
        <v>361</v>
      </c>
      <c r="C226" s="5">
        <v>100.00000000000001</v>
      </c>
      <c r="D226" s="4">
        <v>180</v>
      </c>
      <c r="E226" s="5">
        <v>100</v>
      </c>
      <c r="F226" s="4">
        <v>179</v>
      </c>
      <c r="G226" s="5">
        <v>100.00000000000001</v>
      </c>
      <c r="H226" s="4">
        <v>0</v>
      </c>
    </row>
    <row r="227" spans="1:8" x14ac:dyDescent="0.2">
      <c r="A227" s="2" t="s">
        <v>36</v>
      </c>
      <c r="B227" s="4">
        <v>1</v>
      </c>
      <c r="C227" s="5">
        <v>0.28000000000000003</v>
      </c>
      <c r="D227" s="4">
        <v>0</v>
      </c>
      <c r="E227" s="5">
        <v>0</v>
      </c>
      <c r="F227" s="4">
        <v>1</v>
      </c>
      <c r="G227" s="5">
        <v>0.56000000000000005</v>
      </c>
      <c r="H227" s="4">
        <v>0</v>
      </c>
    </row>
    <row r="228" spans="1:8" x14ac:dyDescent="0.2">
      <c r="A228" s="2" t="s">
        <v>37</v>
      </c>
      <c r="B228" s="4">
        <v>76</v>
      </c>
      <c r="C228" s="5">
        <v>21.05</v>
      </c>
      <c r="D228" s="4">
        <v>33</v>
      </c>
      <c r="E228" s="5">
        <v>18.329999999999998</v>
      </c>
      <c r="F228" s="4">
        <v>43</v>
      </c>
      <c r="G228" s="5">
        <v>24.02</v>
      </c>
      <c r="H228" s="4">
        <v>0</v>
      </c>
    </row>
    <row r="229" spans="1:8" x14ac:dyDescent="0.2">
      <c r="A229" s="2" t="s">
        <v>38</v>
      </c>
      <c r="B229" s="4">
        <v>41</v>
      </c>
      <c r="C229" s="5">
        <v>11.36</v>
      </c>
      <c r="D229" s="4">
        <v>5</v>
      </c>
      <c r="E229" s="5">
        <v>2.78</v>
      </c>
      <c r="F229" s="4">
        <v>36</v>
      </c>
      <c r="G229" s="5">
        <v>20.11</v>
      </c>
      <c r="H229" s="4">
        <v>0</v>
      </c>
    </row>
    <row r="230" spans="1:8" x14ac:dyDescent="0.2">
      <c r="A230" s="2" t="s">
        <v>39</v>
      </c>
      <c r="B230" s="4">
        <v>1</v>
      </c>
      <c r="C230" s="5">
        <v>0.28000000000000003</v>
      </c>
      <c r="D230" s="4">
        <v>0</v>
      </c>
      <c r="E230" s="5">
        <v>0</v>
      </c>
      <c r="F230" s="4">
        <v>1</v>
      </c>
      <c r="G230" s="5">
        <v>0.56000000000000005</v>
      </c>
      <c r="H230" s="4">
        <v>0</v>
      </c>
    </row>
    <row r="231" spans="1:8" x14ac:dyDescent="0.2">
      <c r="A231" s="2" t="s">
        <v>40</v>
      </c>
      <c r="B231" s="4">
        <v>1</v>
      </c>
      <c r="C231" s="5">
        <v>0.28000000000000003</v>
      </c>
      <c r="D231" s="4">
        <v>0</v>
      </c>
      <c r="E231" s="5">
        <v>0</v>
      </c>
      <c r="F231" s="4">
        <v>1</v>
      </c>
      <c r="G231" s="5">
        <v>0.56000000000000005</v>
      </c>
      <c r="H231" s="4">
        <v>0</v>
      </c>
    </row>
    <row r="232" spans="1:8" x14ac:dyDescent="0.2">
      <c r="A232" s="2" t="s">
        <v>41</v>
      </c>
      <c r="B232" s="4">
        <v>3</v>
      </c>
      <c r="C232" s="5">
        <v>0.83</v>
      </c>
      <c r="D232" s="4">
        <v>1</v>
      </c>
      <c r="E232" s="5">
        <v>0.56000000000000005</v>
      </c>
      <c r="F232" s="4">
        <v>2</v>
      </c>
      <c r="G232" s="5">
        <v>1.1200000000000001</v>
      </c>
      <c r="H232" s="4">
        <v>0</v>
      </c>
    </row>
    <row r="233" spans="1:8" x14ac:dyDescent="0.2">
      <c r="A233" s="2" t="s">
        <v>42</v>
      </c>
      <c r="B233" s="4">
        <v>73</v>
      </c>
      <c r="C233" s="5">
        <v>20.22</v>
      </c>
      <c r="D233" s="4">
        <v>33</v>
      </c>
      <c r="E233" s="5">
        <v>18.329999999999998</v>
      </c>
      <c r="F233" s="4">
        <v>40</v>
      </c>
      <c r="G233" s="5">
        <v>22.35</v>
      </c>
      <c r="H233" s="4">
        <v>0</v>
      </c>
    </row>
    <row r="234" spans="1:8" x14ac:dyDescent="0.2">
      <c r="A234" s="2" t="s">
        <v>43</v>
      </c>
      <c r="B234" s="4">
        <v>3</v>
      </c>
      <c r="C234" s="5">
        <v>0.83</v>
      </c>
      <c r="D234" s="4">
        <v>2</v>
      </c>
      <c r="E234" s="5">
        <v>1.1100000000000001</v>
      </c>
      <c r="F234" s="4">
        <v>1</v>
      </c>
      <c r="G234" s="5">
        <v>0.56000000000000005</v>
      </c>
      <c r="H234" s="4">
        <v>0</v>
      </c>
    </row>
    <row r="235" spans="1:8" x14ac:dyDescent="0.2">
      <c r="A235" s="2" t="s">
        <v>44</v>
      </c>
      <c r="B235" s="4">
        <v>12</v>
      </c>
      <c r="C235" s="5">
        <v>3.32</v>
      </c>
      <c r="D235" s="4">
        <v>2</v>
      </c>
      <c r="E235" s="5">
        <v>1.1100000000000001</v>
      </c>
      <c r="F235" s="4">
        <v>10</v>
      </c>
      <c r="G235" s="5">
        <v>5.59</v>
      </c>
      <c r="H235" s="4">
        <v>0</v>
      </c>
    </row>
    <row r="236" spans="1:8" x14ac:dyDescent="0.2">
      <c r="A236" s="2" t="s">
        <v>45</v>
      </c>
      <c r="B236" s="4">
        <v>8</v>
      </c>
      <c r="C236" s="5">
        <v>2.2200000000000002</v>
      </c>
      <c r="D236" s="4">
        <v>4</v>
      </c>
      <c r="E236" s="5">
        <v>2.2200000000000002</v>
      </c>
      <c r="F236" s="4">
        <v>4</v>
      </c>
      <c r="G236" s="5">
        <v>2.23</v>
      </c>
      <c r="H236" s="4">
        <v>0</v>
      </c>
    </row>
    <row r="237" spans="1:8" x14ac:dyDescent="0.2">
      <c r="A237" s="2" t="s">
        <v>46</v>
      </c>
      <c r="B237" s="4">
        <v>36</v>
      </c>
      <c r="C237" s="5">
        <v>9.9700000000000006</v>
      </c>
      <c r="D237" s="4">
        <v>29</v>
      </c>
      <c r="E237" s="5">
        <v>16.11</v>
      </c>
      <c r="F237" s="4">
        <v>6</v>
      </c>
      <c r="G237" s="5">
        <v>3.35</v>
      </c>
      <c r="H237" s="4">
        <v>0</v>
      </c>
    </row>
    <row r="238" spans="1:8" x14ac:dyDescent="0.2">
      <c r="A238" s="2" t="s">
        <v>47</v>
      </c>
      <c r="B238" s="4">
        <v>46</v>
      </c>
      <c r="C238" s="5">
        <v>12.74</v>
      </c>
      <c r="D238" s="4">
        <v>35</v>
      </c>
      <c r="E238" s="5">
        <v>19.440000000000001</v>
      </c>
      <c r="F238" s="4">
        <v>11</v>
      </c>
      <c r="G238" s="5">
        <v>6.15</v>
      </c>
      <c r="H238" s="4">
        <v>0</v>
      </c>
    </row>
    <row r="239" spans="1:8" x14ac:dyDescent="0.2">
      <c r="A239" s="2" t="s">
        <v>48</v>
      </c>
      <c r="B239" s="4">
        <v>16</v>
      </c>
      <c r="C239" s="5">
        <v>4.43</v>
      </c>
      <c r="D239" s="4">
        <v>12</v>
      </c>
      <c r="E239" s="5">
        <v>6.67</v>
      </c>
      <c r="F239" s="4">
        <v>4</v>
      </c>
      <c r="G239" s="5">
        <v>2.23</v>
      </c>
      <c r="H239" s="4">
        <v>0</v>
      </c>
    </row>
    <row r="240" spans="1:8" x14ac:dyDescent="0.2">
      <c r="A240" s="2" t="s">
        <v>49</v>
      </c>
      <c r="B240" s="4">
        <v>25</v>
      </c>
      <c r="C240" s="5">
        <v>6.93</v>
      </c>
      <c r="D240" s="4">
        <v>12</v>
      </c>
      <c r="E240" s="5">
        <v>6.67</v>
      </c>
      <c r="F240" s="4">
        <v>12</v>
      </c>
      <c r="G240" s="5">
        <v>6.7</v>
      </c>
      <c r="H240" s="4">
        <v>0</v>
      </c>
    </row>
    <row r="241" spans="1:8" x14ac:dyDescent="0.2">
      <c r="A241" s="2" t="s">
        <v>50</v>
      </c>
      <c r="B241" s="4">
        <v>19</v>
      </c>
      <c r="C241" s="5">
        <v>5.26</v>
      </c>
      <c r="D241" s="4">
        <v>12</v>
      </c>
      <c r="E241" s="5">
        <v>6.67</v>
      </c>
      <c r="F241" s="4">
        <v>7</v>
      </c>
      <c r="G241" s="5">
        <v>3.91</v>
      </c>
      <c r="H241" s="4">
        <v>0</v>
      </c>
    </row>
    <row r="242" spans="1:8" x14ac:dyDescent="0.2">
      <c r="A242" s="1" t="s">
        <v>15</v>
      </c>
      <c r="B242" s="4">
        <v>72</v>
      </c>
      <c r="C242" s="5">
        <v>100.01</v>
      </c>
      <c r="D242" s="4">
        <v>48</v>
      </c>
      <c r="E242" s="5">
        <v>100</v>
      </c>
      <c r="F242" s="4">
        <v>16</v>
      </c>
      <c r="G242" s="5">
        <v>100</v>
      </c>
      <c r="H242" s="4">
        <v>3</v>
      </c>
    </row>
    <row r="243" spans="1:8" x14ac:dyDescent="0.2">
      <c r="A243" s="2" t="s">
        <v>36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37</v>
      </c>
      <c r="B244" s="4">
        <v>5</v>
      </c>
      <c r="C244" s="5">
        <v>6.94</v>
      </c>
      <c r="D244" s="4">
        <v>5</v>
      </c>
      <c r="E244" s="5">
        <v>10.42</v>
      </c>
      <c r="F244" s="4">
        <v>0</v>
      </c>
      <c r="G244" s="5">
        <v>0</v>
      </c>
      <c r="H244" s="4">
        <v>0</v>
      </c>
    </row>
    <row r="245" spans="1:8" x14ac:dyDescent="0.2">
      <c r="A245" s="2" t="s">
        <v>38</v>
      </c>
      <c r="B245" s="4">
        <v>22</v>
      </c>
      <c r="C245" s="5">
        <v>30.56</v>
      </c>
      <c r="D245" s="4">
        <v>14</v>
      </c>
      <c r="E245" s="5">
        <v>29.17</v>
      </c>
      <c r="F245" s="4">
        <v>5</v>
      </c>
      <c r="G245" s="5">
        <v>31.25</v>
      </c>
      <c r="H245" s="4">
        <v>1</v>
      </c>
    </row>
    <row r="246" spans="1:8" x14ac:dyDescent="0.2">
      <c r="A246" s="2" t="s">
        <v>39</v>
      </c>
      <c r="B246" s="4">
        <v>1</v>
      </c>
      <c r="C246" s="5">
        <v>1.39</v>
      </c>
      <c r="D246" s="4">
        <v>0</v>
      </c>
      <c r="E246" s="5">
        <v>0</v>
      </c>
      <c r="F246" s="4">
        <v>0</v>
      </c>
      <c r="G246" s="5">
        <v>0</v>
      </c>
      <c r="H246" s="4">
        <v>1</v>
      </c>
    </row>
    <row r="247" spans="1:8" x14ac:dyDescent="0.2">
      <c r="A247" s="2" t="s">
        <v>40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2">
      <c r="A248" s="2" t="s">
        <v>41</v>
      </c>
      <c r="B248" s="4">
        <v>0</v>
      </c>
      <c r="C248" s="5">
        <v>0</v>
      </c>
      <c r="D248" s="4">
        <v>0</v>
      </c>
      <c r="E248" s="5">
        <v>0</v>
      </c>
      <c r="F248" s="4">
        <v>0</v>
      </c>
      <c r="G248" s="5">
        <v>0</v>
      </c>
      <c r="H248" s="4">
        <v>0</v>
      </c>
    </row>
    <row r="249" spans="1:8" x14ac:dyDescent="0.2">
      <c r="A249" s="2" t="s">
        <v>42</v>
      </c>
      <c r="B249" s="4">
        <v>20</v>
      </c>
      <c r="C249" s="5">
        <v>27.78</v>
      </c>
      <c r="D249" s="4">
        <v>14</v>
      </c>
      <c r="E249" s="5">
        <v>29.17</v>
      </c>
      <c r="F249" s="4">
        <v>6</v>
      </c>
      <c r="G249" s="5">
        <v>37.5</v>
      </c>
      <c r="H249" s="4">
        <v>0</v>
      </c>
    </row>
    <row r="250" spans="1:8" x14ac:dyDescent="0.2">
      <c r="A250" s="2" t="s">
        <v>43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2">
      <c r="A251" s="2" t="s">
        <v>44</v>
      </c>
      <c r="B251" s="4">
        <v>0</v>
      </c>
      <c r="C251" s="5">
        <v>0</v>
      </c>
      <c r="D251" s="4">
        <v>0</v>
      </c>
      <c r="E251" s="5">
        <v>0</v>
      </c>
      <c r="F251" s="4">
        <v>0</v>
      </c>
      <c r="G251" s="5">
        <v>0</v>
      </c>
      <c r="H251" s="4">
        <v>0</v>
      </c>
    </row>
    <row r="252" spans="1:8" x14ac:dyDescent="0.2">
      <c r="A252" s="2" t="s">
        <v>45</v>
      </c>
      <c r="B252" s="4">
        <v>2</v>
      </c>
      <c r="C252" s="5">
        <v>2.78</v>
      </c>
      <c r="D252" s="4">
        <v>1</v>
      </c>
      <c r="E252" s="5">
        <v>2.08</v>
      </c>
      <c r="F252" s="4">
        <v>1</v>
      </c>
      <c r="G252" s="5">
        <v>6.25</v>
      </c>
      <c r="H252" s="4">
        <v>0</v>
      </c>
    </row>
    <row r="253" spans="1:8" x14ac:dyDescent="0.2">
      <c r="A253" s="2" t="s">
        <v>46</v>
      </c>
      <c r="B253" s="4">
        <v>9</v>
      </c>
      <c r="C253" s="5">
        <v>12.5</v>
      </c>
      <c r="D253" s="4">
        <v>6</v>
      </c>
      <c r="E253" s="5">
        <v>12.5</v>
      </c>
      <c r="F253" s="4">
        <v>2</v>
      </c>
      <c r="G253" s="5">
        <v>12.5</v>
      </c>
      <c r="H253" s="4">
        <v>0</v>
      </c>
    </row>
    <row r="254" spans="1:8" x14ac:dyDescent="0.2">
      <c r="A254" s="2" t="s">
        <v>47</v>
      </c>
      <c r="B254" s="4">
        <v>5</v>
      </c>
      <c r="C254" s="5">
        <v>6.94</v>
      </c>
      <c r="D254" s="4">
        <v>4</v>
      </c>
      <c r="E254" s="5">
        <v>8.33</v>
      </c>
      <c r="F254" s="4">
        <v>1</v>
      </c>
      <c r="G254" s="5">
        <v>6.25</v>
      </c>
      <c r="H254" s="4">
        <v>0</v>
      </c>
    </row>
    <row r="255" spans="1:8" x14ac:dyDescent="0.2">
      <c r="A255" s="2" t="s">
        <v>48</v>
      </c>
      <c r="B255" s="4">
        <v>1</v>
      </c>
      <c r="C255" s="5">
        <v>1.39</v>
      </c>
      <c r="D255" s="4">
        <v>0</v>
      </c>
      <c r="E255" s="5">
        <v>0</v>
      </c>
      <c r="F255" s="4">
        <v>1</v>
      </c>
      <c r="G255" s="5">
        <v>6.25</v>
      </c>
      <c r="H255" s="4">
        <v>0</v>
      </c>
    </row>
    <row r="256" spans="1:8" x14ac:dyDescent="0.2">
      <c r="A256" s="2" t="s">
        <v>49</v>
      </c>
      <c r="B256" s="4">
        <v>4</v>
      </c>
      <c r="C256" s="5">
        <v>5.56</v>
      </c>
      <c r="D256" s="4">
        <v>1</v>
      </c>
      <c r="E256" s="5">
        <v>2.08</v>
      </c>
      <c r="F256" s="4">
        <v>0</v>
      </c>
      <c r="G256" s="5">
        <v>0</v>
      </c>
      <c r="H256" s="4">
        <v>1</v>
      </c>
    </row>
    <row r="257" spans="1:8" x14ac:dyDescent="0.2">
      <c r="A257" s="2" t="s">
        <v>50</v>
      </c>
      <c r="B257" s="4">
        <v>3</v>
      </c>
      <c r="C257" s="5">
        <v>4.17</v>
      </c>
      <c r="D257" s="4">
        <v>3</v>
      </c>
      <c r="E257" s="5">
        <v>6.25</v>
      </c>
      <c r="F257" s="4">
        <v>0</v>
      </c>
      <c r="G257" s="5">
        <v>0</v>
      </c>
      <c r="H257" s="4">
        <v>0</v>
      </c>
    </row>
    <row r="258" spans="1:8" x14ac:dyDescent="0.2">
      <c r="A258" s="1" t="s">
        <v>16</v>
      </c>
      <c r="B258" s="4">
        <v>132</v>
      </c>
      <c r="C258" s="5">
        <v>100.02000000000001</v>
      </c>
      <c r="D258" s="4">
        <v>106</v>
      </c>
      <c r="E258" s="5">
        <v>99.97999999999999</v>
      </c>
      <c r="F258" s="4">
        <v>23</v>
      </c>
      <c r="G258" s="5">
        <v>100.00999999999999</v>
      </c>
      <c r="H258" s="4">
        <v>1</v>
      </c>
    </row>
    <row r="259" spans="1:8" x14ac:dyDescent="0.2">
      <c r="A259" s="2" t="s">
        <v>36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37</v>
      </c>
      <c r="B260" s="4">
        <v>20</v>
      </c>
      <c r="C260" s="5">
        <v>15.15</v>
      </c>
      <c r="D260" s="4">
        <v>15</v>
      </c>
      <c r="E260" s="5">
        <v>14.15</v>
      </c>
      <c r="F260" s="4">
        <v>5</v>
      </c>
      <c r="G260" s="5">
        <v>21.74</v>
      </c>
      <c r="H260" s="4">
        <v>0</v>
      </c>
    </row>
    <row r="261" spans="1:8" x14ac:dyDescent="0.2">
      <c r="A261" s="2" t="s">
        <v>38</v>
      </c>
      <c r="B261" s="4">
        <v>10</v>
      </c>
      <c r="C261" s="5">
        <v>7.58</v>
      </c>
      <c r="D261" s="4">
        <v>7</v>
      </c>
      <c r="E261" s="5">
        <v>6.6</v>
      </c>
      <c r="F261" s="4">
        <v>3</v>
      </c>
      <c r="G261" s="5">
        <v>13.04</v>
      </c>
      <c r="H261" s="4">
        <v>0</v>
      </c>
    </row>
    <row r="262" spans="1:8" x14ac:dyDescent="0.2">
      <c r="A262" s="2" t="s">
        <v>39</v>
      </c>
      <c r="B262" s="4">
        <v>1</v>
      </c>
      <c r="C262" s="5">
        <v>0.76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2">
      <c r="A263" s="2" t="s">
        <v>40</v>
      </c>
      <c r="B263" s="4">
        <v>1</v>
      </c>
      <c r="C263" s="5">
        <v>0.76</v>
      </c>
      <c r="D263" s="4">
        <v>1</v>
      </c>
      <c r="E263" s="5">
        <v>0.94</v>
      </c>
      <c r="F263" s="4">
        <v>0</v>
      </c>
      <c r="G263" s="5">
        <v>0</v>
      </c>
      <c r="H263" s="4">
        <v>0</v>
      </c>
    </row>
    <row r="264" spans="1:8" x14ac:dyDescent="0.2">
      <c r="A264" s="2" t="s">
        <v>41</v>
      </c>
      <c r="B264" s="4">
        <v>1</v>
      </c>
      <c r="C264" s="5">
        <v>0.76</v>
      </c>
      <c r="D264" s="4">
        <v>1</v>
      </c>
      <c r="E264" s="5">
        <v>0.94</v>
      </c>
      <c r="F264" s="4">
        <v>0</v>
      </c>
      <c r="G264" s="5">
        <v>0</v>
      </c>
      <c r="H264" s="4">
        <v>0</v>
      </c>
    </row>
    <row r="265" spans="1:8" x14ac:dyDescent="0.2">
      <c r="A265" s="2" t="s">
        <v>42</v>
      </c>
      <c r="B265" s="4">
        <v>48</v>
      </c>
      <c r="C265" s="5">
        <v>36.36</v>
      </c>
      <c r="D265" s="4">
        <v>38</v>
      </c>
      <c r="E265" s="5">
        <v>35.85</v>
      </c>
      <c r="F265" s="4">
        <v>9</v>
      </c>
      <c r="G265" s="5">
        <v>39.130000000000003</v>
      </c>
      <c r="H265" s="4">
        <v>1</v>
      </c>
    </row>
    <row r="266" spans="1:8" x14ac:dyDescent="0.2">
      <c r="A266" s="2" t="s">
        <v>43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2">
      <c r="A267" s="2" t="s">
        <v>44</v>
      </c>
      <c r="B267" s="4">
        <v>26</v>
      </c>
      <c r="C267" s="5">
        <v>19.7</v>
      </c>
      <c r="D267" s="4">
        <v>25</v>
      </c>
      <c r="E267" s="5">
        <v>23.58</v>
      </c>
      <c r="F267" s="4">
        <v>1</v>
      </c>
      <c r="G267" s="5">
        <v>4.3499999999999996</v>
      </c>
      <c r="H267" s="4">
        <v>0</v>
      </c>
    </row>
    <row r="268" spans="1:8" x14ac:dyDescent="0.2">
      <c r="A268" s="2" t="s">
        <v>45</v>
      </c>
      <c r="B268" s="4">
        <v>1</v>
      </c>
      <c r="C268" s="5">
        <v>0.76</v>
      </c>
      <c r="D268" s="4">
        <v>1</v>
      </c>
      <c r="E268" s="5">
        <v>0.94</v>
      </c>
      <c r="F268" s="4">
        <v>0</v>
      </c>
      <c r="G268" s="5">
        <v>0</v>
      </c>
      <c r="H268" s="4">
        <v>0</v>
      </c>
    </row>
    <row r="269" spans="1:8" x14ac:dyDescent="0.2">
      <c r="A269" s="2" t="s">
        <v>46</v>
      </c>
      <c r="B269" s="4">
        <v>8</v>
      </c>
      <c r="C269" s="5">
        <v>6.06</v>
      </c>
      <c r="D269" s="4">
        <v>7</v>
      </c>
      <c r="E269" s="5">
        <v>6.6</v>
      </c>
      <c r="F269" s="4">
        <v>1</v>
      </c>
      <c r="G269" s="5">
        <v>4.3499999999999996</v>
      </c>
      <c r="H269" s="4">
        <v>0</v>
      </c>
    </row>
    <row r="270" spans="1:8" x14ac:dyDescent="0.2">
      <c r="A270" s="2" t="s">
        <v>47</v>
      </c>
      <c r="B270" s="4">
        <v>10</v>
      </c>
      <c r="C270" s="5">
        <v>7.58</v>
      </c>
      <c r="D270" s="4">
        <v>8</v>
      </c>
      <c r="E270" s="5">
        <v>7.55</v>
      </c>
      <c r="F270" s="4">
        <v>2</v>
      </c>
      <c r="G270" s="5">
        <v>8.6999999999999993</v>
      </c>
      <c r="H270" s="4">
        <v>0</v>
      </c>
    </row>
    <row r="271" spans="1:8" x14ac:dyDescent="0.2">
      <c r="A271" s="2" t="s">
        <v>48</v>
      </c>
      <c r="B271" s="4">
        <v>2</v>
      </c>
      <c r="C271" s="5">
        <v>1.52</v>
      </c>
      <c r="D271" s="4">
        <v>1</v>
      </c>
      <c r="E271" s="5">
        <v>0.94</v>
      </c>
      <c r="F271" s="4">
        <v>0</v>
      </c>
      <c r="G271" s="5">
        <v>0</v>
      </c>
      <c r="H271" s="4">
        <v>0</v>
      </c>
    </row>
    <row r="272" spans="1:8" x14ac:dyDescent="0.2">
      <c r="A272" s="2" t="s">
        <v>49</v>
      </c>
      <c r="B272" s="4">
        <v>0</v>
      </c>
      <c r="C272" s="5">
        <v>0</v>
      </c>
      <c r="D272" s="4">
        <v>0</v>
      </c>
      <c r="E272" s="5">
        <v>0</v>
      </c>
      <c r="F272" s="4">
        <v>0</v>
      </c>
      <c r="G272" s="5">
        <v>0</v>
      </c>
      <c r="H272" s="4">
        <v>0</v>
      </c>
    </row>
    <row r="273" spans="1:8" x14ac:dyDescent="0.2">
      <c r="A273" s="2" t="s">
        <v>50</v>
      </c>
      <c r="B273" s="4">
        <v>4</v>
      </c>
      <c r="C273" s="5">
        <v>3.03</v>
      </c>
      <c r="D273" s="4">
        <v>2</v>
      </c>
      <c r="E273" s="5">
        <v>1.89</v>
      </c>
      <c r="F273" s="4">
        <v>2</v>
      </c>
      <c r="G273" s="5">
        <v>8.6999999999999993</v>
      </c>
      <c r="H273" s="4">
        <v>0</v>
      </c>
    </row>
    <row r="274" spans="1:8" x14ac:dyDescent="0.2">
      <c r="A274" s="1" t="s">
        <v>17</v>
      </c>
      <c r="B274" s="4">
        <v>287</v>
      </c>
      <c r="C274" s="5">
        <v>100.01</v>
      </c>
      <c r="D274" s="4">
        <v>170</v>
      </c>
      <c r="E274" s="5">
        <v>100</v>
      </c>
      <c r="F274" s="4">
        <v>110</v>
      </c>
      <c r="G274" s="5">
        <v>100.01999999999998</v>
      </c>
      <c r="H274" s="4">
        <v>1</v>
      </c>
    </row>
    <row r="275" spans="1:8" x14ac:dyDescent="0.2">
      <c r="A275" s="2" t="s">
        <v>36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37</v>
      </c>
      <c r="B276" s="4">
        <v>46</v>
      </c>
      <c r="C276" s="5">
        <v>16.03</v>
      </c>
      <c r="D276" s="4">
        <v>20</v>
      </c>
      <c r="E276" s="5">
        <v>11.76</v>
      </c>
      <c r="F276" s="4">
        <v>26</v>
      </c>
      <c r="G276" s="5">
        <v>23.64</v>
      </c>
      <c r="H276" s="4">
        <v>0</v>
      </c>
    </row>
    <row r="277" spans="1:8" x14ac:dyDescent="0.2">
      <c r="A277" s="2" t="s">
        <v>38</v>
      </c>
      <c r="B277" s="4">
        <v>66</v>
      </c>
      <c r="C277" s="5">
        <v>23</v>
      </c>
      <c r="D277" s="4">
        <v>25</v>
      </c>
      <c r="E277" s="5">
        <v>14.71</v>
      </c>
      <c r="F277" s="4">
        <v>41</v>
      </c>
      <c r="G277" s="5">
        <v>37.270000000000003</v>
      </c>
      <c r="H277" s="4">
        <v>0</v>
      </c>
    </row>
    <row r="278" spans="1:8" x14ac:dyDescent="0.2">
      <c r="A278" s="2" t="s">
        <v>39</v>
      </c>
      <c r="B278" s="4">
        <v>1</v>
      </c>
      <c r="C278" s="5">
        <v>0.35</v>
      </c>
      <c r="D278" s="4">
        <v>0</v>
      </c>
      <c r="E278" s="5">
        <v>0</v>
      </c>
      <c r="F278" s="4">
        <v>1</v>
      </c>
      <c r="G278" s="5">
        <v>0.91</v>
      </c>
      <c r="H278" s="4">
        <v>0</v>
      </c>
    </row>
    <row r="279" spans="1:8" x14ac:dyDescent="0.2">
      <c r="A279" s="2" t="s">
        <v>40</v>
      </c>
      <c r="B279" s="4">
        <v>1</v>
      </c>
      <c r="C279" s="5">
        <v>0.35</v>
      </c>
      <c r="D279" s="4">
        <v>0</v>
      </c>
      <c r="E279" s="5">
        <v>0</v>
      </c>
      <c r="F279" s="4">
        <v>1</v>
      </c>
      <c r="G279" s="5">
        <v>0.91</v>
      </c>
      <c r="H279" s="4">
        <v>0</v>
      </c>
    </row>
    <row r="280" spans="1:8" x14ac:dyDescent="0.2">
      <c r="A280" s="2" t="s">
        <v>41</v>
      </c>
      <c r="B280" s="4">
        <v>1</v>
      </c>
      <c r="C280" s="5">
        <v>0.35</v>
      </c>
      <c r="D280" s="4">
        <v>0</v>
      </c>
      <c r="E280" s="5">
        <v>0</v>
      </c>
      <c r="F280" s="4">
        <v>1</v>
      </c>
      <c r="G280" s="5">
        <v>0.91</v>
      </c>
      <c r="H280" s="4">
        <v>0</v>
      </c>
    </row>
    <row r="281" spans="1:8" x14ac:dyDescent="0.2">
      <c r="A281" s="2" t="s">
        <v>42</v>
      </c>
      <c r="B281" s="4">
        <v>67</v>
      </c>
      <c r="C281" s="5">
        <v>23.34</v>
      </c>
      <c r="D281" s="4">
        <v>41</v>
      </c>
      <c r="E281" s="5">
        <v>24.12</v>
      </c>
      <c r="F281" s="4">
        <v>26</v>
      </c>
      <c r="G281" s="5">
        <v>23.64</v>
      </c>
      <c r="H281" s="4">
        <v>0</v>
      </c>
    </row>
    <row r="282" spans="1:8" x14ac:dyDescent="0.2">
      <c r="A282" s="2" t="s">
        <v>43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2">
      <c r="A283" s="2" t="s">
        <v>44</v>
      </c>
      <c r="B283" s="4">
        <v>9</v>
      </c>
      <c r="C283" s="5">
        <v>3.14</v>
      </c>
      <c r="D283" s="4">
        <v>5</v>
      </c>
      <c r="E283" s="5">
        <v>2.94</v>
      </c>
      <c r="F283" s="4">
        <v>4</v>
      </c>
      <c r="G283" s="5">
        <v>3.64</v>
      </c>
      <c r="H283" s="4">
        <v>0</v>
      </c>
    </row>
    <row r="284" spans="1:8" x14ac:dyDescent="0.2">
      <c r="A284" s="2" t="s">
        <v>45</v>
      </c>
      <c r="B284" s="4">
        <v>6</v>
      </c>
      <c r="C284" s="5">
        <v>2.09</v>
      </c>
      <c r="D284" s="4">
        <v>4</v>
      </c>
      <c r="E284" s="5">
        <v>2.35</v>
      </c>
      <c r="F284" s="4">
        <v>2</v>
      </c>
      <c r="G284" s="5">
        <v>1.82</v>
      </c>
      <c r="H284" s="4">
        <v>0</v>
      </c>
    </row>
    <row r="285" spans="1:8" x14ac:dyDescent="0.2">
      <c r="A285" s="2" t="s">
        <v>46</v>
      </c>
      <c r="B285" s="4">
        <v>32</v>
      </c>
      <c r="C285" s="5">
        <v>11.15</v>
      </c>
      <c r="D285" s="4">
        <v>29</v>
      </c>
      <c r="E285" s="5">
        <v>17.059999999999999</v>
      </c>
      <c r="F285" s="4">
        <v>2</v>
      </c>
      <c r="G285" s="5">
        <v>1.82</v>
      </c>
      <c r="H285" s="4">
        <v>0</v>
      </c>
    </row>
    <row r="286" spans="1:8" x14ac:dyDescent="0.2">
      <c r="A286" s="2" t="s">
        <v>47</v>
      </c>
      <c r="B286" s="4">
        <v>33</v>
      </c>
      <c r="C286" s="5">
        <v>11.5</v>
      </c>
      <c r="D286" s="4">
        <v>30</v>
      </c>
      <c r="E286" s="5">
        <v>17.649999999999999</v>
      </c>
      <c r="F286" s="4">
        <v>3</v>
      </c>
      <c r="G286" s="5">
        <v>2.73</v>
      </c>
      <c r="H286" s="4">
        <v>0</v>
      </c>
    </row>
    <row r="287" spans="1:8" x14ac:dyDescent="0.2">
      <c r="A287" s="2" t="s">
        <v>48</v>
      </c>
      <c r="B287" s="4">
        <v>4</v>
      </c>
      <c r="C287" s="5">
        <v>1.39</v>
      </c>
      <c r="D287" s="4">
        <v>2</v>
      </c>
      <c r="E287" s="5">
        <v>1.18</v>
      </c>
      <c r="F287" s="4">
        <v>0</v>
      </c>
      <c r="G287" s="5">
        <v>0</v>
      </c>
      <c r="H287" s="4">
        <v>0</v>
      </c>
    </row>
    <row r="288" spans="1:8" x14ac:dyDescent="0.2">
      <c r="A288" s="2" t="s">
        <v>49</v>
      </c>
      <c r="B288" s="4">
        <v>7</v>
      </c>
      <c r="C288" s="5">
        <v>2.44</v>
      </c>
      <c r="D288" s="4">
        <v>4</v>
      </c>
      <c r="E288" s="5">
        <v>2.35</v>
      </c>
      <c r="F288" s="4">
        <v>2</v>
      </c>
      <c r="G288" s="5">
        <v>1.82</v>
      </c>
      <c r="H288" s="4">
        <v>1</v>
      </c>
    </row>
    <row r="289" spans="1:8" x14ac:dyDescent="0.2">
      <c r="A289" s="2" t="s">
        <v>50</v>
      </c>
      <c r="B289" s="4">
        <v>14</v>
      </c>
      <c r="C289" s="5">
        <v>4.88</v>
      </c>
      <c r="D289" s="4">
        <v>10</v>
      </c>
      <c r="E289" s="5">
        <v>5.88</v>
      </c>
      <c r="F289" s="4">
        <v>1</v>
      </c>
      <c r="G289" s="5">
        <v>0.91</v>
      </c>
      <c r="H289" s="4">
        <v>0</v>
      </c>
    </row>
    <row r="290" spans="1:8" x14ac:dyDescent="0.2">
      <c r="A290" s="1" t="s">
        <v>18</v>
      </c>
      <c r="B290" s="4">
        <v>76</v>
      </c>
      <c r="C290" s="5">
        <v>100.02</v>
      </c>
      <c r="D290" s="4">
        <v>64</v>
      </c>
      <c r="E290" s="5">
        <v>100</v>
      </c>
      <c r="F290" s="4">
        <v>11</v>
      </c>
      <c r="G290" s="5">
        <v>99.990000000000009</v>
      </c>
      <c r="H290" s="4">
        <v>0</v>
      </c>
    </row>
    <row r="291" spans="1:8" x14ac:dyDescent="0.2">
      <c r="A291" s="2" t="s">
        <v>36</v>
      </c>
      <c r="B291" s="4">
        <v>1</v>
      </c>
      <c r="C291" s="5">
        <v>1.32</v>
      </c>
      <c r="D291" s="4">
        <v>1</v>
      </c>
      <c r="E291" s="5">
        <v>1.56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37</v>
      </c>
      <c r="B292" s="4">
        <v>18</v>
      </c>
      <c r="C292" s="5">
        <v>23.68</v>
      </c>
      <c r="D292" s="4">
        <v>16</v>
      </c>
      <c r="E292" s="5">
        <v>25</v>
      </c>
      <c r="F292" s="4">
        <v>2</v>
      </c>
      <c r="G292" s="5">
        <v>18.18</v>
      </c>
      <c r="H292" s="4">
        <v>0</v>
      </c>
    </row>
    <row r="293" spans="1:8" x14ac:dyDescent="0.2">
      <c r="A293" s="2" t="s">
        <v>38</v>
      </c>
      <c r="B293" s="4">
        <v>12</v>
      </c>
      <c r="C293" s="5">
        <v>15.79</v>
      </c>
      <c r="D293" s="4">
        <v>9</v>
      </c>
      <c r="E293" s="5">
        <v>14.06</v>
      </c>
      <c r="F293" s="4">
        <v>3</v>
      </c>
      <c r="G293" s="5">
        <v>27.27</v>
      </c>
      <c r="H293" s="4">
        <v>0</v>
      </c>
    </row>
    <row r="294" spans="1:8" x14ac:dyDescent="0.2">
      <c r="A294" s="2" t="s">
        <v>39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40</v>
      </c>
      <c r="B295" s="4">
        <v>1</v>
      </c>
      <c r="C295" s="5">
        <v>1.32</v>
      </c>
      <c r="D295" s="4">
        <v>0</v>
      </c>
      <c r="E295" s="5">
        <v>0</v>
      </c>
      <c r="F295" s="4">
        <v>0</v>
      </c>
      <c r="G295" s="5">
        <v>0</v>
      </c>
      <c r="H295" s="4">
        <v>0</v>
      </c>
    </row>
    <row r="296" spans="1:8" x14ac:dyDescent="0.2">
      <c r="A296" s="2" t="s">
        <v>41</v>
      </c>
      <c r="B296" s="4">
        <v>2</v>
      </c>
      <c r="C296" s="5">
        <v>2.63</v>
      </c>
      <c r="D296" s="4">
        <v>1</v>
      </c>
      <c r="E296" s="5">
        <v>1.56</v>
      </c>
      <c r="F296" s="4">
        <v>1</v>
      </c>
      <c r="G296" s="5">
        <v>9.09</v>
      </c>
      <c r="H296" s="4">
        <v>0</v>
      </c>
    </row>
    <row r="297" spans="1:8" x14ac:dyDescent="0.2">
      <c r="A297" s="2" t="s">
        <v>42</v>
      </c>
      <c r="B297" s="4">
        <v>19</v>
      </c>
      <c r="C297" s="5">
        <v>25</v>
      </c>
      <c r="D297" s="4">
        <v>18</v>
      </c>
      <c r="E297" s="5">
        <v>28.13</v>
      </c>
      <c r="F297" s="4">
        <v>1</v>
      </c>
      <c r="G297" s="5">
        <v>9.09</v>
      </c>
      <c r="H297" s="4">
        <v>0</v>
      </c>
    </row>
    <row r="298" spans="1:8" x14ac:dyDescent="0.2">
      <c r="A298" s="2" t="s">
        <v>43</v>
      </c>
      <c r="B298" s="4">
        <v>0</v>
      </c>
      <c r="C298" s="5">
        <v>0</v>
      </c>
      <c r="D298" s="4">
        <v>0</v>
      </c>
      <c r="E298" s="5">
        <v>0</v>
      </c>
      <c r="F298" s="4">
        <v>0</v>
      </c>
      <c r="G298" s="5">
        <v>0</v>
      </c>
      <c r="H298" s="4">
        <v>0</v>
      </c>
    </row>
    <row r="299" spans="1:8" x14ac:dyDescent="0.2">
      <c r="A299" s="2" t="s">
        <v>44</v>
      </c>
      <c r="B299" s="4">
        <v>0</v>
      </c>
      <c r="C299" s="5">
        <v>0</v>
      </c>
      <c r="D299" s="4">
        <v>0</v>
      </c>
      <c r="E299" s="5">
        <v>0</v>
      </c>
      <c r="F299" s="4">
        <v>0</v>
      </c>
      <c r="G299" s="5">
        <v>0</v>
      </c>
      <c r="H299" s="4">
        <v>0</v>
      </c>
    </row>
    <row r="300" spans="1:8" x14ac:dyDescent="0.2">
      <c r="A300" s="2" t="s">
        <v>45</v>
      </c>
      <c r="B300" s="4">
        <v>3</v>
      </c>
      <c r="C300" s="5">
        <v>3.95</v>
      </c>
      <c r="D300" s="4">
        <v>3</v>
      </c>
      <c r="E300" s="5">
        <v>4.6900000000000004</v>
      </c>
      <c r="F300" s="4">
        <v>0</v>
      </c>
      <c r="G300" s="5">
        <v>0</v>
      </c>
      <c r="H300" s="4">
        <v>0</v>
      </c>
    </row>
    <row r="301" spans="1:8" x14ac:dyDescent="0.2">
      <c r="A301" s="2" t="s">
        <v>46</v>
      </c>
      <c r="B301" s="4">
        <v>10</v>
      </c>
      <c r="C301" s="5">
        <v>13.16</v>
      </c>
      <c r="D301" s="4">
        <v>8</v>
      </c>
      <c r="E301" s="5">
        <v>12.5</v>
      </c>
      <c r="F301" s="4">
        <v>2</v>
      </c>
      <c r="G301" s="5">
        <v>18.18</v>
      </c>
      <c r="H301" s="4">
        <v>0</v>
      </c>
    </row>
    <row r="302" spans="1:8" x14ac:dyDescent="0.2">
      <c r="A302" s="2" t="s">
        <v>47</v>
      </c>
      <c r="B302" s="4">
        <v>8</v>
      </c>
      <c r="C302" s="5">
        <v>10.53</v>
      </c>
      <c r="D302" s="4">
        <v>7</v>
      </c>
      <c r="E302" s="5">
        <v>10.94</v>
      </c>
      <c r="F302" s="4">
        <v>1</v>
      </c>
      <c r="G302" s="5">
        <v>9.09</v>
      </c>
      <c r="H302" s="4">
        <v>0</v>
      </c>
    </row>
    <row r="303" spans="1:8" x14ac:dyDescent="0.2">
      <c r="A303" s="2" t="s">
        <v>48</v>
      </c>
      <c r="B303" s="4">
        <v>1</v>
      </c>
      <c r="C303" s="5">
        <v>1.32</v>
      </c>
      <c r="D303" s="4">
        <v>1</v>
      </c>
      <c r="E303" s="5">
        <v>1.56</v>
      </c>
      <c r="F303" s="4">
        <v>0</v>
      </c>
      <c r="G303" s="5">
        <v>0</v>
      </c>
      <c r="H303" s="4">
        <v>0</v>
      </c>
    </row>
    <row r="304" spans="1:8" x14ac:dyDescent="0.2">
      <c r="A304" s="2" t="s">
        <v>49</v>
      </c>
      <c r="B304" s="4">
        <v>1</v>
      </c>
      <c r="C304" s="5">
        <v>1.32</v>
      </c>
      <c r="D304" s="4">
        <v>0</v>
      </c>
      <c r="E304" s="5">
        <v>0</v>
      </c>
      <c r="F304" s="4">
        <v>1</v>
      </c>
      <c r="G304" s="5">
        <v>9.09</v>
      </c>
      <c r="H304" s="4">
        <v>0</v>
      </c>
    </row>
    <row r="305" spans="1:8" x14ac:dyDescent="0.2">
      <c r="A305" s="2" t="s">
        <v>50</v>
      </c>
      <c r="B305" s="4">
        <v>0</v>
      </c>
      <c r="C305" s="5">
        <v>0</v>
      </c>
      <c r="D305" s="4">
        <v>0</v>
      </c>
      <c r="E305" s="5">
        <v>0</v>
      </c>
      <c r="F305" s="4">
        <v>0</v>
      </c>
      <c r="G305" s="5">
        <v>0</v>
      </c>
      <c r="H305" s="4">
        <v>0</v>
      </c>
    </row>
    <row r="306" spans="1:8" x14ac:dyDescent="0.2">
      <c r="A306" s="1" t="s">
        <v>19</v>
      </c>
      <c r="B306" s="4">
        <v>450</v>
      </c>
      <c r="C306" s="5">
        <v>100</v>
      </c>
      <c r="D306" s="4">
        <v>298</v>
      </c>
      <c r="E306" s="5">
        <v>100.00000000000001</v>
      </c>
      <c r="F306" s="4">
        <v>149</v>
      </c>
      <c r="G306" s="5">
        <v>100.00000000000001</v>
      </c>
      <c r="H306" s="4">
        <v>0</v>
      </c>
    </row>
    <row r="307" spans="1:8" x14ac:dyDescent="0.2">
      <c r="A307" s="2" t="s">
        <v>36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37</v>
      </c>
      <c r="B308" s="4">
        <v>96</v>
      </c>
      <c r="C308" s="5">
        <v>21.33</v>
      </c>
      <c r="D308" s="4">
        <v>62</v>
      </c>
      <c r="E308" s="5">
        <v>20.81</v>
      </c>
      <c r="F308" s="4">
        <v>34</v>
      </c>
      <c r="G308" s="5">
        <v>22.82</v>
      </c>
      <c r="H308" s="4">
        <v>0</v>
      </c>
    </row>
    <row r="309" spans="1:8" x14ac:dyDescent="0.2">
      <c r="A309" s="2" t="s">
        <v>38</v>
      </c>
      <c r="B309" s="4">
        <v>131</v>
      </c>
      <c r="C309" s="5">
        <v>29.11</v>
      </c>
      <c r="D309" s="4">
        <v>70</v>
      </c>
      <c r="E309" s="5">
        <v>23.49</v>
      </c>
      <c r="F309" s="4">
        <v>61</v>
      </c>
      <c r="G309" s="5">
        <v>40.94</v>
      </c>
      <c r="H309" s="4">
        <v>0</v>
      </c>
    </row>
    <row r="310" spans="1:8" x14ac:dyDescent="0.2">
      <c r="A310" s="2" t="s">
        <v>39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2">
      <c r="A311" s="2" t="s">
        <v>40</v>
      </c>
      <c r="B311" s="4">
        <v>0</v>
      </c>
      <c r="C311" s="5">
        <v>0</v>
      </c>
      <c r="D311" s="4">
        <v>0</v>
      </c>
      <c r="E311" s="5">
        <v>0</v>
      </c>
      <c r="F311" s="4">
        <v>0</v>
      </c>
      <c r="G311" s="5">
        <v>0</v>
      </c>
      <c r="H311" s="4">
        <v>0</v>
      </c>
    </row>
    <row r="312" spans="1:8" x14ac:dyDescent="0.2">
      <c r="A312" s="2" t="s">
        <v>41</v>
      </c>
      <c r="B312" s="4">
        <v>7</v>
      </c>
      <c r="C312" s="5">
        <v>1.56</v>
      </c>
      <c r="D312" s="4">
        <v>0</v>
      </c>
      <c r="E312" s="5">
        <v>0</v>
      </c>
      <c r="F312" s="4">
        <v>7</v>
      </c>
      <c r="G312" s="5">
        <v>4.7</v>
      </c>
      <c r="H312" s="4">
        <v>0</v>
      </c>
    </row>
    <row r="313" spans="1:8" x14ac:dyDescent="0.2">
      <c r="A313" s="2" t="s">
        <v>42</v>
      </c>
      <c r="B313" s="4">
        <v>74</v>
      </c>
      <c r="C313" s="5">
        <v>16.440000000000001</v>
      </c>
      <c r="D313" s="4">
        <v>58</v>
      </c>
      <c r="E313" s="5">
        <v>19.46</v>
      </c>
      <c r="F313" s="4">
        <v>16</v>
      </c>
      <c r="G313" s="5">
        <v>10.74</v>
      </c>
      <c r="H313" s="4">
        <v>0</v>
      </c>
    </row>
    <row r="314" spans="1:8" x14ac:dyDescent="0.2">
      <c r="A314" s="2" t="s">
        <v>43</v>
      </c>
      <c r="B314" s="4">
        <v>3</v>
      </c>
      <c r="C314" s="5">
        <v>0.67</v>
      </c>
      <c r="D314" s="4">
        <v>0</v>
      </c>
      <c r="E314" s="5">
        <v>0</v>
      </c>
      <c r="F314" s="4">
        <v>3</v>
      </c>
      <c r="G314" s="5">
        <v>2.0099999999999998</v>
      </c>
      <c r="H314" s="4">
        <v>0</v>
      </c>
    </row>
    <row r="315" spans="1:8" x14ac:dyDescent="0.2">
      <c r="A315" s="2" t="s">
        <v>44</v>
      </c>
      <c r="B315" s="4">
        <v>17</v>
      </c>
      <c r="C315" s="5">
        <v>3.78</v>
      </c>
      <c r="D315" s="4">
        <v>10</v>
      </c>
      <c r="E315" s="5">
        <v>3.36</v>
      </c>
      <c r="F315" s="4">
        <v>7</v>
      </c>
      <c r="G315" s="5">
        <v>4.7</v>
      </c>
      <c r="H315" s="4">
        <v>0</v>
      </c>
    </row>
    <row r="316" spans="1:8" x14ac:dyDescent="0.2">
      <c r="A316" s="2" t="s">
        <v>45</v>
      </c>
      <c r="B316" s="4">
        <v>12</v>
      </c>
      <c r="C316" s="5">
        <v>2.67</v>
      </c>
      <c r="D316" s="4">
        <v>6</v>
      </c>
      <c r="E316" s="5">
        <v>2.0099999999999998</v>
      </c>
      <c r="F316" s="4">
        <v>6</v>
      </c>
      <c r="G316" s="5">
        <v>4.03</v>
      </c>
      <c r="H316" s="4">
        <v>0</v>
      </c>
    </row>
    <row r="317" spans="1:8" x14ac:dyDescent="0.2">
      <c r="A317" s="2" t="s">
        <v>46</v>
      </c>
      <c r="B317" s="4">
        <v>17</v>
      </c>
      <c r="C317" s="5">
        <v>3.78</v>
      </c>
      <c r="D317" s="4">
        <v>16</v>
      </c>
      <c r="E317" s="5">
        <v>5.37</v>
      </c>
      <c r="F317" s="4">
        <v>1</v>
      </c>
      <c r="G317" s="5">
        <v>0.67</v>
      </c>
      <c r="H317" s="4">
        <v>0</v>
      </c>
    </row>
    <row r="318" spans="1:8" x14ac:dyDescent="0.2">
      <c r="A318" s="2" t="s">
        <v>47</v>
      </c>
      <c r="B318" s="4">
        <v>45</v>
      </c>
      <c r="C318" s="5">
        <v>10</v>
      </c>
      <c r="D318" s="4">
        <v>38</v>
      </c>
      <c r="E318" s="5">
        <v>12.75</v>
      </c>
      <c r="F318" s="4">
        <v>7</v>
      </c>
      <c r="G318" s="5">
        <v>4.7</v>
      </c>
      <c r="H318" s="4">
        <v>0</v>
      </c>
    </row>
    <row r="319" spans="1:8" x14ac:dyDescent="0.2">
      <c r="A319" s="2" t="s">
        <v>48</v>
      </c>
      <c r="B319" s="4">
        <v>14</v>
      </c>
      <c r="C319" s="5">
        <v>3.11</v>
      </c>
      <c r="D319" s="4">
        <v>10</v>
      </c>
      <c r="E319" s="5">
        <v>3.36</v>
      </c>
      <c r="F319" s="4">
        <v>1</v>
      </c>
      <c r="G319" s="5">
        <v>0.67</v>
      </c>
      <c r="H319" s="4">
        <v>0</v>
      </c>
    </row>
    <row r="320" spans="1:8" x14ac:dyDescent="0.2">
      <c r="A320" s="2" t="s">
        <v>49</v>
      </c>
      <c r="B320" s="4">
        <v>14</v>
      </c>
      <c r="C320" s="5">
        <v>3.11</v>
      </c>
      <c r="D320" s="4">
        <v>11</v>
      </c>
      <c r="E320" s="5">
        <v>3.69</v>
      </c>
      <c r="F320" s="4">
        <v>3</v>
      </c>
      <c r="G320" s="5">
        <v>2.0099999999999998</v>
      </c>
      <c r="H320" s="4">
        <v>0</v>
      </c>
    </row>
    <row r="321" spans="1:8" x14ac:dyDescent="0.2">
      <c r="A321" s="2" t="s">
        <v>50</v>
      </c>
      <c r="B321" s="4">
        <v>20</v>
      </c>
      <c r="C321" s="5">
        <v>4.4400000000000004</v>
      </c>
      <c r="D321" s="4">
        <v>17</v>
      </c>
      <c r="E321" s="5">
        <v>5.7</v>
      </c>
      <c r="F321" s="4">
        <v>3</v>
      </c>
      <c r="G321" s="5">
        <v>2.0099999999999998</v>
      </c>
      <c r="H321" s="4">
        <v>0</v>
      </c>
    </row>
    <row r="322" spans="1:8" x14ac:dyDescent="0.2">
      <c r="A322" s="1" t="s">
        <v>20</v>
      </c>
      <c r="B322" s="4">
        <v>532</v>
      </c>
      <c r="C322" s="5">
        <v>100</v>
      </c>
      <c r="D322" s="4">
        <v>329</v>
      </c>
      <c r="E322" s="5">
        <v>99.999999999999986</v>
      </c>
      <c r="F322" s="4">
        <v>198</v>
      </c>
      <c r="G322" s="5">
        <v>100.03000000000003</v>
      </c>
      <c r="H322" s="4">
        <v>0</v>
      </c>
    </row>
    <row r="323" spans="1:8" x14ac:dyDescent="0.2">
      <c r="A323" s="2" t="s">
        <v>36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37</v>
      </c>
      <c r="B324" s="4">
        <v>92</v>
      </c>
      <c r="C324" s="5">
        <v>17.29</v>
      </c>
      <c r="D324" s="4">
        <v>54</v>
      </c>
      <c r="E324" s="5">
        <v>16.41</v>
      </c>
      <c r="F324" s="4">
        <v>38</v>
      </c>
      <c r="G324" s="5">
        <v>19.190000000000001</v>
      </c>
      <c r="H324" s="4">
        <v>0</v>
      </c>
    </row>
    <row r="325" spans="1:8" x14ac:dyDescent="0.2">
      <c r="A325" s="2" t="s">
        <v>38</v>
      </c>
      <c r="B325" s="4">
        <v>41</v>
      </c>
      <c r="C325" s="5">
        <v>7.71</v>
      </c>
      <c r="D325" s="4">
        <v>15</v>
      </c>
      <c r="E325" s="5">
        <v>4.5599999999999996</v>
      </c>
      <c r="F325" s="4">
        <v>26</v>
      </c>
      <c r="G325" s="5">
        <v>13.13</v>
      </c>
      <c r="H325" s="4">
        <v>0</v>
      </c>
    </row>
    <row r="326" spans="1:8" x14ac:dyDescent="0.2">
      <c r="A326" s="2" t="s">
        <v>39</v>
      </c>
      <c r="B326" s="4">
        <v>1</v>
      </c>
      <c r="C326" s="5">
        <v>0.19</v>
      </c>
      <c r="D326" s="4">
        <v>0</v>
      </c>
      <c r="E326" s="5">
        <v>0</v>
      </c>
      <c r="F326" s="4">
        <v>1</v>
      </c>
      <c r="G326" s="5">
        <v>0.51</v>
      </c>
      <c r="H326" s="4">
        <v>0</v>
      </c>
    </row>
    <row r="327" spans="1:8" x14ac:dyDescent="0.2">
      <c r="A327" s="2" t="s">
        <v>40</v>
      </c>
      <c r="B327" s="4">
        <v>3</v>
      </c>
      <c r="C327" s="5">
        <v>0.56000000000000005</v>
      </c>
      <c r="D327" s="4">
        <v>0</v>
      </c>
      <c r="E327" s="5">
        <v>0</v>
      </c>
      <c r="F327" s="4">
        <v>3</v>
      </c>
      <c r="G327" s="5">
        <v>1.52</v>
      </c>
      <c r="H327" s="4">
        <v>0</v>
      </c>
    </row>
    <row r="328" spans="1:8" x14ac:dyDescent="0.2">
      <c r="A328" s="2" t="s">
        <v>41</v>
      </c>
      <c r="B328" s="4">
        <v>6</v>
      </c>
      <c r="C328" s="5">
        <v>1.1299999999999999</v>
      </c>
      <c r="D328" s="4">
        <v>3</v>
      </c>
      <c r="E328" s="5">
        <v>0.91</v>
      </c>
      <c r="F328" s="4">
        <v>3</v>
      </c>
      <c r="G328" s="5">
        <v>1.52</v>
      </c>
      <c r="H328" s="4">
        <v>0</v>
      </c>
    </row>
    <row r="329" spans="1:8" x14ac:dyDescent="0.2">
      <c r="A329" s="2" t="s">
        <v>42</v>
      </c>
      <c r="B329" s="4">
        <v>130</v>
      </c>
      <c r="C329" s="5">
        <v>24.44</v>
      </c>
      <c r="D329" s="4">
        <v>78</v>
      </c>
      <c r="E329" s="5">
        <v>23.71</v>
      </c>
      <c r="F329" s="4">
        <v>52</v>
      </c>
      <c r="G329" s="5">
        <v>26.26</v>
      </c>
      <c r="H329" s="4">
        <v>0</v>
      </c>
    </row>
    <row r="330" spans="1:8" x14ac:dyDescent="0.2">
      <c r="A330" s="2" t="s">
        <v>43</v>
      </c>
      <c r="B330" s="4">
        <v>3</v>
      </c>
      <c r="C330" s="5">
        <v>0.56000000000000005</v>
      </c>
      <c r="D330" s="4">
        <v>0</v>
      </c>
      <c r="E330" s="5">
        <v>0</v>
      </c>
      <c r="F330" s="4">
        <v>3</v>
      </c>
      <c r="G330" s="5">
        <v>1.52</v>
      </c>
      <c r="H330" s="4">
        <v>0</v>
      </c>
    </row>
    <row r="331" spans="1:8" x14ac:dyDescent="0.2">
      <c r="A331" s="2" t="s">
        <v>44</v>
      </c>
      <c r="B331" s="4">
        <v>44</v>
      </c>
      <c r="C331" s="5">
        <v>8.27</v>
      </c>
      <c r="D331" s="4">
        <v>22</v>
      </c>
      <c r="E331" s="5">
        <v>6.69</v>
      </c>
      <c r="F331" s="4">
        <v>22</v>
      </c>
      <c r="G331" s="5">
        <v>11.11</v>
      </c>
      <c r="H331" s="4">
        <v>0</v>
      </c>
    </row>
    <row r="332" spans="1:8" x14ac:dyDescent="0.2">
      <c r="A332" s="2" t="s">
        <v>45</v>
      </c>
      <c r="B332" s="4">
        <v>15</v>
      </c>
      <c r="C332" s="5">
        <v>2.82</v>
      </c>
      <c r="D332" s="4">
        <v>10</v>
      </c>
      <c r="E332" s="5">
        <v>3.04</v>
      </c>
      <c r="F332" s="4">
        <v>5</v>
      </c>
      <c r="G332" s="5">
        <v>2.5299999999999998</v>
      </c>
      <c r="H332" s="4">
        <v>0</v>
      </c>
    </row>
    <row r="333" spans="1:8" x14ac:dyDescent="0.2">
      <c r="A333" s="2" t="s">
        <v>46</v>
      </c>
      <c r="B333" s="4">
        <v>100</v>
      </c>
      <c r="C333" s="5">
        <v>18.8</v>
      </c>
      <c r="D333" s="4">
        <v>79</v>
      </c>
      <c r="E333" s="5">
        <v>24.01</v>
      </c>
      <c r="F333" s="4">
        <v>21</v>
      </c>
      <c r="G333" s="5">
        <v>10.61</v>
      </c>
      <c r="H333" s="4">
        <v>0</v>
      </c>
    </row>
    <row r="334" spans="1:8" x14ac:dyDescent="0.2">
      <c r="A334" s="2" t="s">
        <v>47</v>
      </c>
      <c r="B334" s="4">
        <v>56</v>
      </c>
      <c r="C334" s="5">
        <v>10.53</v>
      </c>
      <c r="D334" s="4">
        <v>49</v>
      </c>
      <c r="E334" s="5">
        <v>14.89</v>
      </c>
      <c r="F334" s="4">
        <v>7</v>
      </c>
      <c r="G334" s="5">
        <v>3.54</v>
      </c>
      <c r="H334" s="4">
        <v>0</v>
      </c>
    </row>
    <row r="335" spans="1:8" x14ac:dyDescent="0.2">
      <c r="A335" s="2" t="s">
        <v>48</v>
      </c>
      <c r="B335" s="4">
        <v>14</v>
      </c>
      <c r="C335" s="5">
        <v>2.63</v>
      </c>
      <c r="D335" s="4">
        <v>9</v>
      </c>
      <c r="E335" s="5">
        <v>2.74</v>
      </c>
      <c r="F335" s="4">
        <v>2</v>
      </c>
      <c r="G335" s="5">
        <v>1.01</v>
      </c>
      <c r="H335" s="4">
        <v>0</v>
      </c>
    </row>
    <row r="336" spans="1:8" x14ac:dyDescent="0.2">
      <c r="A336" s="2" t="s">
        <v>49</v>
      </c>
      <c r="B336" s="4">
        <v>14</v>
      </c>
      <c r="C336" s="5">
        <v>2.63</v>
      </c>
      <c r="D336" s="4">
        <v>7</v>
      </c>
      <c r="E336" s="5">
        <v>2.13</v>
      </c>
      <c r="F336" s="4">
        <v>6</v>
      </c>
      <c r="G336" s="5">
        <v>3.03</v>
      </c>
      <c r="H336" s="4">
        <v>0</v>
      </c>
    </row>
    <row r="337" spans="1:8" x14ac:dyDescent="0.2">
      <c r="A337" s="2" t="s">
        <v>50</v>
      </c>
      <c r="B337" s="4">
        <v>13</v>
      </c>
      <c r="C337" s="5">
        <v>2.44</v>
      </c>
      <c r="D337" s="4">
        <v>3</v>
      </c>
      <c r="E337" s="5">
        <v>0.91</v>
      </c>
      <c r="F337" s="4">
        <v>9</v>
      </c>
      <c r="G337" s="5">
        <v>4.55</v>
      </c>
      <c r="H337" s="4">
        <v>0</v>
      </c>
    </row>
    <row r="338" spans="1:8" x14ac:dyDescent="0.2">
      <c r="A338" s="1" t="s">
        <v>21</v>
      </c>
      <c r="B338" s="4">
        <v>285</v>
      </c>
      <c r="C338" s="5">
        <v>99.990000000000009</v>
      </c>
      <c r="D338" s="4">
        <v>157</v>
      </c>
      <c r="E338" s="5">
        <v>99.99</v>
      </c>
      <c r="F338" s="4">
        <v>122</v>
      </c>
      <c r="G338" s="5">
        <v>100.01999999999997</v>
      </c>
      <c r="H338" s="4">
        <v>1</v>
      </c>
    </row>
    <row r="339" spans="1:8" x14ac:dyDescent="0.2">
      <c r="A339" s="2" t="s">
        <v>36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37</v>
      </c>
      <c r="B340" s="4">
        <v>84</v>
      </c>
      <c r="C340" s="5">
        <v>29.47</v>
      </c>
      <c r="D340" s="4">
        <v>42</v>
      </c>
      <c r="E340" s="5">
        <v>26.75</v>
      </c>
      <c r="F340" s="4">
        <v>42</v>
      </c>
      <c r="G340" s="5">
        <v>34.43</v>
      </c>
      <c r="H340" s="4">
        <v>0</v>
      </c>
    </row>
    <row r="341" spans="1:8" x14ac:dyDescent="0.2">
      <c r="A341" s="2" t="s">
        <v>38</v>
      </c>
      <c r="B341" s="4">
        <v>9</v>
      </c>
      <c r="C341" s="5">
        <v>3.16</v>
      </c>
      <c r="D341" s="4">
        <v>6</v>
      </c>
      <c r="E341" s="5">
        <v>3.82</v>
      </c>
      <c r="F341" s="4">
        <v>3</v>
      </c>
      <c r="G341" s="5">
        <v>2.46</v>
      </c>
      <c r="H341" s="4">
        <v>0</v>
      </c>
    </row>
    <row r="342" spans="1:8" x14ac:dyDescent="0.2">
      <c r="A342" s="2" t="s">
        <v>39</v>
      </c>
      <c r="B342" s="4">
        <v>3</v>
      </c>
      <c r="C342" s="5">
        <v>1.05</v>
      </c>
      <c r="D342" s="4">
        <v>0</v>
      </c>
      <c r="E342" s="5">
        <v>0</v>
      </c>
      <c r="F342" s="4">
        <v>3</v>
      </c>
      <c r="G342" s="5">
        <v>2.46</v>
      </c>
      <c r="H342" s="4">
        <v>0</v>
      </c>
    </row>
    <row r="343" spans="1:8" x14ac:dyDescent="0.2">
      <c r="A343" s="2" t="s">
        <v>40</v>
      </c>
      <c r="B343" s="4">
        <v>1</v>
      </c>
      <c r="C343" s="5">
        <v>0.35</v>
      </c>
      <c r="D343" s="4">
        <v>1</v>
      </c>
      <c r="E343" s="5">
        <v>0.64</v>
      </c>
      <c r="F343" s="4">
        <v>0</v>
      </c>
      <c r="G343" s="5">
        <v>0</v>
      </c>
      <c r="H343" s="4">
        <v>0</v>
      </c>
    </row>
    <row r="344" spans="1:8" x14ac:dyDescent="0.2">
      <c r="A344" s="2" t="s">
        <v>41</v>
      </c>
      <c r="B344" s="4">
        <v>3</v>
      </c>
      <c r="C344" s="5">
        <v>1.05</v>
      </c>
      <c r="D344" s="4">
        <v>0</v>
      </c>
      <c r="E344" s="5">
        <v>0</v>
      </c>
      <c r="F344" s="4">
        <v>2</v>
      </c>
      <c r="G344" s="5">
        <v>1.64</v>
      </c>
      <c r="H344" s="4">
        <v>1</v>
      </c>
    </row>
    <row r="345" spans="1:8" x14ac:dyDescent="0.2">
      <c r="A345" s="2" t="s">
        <v>42</v>
      </c>
      <c r="B345" s="4">
        <v>50</v>
      </c>
      <c r="C345" s="5">
        <v>17.54</v>
      </c>
      <c r="D345" s="4">
        <v>22</v>
      </c>
      <c r="E345" s="5">
        <v>14.01</v>
      </c>
      <c r="F345" s="4">
        <v>28</v>
      </c>
      <c r="G345" s="5">
        <v>22.95</v>
      </c>
      <c r="H345" s="4">
        <v>0</v>
      </c>
    </row>
    <row r="346" spans="1:8" x14ac:dyDescent="0.2">
      <c r="A346" s="2" t="s">
        <v>43</v>
      </c>
      <c r="B346" s="4">
        <v>1</v>
      </c>
      <c r="C346" s="5">
        <v>0.35</v>
      </c>
      <c r="D346" s="4">
        <v>0</v>
      </c>
      <c r="E346" s="5">
        <v>0</v>
      </c>
      <c r="F346" s="4">
        <v>1</v>
      </c>
      <c r="G346" s="5">
        <v>0.82</v>
      </c>
      <c r="H346" s="4">
        <v>0</v>
      </c>
    </row>
    <row r="347" spans="1:8" x14ac:dyDescent="0.2">
      <c r="A347" s="2" t="s">
        <v>44</v>
      </c>
      <c r="B347" s="4">
        <v>22</v>
      </c>
      <c r="C347" s="5">
        <v>7.72</v>
      </c>
      <c r="D347" s="4">
        <v>7</v>
      </c>
      <c r="E347" s="5">
        <v>4.46</v>
      </c>
      <c r="F347" s="4">
        <v>15</v>
      </c>
      <c r="G347" s="5">
        <v>12.3</v>
      </c>
      <c r="H347" s="4">
        <v>0</v>
      </c>
    </row>
    <row r="348" spans="1:8" x14ac:dyDescent="0.2">
      <c r="A348" s="2" t="s">
        <v>45</v>
      </c>
      <c r="B348" s="4">
        <v>11</v>
      </c>
      <c r="C348" s="5">
        <v>3.86</v>
      </c>
      <c r="D348" s="4">
        <v>5</v>
      </c>
      <c r="E348" s="5">
        <v>3.18</v>
      </c>
      <c r="F348" s="4">
        <v>3</v>
      </c>
      <c r="G348" s="5">
        <v>2.46</v>
      </c>
      <c r="H348" s="4">
        <v>0</v>
      </c>
    </row>
    <row r="349" spans="1:8" x14ac:dyDescent="0.2">
      <c r="A349" s="2" t="s">
        <v>46</v>
      </c>
      <c r="B349" s="4">
        <v>53</v>
      </c>
      <c r="C349" s="5">
        <v>18.600000000000001</v>
      </c>
      <c r="D349" s="4">
        <v>41</v>
      </c>
      <c r="E349" s="5">
        <v>26.11</v>
      </c>
      <c r="F349" s="4">
        <v>11</v>
      </c>
      <c r="G349" s="5">
        <v>9.02</v>
      </c>
      <c r="H349" s="4">
        <v>0</v>
      </c>
    </row>
    <row r="350" spans="1:8" x14ac:dyDescent="0.2">
      <c r="A350" s="2" t="s">
        <v>47</v>
      </c>
      <c r="B350" s="4">
        <v>32</v>
      </c>
      <c r="C350" s="5">
        <v>11.23</v>
      </c>
      <c r="D350" s="4">
        <v>26</v>
      </c>
      <c r="E350" s="5">
        <v>16.559999999999999</v>
      </c>
      <c r="F350" s="4">
        <v>6</v>
      </c>
      <c r="G350" s="5">
        <v>4.92</v>
      </c>
      <c r="H350" s="4">
        <v>0</v>
      </c>
    </row>
    <row r="351" spans="1:8" x14ac:dyDescent="0.2">
      <c r="A351" s="2" t="s">
        <v>48</v>
      </c>
      <c r="B351" s="4">
        <v>5</v>
      </c>
      <c r="C351" s="5">
        <v>1.75</v>
      </c>
      <c r="D351" s="4">
        <v>4</v>
      </c>
      <c r="E351" s="5">
        <v>2.5499999999999998</v>
      </c>
      <c r="F351" s="4">
        <v>0</v>
      </c>
      <c r="G351" s="5">
        <v>0</v>
      </c>
      <c r="H351" s="4">
        <v>0</v>
      </c>
    </row>
    <row r="352" spans="1:8" x14ac:dyDescent="0.2">
      <c r="A352" s="2" t="s">
        <v>49</v>
      </c>
      <c r="B352" s="4">
        <v>3</v>
      </c>
      <c r="C352" s="5">
        <v>1.05</v>
      </c>
      <c r="D352" s="4">
        <v>2</v>
      </c>
      <c r="E352" s="5">
        <v>1.27</v>
      </c>
      <c r="F352" s="4">
        <v>1</v>
      </c>
      <c r="G352" s="5">
        <v>0.82</v>
      </c>
      <c r="H352" s="4">
        <v>0</v>
      </c>
    </row>
    <row r="353" spans="1:8" x14ac:dyDescent="0.2">
      <c r="A353" s="2" t="s">
        <v>50</v>
      </c>
      <c r="B353" s="4">
        <v>8</v>
      </c>
      <c r="C353" s="5">
        <v>2.81</v>
      </c>
      <c r="D353" s="4">
        <v>1</v>
      </c>
      <c r="E353" s="5">
        <v>0.64</v>
      </c>
      <c r="F353" s="4">
        <v>7</v>
      </c>
      <c r="G353" s="5">
        <v>5.74</v>
      </c>
      <c r="H353" s="4">
        <v>0</v>
      </c>
    </row>
    <row r="354" spans="1:8" x14ac:dyDescent="0.2">
      <c r="A354" s="1" t="s">
        <v>22</v>
      </c>
      <c r="B354" s="4">
        <v>371</v>
      </c>
      <c r="C354" s="5">
        <v>100.01</v>
      </c>
      <c r="D354" s="4">
        <v>198</v>
      </c>
      <c r="E354" s="5">
        <v>100.02</v>
      </c>
      <c r="F354" s="4">
        <v>169</v>
      </c>
      <c r="G354" s="5">
        <v>100.00000000000001</v>
      </c>
      <c r="H354" s="4">
        <v>1</v>
      </c>
    </row>
    <row r="355" spans="1:8" x14ac:dyDescent="0.2">
      <c r="A355" s="2" t="s">
        <v>36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37</v>
      </c>
      <c r="B356" s="4">
        <v>94</v>
      </c>
      <c r="C356" s="5">
        <v>25.34</v>
      </c>
      <c r="D356" s="4">
        <v>43</v>
      </c>
      <c r="E356" s="5">
        <v>21.72</v>
      </c>
      <c r="F356" s="4">
        <v>51</v>
      </c>
      <c r="G356" s="5">
        <v>30.18</v>
      </c>
      <c r="H356" s="4">
        <v>0</v>
      </c>
    </row>
    <row r="357" spans="1:8" x14ac:dyDescent="0.2">
      <c r="A357" s="2" t="s">
        <v>38</v>
      </c>
      <c r="B357" s="4">
        <v>19</v>
      </c>
      <c r="C357" s="5">
        <v>5.12</v>
      </c>
      <c r="D357" s="4">
        <v>7</v>
      </c>
      <c r="E357" s="5">
        <v>3.54</v>
      </c>
      <c r="F357" s="4">
        <v>11</v>
      </c>
      <c r="G357" s="5">
        <v>6.51</v>
      </c>
      <c r="H357" s="4">
        <v>1</v>
      </c>
    </row>
    <row r="358" spans="1:8" x14ac:dyDescent="0.2">
      <c r="A358" s="2" t="s">
        <v>39</v>
      </c>
      <c r="B358" s="4">
        <v>2</v>
      </c>
      <c r="C358" s="5">
        <v>0.54</v>
      </c>
      <c r="D358" s="4">
        <v>0</v>
      </c>
      <c r="E358" s="5">
        <v>0</v>
      </c>
      <c r="F358" s="4">
        <v>2</v>
      </c>
      <c r="G358" s="5">
        <v>1.18</v>
      </c>
      <c r="H358" s="4">
        <v>0</v>
      </c>
    </row>
    <row r="359" spans="1:8" x14ac:dyDescent="0.2">
      <c r="A359" s="2" t="s">
        <v>40</v>
      </c>
      <c r="B359" s="4">
        <v>0</v>
      </c>
      <c r="C359" s="5">
        <v>0</v>
      </c>
      <c r="D359" s="4">
        <v>0</v>
      </c>
      <c r="E359" s="5">
        <v>0</v>
      </c>
      <c r="F359" s="4">
        <v>0</v>
      </c>
      <c r="G359" s="5">
        <v>0</v>
      </c>
      <c r="H359" s="4">
        <v>0</v>
      </c>
    </row>
    <row r="360" spans="1:8" x14ac:dyDescent="0.2">
      <c r="A360" s="2" t="s">
        <v>41</v>
      </c>
      <c r="B360" s="4">
        <v>5</v>
      </c>
      <c r="C360" s="5">
        <v>1.35</v>
      </c>
      <c r="D360" s="4">
        <v>2</v>
      </c>
      <c r="E360" s="5">
        <v>1.01</v>
      </c>
      <c r="F360" s="4">
        <v>3</v>
      </c>
      <c r="G360" s="5">
        <v>1.78</v>
      </c>
      <c r="H360" s="4">
        <v>0</v>
      </c>
    </row>
    <row r="361" spans="1:8" x14ac:dyDescent="0.2">
      <c r="A361" s="2" t="s">
        <v>42</v>
      </c>
      <c r="B361" s="4">
        <v>61</v>
      </c>
      <c r="C361" s="5">
        <v>16.440000000000001</v>
      </c>
      <c r="D361" s="4">
        <v>32</v>
      </c>
      <c r="E361" s="5">
        <v>16.16</v>
      </c>
      <c r="F361" s="4">
        <v>29</v>
      </c>
      <c r="G361" s="5">
        <v>17.16</v>
      </c>
      <c r="H361" s="4">
        <v>0</v>
      </c>
    </row>
    <row r="362" spans="1:8" x14ac:dyDescent="0.2">
      <c r="A362" s="2" t="s">
        <v>43</v>
      </c>
      <c r="B362" s="4">
        <v>2</v>
      </c>
      <c r="C362" s="5">
        <v>0.54</v>
      </c>
      <c r="D362" s="4">
        <v>0</v>
      </c>
      <c r="E362" s="5">
        <v>0</v>
      </c>
      <c r="F362" s="4">
        <v>2</v>
      </c>
      <c r="G362" s="5">
        <v>1.18</v>
      </c>
      <c r="H362" s="4">
        <v>0</v>
      </c>
    </row>
    <row r="363" spans="1:8" x14ac:dyDescent="0.2">
      <c r="A363" s="2" t="s">
        <v>44</v>
      </c>
      <c r="B363" s="4">
        <v>26</v>
      </c>
      <c r="C363" s="5">
        <v>7.01</v>
      </c>
      <c r="D363" s="4">
        <v>7</v>
      </c>
      <c r="E363" s="5">
        <v>3.54</v>
      </c>
      <c r="F363" s="4">
        <v>19</v>
      </c>
      <c r="G363" s="5">
        <v>11.24</v>
      </c>
      <c r="H363" s="4">
        <v>0</v>
      </c>
    </row>
    <row r="364" spans="1:8" x14ac:dyDescent="0.2">
      <c r="A364" s="2" t="s">
        <v>45</v>
      </c>
      <c r="B364" s="4">
        <v>9</v>
      </c>
      <c r="C364" s="5">
        <v>2.4300000000000002</v>
      </c>
      <c r="D364" s="4">
        <v>4</v>
      </c>
      <c r="E364" s="5">
        <v>2.02</v>
      </c>
      <c r="F364" s="4">
        <v>4</v>
      </c>
      <c r="G364" s="5">
        <v>2.37</v>
      </c>
      <c r="H364" s="4">
        <v>0</v>
      </c>
    </row>
    <row r="365" spans="1:8" x14ac:dyDescent="0.2">
      <c r="A365" s="2" t="s">
        <v>46</v>
      </c>
      <c r="B365" s="4">
        <v>91</v>
      </c>
      <c r="C365" s="5">
        <v>24.53</v>
      </c>
      <c r="D365" s="4">
        <v>62</v>
      </c>
      <c r="E365" s="5">
        <v>31.31</v>
      </c>
      <c r="F365" s="4">
        <v>29</v>
      </c>
      <c r="G365" s="5">
        <v>17.16</v>
      </c>
      <c r="H365" s="4">
        <v>0</v>
      </c>
    </row>
    <row r="366" spans="1:8" x14ac:dyDescent="0.2">
      <c r="A366" s="2" t="s">
        <v>47</v>
      </c>
      <c r="B366" s="4">
        <v>34</v>
      </c>
      <c r="C366" s="5">
        <v>9.16</v>
      </c>
      <c r="D366" s="4">
        <v>26</v>
      </c>
      <c r="E366" s="5">
        <v>13.13</v>
      </c>
      <c r="F366" s="4">
        <v>7</v>
      </c>
      <c r="G366" s="5">
        <v>4.1399999999999997</v>
      </c>
      <c r="H366" s="4">
        <v>0</v>
      </c>
    </row>
    <row r="367" spans="1:8" x14ac:dyDescent="0.2">
      <c r="A367" s="2" t="s">
        <v>48</v>
      </c>
      <c r="B367" s="4">
        <v>5</v>
      </c>
      <c r="C367" s="5">
        <v>1.35</v>
      </c>
      <c r="D367" s="4">
        <v>3</v>
      </c>
      <c r="E367" s="5">
        <v>1.52</v>
      </c>
      <c r="F367" s="4">
        <v>1</v>
      </c>
      <c r="G367" s="5">
        <v>0.59</v>
      </c>
      <c r="H367" s="4">
        <v>0</v>
      </c>
    </row>
    <row r="368" spans="1:8" x14ac:dyDescent="0.2">
      <c r="A368" s="2" t="s">
        <v>49</v>
      </c>
      <c r="B368" s="4">
        <v>6</v>
      </c>
      <c r="C368" s="5">
        <v>1.62</v>
      </c>
      <c r="D368" s="4">
        <v>5</v>
      </c>
      <c r="E368" s="5">
        <v>2.5299999999999998</v>
      </c>
      <c r="F368" s="4">
        <v>1</v>
      </c>
      <c r="G368" s="5">
        <v>0.59</v>
      </c>
      <c r="H368" s="4">
        <v>0</v>
      </c>
    </row>
    <row r="369" spans="1:8" x14ac:dyDescent="0.2">
      <c r="A369" s="2" t="s">
        <v>50</v>
      </c>
      <c r="B369" s="4">
        <v>17</v>
      </c>
      <c r="C369" s="5">
        <v>4.58</v>
      </c>
      <c r="D369" s="4">
        <v>7</v>
      </c>
      <c r="E369" s="5">
        <v>3.54</v>
      </c>
      <c r="F369" s="4">
        <v>10</v>
      </c>
      <c r="G369" s="5">
        <v>5.92</v>
      </c>
      <c r="H369" s="4">
        <v>0</v>
      </c>
    </row>
    <row r="370" spans="1:8" x14ac:dyDescent="0.2">
      <c r="A370" s="1" t="s">
        <v>23</v>
      </c>
      <c r="B370" s="4">
        <v>428</v>
      </c>
      <c r="C370" s="5">
        <v>100.00999999999999</v>
      </c>
      <c r="D370" s="4">
        <v>231</v>
      </c>
      <c r="E370" s="5">
        <v>100</v>
      </c>
      <c r="F370" s="4">
        <v>195</v>
      </c>
      <c r="G370" s="5">
        <v>100</v>
      </c>
      <c r="H370" s="4">
        <v>0</v>
      </c>
    </row>
    <row r="371" spans="1:8" x14ac:dyDescent="0.2">
      <c r="A371" s="2" t="s">
        <v>36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37</v>
      </c>
      <c r="B372" s="4">
        <v>55</v>
      </c>
      <c r="C372" s="5">
        <v>12.85</v>
      </c>
      <c r="D372" s="4">
        <v>26</v>
      </c>
      <c r="E372" s="5">
        <v>11.26</v>
      </c>
      <c r="F372" s="4">
        <v>29</v>
      </c>
      <c r="G372" s="5">
        <v>14.87</v>
      </c>
      <c r="H372" s="4">
        <v>0</v>
      </c>
    </row>
    <row r="373" spans="1:8" x14ac:dyDescent="0.2">
      <c r="A373" s="2" t="s">
        <v>38</v>
      </c>
      <c r="B373" s="4">
        <v>12</v>
      </c>
      <c r="C373" s="5">
        <v>2.8</v>
      </c>
      <c r="D373" s="4">
        <v>7</v>
      </c>
      <c r="E373" s="5">
        <v>3.03</v>
      </c>
      <c r="F373" s="4">
        <v>5</v>
      </c>
      <c r="G373" s="5">
        <v>2.56</v>
      </c>
      <c r="H373" s="4">
        <v>0</v>
      </c>
    </row>
    <row r="374" spans="1:8" x14ac:dyDescent="0.2">
      <c r="A374" s="2" t="s">
        <v>39</v>
      </c>
      <c r="B374" s="4">
        <v>2</v>
      </c>
      <c r="C374" s="5">
        <v>0.47</v>
      </c>
      <c r="D374" s="4">
        <v>0</v>
      </c>
      <c r="E374" s="5">
        <v>0</v>
      </c>
      <c r="F374" s="4">
        <v>1</v>
      </c>
      <c r="G374" s="5">
        <v>0.51</v>
      </c>
      <c r="H374" s="4">
        <v>0</v>
      </c>
    </row>
    <row r="375" spans="1:8" x14ac:dyDescent="0.2">
      <c r="A375" s="2" t="s">
        <v>40</v>
      </c>
      <c r="B375" s="4">
        <v>0</v>
      </c>
      <c r="C375" s="5">
        <v>0</v>
      </c>
      <c r="D375" s="4">
        <v>0</v>
      </c>
      <c r="E375" s="5">
        <v>0</v>
      </c>
      <c r="F375" s="4">
        <v>0</v>
      </c>
      <c r="G375" s="5">
        <v>0</v>
      </c>
      <c r="H375" s="4">
        <v>0</v>
      </c>
    </row>
    <row r="376" spans="1:8" x14ac:dyDescent="0.2">
      <c r="A376" s="2" t="s">
        <v>41</v>
      </c>
      <c r="B376" s="4">
        <v>0</v>
      </c>
      <c r="C376" s="5">
        <v>0</v>
      </c>
      <c r="D376" s="4">
        <v>0</v>
      </c>
      <c r="E376" s="5">
        <v>0</v>
      </c>
      <c r="F376" s="4">
        <v>0</v>
      </c>
      <c r="G376" s="5">
        <v>0</v>
      </c>
      <c r="H376" s="4">
        <v>0</v>
      </c>
    </row>
    <row r="377" spans="1:8" x14ac:dyDescent="0.2">
      <c r="A377" s="2" t="s">
        <v>42</v>
      </c>
      <c r="B377" s="4">
        <v>81</v>
      </c>
      <c r="C377" s="5">
        <v>18.93</v>
      </c>
      <c r="D377" s="4">
        <v>31</v>
      </c>
      <c r="E377" s="5">
        <v>13.42</v>
      </c>
      <c r="F377" s="4">
        <v>50</v>
      </c>
      <c r="G377" s="5">
        <v>25.64</v>
      </c>
      <c r="H377" s="4">
        <v>0</v>
      </c>
    </row>
    <row r="378" spans="1:8" x14ac:dyDescent="0.2">
      <c r="A378" s="2" t="s">
        <v>43</v>
      </c>
      <c r="B378" s="4">
        <v>0</v>
      </c>
      <c r="C378" s="5">
        <v>0</v>
      </c>
      <c r="D378" s="4">
        <v>0</v>
      </c>
      <c r="E378" s="5">
        <v>0</v>
      </c>
      <c r="F378" s="4">
        <v>0</v>
      </c>
      <c r="G378" s="5">
        <v>0</v>
      </c>
      <c r="H378" s="4">
        <v>0</v>
      </c>
    </row>
    <row r="379" spans="1:8" x14ac:dyDescent="0.2">
      <c r="A379" s="2" t="s">
        <v>44</v>
      </c>
      <c r="B379" s="4">
        <v>41</v>
      </c>
      <c r="C379" s="5">
        <v>9.58</v>
      </c>
      <c r="D379" s="4">
        <v>21</v>
      </c>
      <c r="E379" s="5">
        <v>9.09</v>
      </c>
      <c r="F379" s="4">
        <v>20</v>
      </c>
      <c r="G379" s="5">
        <v>10.26</v>
      </c>
      <c r="H379" s="4">
        <v>0</v>
      </c>
    </row>
    <row r="380" spans="1:8" x14ac:dyDescent="0.2">
      <c r="A380" s="2" t="s">
        <v>45</v>
      </c>
      <c r="B380" s="4">
        <v>13</v>
      </c>
      <c r="C380" s="5">
        <v>3.04</v>
      </c>
      <c r="D380" s="4">
        <v>7</v>
      </c>
      <c r="E380" s="5">
        <v>3.03</v>
      </c>
      <c r="F380" s="4">
        <v>6</v>
      </c>
      <c r="G380" s="5">
        <v>3.08</v>
      </c>
      <c r="H380" s="4">
        <v>0</v>
      </c>
    </row>
    <row r="381" spans="1:8" x14ac:dyDescent="0.2">
      <c r="A381" s="2" t="s">
        <v>46</v>
      </c>
      <c r="B381" s="4">
        <v>170</v>
      </c>
      <c r="C381" s="5">
        <v>39.72</v>
      </c>
      <c r="D381" s="4">
        <v>109</v>
      </c>
      <c r="E381" s="5">
        <v>47.19</v>
      </c>
      <c r="F381" s="4">
        <v>61</v>
      </c>
      <c r="G381" s="5">
        <v>31.28</v>
      </c>
      <c r="H381" s="4">
        <v>0</v>
      </c>
    </row>
    <row r="382" spans="1:8" x14ac:dyDescent="0.2">
      <c r="A382" s="2" t="s">
        <v>47</v>
      </c>
      <c r="B382" s="4">
        <v>38</v>
      </c>
      <c r="C382" s="5">
        <v>8.8800000000000008</v>
      </c>
      <c r="D382" s="4">
        <v>22</v>
      </c>
      <c r="E382" s="5">
        <v>9.52</v>
      </c>
      <c r="F382" s="4">
        <v>16</v>
      </c>
      <c r="G382" s="5">
        <v>8.2100000000000009</v>
      </c>
      <c r="H382" s="4">
        <v>0</v>
      </c>
    </row>
    <row r="383" spans="1:8" x14ac:dyDescent="0.2">
      <c r="A383" s="2" t="s">
        <v>48</v>
      </c>
      <c r="B383" s="4">
        <v>6</v>
      </c>
      <c r="C383" s="5">
        <v>1.4</v>
      </c>
      <c r="D383" s="4">
        <v>5</v>
      </c>
      <c r="E383" s="5">
        <v>2.16</v>
      </c>
      <c r="F383" s="4">
        <v>0</v>
      </c>
      <c r="G383" s="5">
        <v>0</v>
      </c>
      <c r="H383" s="4">
        <v>0</v>
      </c>
    </row>
    <row r="384" spans="1:8" x14ac:dyDescent="0.2">
      <c r="A384" s="2" t="s">
        <v>49</v>
      </c>
      <c r="B384" s="4">
        <v>5</v>
      </c>
      <c r="C384" s="5">
        <v>1.17</v>
      </c>
      <c r="D384" s="4">
        <v>2</v>
      </c>
      <c r="E384" s="5">
        <v>0.87</v>
      </c>
      <c r="F384" s="4">
        <v>3</v>
      </c>
      <c r="G384" s="5">
        <v>1.54</v>
      </c>
      <c r="H384" s="4">
        <v>0</v>
      </c>
    </row>
    <row r="385" spans="1:8" x14ac:dyDescent="0.2">
      <c r="A385" s="2" t="s">
        <v>50</v>
      </c>
      <c r="B385" s="4">
        <v>5</v>
      </c>
      <c r="C385" s="5">
        <v>1.17</v>
      </c>
      <c r="D385" s="4">
        <v>1</v>
      </c>
      <c r="E385" s="5">
        <v>0.43</v>
      </c>
      <c r="F385" s="4">
        <v>4</v>
      </c>
      <c r="G385" s="5">
        <v>2.0499999999999998</v>
      </c>
      <c r="H385" s="4">
        <v>0</v>
      </c>
    </row>
    <row r="386" spans="1:8" x14ac:dyDescent="0.2">
      <c r="A386" s="1" t="s">
        <v>24</v>
      </c>
      <c r="B386" s="4">
        <v>84</v>
      </c>
      <c r="C386" s="5">
        <v>99.980000000000018</v>
      </c>
      <c r="D386" s="4">
        <v>59</v>
      </c>
      <c r="E386" s="5">
        <v>99.97999999999999</v>
      </c>
      <c r="F386" s="4">
        <v>25</v>
      </c>
      <c r="G386" s="5">
        <v>100</v>
      </c>
      <c r="H386" s="4">
        <v>0</v>
      </c>
    </row>
    <row r="387" spans="1:8" x14ac:dyDescent="0.2">
      <c r="A387" s="2" t="s">
        <v>36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37</v>
      </c>
      <c r="B388" s="4">
        <v>29</v>
      </c>
      <c r="C388" s="5">
        <v>34.520000000000003</v>
      </c>
      <c r="D388" s="4">
        <v>17</v>
      </c>
      <c r="E388" s="5">
        <v>28.81</v>
      </c>
      <c r="F388" s="4">
        <v>12</v>
      </c>
      <c r="G388" s="5">
        <v>48</v>
      </c>
      <c r="H388" s="4">
        <v>0</v>
      </c>
    </row>
    <row r="389" spans="1:8" x14ac:dyDescent="0.2">
      <c r="A389" s="2" t="s">
        <v>38</v>
      </c>
      <c r="B389" s="4">
        <v>9</v>
      </c>
      <c r="C389" s="5">
        <v>10.71</v>
      </c>
      <c r="D389" s="4">
        <v>6</v>
      </c>
      <c r="E389" s="5">
        <v>10.17</v>
      </c>
      <c r="F389" s="4">
        <v>3</v>
      </c>
      <c r="G389" s="5">
        <v>12</v>
      </c>
      <c r="H389" s="4">
        <v>0</v>
      </c>
    </row>
    <row r="390" spans="1:8" x14ac:dyDescent="0.2">
      <c r="A390" s="2" t="s">
        <v>39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2">
      <c r="A391" s="2" t="s">
        <v>40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2">
      <c r="A392" s="2" t="s">
        <v>41</v>
      </c>
      <c r="B392" s="4">
        <v>0</v>
      </c>
      <c r="C392" s="5">
        <v>0</v>
      </c>
      <c r="D392" s="4">
        <v>0</v>
      </c>
      <c r="E392" s="5">
        <v>0</v>
      </c>
      <c r="F392" s="4">
        <v>0</v>
      </c>
      <c r="G392" s="5">
        <v>0</v>
      </c>
      <c r="H392" s="4">
        <v>0</v>
      </c>
    </row>
    <row r="393" spans="1:8" x14ac:dyDescent="0.2">
      <c r="A393" s="2" t="s">
        <v>42</v>
      </c>
      <c r="B393" s="4">
        <v>10</v>
      </c>
      <c r="C393" s="5">
        <v>11.9</v>
      </c>
      <c r="D393" s="4">
        <v>10</v>
      </c>
      <c r="E393" s="5">
        <v>16.95</v>
      </c>
      <c r="F393" s="4">
        <v>0</v>
      </c>
      <c r="G393" s="5">
        <v>0</v>
      </c>
      <c r="H393" s="4">
        <v>0</v>
      </c>
    </row>
    <row r="394" spans="1:8" x14ac:dyDescent="0.2">
      <c r="A394" s="2" t="s">
        <v>43</v>
      </c>
      <c r="B394" s="4">
        <v>0</v>
      </c>
      <c r="C394" s="5">
        <v>0</v>
      </c>
      <c r="D394" s="4">
        <v>0</v>
      </c>
      <c r="E394" s="5">
        <v>0</v>
      </c>
      <c r="F394" s="4">
        <v>0</v>
      </c>
      <c r="G394" s="5">
        <v>0</v>
      </c>
      <c r="H394" s="4">
        <v>0</v>
      </c>
    </row>
    <row r="395" spans="1:8" x14ac:dyDescent="0.2">
      <c r="A395" s="2" t="s">
        <v>44</v>
      </c>
      <c r="B395" s="4">
        <v>2</v>
      </c>
      <c r="C395" s="5">
        <v>2.38</v>
      </c>
      <c r="D395" s="4">
        <v>1</v>
      </c>
      <c r="E395" s="5">
        <v>1.69</v>
      </c>
      <c r="F395" s="4">
        <v>1</v>
      </c>
      <c r="G395" s="5">
        <v>4</v>
      </c>
      <c r="H395" s="4">
        <v>0</v>
      </c>
    </row>
    <row r="396" spans="1:8" x14ac:dyDescent="0.2">
      <c r="A396" s="2" t="s">
        <v>45</v>
      </c>
      <c r="B396" s="4">
        <v>2</v>
      </c>
      <c r="C396" s="5">
        <v>2.38</v>
      </c>
      <c r="D396" s="4">
        <v>0</v>
      </c>
      <c r="E396" s="5">
        <v>0</v>
      </c>
      <c r="F396" s="4">
        <v>2</v>
      </c>
      <c r="G396" s="5">
        <v>8</v>
      </c>
      <c r="H396" s="4">
        <v>0</v>
      </c>
    </row>
    <row r="397" spans="1:8" x14ac:dyDescent="0.2">
      <c r="A397" s="2" t="s">
        <v>46</v>
      </c>
      <c r="B397" s="4">
        <v>7</v>
      </c>
      <c r="C397" s="5">
        <v>8.33</v>
      </c>
      <c r="D397" s="4">
        <v>3</v>
      </c>
      <c r="E397" s="5">
        <v>5.08</v>
      </c>
      <c r="F397" s="4">
        <v>4</v>
      </c>
      <c r="G397" s="5">
        <v>16</v>
      </c>
      <c r="H397" s="4">
        <v>0</v>
      </c>
    </row>
    <row r="398" spans="1:8" x14ac:dyDescent="0.2">
      <c r="A398" s="2" t="s">
        <v>47</v>
      </c>
      <c r="B398" s="4">
        <v>12</v>
      </c>
      <c r="C398" s="5">
        <v>14.29</v>
      </c>
      <c r="D398" s="4">
        <v>11</v>
      </c>
      <c r="E398" s="5">
        <v>18.64</v>
      </c>
      <c r="F398" s="4">
        <v>1</v>
      </c>
      <c r="G398" s="5">
        <v>4</v>
      </c>
      <c r="H398" s="4">
        <v>0</v>
      </c>
    </row>
    <row r="399" spans="1:8" x14ac:dyDescent="0.2">
      <c r="A399" s="2" t="s">
        <v>48</v>
      </c>
      <c r="B399" s="4">
        <v>6</v>
      </c>
      <c r="C399" s="5">
        <v>7.14</v>
      </c>
      <c r="D399" s="4">
        <v>6</v>
      </c>
      <c r="E399" s="5">
        <v>10.17</v>
      </c>
      <c r="F399" s="4">
        <v>0</v>
      </c>
      <c r="G399" s="5">
        <v>0</v>
      </c>
      <c r="H399" s="4">
        <v>0</v>
      </c>
    </row>
    <row r="400" spans="1:8" x14ac:dyDescent="0.2">
      <c r="A400" s="2" t="s">
        <v>49</v>
      </c>
      <c r="B400" s="4">
        <v>4</v>
      </c>
      <c r="C400" s="5">
        <v>4.76</v>
      </c>
      <c r="D400" s="4">
        <v>3</v>
      </c>
      <c r="E400" s="5">
        <v>5.08</v>
      </c>
      <c r="F400" s="4">
        <v>1</v>
      </c>
      <c r="G400" s="5">
        <v>4</v>
      </c>
      <c r="H400" s="4">
        <v>0</v>
      </c>
    </row>
    <row r="401" spans="1:8" x14ac:dyDescent="0.2">
      <c r="A401" s="2" t="s">
        <v>50</v>
      </c>
      <c r="B401" s="4">
        <v>3</v>
      </c>
      <c r="C401" s="5">
        <v>3.57</v>
      </c>
      <c r="D401" s="4">
        <v>2</v>
      </c>
      <c r="E401" s="5">
        <v>3.39</v>
      </c>
      <c r="F401" s="4">
        <v>1</v>
      </c>
      <c r="G401" s="5">
        <v>4</v>
      </c>
      <c r="H401" s="4">
        <v>0</v>
      </c>
    </row>
    <row r="402" spans="1:8" x14ac:dyDescent="0.2">
      <c r="A402" s="1" t="s">
        <v>25</v>
      </c>
      <c r="B402" s="4">
        <v>382</v>
      </c>
      <c r="C402" s="5">
        <v>99.99</v>
      </c>
      <c r="D402" s="4">
        <v>243</v>
      </c>
      <c r="E402" s="5">
        <v>100.02000000000001</v>
      </c>
      <c r="F402" s="4">
        <v>137</v>
      </c>
      <c r="G402" s="5">
        <v>100.01</v>
      </c>
      <c r="H402" s="4">
        <v>0</v>
      </c>
    </row>
    <row r="403" spans="1:8" x14ac:dyDescent="0.2">
      <c r="A403" s="2" t="s">
        <v>36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37</v>
      </c>
      <c r="B404" s="4">
        <v>93</v>
      </c>
      <c r="C404" s="5">
        <v>24.35</v>
      </c>
      <c r="D404" s="4">
        <v>56</v>
      </c>
      <c r="E404" s="5">
        <v>23.05</v>
      </c>
      <c r="F404" s="4">
        <v>37</v>
      </c>
      <c r="G404" s="5">
        <v>27.01</v>
      </c>
      <c r="H404" s="4">
        <v>0</v>
      </c>
    </row>
    <row r="405" spans="1:8" x14ac:dyDescent="0.2">
      <c r="A405" s="2" t="s">
        <v>38</v>
      </c>
      <c r="B405" s="4">
        <v>39</v>
      </c>
      <c r="C405" s="5">
        <v>10.210000000000001</v>
      </c>
      <c r="D405" s="4">
        <v>13</v>
      </c>
      <c r="E405" s="5">
        <v>5.35</v>
      </c>
      <c r="F405" s="4">
        <v>26</v>
      </c>
      <c r="G405" s="5">
        <v>18.98</v>
      </c>
      <c r="H405" s="4">
        <v>0</v>
      </c>
    </row>
    <row r="406" spans="1:8" x14ac:dyDescent="0.2">
      <c r="A406" s="2" t="s">
        <v>39</v>
      </c>
      <c r="B406" s="4">
        <v>2</v>
      </c>
      <c r="C406" s="5">
        <v>0.52</v>
      </c>
      <c r="D406" s="4">
        <v>0</v>
      </c>
      <c r="E406" s="5">
        <v>0</v>
      </c>
      <c r="F406" s="4">
        <v>2</v>
      </c>
      <c r="G406" s="5">
        <v>1.46</v>
      </c>
      <c r="H406" s="4">
        <v>0</v>
      </c>
    </row>
    <row r="407" spans="1:8" x14ac:dyDescent="0.2">
      <c r="A407" s="2" t="s">
        <v>40</v>
      </c>
      <c r="B407" s="4">
        <v>0</v>
      </c>
      <c r="C407" s="5">
        <v>0</v>
      </c>
      <c r="D407" s="4">
        <v>0</v>
      </c>
      <c r="E407" s="5">
        <v>0</v>
      </c>
      <c r="F407" s="4">
        <v>0</v>
      </c>
      <c r="G407" s="5">
        <v>0</v>
      </c>
      <c r="H407" s="4">
        <v>0</v>
      </c>
    </row>
    <row r="408" spans="1:8" x14ac:dyDescent="0.2">
      <c r="A408" s="2" t="s">
        <v>41</v>
      </c>
      <c r="B408" s="4">
        <v>3</v>
      </c>
      <c r="C408" s="5">
        <v>0.79</v>
      </c>
      <c r="D408" s="4">
        <v>1</v>
      </c>
      <c r="E408" s="5">
        <v>0.41</v>
      </c>
      <c r="F408" s="4">
        <v>2</v>
      </c>
      <c r="G408" s="5">
        <v>1.46</v>
      </c>
      <c r="H408" s="4">
        <v>0</v>
      </c>
    </row>
    <row r="409" spans="1:8" x14ac:dyDescent="0.2">
      <c r="A409" s="2" t="s">
        <v>42</v>
      </c>
      <c r="B409" s="4">
        <v>84</v>
      </c>
      <c r="C409" s="5">
        <v>21.99</v>
      </c>
      <c r="D409" s="4">
        <v>51</v>
      </c>
      <c r="E409" s="5">
        <v>20.99</v>
      </c>
      <c r="F409" s="4">
        <v>33</v>
      </c>
      <c r="G409" s="5">
        <v>24.09</v>
      </c>
      <c r="H409" s="4">
        <v>0</v>
      </c>
    </row>
    <row r="410" spans="1:8" x14ac:dyDescent="0.2">
      <c r="A410" s="2" t="s">
        <v>43</v>
      </c>
      <c r="B410" s="4">
        <v>2</v>
      </c>
      <c r="C410" s="5">
        <v>0.52</v>
      </c>
      <c r="D410" s="4">
        <v>0</v>
      </c>
      <c r="E410" s="5">
        <v>0</v>
      </c>
      <c r="F410" s="4">
        <v>2</v>
      </c>
      <c r="G410" s="5">
        <v>1.46</v>
      </c>
      <c r="H410" s="4">
        <v>0</v>
      </c>
    </row>
    <row r="411" spans="1:8" x14ac:dyDescent="0.2">
      <c r="A411" s="2" t="s">
        <v>44</v>
      </c>
      <c r="B411" s="4">
        <v>23</v>
      </c>
      <c r="C411" s="5">
        <v>6.02</v>
      </c>
      <c r="D411" s="4">
        <v>17</v>
      </c>
      <c r="E411" s="5">
        <v>7</v>
      </c>
      <c r="F411" s="4">
        <v>6</v>
      </c>
      <c r="G411" s="5">
        <v>4.38</v>
      </c>
      <c r="H411" s="4">
        <v>0</v>
      </c>
    </row>
    <row r="412" spans="1:8" x14ac:dyDescent="0.2">
      <c r="A412" s="2" t="s">
        <v>45</v>
      </c>
      <c r="B412" s="4">
        <v>11</v>
      </c>
      <c r="C412" s="5">
        <v>2.88</v>
      </c>
      <c r="D412" s="4">
        <v>5</v>
      </c>
      <c r="E412" s="5">
        <v>2.06</v>
      </c>
      <c r="F412" s="4">
        <v>5</v>
      </c>
      <c r="G412" s="5">
        <v>3.65</v>
      </c>
      <c r="H412" s="4">
        <v>0</v>
      </c>
    </row>
    <row r="413" spans="1:8" x14ac:dyDescent="0.2">
      <c r="A413" s="2" t="s">
        <v>46</v>
      </c>
      <c r="B413" s="4">
        <v>30</v>
      </c>
      <c r="C413" s="5">
        <v>7.85</v>
      </c>
      <c r="D413" s="4">
        <v>25</v>
      </c>
      <c r="E413" s="5">
        <v>10.29</v>
      </c>
      <c r="F413" s="4">
        <v>5</v>
      </c>
      <c r="G413" s="5">
        <v>3.65</v>
      </c>
      <c r="H413" s="4">
        <v>0</v>
      </c>
    </row>
    <row r="414" spans="1:8" x14ac:dyDescent="0.2">
      <c r="A414" s="2" t="s">
        <v>47</v>
      </c>
      <c r="B414" s="4">
        <v>53</v>
      </c>
      <c r="C414" s="5">
        <v>13.87</v>
      </c>
      <c r="D414" s="4">
        <v>45</v>
      </c>
      <c r="E414" s="5">
        <v>18.52</v>
      </c>
      <c r="F414" s="4">
        <v>8</v>
      </c>
      <c r="G414" s="5">
        <v>5.84</v>
      </c>
      <c r="H414" s="4">
        <v>0</v>
      </c>
    </row>
    <row r="415" spans="1:8" x14ac:dyDescent="0.2">
      <c r="A415" s="2" t="s">
        <v>48</v>
      </c>
      <c r="B415" s="4">
        <v>12</v>
      </c>
      <c r="C415" s="5">
        <v>3.14</v>
      </c>
      <c r="D415" s="4">
        <v>11</v>
      </c>
      <c r="E415" s="5">
        <v>4.53</v>
      </c>
      <c r="F415" s="4">
        <v>0</v>
      </c>
      <c r="G415" s="5">
        <v>0</v>
      </c>
      <c r="H415" s="4">
        <v>0</v>
      </c>
    </row>
    <row r="416" spans="1:8" x14ac:dyDescent="0.2">
      <c r="A416" s="2" t="s">
        <v>49</v>
      </c>
      <c r="B416" s="4">
        <v>16</v>
      </c>
      <c r="C416" s="5">
        <v>4.1900000000000004</v>
      </c>
      <c r="D416" s="4">
        <v>11</v>
      </c>
      <c r="E416" s="5">
        <v>4.53</v>
      </c>
      <c r="F416" s="4">
        <v>5</v>
      </c>
      <c r="G416" s="5">
        <v>3.65</v>
      </c>
      <c r="H416" s="4">
        <v>0</v>
      </c>
    </row>
    <row r="417" spans="1:8" x14ac:dyDescent="0.2">
      <c r="A417" s="2" t="s">
        <v>50</v>
      </c>
      <c r="B417" s="4">
        <v>14</v>
      </c>
      <c r="C417" s="5">
        <v>3.66</v>
      </c>
      <c r="D417" s="4">
        <v>8</v>
      </c>
      <c r="E417" s="5">
        <v>3.29</v>
      </c>
      <c r="F417" s="4">
        <v>6</v>
      </c>
      <c r="G417" s="5">
        <v>4.38</v>
      </c>
      <c r="H417" s="4">
        <v>0</v>
      </c>
    </row>
    <row r="418" spans="1:8" x14ac:dyDescent="0.2">
      <c r="A418" s="1" t="s">
        <v>26</v>
      </c>
      <c r="B418" s="4">
        <v>239</v>
      </c>
      <c r="C418" s="5">
        <v>100.02000000000001</v>
      </c>
      <c r="D418" s="4">
        <v>174</v>
      </c>
      <c r="E418" s="5">
        <v>100.00000000000001</v>
      </c>
      <c r="F418" s="4">
        <v>61</v>
      </c>
      <c r="G418" s="5">
        <v>100</v>
      </c>
      <c r="H418" s="4">
        <v>0</v>
      </c>
    </row>
    <row r="419" spans="1:8" x14ac:dyDescent="0.2">
      <c r="A419" s="2" t="s">
        <v>36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37</v>
      </c>
      <c r="B420" s="4">
        <v>25</v>
      </c>
      <c r="C420" s="5">
        <v>10.46</v>
      </c>
      <c r="D420" s="4">
        <v>11</v>
      </c>
      <c r="E420" s="5">
        <v>6.32</v>
      </c>
      <c r="F420" s="4">
        <v>14</v>
      </c>
      <c r="G420" s="5">
        <v>22.95</v>
      </c>
      <c r="H420" s="4">
        <v>0</v>
      </c>
    </row>
    <row r="421" spans="1:8" x14ac:dyDescent="0.2">
      <c r="A421" s="2" t="s">
        <v>38</v>
      </c>
      <c r="B421" s="4">
        <v>7</v>
      </c>
      <c r="C421" s="5">
        <v>2.93</v>
      </c>
      <c r="D421" s="4">
        <v>4</v>
      </c>
      <c r="E421" s="5">
        <v>2.2999999999999998</v>
      </c>
      <c r="F421" s="4">
        <v>3</v>
      </c>
      <c r="G421" s="5">
        <v>4.92</v>
      </c>
      <c r="H421" s="4">
        <v>0</v>
      </c>
    </row>
    <row r="422" spans="1:8" x14ac:dyDescent="0.2">
      <c r="A422" s="2" t="s">
        <v>39</v>
      </c>
      <c r="B422" s="4">
        <v>1</v>
      </c>
      <c r="C422" s="5">
        <v>0.42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2">
      <c r="A423" s="2" t="s">
        <v>40</v>
      </c>
      <c r="B423" s="4">
        <v>0</v>
      </c>
      <c r="C423" s="5">
        <v>0</v>
      </c>
      <c r="D423" s="4">
        <v>0</v>
      </c>
      <c r="E423" s="5">
        <v>0</v>
      </c>
      <c r="F423" s="4">
        <v>0</v>
      </c>
      <c r="G423" s="5">
        <v>0</v>
      </c>
      <c r="H423" s="4">
        <v>0</v>
      </c>
    </row>
    <row r="424" spans="1:8" x14ac:dyDescent="0.2">
      <c r="A424" s="2" t="s">
        <v>41</v>
      </c>
      <c r="B424" s="4">
        <v>3</v>
      </c>
      <c r="C424" s="5">
        <v>1.26</v>
      </c>
      <c r="D424" s="4">
        <v>0</v>
      </c>
      <c r="E424" s="5">
        <v>0</v>
      </c>
      <c r="F424" s="4">
        <v>3</v>
      </c>
      <c r="G424" s="5">
        <v>4.92</v>
      </c>
      <c r="H424" s="4">
        <v>0</v>
      </c>
    </row>
    <row r="425" spans="1:8" x14ac:dyDescent="0.2">
      <c r="A425" s="2" t="s">
        <v>42</v>
      </c>
      <c r="B425" s="4">
        <v>30</v>
      </c>
      <c r="C425" s="5">
        <v>12.55</v>
      </c>
      <c r="D425" s="4">
        <v>19</v>
      </c>
      <c r="E425" s="5">
        <v>10.92</v>
      </c>
      <c r="F425" s="4">
        <v>11</v>
      </c>
      <c r="G425" s="5">
        <v>18.03</v>
      </c>
      <c r="H425" s="4">
        <v>0</v>
      </c>
    </row>
    <row r="426" spans="1:8" x14ac:dyDescent="0.2">
      <c r="A426" s="2" t="s">
        <v>43</v>
      </c>
      <c r="B426" s="4">
        <v>0</v>
      </c>
      <c r="C426" s="5">
        <v>0</v>
      </c>
      <c r="D426" s="4">
        <v>0</v>
      </c>
      <c r="E426" s="5">
        <v>0</v>
      </c>
      <c r="F426" s="4">
        <v>0</v>
      </c>
      <c r="G426" s="5">
        <v>0</v>
      </c>
      <c r="H426" s="4">
        <v>0</v>
      </c>
    </row>
    <row r="427" spans="1:8" x14ac:dyDescent="0.2">
      <c r="A427" s="2" t="s">
        <v>44</v>
      </c>
      <c r="B427" s="4">
        <v>3</v>
      </c>
      <c r="C427" s="5">
        <v>1.26</v>
      </c>
      <c r="D427" s="4">
        <v>0</v>
      </c>
      <c r="E427" s="5">
        <v>0</v>
      </c>
      <c r="F427" s="4">
        <v>3</v>
      </c>
      <c r="G427" s="5">
        <v>4.92</v>
      </c>
      <c r="H427" s="4">
        <v>0</v>
      </c>
    </row>
    <row r="428" spans="1:8" x14ac:dyDescent="0.2">
      <c r="A428" s="2" t="s">
        <v>45</v>
      </c>
      <c r="B428" s="4">
        <v>3</v>
      </c>
      <c r="C428" s="5">
        <v>1.26</v>
      </c>
      <c r="D428" s="4">
        <v>2</v>
      </c>
      <c r="E428" s="5">
        <v>1.1499999999999999</v>
      </c>
      <c r="F428" s="4">
        <v>0</v>
      </c>
      <c r="G428" s="5">
        <v>0</v>
      </c>
      <c r="H428" s="4">
        <v>0</v>
      </c>
    </row>
    <row r="429" spans="1:8" x14ac:dyDescent="0.2">
      <c r="A429" s="2" t="s">
        <v>46</v>
      </c>
      <c r="B429" s="4">
        <v>144</v>
      </c>
      <c r="C429" s="5">
        <v>60.25</v>
      </c>
      <c r="D429" s="4">
        <v>121</v>
      </c>
      <c r="E429" s="5">
        <v>69.540000000000006</v>
      </c>
      <c r="F429" s="4">
        <v>23</v>
      </c>
      <c r="G429" s="5">
        <v>37.700000000000003</v>
      </c>
      <c r="H429" s="4">
        <v>0</v>
      </c>
    </row>
    <row r="430" spans="1:8" x14ac:dyDescent="0.2">
      <c r="A430" s="2" t="s">
        <v>47</v>
      </c>
      <c r="B430" s="4">
        <v>13</v>
      </c>
      <c r="C430" s="5">
        <v>5.44</v>
      </c>
      <c r="D430" s="4">
        <v>11</v>
      </c>
      <c r="E430" s="5">
        <v>6.32</v>
      </c>
      <c r="F430" s="4">
        <v>1</v>
      </c>
      <c r="G430" s="5">
        <v>1.64</v>
      </c>
      <c r="H430" s="4">
        <v>0</v>
      </c>
    </row>
    <row r="431" spans="1:8" x14ac:dyDescent="0.2">
      <c r="A431" s="2" t="s">
        <v>48</v>
      </c>
      <c r="B431" s="4">
        <v>1</v>
      </c>
      <c r="C431" s="5">
        <v>0.42</v>
      </c>
      <c r="D431" s="4">
        <v>0</v>
      </c>
      <c r="E431" s="5">
        <v>0</v>
      </c>
      <c r="F431" s="4">
        <v>1</v>
      </c>
      <c r="G431" s="5">
        <v>1.64</v>
      </c>
      <c r="H431" s="4">
        <v>0</v>
      </c>
    </row>
    <row r="432" spans="1:8" x14ac:dyDescent="0.2">
      <c r="A432" s="2" t="s">
        <v>49</v>
      </c>
      <c r="B432" s="4">
        <v>3</v>
      </c>
      <c r="C432" s="5">
        <v>1.26</v>
      </c>
      <c r="D432" s="4">
        <v>2</v>
      </c>
      <c r="E432" s="5">
        <v>1.1499999999999999</v>
      </c>
      <c r="F432" s="4">
        <v>0</v>
      </c>
      <c r="G432" s="5">
        <v>0</v>
      </c>
      <c r="H432" s="4">
        <v>0</v>
      </c>
    </row>
    <row r="433" spans="1:8" x14ac:dyDescent="0.2">
      <c r="A433" s="2" t="s">
        <v>50</v>
      </c>
      <c r="B433" s="4">
        <v>6</v>
      </c>
      <c r="C433" s="5">
        <v>2.5099999999999998</v>
      </c>
      <c r="D433" s="4">
        <v>4</v>
      </c>
      <c r="E433" s="5">
        <v>2.2999999999999998</v>
      </c>
      <c r="F433" s="4">
        <v>2</v>
      </c>
      <c r="G433" s="5">
        <v>3.28</v>
      </c>
      <c r="H433" s="4">
        <v>0</v>
      </c>
    </row>
    <row r="434" spans="1:8" x14ac:dyDescent="0.2">
      <c r="A434" s="1" t="s">
        <v>27</v>
      </c>
      <c r="B434" s="4">
        <v>66</v>
      </c>
      <c r="C434" s="5">
        <v>100.02</v>
      </c>
      <c r="D434" s="4">
        <v>39</v>
      </c>
      <c r="E434" s="5">
        <v>99.980000000000018</v>
      </c>
      <c r="F434" s="4">
        <v>24</v>
      </c>
      <c r="G434" s="5">
        <v>100</v>
      </c>
      <c r="H434" s="4">
        <v>1</v>
      </c>
    </row>
    <row r="435" spans="1:8" x14ac:dyDescent="0.2">
      <c r="A435" s="2" t="s">
        <v>36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37</v>
      </c>
      <c r="B436" s="4">
        <v>13</v>
      </c>
      <c r="C436" s="5">
        <v>19.7</v>
      </c>
      <c r="D436" s="4">
        <v>7</v>
      </c>
      <c r="E436" s="5">
        <v>17.95</v>
      </c>
      <c r="F436" s="4">
        <v>6</v>
      </c>
      <c r="G436" s="5">
        <v>25</v>
      </c>
      <c r="H436" s="4">
        <v>0</v>
      </c>
    </row>
    <row r="437" spans="1:8" x14ac:dyDescent="0.2">
      <c r="A437" s="2" t="s">
        <v>38</v>
      </c>
      <c r="B437" s="4">
        <v>7</v>
      </c>
      <c r="C437" s="5">
        <v>10.61</v>
      </c>
      <c r="D437" s="4">
        <v>2</v>
      </c>
      <c r="E437" s="5">
        <v>5.13</v>
      </c>
      <c r="F437" s="4">
        <v>5</v>
      </c>
      <c r="G437" s="5">
        <v>20.83</v>
      </c>
      <c r="H437" s="4">
        <v>0</v>
      </c>
    </row>
    <row r="438" spans="1:8" x14ac:dyDescent="0.2">
      <c r="A438" s="2" t="s">
        <v>39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2">
      <c r="A439" s="2" t="s">
        <v>40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2">
      <c r="A440" s="2" t="s">
        <v>41</v>
      </c>
      <c r="B440" s="4">
        <v>1</v>
      </c>
      <c r="C440" s="5">
        <v>1.52</v>
      </c>
      <c r="D440" s="4">
        <v>0</v>
      </c>
      <c r="E440" s="5">
        <v>0</v>
      </c>
      <c r="F440" s="4">
        <v>0</v>
      </c>
      <c r="G440" s="5">
        <v>0</v>
      </c>
      <c r="H440" s="4">
        <v>1</v>
      </c>
    </row>
    <row r="441" spans="1:8" x14ac:dyDescent="0.2">
      <c r="A441" s="2" t="s">
        <v>42</v>
      </c>
      <c r="B441" s="4">
        <v>11</v>
      </c>
      <c r="C441" s="5">
        <v>16.670000000000002</v>
      </c>
      <c r="D441" s="4">
        <v>6</v>
      </c>
      <c r="E441" s="5">
        <v>15.38</v>
      </c>
      <c r="F441" s="4">
        <v>5</v>
      </c>
      <c r="G441" s="5">
        <v>20.83</v>
      </c>
      <c r="H441" s="4">
        <v>0</v>
      </c>
    </row>
    <row r="442" spans="1:8" x14ac:dyDescent="0.2">
      <c r="A442" s="2" t="s">
        <v>43</v>
      </c>
      <c r="B442" s="4">
        <v>0</v>
      </c>
      <c r="C442" s="5">
        <v>0</v>
      </c>
      <c r="D442" s="4">
        <v>0</v>
      </c>
      <c r="E442" s="5">
        <v>0</v>
      </c>
      <c r="F442" s="4">
        <v>0</v>
      </c>
      <c r="G442" s="5">
        <v>0</v>
      </c>
      <c r="H442" s="4">
        <v>0</v>
      </c>
    </row>
    <row r="443" spans="1:8" x14ac:dyDescent="0.2">
      <c r="A443" s="2" t="s">
        <v>44</v>
      </c>
      <c r="B443" s="4">
        <v>3</v>
      </c>
      <c r="C443" s="5">
        <v>4.55</v>
      </c>
      <c r="D443" s="4">
        <v>1</v>
      </c>
      <c r="E443" s="5">
        <v>2.56</v>
      </c>
      <c r="F443" s="4">
        <v>2</v>
      </c>
      <c r="G443" s="5">
        <v>8.33</v>
      </c>
      <c r="H443" s="4">
        <v>0</v>
      </c>
    </row>
    <row r="444" spans="1:8" x14ac:dyDescent="0.2">
      <c r="A444" s="2" t="s">
        <v>45</v>
      </c>
      <c r="B444" s="4">
        <v>2</v>
      </c>
      <c r="C444" s="5">
        <v>3.03</v>
      </c>
      <c r="D444" s="4">
        <v>1</v>
      </c>
      <c r="E444" s="5">
        <v>2.56</v>
      </c>
      <c r="F444" s="4">
        <v>1</v>
      </c>
      <c r="G444" s="5">
        <v>4.17</v>
      </c>
      <c r="H444" s="4">
        <v>0</v>
      </c>
    </row>
    <row r="445" spans="1:8" x14ac:dyDescent="0.2">
      <c r="A445" s="2" t="s">
        <v>46</v>
      </c>
      <c r="B445" s="4">
        <v>14</v>
      </c>
      <c r="C445" s="5">
        <v>21.21</v>
      </c>
      <c r="D445" s="4">
        <v>12</v>
      </c>
      <c r="E445" s="5">
        <v>30.77</v>
      </c>
      <c r="F445" s="4">
        <v>2</v>
      </c>
      <c r="G445" s="5">
        <v>8.33</v>
      </c>
      <c r="H445" s="4">
        <v>0</v>
      </c>
    </row>
    <row r="446" spans="1:8" x14ac:dyDescent="0.2">
      <c r="A446" s="2" t="s">
        <v>47</v>
      </c>
      <c r="B446" s="4">
        <v>6</v>
      </c>
      <c r="C446" s="5">
        <v>9.09</v>
      </c>
      <c r="D446" s="4">
        <v>5</v>
      </c>
      <c r="E446" s="5">
        <v>12.82</v>
      </c>
      <c r="F446" s="4">
        <v>1</v>
      </c>
      <c r="G446" s="5">
        <v>4.17</v>
      </c>
      <c r="H446" s="4">
        <v>0</v>
      </c>
    </row>
    <row r="447" spans="1:8" x14ac:dyDescent="0.2">
      <c r="A447" s="2" t="s">
        <v>48</v>
      </c>
      <c r="B447" s="4">
        <v>4</v>
      </c>
      <c r="C447" s="5">
        <v>6.06</v>
      </c>
      <c r="D447" s="4">
        <v>1</v>
      </c>
      <c r="E447" s="5">
        <v>2.56</v>
      </c>
      <c r="F447" s="4">
        <v>1</v>
      </c>
      <c r="G447" s="5">
        <v>4.17</v>
      </c>
      <c r="H447" s="4">
        <v>0</v>
      </c>
    </row>
    <row r="448" spans="1:8" x14ac:dyDescent="0.2">
      <c r="A448" s="2" t="s">
        <v>49</v>
      </c>
      <c r="B448" s="4">
        <v>1</v>
      </c>
      <c r="C448" s="5">
        <v>1.52</v>
      </c>
      <c r="D448" s="4">
        <v>1</v>
      </c>
      <c r="E448" s="5">
        <v>2.56</v>
      </c>
      <c r="F448" s="4">
        <v>0</v>
      </c>
      <c r="G448" s="5">
        <v>0</v>
      </c>
      <c r="H448" s="4">
        <v>0</v>
      </c>
    </row>
    <row r="449" spans="1:8" x14ac:dyDescent="0.2">
      <c r="A449" s="2" t="s">
        <v>50</v>
      </c>
      <c r="B449" s="4">
        <v>4</v>
      </c>
      <c r="C449" s="5">
        <v>6.06</v>
      </c>
      <c r="D449" s="4">
        <v>3</v>
      </c>
      <c r="E449" s="5">
        <v>7.69</v>
      </c>
      <c r="F449" s="4">
        <v>1</v>
      </c>
      <c r="G449" s="5">
        <v>4.17</v>
      </c>
      <c r="H449" s="4">
        <v>0</v>
      </c>
    </row>
    <row r="450" spans="1:8" x14ac:dyDescent="0.2">
      <c r="A450" s="1" t="s">
        <v>28</v>
      </c>
      <c r="B450" s="4">
        <v>117</v>
      </c>
      <c r="C450" s="5">
        <v>99.969999999999985</v>
      </c>
      <c r="D450" s="4">
        <v>76</v>
      </c>
      <c r="E450" s="5">
        <v>100</v>
      </c>
      <c r="F450" s="4">
        <v>40</v>
      </c>
      <c r="G450" s="5">
        <v>100</v>
      </c>
      <c r="H450" s="4">
        <v>0</v>
      </c>
    </row>
    <row r="451" spans="1:8" x14ac:dyDescent="0.2">
      <c r="A451" s="2" t="s">
        <v>36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37</v>
      </c>
      <c r="B452" s="4">
        <v>39</v>
      </c>
      <c r="C452" s="5">
        <v>33.33</v>
      </c>
      <c r="D452" s="4">
        <v>25</v>
      </c>
      <c r="E452" s="5">
        <v>32.89</v>
      </c>
      <c r="F452" s="4">
        <v>14</v>
      </c>
      <c r="G452" s="5">
        <v>35</v>
      </c>
      <c r="H452" s="4">
        <v>0</v>
      </c>
    </row>
    <row r="453" spans="1:8" x14ac:dyDescent="0.2">
      <c r="A453" s="2" t="s">
        <v>38</v>
      </c>
      <c r="B453" s="4">
        <v>13</v>
      </c>
      <c r="C453" s="5">
        <v>11.11</v>
      </c>
      <c r="D453" s="4">
        <v>3</v>
      </c>
      <c r="E453" s="5">
        <v>3.95</v>
      </c>
      <c r="F453" s="4">
        <v>10</v>
      </c>
      <c r="G453" s="5">
        <v>25</v>
      </c>
      <c r="H453" s="4">
        <v>0</v>
      </c>
    </row>
    <row r="454" spans="1:8" x14ac:dyDescent="0.2">
      <c r="A454" s="2" t="s">
        <v>39</v>
      </c>
      <c r="B454" s="4">
        <v>1</v>
      </c>
      <c r="C454" s="5">
        <v>0.85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2">
      <c r="A455" s="2" t="s">
        <v>40</v>
      </c>
      <c r="B455" s="4">
        <v>0</v>
      </c>
      <c r="C455" s="5">
        <v>0</v>
      </c>
      <c r="D455" s="4">
        <v>0</v>
      </c>
      <c r="E455" s="5">
        <v>0</v>
      </c>
      <c r="F455" s="4">
        <v>0</v>
      </c>
      <c r="G455" s="5">
        <v>0</v>
      </c>
      <c r="H455" s="4">
        <v>0</v>
      </c>
    </row>
    <row r="456" spans="1:8" x14ac:dyDescent="0.2">
      <c r="A456" s="2" t="s">
        <v>41</v>
      </c>
      <c r="B456" s="4">
        <v>1</v>
      </c>
      <c r="C456" s="5">
        <v>0.85</v>
      </c>
      <c r="D456" s="4">
        <v>0</v>
      </c>
      <c r="E456" s="5">
        <v>0</v>
      </c>
      <c r="F456" s="4">
        <v>1</v>
      </c>
      <c r="G456" s="5">
        <v>2.5</v>
      </c>
      <c r="H456" s="4">
        <v>0</v>
      </c>
    </row>
    <row r="457" spans="1:8" x14ac:dyDescent="0.2">
      <c r="A457" s="2" t="s">
        <v>42</v>
      </c>
      <c r="B457" s="4">
        <v>28</v>
      </c>
      <c r="C457" s="5">
        <v>23.93</v>
      </c>
      <c r="D457" s="4">
        <v>19</v>
      </c>
      <c r="E457" s="5">
        <v>25</v>
      </c>
      <c r="F457" s="4">
        <v>9</v>
      </c>
      <c r="G457" s="5">
        <v>22.5</v>
      </c>
      <c r="H457" s="4">
        <v>0</v>
      </c>
    </row>
    <row r="458" spans="1:8" x14ac:dyDescent="0.2">
      <c r="A458" s="2" t="s">
        <v>43</v>
      </c>
      <c r="B458" s="4">
        <v>0</v>
      </c>
      <c r="C458" s="5">
        <v>0</v>
      </c>
      <c r="D458" s="4">
        <v>0</v>
      </c>
      <c r="E458" s="5">
        <v>0</v>
      </c>
      <c r="F458" s="4">
        <v>0</v>
      </c>
      <c r="G458" s="5">
        <v>0</v>
      </c>
      <c r="H458" s="4">
        <v>0</v>
      </c>
    </row>
    <row r="459" spans="1:8" x14ac:dyDescent="0.2">
      <c r="A459" s="2" t="s">
        <v>44</v>
      </c>
      <c r="B459" s="4">
        <v>2</v>
      </c>
      <c r="C459" s="5">
        <v>1.71</v>
      </c>
      <c r="D459" s="4">
        <v>0</v>
      </c>
      <c r="E459" s="5">
        <v>0</v>
      </c>
      <c r="F459" s="4">
        <v>2</v>
      </c>
      <c r="G459" s="5">
        <v>5</v>
      </c>
      <c r="H459" s="4">
        <v>0</v>
      </c>
    </row>
    <row r="460" spans="1:8" x14ac:dyDescent="0.2">
      <c r="A460" s="2" t="s">
        <v>45</v>
      </c>
      <c r="B460" s="4">
        <v>2</v>
      </c>
      <c r="C460" s="5">
        <v>1.71</v>
      </c>
      <c r="D460" s="4">
        <v>2</v>
      </c>
      <c r="E460" s="5">
        <v>2.63</v>
      </c>
      <c r="F460" s="4">
        <v>0</v>
      </c>
      <c r="G460" s="5">
        <v>0</v>
      </c>
      <c r="H460" s="4">
        <v>0</v>
      </c>
    </row>
    <row r="461" spans="1:8" x14ac:dyDescent="0.2">
      <c r="A461" s="2" t="s">
        <v>46</v>
      </c>
      <c r="B461" s="4">
        <v>7</v>
      </c>
      <c r="C461" s="5">
        <v>5.98</v>
      </c>
      <c r="D461" s="4">
        <v>5</v>
      </c>
      <c r="E461" s="5">
        <v>6.58</v>
      </c>
      <c r="F461" s="4">
        <v>2</v>
      </c>
      <c r="G461" s="5">
        <v>5</v>
      </c>
      <c r="H461" s="4">
        <v>0</v>
      </c>
    </row>
    <row r="462" spans="1:8" x14ac:dyDescent="0.2">
      <c r="A462" s="2" t="s">
        <v>47</v>
      </c>
      <c r="B462" s="4">
        <v>13</v>
      </c>
      <c r="C462" s="5">
        <v>11.11</v>
      </c>
      <c r="D462" s="4">
        <v>13</v>
      </c>
      <c r="E462" s="5">
        <v>17.11</v>
      </c>
      <c r="F462" s="4">
        <v>0</v>
      </c>
      <c r="G462" s="5">
        <v>0</v>
      </c>
      <c r="H462" s="4">
        <v>0</v>
      </c>
    </row>
    <row r="463" spans="1:8" x14ac:dyDescent="0.2">
      <c r="A463" s="2" t="s">
        <v>48</v>
      </c>
      <c r="B463" s="4">
        <v>3</v>
      </c>
      <c r="C463" s="5">
        <v>2.56</v>
      </c>
      <c r="D463" s="4">
        <v>2</v>
      </c>
      <c r="E463" s="5">
        <v>2.63</v>
      </c>
      <c r="F463" s="4">
        <v>1</v>
      </c>
      <c r="G463" s="5">
        <v>2.5</v>
      </c>
      <c r="H463" s="4">
        <v>0</v>
      </c>
    </row>
    <row r="464" spans="1:8" x14ac:dyDescent="0.2">
      <c r="A464" s="2" t="s">
        <v>49</v>
      </c>
      <c r="B464" s="4">
        <v>3</v>
      </c>
      <c r="C464" s="5">
        <v>2.56</v>
      </c>
      <c r="D464" s="4">
        <v>3</v>
      </c>
      <c r="E464" s="5">
        <v>3.95</v>
      </c>
      <c r="F464" s="4">
        <v>0</v>
      </c>
      <c r="G464" s="5">
        <v>0</v>
      </c>
      <c r="H464" s="4">
        <v>0</v>
      </c>
    </row>
    <row r="465" spans="1:8" x14ac:dyDescent="0.2">
      <c r="A465" s="2" t="s">
        <v>50</v>
      </c>
      <c r="B465" s="4">
        <v>5</v>
      </c>
      <c r="C465" s="5">
        <v>4.2699999999999996</v>
      </c>
      <c r="D465" s="4">
        <v>4</v>
      </c>
      <c r="E465" s="5">
        <v>5.26</v>
      </c>
      <c r="F465" s="4">
        <v>1</v>
      </c>
      <c r="G465" s="5">
        <v>2.5</v>
      </c>
      <c r="H465" s="4">
        <v>0</v>
      </c>
    </row>
    <row r="466" spans="1:8" x14ac:dyDescent="0.2">
      <c r="A466" s="1" t="s">
        <v>29</v>
      </c>
      <c r="B466" s="4">
        <v>615</v>
      </c>
      <c r="C466" s="5">
        <v>99.99</v>
      </c>
      <c r="D466" s="4">
        <v>383</v>
      </c>
      <c r="E466" s="5">
        <v>100.01</v>
      </c>
      <c r="F466" s="4">
        <v>216</v>
      </c>
      <c r="G466" s="5">
        <v>99.99</v>
      </c>
      <c r="H466" s="4">
        <v>3</v>
      </c>
    </row>
    <row r="467" spans="1:8" x14ac:dyDescent="0.2">
      <c r="A467" s="2" t="s">
        <v>36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37</v>
      </c>
      <c r="B468" s="4">
        <v>110</v>
      </c>
      <c r="C468" s="5">
        <v>17.89</v>
      </c>
      <c r="D468" s="4">
        <v>69</v>
      </c>
      <c r="E468" s="5">
        <v>18.02</v>
      </c>
      <c r="F468" s="4">
        <v>41</v>
      </c>
      <c r="G468" s="5">
        <v>18.98</v>
      </c>
      <c r="H468" s="4">
        <v>0</v>
      </c>
    </row>
    <row r="469" spans="1:8" x14ac:dyDescent="0.2">
      <c r="A469" s="2" t="s">
        <v>38</v>
      </c>
      <c r="B469" s="4">
        <v>43</v>
      </c>
      <c r="C469" s="5">
        <v>6.99</v>
      </c>
      <c r="D469" s="4">
        <v>20</v>
      </c>
      <c r="E469" s="5">
        <v>5.22</v>
      </c>
      <c r="F469" s="4">
        <v>23</v>
      </c>
      <c r="G469" s="5">
        <v>10.65</v>
      </c>
      <c r="H469" s="4">
        <v>0</v>
      </c>
    </row>
    <row r="470" spans="1:8" x14ac:dyDescent="0.2">
      <c r="A470" s="2" t="s">
        <v>39</v>
      </c>
      <c r="B470" s="4">
        <v>1</v>
      </c>
      <c r="C470" s="5">
        <v>0.16</v>
      </c>
      <c r="D470" s="4">
        <v>0</v>
      </c>
      <c r="E470" s="5">
        <v>0</v>
      </c>
      <c r="F470" s="4">
        <v>1</v>
      </c>
      <c r="G470" s="5">
        <v>0.46</v>
      </c>
      <c r="H470" s="4">
        <v>0</v>
      </c>
    </row>
    <row r="471" spans="1:8" x14ac:dyDescent="0.2">
      <c r="A471" s="2" t="s">
        <v>40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2">
      <c r="A472" s="2" t="s">
        <v>41</v>
      </c>
      <c r="B472" s="4">
        <v>9</v>
      </c>
      <c r="C472" s="5">
        <v>1.46</v>
      </c>
      <c r="D472" s="4">
        <v>1</v>
      </c>
      <c r="E472" s="5">
        <v>0.26</v>
      </c>
      <c r="F472" s="4">
        <v>8</v>
      </c>
      <c r="G472" s="5">
        <v>3.7</v>
      </c>
      <c r="H472" s="4">
        <v>0</v>
      </c>
    </row>
    <row r="473" spans="1:8" x14ac:dyDescent="0.2">
      <c r="A473" s="2" t="s">
        <v>42</v>
      </c>
      <c r="B473" s="4">
        <v>138</v>
      </c>
      <c r="C473" s="5">
        <v>22.44</v>
      </c>
      <c r="D473" s="4">
        <v>77</v>
      </c>
      <c r="E473" s="5">
        <v>20.100000000000001</v>
      </c>
      <c r="F473" s="4">
        <v>60</v>
      </c>
      <c r="G473" s="5">
        <v>27.78</v>
      </c>
      <c r="H473" s="4">
        <v>1</v>
      </c>
    </row>
    <row r="474" spans="1:8" x14ac:dyDescent="0.2">
      <c r="A474" s="2" t="s">
        <v>43</v>
      </c>
      <c r="B474" s="4">
        <v>1</v>
      </c>
      <c r="C474" s="5">
        <v>0.16</v>
      </c>
      <c r="D474" s="4">
        <v>0</v>
      </c>
      <c r="E474" s="5">
        <v>0</v>
      </c>
      <c r="F474" s="4">
        <v>1</v>
      </c>
      <c r="G474" s="5">
        <v>0.46</v>
      </c>
      <c r="H474" s="4">
        <v>0</v>
      </c>
    </row>
    <row r="475" spans="1:8" x14ac:dyDescent="0.2">
      <c r="A475" s="2" t="s">
        <v>44</v>
      </c>
      <c r="B475" s="4">
        <v>15</v>
      </c>
      <c r="C475" s="5">
        <v>2.44</v>
      </c>
      <c r="D475" s="4">
        <v>6</v>
      </c>
      <c r="E475" s="5">
        <v>1.57</v>
      </c>
      <c r="F475" s="4">
        <v>9</v>
      </c>
      <c r="G475" s="5">
        <v>4.17</v>
      </c>
      <c r="H475" s="4">
        <v>0</v>
      </c>
    </row>
    <row r="476" spans="1:8" x14ac:dyDescent="0.2">
      <c r="A476" s="2" t="s">
        <v>45</v>
      </c>
      <c r="B476" s="4">
        <v>12</v>
      </c>
      <c r="C476" s="5">
        <v>1.95</v>
      </c>
      <c r="D476" s="4">
        <v>6</v>
      </c>
      <c r="E476" s="5">
        <v>1.57</v>
      </c>
      <c r="F476" s="4">
        <v>6</v>
      </c>
      <c r="G476" s="5">
        <v>2.78</v>
      </c>
      <c r="H476" s="4">
        <v>0</v>
      </c>
    </row>
    <row r="477" spans="1:8" x14ac:dyDescent="0.2">
      <c r="A477" s="2" t="s">
        <v>46</v>
      </c>
      <c r="B477" s="4">
        <v>150</v>
      </c>
      <c r="C477" s="5">
        <v>24.39</v>
      </c>
      <c r="D477" s="4">
        <v>117</v>
      </c>
      <c r="E477" s="5">
        <v>30.55</v>
      </c>
      <c r="F477" s="4">
        <v>32</v>
      </c>
      <c r="G477" s="5">
        <v>14.81</v>
      </c>
      <c r="H477" s="4">
        <v>0</v>
      </c>
    </row>
    <row r="478" spans="1:8" x14ac:dyDescent="0.2">
      <c r="A478" s="2" t="s">
        <v>47</v>
      </c>
      <c r="B478" s="4">
        <v>70</v>
      </c>
      <c r="C478" s="5">
        <v>11.38</v>
      </c>
      <c r="D478" s="4">
        <v>53</v>
      </c>
      <c r="E478" s="5">
        <v>13.84</v>
      </c>
      <c r="F478" s="4">
        <v>13</v>
      </c>
      <c r="G478" s="5">
        <v>6.02</v>
      </c>
      <c r="H478" s="4">
        <v>0</v>
      </c>
    </row>
    <row r="479" spans="1:8" x14ac:dyDescent="0.2">
      <c r="A479" s="2" t="s">
        <v>48</v>
      </c>
      <c r="B479" s="4">
        <v>22</v>
      </c>
      <c r="C479" s="5">
        <v>3.58</v>
      </c>
      <c r="D479" s="4">
        <v>10</v>
      </c>
      <c r="E479" s="5">
        <v>2.61</v>
      </c>
      <c r="F479" s="4">
        <v>7</v>
      </c>
      <c r="G479" s="5">
        <v>3.24</v>
      </c>
      <c r="H479" s="4">
        <v>0</v>
      </c>
    </row>
    <row r="480" spans="1:8" x14ac:dyDescent="0.2">
      <c r="A480" s="2" t="s">
        <v>49</v>
      </c>
      <c r="B480" s="4">
        <v>17</v>
      </c>
      <c r="C480" s="5">
        <v>2.76</v>
      </c>
      <c r="D480" s="4">
        <v>14</v>
      </c>
      <c r="E480" s="5">
        <v>3.66</v>
      </c>
      <c r="F480" s="4">
        <v>1</v>
      </c>
      <c r="G480" s="5">
        <v>0.46</v>
      </c>
      <c r="H480" s="4">
        <v>1</v>
      </c>
    </row>
    <row r="481" spans="1:8" x14ac:dyDescent="0.2">
      <c r="A481" s="2" t="s">
        <v>50</v>
      </c>
      <c r="B481" s="4">
        <v>27</v>
      </c>
      <c r="C481" s="5">
        <v>4.3899999999999997</v>
      </c>
      <c r="D481" s="4">
        <v>10</v>
      </c>
      <c r="E481" s="5">
        <v>2.61</v>
      </c>
      <c r="F481" s="4">
        <v>14</v>
      </c>
      <c r="G481" s="5">
        <v>6.48</v>
      </c>
      <c r="H481" s="4">
        <v>1</v>
      </c>
    </row>
    <row r="482" spans="1:8" x14ac:dyDescent="0.2">
      <c r="A482" s="1" t="s">
        <v>30</v>
      </c>
      <c r="B482" s="4">
        <v>642</v>
      </c>
      <c r="C482" s="5">
        <v>100.00000000000001</v>
      </c>
      <c r="D482" s="4">
        <v>325</v>
      </c>
      <c r="E482" s="5">
        <v>99.99</v>
      </c>
      <c r="F482" s="4">
        <v>310</v>
      </c>
      <c r="G482" s="5">
        <v>100.00000000000001</v>
      </c>
      <c r="H482" s="4">
        <v>2</v>
      </c>
    </row>
    <row r="483" spans="1:8" x14ac:dyDescent="0.2">
      <c r="A483" s="2" t="s">
        <v>36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37</v>
      </c>
      <c r="B484" s="4">
        <v>113</v>
      </c>
      <c r="C484" s="5">
        <v>17.600000000000001</v>
      </c>
      <c r="D484" s="4">
        <v>33</v>
      </c>
      <c r="E484" s="5">
        <v>10.15</v>
      </c>
      <c r="F484" s="4">
        <v>80</v>
      </c>
      <c r="G484" s="5">
        <v>25.81</v>
      </c>
      <c r="H484" s="4">
        <v>0</v>
      </c>
    </row>
    <row r="485" spans="1:8" x14ac:dyDescent="0.2">
      <c r="A485" s="2" t="s">
        <v>38</v>
      </c>
      <c r="B485" s="4">
        <v>87</v>
      </c>
      <c r="C485" s="5">
        <v>13.55</v>
      </c>
      <c r="D485" s="4">
        <v>31</v>
      </c>
      <c r="E485" s="5">
        <v>9.5399999999999991</v>
      </c>
      <c r="F485" s="4">
        <v>56</v>
      </c>
      <c r="G485" s="5">
        <v>18.059999999999999</v>
      </c>
      <c r="H485" s="4">
        <v>0</v>
      </c>
    </row>
    <row r="486" spans="1:8" x14ac:dyDescent="0.2">
      <c r="A486" s="2" t="s">
        <v>39</v>
      </c>
      <c r="B486" s="4">
        <v>4</v>
      </c>
      <c r="C486" s="5">
        <v>0.62</v>
      </c>
      <c r="D486" s="4">
        <v>0</v>
      </c>
      <c r="E486" s="5">
        <v>0</v>
      </c>
      <c r="F486" s="4">
        <v>4</v>
      </c>
      <c r="G486" s="5">
        <v>1.29</v>
      </c>
      <c r="H486" s="4">
        <v>0</v>
      </c>
    </row>
    <row r="487" spans="1:8" x14ac:dyDescent="0.2">
      <c r="A487" s="2" t="s">
        <v>40</v>
      </c>
      <c r="B487" s="4">
        <v>3</v>
      </c>
      <c r="C487" s="5">
        <v>0.47</v>
      </c>
      <c r="D487" s="4">
        <v>1</v>
      </c>
      <c r="E487" s="5">
        <v>0.31</v>
      </c>
      <c r="F487" s="4">
        <v>1</v>
      </c>
      <c r="G487" s="5">
        <v>0.32</v>
      </c>
      <c r="H487" s="4">
        <v>1</v>
      </c>
    </row>
    <row r="488" spans="1:8" x14ac:dyDescent="0.2">
      <c r="A488" s="2" t="s">
        <v>41</v>
      </c>
      <c r="B488" s="4">
        <v>7</v>
      </c>
      <c r="C488" s="5">
        <v>1.0900000000000001</v>
      </c>
      <c r="D488" s="4">
        <v>0</v>
      </c>
      <c r="E488" s="5">
        <v>0</v>
      </c>
      <c r="F488" s="4">
        <v>7</v>
      </c>
      <c r="G488" s="5">
        <v>2.2599999999999998</v>
      </c>
      <c r="H488" s="4">
        <v>0</v>
      </c>
    </row>
    <row r="489" spans="1:8" x14ac:dyDescent="0.2">
      <c r="A489" s="2" t="s">
        <v>42</v>
      </c>
      <c r="B489" s="4">
        <v>121</v>
      </c>
      <c r="C489" s="5">
        <v>18.850000000000001</v>
      </c>
      <c r="D489" s="4">
        <v>49</v>
      </c>
      <c r="E489" s="5">
        <v>15.08</v>
      </c>
      <c r="F489" s="4">
        <v>71</v>
      </c>
      <c r="G489" s="5">
        <v>22.9</v>
      </c>
      <c r="H489" s="4">
        <v>1</v>
      </c>
    </row>
    <row r="490" spans="1:8" x14ac:dyDescent="0.2">
      <c r="A490" s="2" t="s">
        <v>43</v>
      </c>
      <c r="B490" s="4">
        <v>3</v>
      </c>
      <c r="C490" s="5">
        <v>0.47</v>
      </c>
      <c r="D490" s="4">
        <v>1</v>
      </c>
      <c r="E490" s="5">
        <v>0.31</v>
      </c>
      <c r="F490" s="4">
        <v>2</v>
      </c>
      <c r="G490" s="5">
        <v>0.65</v>
      </c>
      <c r="H490" s="4">
        <v>0</v>
      </c>
    </row>
    <row r="491" spans="1:8" x14ac:dyDescent="0.2">
      <c r="A491" s="2" t="s">
        <v>44</v>
      </c>
      <c r="B491" s="4">
        <v>77</v>
      </c>
      <c r="C491" s="5">
        <v>11.99</v>
      </c>
      <c r="D491" s="4">
        <v>51</v>
      </c>
      <c r="E491" s="5">
        <v>15.69</v>
      </c>
      <c r="F491" s="4">
        <v>26</v>
      </c>
      <c r="G491" s="5">
        <v>8.39</v>
      </c>
      <c r="H491" s="4">
        <v>0</v>
      </c>
    </row>
    <row r="492" spans="1:8" x14ac:dyDescent="0.2">
      <c r="A492" s="2" t="s">
        <v>45</v>
      </c>
      <c r="B492" s="4">
        <v>25</v>
      </c>
      <c r="C492" s="5">
        <v>3.89</v>
      </c>
      <c r="D492" s="4">
        <v>16</v>
      </c>
      <c r="E492" s="5">
        <v>4.92</v>
      </c>
      <c r="F492" s="4">
        <v>9</v>
      </c>
      <c r="G492" s="5">
        <v>2.9</v>
      </c>
      <c r="H492" s="4">
        <v>0</v>
      </c>
    </row>
    <row r="493" spans="1:8" x14ac:dyDescent="0.2">
      <c r="A493" s="2" t="s">
        <v>46</v>
      </c>
      <c r="B493" s="4">
        <v>37</v>
      </c>
      <c r="C493" s="5">
        <v>5.76</v>
      </c>
      <c r="D493" s="4">
        <v>30</v>
      </c>
      <c r="E493" s="5">
        <v>9.23</v>
      </c>
      <c r="F493" s="4">
        <v>7</v>
      </c>
      <c r="G493" s="5">
        <v>2.2599999999999998</v>
      </c>
      <c r="H493" s="4">
        <v>0</v>
      </c>
    </row>
    <row r="494" spans="1:8" x14ac:dyDescent="0.2">
      <c r="A494" s="2" t="s">
        <v>47</v>
      </c>
      <c r="B494" s="4">
        <v>76</v>
      </c>
      <c r="C494" s="5">
        <v>11.84</v>
      </c>
      <c r="D494" s="4">
        <v>63</v>
      </c>
      <c r="E494" s="5">
        <v>19.38</v>
      </c>
      <c r="F494" s="4">
        <v>12</v>
      </c>
      <c r="G494" s="5">
        <v>3.87</v>
      </c>
      <c r="H494" s="4">
        <v>0</v>
      </c>
    </row>
    <row r="495" spans="1:8" x14ac:dyDescent="0.2">
      <c r="A495" s="2" t="s">
        <v>48</v>
      </c>
      <c r="B495" s="4">
        <v>22</v>
      </c>
      <c r="C495" s="5">
        <v>3.43</v>
      </c>
      <c r="D495" s="4">
        <v>17</v>
      </c>
      <c r="E495" s="5">
        <v>5.23</v>
      </c>
      <c r="F495" s="4">
        <v>4</v>
      </c>
      <c r="G495" s="5">
        <v>1.29</v>
      </c>
      <c r="H495" s="4">
        <v>0</v>
      </c>
    </row>
    <row r="496" spans="1:8" x14ac:dyDescent="0.2">
      <c r="A496" s="2" t="s">
        <v>49</v>
      </c>
      <c r="B496" s="4">
        <v>36</v>
      </c>
      <c r="C496" s="5">
        <v>5.61</v>
      </c>
      <c r="D496" s="4">
        <v>22</v>
      </c>
      <c r="E496" s="5">
        <v>6.77</v>
      </c>
      <c r="F496" s="4">
        <v>12</v>
      </c>
      <c r="G496" s="5">
        <v>3.87</v>
      </c>
      <c r="H496" s="4">
        <v>0</v>
      </c>
    </row>
    <row r="497" spans="1:8" x14ac:dyDescent="0.2">
      <c r="A497" s="2" t="s">
        <v>50</v>
      </c>
      <c r="B497" s="4">
        <v>31</v>
      </c>
      <c r="C497" s="5">
        <v>4.83</v>
      </c>
      <c r="D497" s="4">
        <v>11</v>
      </c>
      <c r="E497" s="5">
        <v>3.38</v>
      </c>
      <c r="F497" s="4">
        <v>19</v>
      </c>
      <c r="G497" s="5">
        <v>6.13</v>
      </c>
      <c r="H497" s="4">
        <v>0</v>
      </c>
    </row>
    <row r="498" spans="1:8" x14ac:dyDescent="0.2">
      <c r="A498" s="1" t="s">
        <v>31</v>
      </c>
      <c r="B498" s="4">
        <v>377</v>
      </c>
      <c r="C498" s="5">
        <v>100.02000000000001</v>
      </c>
      <c r="D498" s="4">
        <v>220</v>
      </c>
      <c r="E498" s="5">
        <v>99.989999999999981</v>
      </c>
      <c r="F498" s="4">
        <v>150</v>
      </c>
      <c r="G498" s="5">
        <v>100</v>
      </c>
      <c r="H498" s="4">
        <v>0</v>
      </c>
    </row>
    <row r="499" spans="1:8" x14ac:dyDescent="0.2">
      <c r="A499" s="2" t="s">
        <v>36</v>
      </c>
      <c r="B499" s="4">
        <v>2</v>
      </c>
      <c r="C499" s="5">
        <v>0.53</v>
      </c>
      <c r="D499" s="4">
        <v>0</v>
      </c>
      <c r="E499" s="5">
        <v>0</v>
      </c>
      <c r="F499" s="4">
        <v>2</v>
      </c>
      <c r="G499" s="5">
        <v>1.33</v>
      </c>
      <c r="H499" s="4">
        <v>0</v>
      </c>
    </row>
    <row r="500" spans="1:8" x14ac:dyDescent="0.2">
      <c r="A500" s="2" t="s">
        <v>37</v>
      </c>
      <c r="B500" s="4">
        <v>89</v>
      </c>
      <c r="C500" s="5">
        <v>23.61</v>
      </c>
      <c r="D500" s="4">
        <v>47</v>
      </c>
      <c r="E500" s="5">
        <v>21.36</v>
      </c>
      <c r="F500" s="4">
        <v>42</v>
      </c>
      <c r="G500" s="5">
        <v>28</v>
      </c>
      <c r="H500" s="4">
        <v>0</v>
      </c>
    </row>
    <row r="501" spans="1:8" x14ac:dyDescent="0.2">
      <c r="A501" s="2" t="s">
        <v>38</v>
      </c>
      <c r="B501" s="4">
        <v>63</v>
      </c>
      <c r="C501" s="5">
        <v>16.71</v>
      </c>
      <c r="D501" s="4">
        <v>24</v>
      </c>
      <c r="E501" s="5">
        <v>10.91</v>
      </c>
      <c r="F501" s="4">
        <v>39</v>
      </c>
      <c r="G501" s="5">
        <v>26</v>
      </c>
      <c r="H501" s="4">
        <v>0</v>
      </c>
    </row>
    <row r="502" spans="1:8" x14ac:dyDescent="0.2">
      <c r="A502" s="2" t="s">
        <v>39</v>
      </c>
      <c r="B502" s="4">
        <v>3</v>
      </c>
      <c r="C502" s="5">
        <v>0.8</v>
      </c>
      <c r="D502" s="4">
        <v>0</v>
      </c>
      <c r="E502" s="5">
        <v>0</v>
      </c>
      <c r="F502" s="4">
        <v>3</v>
      </c>
      <c r="G502" s="5">
        <v>2</v>
      </c>
      <c r="H502" s="4">
        <v>0</v>
      </c>
    </row>
    <row r="503" spans="1:8" x14ac:dyDescent="0.2">
      <c r="A503" s="2" t="s">
        <v>40</v>
      </c>
      <c r="B503" s="4">
        <v>1</v>
      </c>
      <c r="C503" s="5">
        <v>0.27</v>
      </c>
      <c r="D503" s="4">
        <v>1</v>
      </c>
      <c r="E503" s="5">
        <v>0.45</v>
      </c>
      <c r="F503" s="4">
        <v>0</v>
      </c>
      <c r="G503" s="5">
        <v>0</v>
      </c>
      <c r="H503" s="4">
        <v>0</v>
      </c>
    </row>
    <row r="504" spans="1:8" x14ac:dyDescent="0.2">
      <c r="A504" s="2" t="s">
        <v>41</v>
      </c>
      <c r="B504" s="4">
        <v>4</v>
      </c>
      <c r="C504" s="5">
        <v>1.06</v>
      </c>
      <c r="D504" s="4">
        <v>0</v>
      </c>
      <c r="E504" s="5">
        <v>0</v>
      </c>
      <c r="F504" s="4">
        <v>4</v>
      </c>
      <c r="G504" s="5">
        <v>2.67</v>
      </c>
      <c r="H504" s="4">
        <v>0</v>
      </c>
    </row>
    <row r="505" spans="1:8" x14ac:dyDescent="0.2">
      <c r="A505" s="2" t="s">
        <v>42</v>
      </c>
      <c r="B505" s="4">
        <v>80</v>
      </c>
      <c r="C505" s="5">
        <v>21.22</v>
      </c>
      <c r="D505" s="4">
        <v>51</v>
      </c>
      <c r="E505" s="5">
        <v>23.18</v>
      </c>
      <c r="F505" s="4">
        <v>29</v>
      </c>
      <c r="G505" s="5">
        <v>19.329999999999998</v>
      </c>
      <c r="H505" s="4">
        <v>0</v>
      </c>
    </row>
    <row r="506" spans="1:8" x14ac:dyDescent="0.2">
      <c r="A506" s="2" t="s">
        <v>43</v>
      </c>
      <c r="B506" s="4">
        <v>1</v>
      </c>
      <c r="C506" s="5">
        <v>0.27</v>
      </c>
      <c r="D506" s="4">
        <v>0</v>
      </c>
      <c r="E506" s="5">
        <v>0</v>
      </c>
      <c r="F506" s="4">
        <v>1</v>
      </c>
      <c r="G506" s="5">
        <v>0.67</v>
      </c>
      <c r="H506" s="4">
        <v>0</v>
      </c>
    </row>
    <row r="507" spans="1:8" x14ac:dyDescent="0.2">
      <c r="A507" s="2" t="s">
        <v>44</v>
      </c>
      <c r="B507" s="4">
        <v>7</v>
      </c>
      <c r="C507" s="5">
        <v>1.86</v>
      </c>
      <c r="D507" s="4">
        <v>3</v>
      </c>
      <c r="E507" s="5">
        <v>1.36</v>
      </c>
      <c r="F507" s="4">
        <v>4</v>
      </c>
      <c r="G507" s="5">
        <v>2.67</v>
      </c>
      <c r="H507" s="4">
        <v>0</v>
      </c>
    </row>
    <row r="508" spans="1:8" x14ac:dyDescent="0.2">
      <c r="A508" s="2" t="s">
        <v>45</v>
      </c>
      <c r="B508" s="4">
        <v>11</v>
      </c>
      <c r="C508" s="5">
        <v>2.92</v>
      </c>
      <c r="D508" s="4">
        <v>5</v>
      </c>
      <c r="E508" s="5">
        <v>2.27</v>
      </c>
      <c r="F508" s="4">
        <v>6</v>
      </c>
      <c r="G508" s="5">
        <v>4</v>
      </c>
      <c r="H508" s="4">
        <v>0</v>
      </c>
    </row>
    <row r="509" spans="1:8" x14ac:dyDescent="0.2">
      <c r="A509" s="2" t="s">
        <v>46</v>
      </c>
      <c r="B509" s="4">
        <v>26</v>
      </c>
      <c r="C509" s="5">
        <v>6.9</v>
      </c>
      <c r="D509" s="4">
        <v>24</v>
      </c>
      <c r="E509" s="5">
        <v>10.91</v>
      </c>
      <c r="F509" s="4">
        <v>2</v>
      </c>
      <c r="G509" s="5">
        <v>1.33</v>
      </c>
      <c r="H509" s="4">
        <v>0</v>
      </c>
    </row>
    <row r="510" spans="1:8" x14ac:dyDescent="0.2">
      <c r="A510" s="2" t="s">
        <v>47</v>
      </c>
      <c r="B510" s="4">
        <v>43</v>
      </c>
      <c r="C510" s="5">
        <v>11.41</v>
      </c>
      <c r="D510" s="4">
        <v>35</v>
      </c>
      <c r="E510" s="5">
        <v>15.91</v>
      </c>
      <c r="F510" s="4">
        <v>7</v>
      </c>
      <c r="G510" s="5">
        <v>4.67</v>
      </c>
      <c r="H510" s="4">
        <v>0</v>
      </c>
    </row>
    <row r="511" spans="1:8" x14ac:dyDescent="0.2">
      <c r="A511" s="2" t="s">
        <v>48</v>
      </c>
      <c r="B511" s="4">
        <v>12</v>
      </c>
      <c r="C511" s="5">
        <v>3.18</v>
      </c>
      <c r="D511" s="4">
        <v>5</v>
      </c>
      <c r="E511" s="5">
        <v>2.27</v>
      </c>
      <c r="F511" s="4">
        <v>2</v>
      </c>
      <c r="G511" s="5">
        <v>1.33</v>
      </c>
      <c r="H511" s="4">
        <v>0</v>
      </c>
    </row>
    <row r="512" spans="1:8" x14ac:dyDescent="0.2">
      <c r="A512" s="2" t="s">
        <v>49</v>
      </c>
      <c r="B512" s="4">
        <v>14</v>
      </c>
      <c r="C512" s="5">
        <v>3.71</v>
      </c>
      <c r="D512" s="4">
        <v>10</v>
      </c>
      <c r="E512" s="5">
        <v>4.55</v>
      </c>
      <c r="F512" s="4">
        <v>3</v>
      </c>
      <c r="G512" s="5">
        <v>2</v>
      </c>
      <c r="H512" s="4">
        <v>0</v>
      </c>
    </row>
    <row r="513" spans="1:8" x14ac:dyDescent="0.2">
      <c r="A513" s="2" t="s">
        <v>50</v>
      </c>
      <c r="B513" s="4">
        <v>21</v>
      </c>
      <c r="C513" s="5">
        <v>5.57</v>
      </c>
      <c r="D513" s="4">
        <v>15</v>
      </c>
      <c r="E513" s="5">
        <v>6.82</v>
      </c>
      <c r="F513" s="4">
        <v>6</v>
      </c>
      <c r="G513" s="5">
        <v>4</v>
      </c>
      <c r="H513" s="4">
        <v>0</v>
      </c>
    </row>
    <row r="514" spans="1:8" x14ac:dyDescent="0.2">
      <c r="A514" s="1" t="s">
        <v>32</v>
      </c>
      <c r="B514" s="4">
        <v>217</v>
      </c>
      <c r="C514" s="5">
        <v>99.98</v>
      </c>
      <c r="D514" s="4">
        <v>127</v>
      </c>
      <c r="E514" s="5">
        <v>100.01</v>
      </c>
      <c r="F514" s="4">
        <v>86</v>
      </c>
      <c r="G514" s="5">
        <v>100.00999999999999</v>
      </c>
      <c r="H514" s="4">
        <v>2</v>
      </c>
    </row>
    <row r="515" spans="1:8" x14ac:dyDescent="0.2">
      <c r="A515" s="2" t="s">
        <v>36</v>
      </c>
      <c r="B515" s="4">
        <v>1</v>
      </c>
      <c r="C515" s="5">
        <v>0.46</v>
      </c>
      <c r="D515" s="4">
        <v>0</v>
      </c>
      <c r="E515" s="5">
        <v>0</v>
      </c>
      <c r="F515" s="4">
        <v>1</v>
      </c>
      <c r="G515" s="5">
        <v>1.1599999999999999</v>
      </c>
      <c r="H515" s="4">
        <v>0</v>
      </c>
    </row>
    <row r="516" spans="1:8" x14ac:dyDescent="0.2">
      <c r="A516" s="2" t="s">
        <v>37</v>
      </c>
      <c r="B516" s="4">
        <v>41</v>
      </c>
      <c r="C516" s="5">
        <v>18.89</v>
      </c>
      <c r="D516" s="4">
        <v>25</v>
      </c>
      <c r="E516" s="5">
        <v>19.690000000000001</v>
      </c>
      <c r="F516" s="4">
        <v>16</v>
      </c>
      <c r="G516" s="5">
        <v>18.600000000000001</v>
      </c>
      <c r="H516" s="4">
        <v>0</v>
      </c>
    </row>
    <row r="517" spans="1:8" x14ac:dyDescent="0.2">
      <c r="A517" s="2" t="s">
        <v>38</v>
      </c>
      <c r="B517" s="4">
        <v>54</v>
      </c>
      <c r="C517" s="5">
        <v>24.88</v>
      </c>
      <c r="D517" s="4">
        <v>18</v>
      </c>
      <c r="E517" s="5">
        <v>14.17</v>
      </c>
      <c r="F517" s="4">
        <v>36</v>
      </c>
      <c r="G517" s="5">
        <v>41.86</v>
      </c>
      <c r="H517" s="4">
        <v>0</v>
      </c>
    </row>
    <row r="518" spans="1:8" x14ac:dyDescent="0.2">
      <c r="A518" s="2" t="s">
        <v>39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2">
      <c r="A519" s="2" t="s">
        <v>40</v>
      </c>
      <c r="B519" s="4">
        <v>1</v>
      </c>
      <c r="C519" s="5">
        <v>0.46</v>
      </c>
      <c r="D519" s="4">
        <v>0</v>
      </c>
      <c r="E519" s="5">
        <v>0</v>
      </c>
      <c r="F519" s="4">
        <v>1</v>
      </c>
      <c r="G519" s="5">
        <v>1.1599999999999999</v>
      </c>
      <c r="H519" s="4">
        <v>0</v>
      </c>
    </row>
    <row r="520" spans="1:8" x14ac:dyDescent="0.2">
      <c r="A520" s="2" t="s">
        <v>41</v>
      </c>
      <c r="B520" s="4">
        <v>2</v>
      </c>
      <c r="C520" s="5">
        <v>0.92</v>
      </c>
      <c r="D520" s="4">
        <v>0</v>
      </c>
      <c r="E520" s="5">
        <v>0</v>
      </c>
      <c r="F520" s="4">
        <v>2</v>
      </c>
      <c r="G520" s="5">
        <v>2.33</v>
      </c>
      <c r="H520" s="4">
        <v>0</v>
      </c>
    </row>
    <row r="521" spans="1:8" x14ac:dyDescent="0.2">
      <c r="A521" s="2" t="s">
        <v>42</v>
      </c>
      <c r="B521" s="4">
        <v>37</v>
      </c>
      <c r="C521" s="5">
        <v>17.05</v>
      </c>
      <c r="D521" s="4">
        <v>27</v>
      </c>
      <c r="E521" s="5">
        <v>21.26</v>
      </c>
      <c r="F521" s="4">
        <v>9</v>
      </c>
      <c r="G521" s="5">
        <v>10.47</v>
      </c>
      <c r="H521" s="4">
        <v>1</v>
      </c>
    </row>
    <row r="522" spans="1:8" x14ac:dyDescent="0.2">
      <c r="A522" s="2" t="s">
        <v>43</v>
      </c>
      <c r="B522" s="4">
        <v>4</v>
      </c>
      <c r="C522" s="5">
        <v>1.84</v>
      </c>
      <c r="D522" s="4">
        <v>1</v>
      </c>
      <c r="E522" s="5">
        <v>0.79</v>
      </c>
      <c r="F522" s="4">
        <v>3</v>
      </c>
      <c r="G522" s="5">
        <v>3.49</v>
      </c>
      <c r="H522" s="4">
        <v>0</v>
      </c>
    </row>
    <row r="523" spans="1:8" x14ac:dyDescent="0.2">
      <c r="A523" s="2" t="s">
        <v>44</v>
      </c>
      <c r="B523" s="4">
        <v>10</v>
      </c>
      <c r="C523" s="5">
        <v>4.6100000000000003</v>
      </c>
      <c r="D523" s="4">
        <v>4</v>
      </c>
      <c r="E523" s="5">
        <v>3.15</v>
      </c>
      <c r="F523" s="4">
        <v>6</v>
      </c>
      <c r="G523" s="5">
        <v>6.98</v>
      </c>
      <c r="H523" s="4">
        <v>0</v>
      </c>
    </row>
    <row r="524" spans="1:8" x14ac:dyDescent="0.2">
      <c r="A524" s="2" t="s">
        <v>45</v>
      </c>
      <c r="B524" s="4">
        <v>7</v>
      </c>
      <c r="C524" s="5">
        <v>3.23</v>
      </c>
      <c r="D524" s="4">
        <v>4</v>
      </c>
      <c r="E524" s="5">
        <v>3.15</v>
      </c>
      <c r="F524" s="4">
        <v>3</v>
      </c>
      <c r="G524" s="5">
        <v>3.49</v>
      </c>
      <c r="H524" s="4">
        <v>0</v>
      </c>
    </row>
    <row r="525" spans="1:8" x14ac:dyDescent="0.2">
      <c r="A525" s="2" t="s">
        <v>46</v>
      </c>
      <c r="B525" s="4">
        <v>14</v>
      </c>
      <c r="C525" s="5">
        <v>6.45</v>
      </c>
      <c r="D525" s="4">
        <v>11</v>
      </c>
      <c r="E525" s="5">
        <v>8.66</v>
      </c>
      <c r="F525" s="4">
        <v>3</v>
      </c>
      <c r="G525" s="5">
        <v>3.49</v>
      </c>
      <c r="H525" s="4">
        <v>0</v>
      </c>
    </row>
    <row r="526" spans="1:8" x14ac:dyDescent="0.2">
      <c r="A526" s="2" t="s">
        <v>47</v>
      </c>
      <c r="B526" s="4">
        <v>30</v>
      </c>
      <c r="C526" s="5">
        <v>13.82</v>
      </c>
      <c r="D526" s="4">
        <v>25</v>
      </c>
      <c r="E526" s="5">
        <v>19.690000000000001</v>
      </c>
      <c r="F526" s="4">
        <v>4</v>
      </c>
      <c r="G526" s="5">
        <v>4.6500000000000004</v>
      </c>
      <c r="H526" s="4">
        <v>0</v>
      </c>
    </row>
    <row r="527" spans="1:8" x14ac:dyDescent="0.2">
      <c r="A527" s="2" t="s">
        <v>48</v>
      </c>
      <c r="B527" s="4">
        <v>3</v>
      </c>
      <c r="C527" s="5">
        <v>1.38</v>
      </c>
      <c r="D527" s="4">
        <v>3</v>
      </c>
      <c r="E527" s="5">
        <v>2.36</v>
      </c>
      <c r="F527" s="4">
        <v>0</v>
      </c>
      <c r="G527" s="5">
        <v>0</v>
      </c>
      <c r="H527" s="4">
        <v>0</v>
      </c>
    </row>
    <row r="528" spans="1:8" x14ac:dyDescent="0.2">
      <c r="A528" s="2" t="s">
        <v>49</v>
      </c>
      <c r="B528" s="4">
        <v>5</v>
      </c>
      <c r="C528" s="5">
        <v>2.2999999999999998</v>
      </c>
      <c r="D528" s="4">
        <v>5</v>
      </c>
      <c r="E528" s="5">
        <v>3.94</v>
      </c>
      <c r="F528" s="4">
        <v>0</v>
      </c>
      <c r="G528" s="5">
        <v>0</v>
      </c>
      <c r="H528" s="4">
        <v>0</v>
      </c>
    </row>
    <row r="529" spans="1:8" x14ac:dyDescent="0.2">
      <c r="A529" s="2" t="s">
        <v>50</v>
      </c>
      <c r="B529" s="4">
        <v>8</v>
      </c>
      <c r="C529" s="5">
        <v>3.69</v>
      </c>
      <c r="D529" s="4">
        <v>4</v>
      </c>
      <c r="E529" s="5">
        <v>3.15</v>
      </c>
      <c r="F529" s="4">
        <v>2</v>
      </c>
      <c r="G529" s="5">
        <v>2.33</v>
      </c>
      <c r="H529" s="4">
        <v>1</v>
      </c>
    </row>
    <row r="530" spans="1:8" x14ac:dyDescent="0.2">
      <c r="A530" s="1" t="s">
        <v>33</v>
      </c>
      <c r="B530" s="4">
        <v>283</v>
      </c>
      <c r="C530" s="5">
        <v>100</v>
      </c>
      <c r="D530" s="4">
        <v>118</v>
      </c>
      <c r="E530" s="5">
        <v>99.990000000000009</v>
      </c>
      <c r="F530" s="4">
        <v>160</v>
      </c>
      <c r="G530" s="5">
        <v>100.02</v>
      </c>
      <c r="H530" s="4">
        <v>1</v>
      </c>
    </row>
    <row r="531" spans="1:8" x14ac:dyDescent="0.2">
      <c r="A531" s="2" t="s">
        <v>36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37</v>
      </c>
      <c r="B532" s="4">
        <v>56</v>
      </c>
      <c r="C532" s="5">
        <v>19.79</v>
      </c>
      <c r="D532" s="4">
        <v>20</v>
      </c>
      <c r="E532" s="5">
        <v>16.95</v>
      </c>
      <c r="F532" s="4">
        <v>36</v>
      </c>
      <c r="G532" s="5">
        <v>22.5</v>
      </c>
      <c r="H532" s="4">
        <v>0</v>
      </c>
    </row>
    <row r="533" spans="1:8" x14ac:dyDescent="0.2">
      <c r="A533" s="2" t="s">
        <v>38</v>
      </c>
      <c r="B533" s="4">
        <v>69</v>
      </c>
      <c r="C533" s="5">
        <v>24.38</v>
      </c>
      <c r="D533" s="4">
        <v>17</v>
      </c>
      <c r="E533" s="5">
        <v>14.41</v>
      </c>
      <c r="F533" s="4">
        <v>52</v>
      </c>
      <c r="G533" s="5">
        <v>32.5</v>
      </c>
      <c r="H533" s="4">
        <v>0</v>
      </c>
    </row>
    <row r="534" spans="1:8" x14ac:dyDescent="0.2">
      <c r="A534" s="2" t="s">
        <v>39</v>
      </c>
      <c r="B534" s="4">
        <v>2</v>
      </c>
      <c r="C534" s="5">
        <v>0.71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2">
      <c r="A535" s="2" t="s">
        <v>40</v>
      </c>
      <c r="B535" s="4">
        <v>1</v>
      </c>
      <c r="C535" s="5">
        <v>0.35</v>
      </c>
      <c r="D535" s="4">
        <v>0</v>
      </c>
      <c r="E535" s="5">
        <v>0</v>
      </c>
      <c r="F535" s="4">
        <v>1</v>
      </c>
      <c r="G535" s="5">
        <v>0.63</v>
      </c>
      <c r="H535" s="4">
        <v>0</v>
      </c>
    </row>
    <row r="536" spans="1:8" x14ac:dyDescent="0.2">
      <c r="A536" s="2" t="s">
        <v>41</v>
      </c>
      <c r="B536" s="4">
        <v>10</v>
      </c>
      <c r="C536" s="5">
        <v>3.53</v>
      </c>
      <c r="D536" s="4">
        <v>2</v>
      </c>
      <c r="E536" s="5">
        <v>1.69</v>
      </c>
      <c r="F536" s="4">
        <v>8</v>
      </c>
      <c r="G536" s="5">
        <v>5</v>
      </c>
      <c r="H536" s="4">
        <v>0</v>
      </c>
    </row>
    <row r="537" spans="1:8" x14ac:dyDescent="0.2">
      <c r="A537" s="2" t="s">
        <v>42</v>
      </c>
      <c r="B537" s="4">
        <v>47</v>
      </c>
      <c r="C537" s="5">
        <v>16.61</v>
      </c>
      <c r="D537" s="4">
        <v>22</v>
      </c>
      <c r="E537" s="5">
        <v>18.64</v>
      </c>
      <c r="F537" s="4">
        <v>25</v>
      </c>
      <c r="G537" s="5">
        <v>15.63</v>
      </c>
      <c r="H537" s="4">
        <v>0</v>
      </c>
    </row>
    <row r="538" spans="1:8" x14ac:dyDescent="0.2">
      <c r="A538" s="2" t="s">
        <v>43</v>
      </c>
      <c r="B538" s="4">
        <v>2</v>
      </c>
      <c r="C538" s="5">
        <v>0.71</v>
      </c>
      <c r="D538" s="4">
        <v>0</v>
      </c>
      <c r="E538" s="5">
        <v>0</v>
      </c>
      <c r="F538" s="4">
        <v>2</v>
      </c>
      <c r="G538" s="5">
        <v>1.25</v>
      </c>
      <c r="H538" s="4">
        <v>0</v>
      </c>
    </row>
    <row r="539" spans="1:8" x14ac:dyDescent="0.2">
      <c r="A539" s="2" t="s">
        <v>44</v>
      </c>
      <c r="B539" s="4">
        <v>17</v>
      </c>
      <c r="C539" s="5">
        <v>6.01</v>
      </c>
      <c r="D539" s="4">
        <v>8</v>
      </c>
      <c r="E539" s="5">
        <v>6.78</v>
      </c>
      <c r="F539" s="4">
        <v>8</v>
      </c>
      <c r="G539" s="5">
        <v>5</v>
      </c>
      <c r="H539" s="4">
        <v>1</v>
      </c>
    </row>
    <row r="540" spans="1:8" x14ac:dyDescent="0.2">
      <c r="A540" s="2" t="s">
        <v>45</v>
      </c>
      <c r="B540" s="4">
        <v>3</v>
      </c>
      <c r="C540" s="5">
        <v>1.06</v>
      </c>
      <c r="D540" s="4">
        <v>1</v>
      </c>
      <c r="E540" s="5">
        <v>0.85</v>
      </c>
      <c r="F540" s="4">
        <v>2</v>
      </c>
      <c r="G540" s="5">
        <v>1.25</v>
      </c>
      <c r="H540" s="4">
        <v>0</v>
      </c>
    </row>
    <row r="541" spans="1:8" x14ac:dyDescent="0.2">
      <c r="A541" s="2" t="s">
        <v>46</v>
      </c>
      <c r="B541" s="4">
        <v>21</v>
      </c>
      <c r="C541" s="5">
        <v>7.42</v>
      </c>
      <c r="D541" s="4">
        <v>14</v>
      </c>
      <c r="E541" s="5">
        <v>11.86</v>
      </c>
      <c r="F541" s="4">
        <v>7</v>
      </c>
      <c r="G541" s="5">
        <v>4.38</v>
      </c>
      <c r="H541" s="4">
        <v>0</v>
      </c>
    </row>
    <row r="542" spans="1:8" x14ac:dyDescent="0.2">
      <c r="A542" s="2" t="s">
        <v>47</v>
      </c>
      <c r="B542" s="4">
        <v>23</v>
      </c>
      <c r="C542" s="5">
        <v>8.1300000000000008</v>
      </c>
      <c r="D542" s="4">
        <v>16</v>
      </c>
      <c r="E542" s="5">
        <v>13.56</v>
      </c>
      <c r="F542" s="4">
        <v>5</v>
      </c>
      <c r="G542" s="5">
        <v>3.13</v>
      </c>
      <c r="H542" s="4">
        <v>0</v>
      </c>
    </row>
    <row r="543" spans="1:8" x14ac:dyDescent="0.2">
      <c r="A543" s="2" t="s">
        <v>48</v>
      </c>
      <c r="B543" s="4">
        <v>4</v>
      </c>
      <c r="C543" s="5">
        <v>1.41</v>
      </c>
      <c r="D543" s="4">
        <v>4</v>
      </c>
      <c r="E543" s="5">
        <v>3.39</v>
      </c>
      <c r="F543" s="4">
        <v>0</v>
      </c>
      <c r="G543" s="5">
        <v>0</v>
      </c>
      <c r="H543" s="4">
        <v>0</v>
      </c>
    </row>
    <row r="544" spans="1:8" x14ac:dyDescent="0.2">
      <c r="A544" s="2" t="s">
        <v>49</v>
      </c>
      <c r="B544" s="4">
        <v>6</v>
      </c>
      <c r="C544" s="5">
        <v>2.12</v>
      </c>
      <c r="D544" s="4">
        <v>4</v>
      </c>
      <c r="E544" s="5">
        <v>3.39</v>
      </c>
      <c r="F544" s="4">
        <v>2</v>
      </c>
      <c r="G544" s="5">
        <v>1.25</v>
      </c>
      <c r="H544" s="4">
        <v>0</v>
      </c>
    </row>
    <row r="545" spans="1:8" x14ac:dyDescent="0.2">
      <c r="A545" s="2" t="s">
        <v>50</v>
      </c>
      <c r="B545" s="4">
        <v>22</v>
      </c>
      <c r="C545" s="5">
        <v>7.77</v>
      </c>
      <c r="D545" s="4">
        <v>10</v>
      </c>
      <c r="E545" s="5">
        <v>8.4700000000000006</v>
      </c>
      <c r="F545" s="4">
        <v>12</v>
      </c>
      <c r="G545" s="5">
        <v>7.5</v>
      </c>
      <c r="H545" s="4">
        <v>0</v>
      </c>
    </row>
    <row r="546" spans="1:8" x14ac:dyDescent="0.2">
      <c r="A546" s="1" t="s">
        <v>34</v>
      </c>
      <c r="B546" s="4">
        <v>879</v>
      </c>
      <c r="C546" s="5">
        <v>100.00999999999999</v>
      </c>
      <c r="D546" s="4">
        <v>461</v>
      </c>
      <c r="E546" s="5">
        <v>100</v>
      </c>
      <c r="F546" s="4">
        <v>415</v>
      </c>
      <c r="G546" s="5">
        <v>99.999999999999986</v>
      </c>
      <c r="H546" s="4">
        <v>1</v>
      </c>
    </row>
    <row r="547" spans="1:8" x14ac:dyDescent="0.2">
      <c r="A547" s="2" t="s">
        <v>36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37</v>
      </c>
      <c r="B548" s="4">
        <v>110</v>
      </c>
      <c r="C548" s="5">
        <v>12.51</v>
      </c>
      <c r="D548" s="4">
        <v>35</v>
      </c>
      <c r="E548" s="5">
        <v>7.59</v>
      </c>
      <c r="F548" s="4">
        <v>75</v>
      </c>
      <c r="G548" s="5">
        <v>18.07</v>
      </c>
      <c r="H548" s="4">
        <v>0</v>
      </c>
    </row>
    <row r="549" spans="1:8" x14ac:dyDescent="0.2">
      <c r="A549" s="2" t="s">
        <v>38</v>
      </c>
      <c r="B549" s="4">
        <v>98</v>
      </c>
      <c r="C549" s="5">
        <v>11.15</v>
      </c>
      <c r="D549" s="4">
        <v>32</v>
      </c>
      <c r="E549" s="5">
        <v>6.94</v>
      </c>
      <c r="F549" s="4">
        <v>66</v>
      </c>
      <c r="G549" s="5">
        <v>15.9</v>
      </c>
      <c r="H549" s="4">
        <v>0</v>
      </c>
    </row>
    <row r="550" spans="1:8" x14ac:dyDescent="0.2">
      <c r="A550" s="2" t="s">
        <v>39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2">
      <c r="A551" s="2" t="s">
        <v>40</v>
      </c>
      <c r="B551" s="4">
        <v>7</v>
      </c>
      <c r="C551" s="5">
        <v>0.8</v>
      </c>
      <c r="D551" s="4">
        <v>0</v>
      </c>
      <c r="E551" s="5">
        <v>0</v>
      </c>
      <c r="F551" s="4">
        <v>7</v>
      </c>
      <c r="G551" s="5">
        <v>1.69</v>
      </c>
      <c r="H551" s="4">
        <v>0</v>
      </c>
    </row>
    <row r="552" spans="1:8" x14ac:dyDescent="0.2">
      <c r="A552" s="2" t="s">
        <v>41</v>
      </c>
      <c r="B552" s="4">
        <v>7</v>
      </c>
      <c r="C552" s="5">
        <v>0.8</v>
      </c>
      <c r="D552" s="4">
        <v>1</v>
      </c>
      <c r="E552" s="5">
        <v>0.22</v>
      </c>
      <c r="F552" s="4">
        <v>6</v>
      </c>
      <c r="G552" s="5">
        <v>1.45</v>
      </c>
      <c r="H552" s="4">
        <v>0</v>
      </c>
    </row>
    <row r="553" spans="1:8" x14ac:dyDescent="0.2">
      <c r="A553" s="2" t="s">
        <v>42</v>
      </c>
      <c r="B553" s="4">
        <v>205</v>
      </c>
      <c r="C553" s="5">
        <v>23.32</v>
      </c>
      <c r="D553" s="4">
        <v>101</v>
      </c>
      <c r="E553" s="5">
        <v>21.91</v>
      </c>
      <c r="F553" s="4">
        <v>104</v>
      </c>
      <c r="G553" s="5">
        <v>25.06</v>
      </c>
      <c r="H553" s="4">
        <v>0</v>
      </c>
    </row>
    <row r="554" spans="1:8" x14ac:dyDescent="0.2">
      <c r="A554" s="2" t="s">
        <v>43</v>
      </c>
      <c r="B554" s="4">
        <v>8</v>
      </c>
      <c r="C554" s="5">
        <v>0.91</v>
      </c>
      <c r="D554" s="4">
        <v>1</v>
      </c>
      <c r="E554" s="5">
        <v>0.22</v>
      </c>
      <c r="F554" s="4">
        <v>7</v>
      </c>
      <c r="G554" s="5">
        <v>1.69</v>
      </c>
      <c r="H554" s="4">
        <v>0</v>
      </c>
    </row>
    <row r="555" spans="1:8" x14ac:dyDescent="0.2">
      <c r="A555" s="2" t="s">
        <v>44</v>
      </c>
      <c r="B555" s="4">
        <v>63</v>
      </c>
      <c r="C555" s="5">
        <v>7.17</v>
      </c>
      <c r="D555" s="4">
        <v>27</v>
      </c>
      <c r="E555" s="5">
        <v>5.86</v>
      </c>
      <c r="F555" s="4">
        <v>35</v>
      </c>
      <c r="G555" s="5">
        <v>8.43</v>
      </c>
      <c r="H555" s="4">
        <v>1</v>
      </c>
    </row>
    <row r="556" spans="1:8" x14ac:dyDescent="0.2">
      <c r="A556" s="2" t="s">
        <v>45</v>
      </c>
      <c r="B556" s="4">
        <v>34</v>
      </c>
      <c r="C556" s="5">
        <v>3.87</v>
      </c>
      <c r="D556" s="4">
        <v>19</v>
      </c>
      <c r="E556" s="5">
        <v>4.12</v>
      </c>
      <c r="F556" s="4">
        <v>14</v>
      </c>
      <c r="G556" s="5">
        <v>3.37</v>
      </c>
      <c r="H556" s="4">
        <v>0</v>
      </c>
    </row>
    <row r="557" spans="1:8" x14ac:dyDescent="0.2">
      <c r="A557" s="2" t="s">
        <v>46</v>
      </c>
      <c r="B557" s="4">
        <v>108</v>
      </c>
      <c r="C557" s="5">
        <v>12.29</v>
      </c>
      <c r="D557" s="4">
        <v>83</v>
      </c>
      <c r="E557" s="5">
        <v>18</v>
      </c>
      <c r="F557" s="4">
        <v>25</v>
      </c>
      <c r="G557" s="5">
        <v>6.02</v>
      </c>
      <c r="H557" s="4">
        <v>0</v>
      </c>
    </row>
    <row r="558" spans="1:8" x14ac:dyDescent="0.2">
      <c r="A558" s="2" t="s">
        <v>47</v>
      </c>
      <c r="B558" s="4">
        <v>124</v>
      </c>
      <c r="C558" s="5">
        <v>14.11</v>
      </c>
      <c r="D558" s="4">
        <v>93</v>
      </c>
      <c r="E558" s="5">
        <v>20.170000000000002</v>
      </c>
      <c r="F558" s="4">
        <v>31</v>
      </c>
      <c r="G558" s="5">
        <v>7.47</v>
      </c>
      <c r="H558" s="4">
        <v>0</v>
      </c>
    </row>
    <row r="559" spans="1:8" x14ac:dyDescent="0.2">
      <c r="A559" s="2" t="s">
        <v>48</v>
      </c>
      <c r="B559" s="4">
        <v>26</v>
      </c>
      <c r="C559" s="5">
        <v>2.96</v>
      </c>
      <c r="D559" s="4">
        <v>19</v>
      </c>
      <c r="E559" s="5">
        <v>4.12</v>
      </c>
      <c r="F559" s="4">
        <v>7</v>
      </c>
      <c r="G559" s="5">
        <v>1.69</v>
      </c>
      <c r="H559" s="4">
        <v>0</v>
      </c>
    </row>
    <row r="560" spans="1:8" x14ac:dyDescent="0.2">
      <c r="A560" s="2" t="s">
        <v>49</v>
      </c>
      <c r="B560" s="4">
        <v>43</v>
      </c>
      <c r="C560" s="5">
        <v>4.8899999999999997</v>
      </c>
      <c r="D560" s="4">
        <v>33</v>
      </c>
      <c r="E560" s="5">
        <v>7.16</v>
      </c>
      <c r="F560" s="4">
        <v>10</v>
      </c>
      <c r="G560" s="5">
        <v>2.41</v>
      </c>
      <c r="H560" s="4">
        <v>0</v>
      </c>
    </row>
    <row r="561" spans="1:8" x14ac:dyDescent="0.2">
      <c r="A561" s="2" t="s">
        <v>50</v>
      </c>
      <c r="B561" s="4">
        <v>46</v>
      </c>
      <c r="C561" s="5">
        <v>5.23</v>
      </c>
      <c r="D561" s="4">
        <v>17</v>
      </c>
      <c r="E561" s="5">
        <v>3.69</v>
      </c>
      <c r="F561" s="4">
        <v>28</v>
      </c>
      <c r="G561" s="5">
        <v>6.75</v>
      </c>
      <c r="H561" s="4">
        <v>0</v>
      </c>
    </row>
    <row r="562" spans="1:8" x14ac:dyDescent="0.2">
      <c r="A562" s="1" t="s">
        <v>35</v>
      </c>
      <c r="B562" s="4">
        <v>564</v>
      </c>
      <c r="C562" s="5">
        <v>99.99</v>
      </c>
      <c r="D562" s="4">
        <v>282</v>
      </c>
      <c r="E562" s="5">
        <v>99.990000000000023</v>
      </c>
      <c r="F562" s="4">
        <v>278</v>
      </c>
      <c r="G562" s="5">
        <v>100.01999999999998</v>
      </c>
      <c r="H562" s="4">
        <v>0</v>
      </c>
    </row>
    <row r="563" spans="1:8" x14ac:dyDescent="0.2">
      <c r="A563" s="2" t="s">
        <v>36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37</v>
      </c>
      <c r="B564" s="4">
        <v>84</v>
      </c>
      <c r="C564" s="5">
        <v>14.89</v>
      </c>
      <c r="D564" s="4">
        <v>32</v>
      </c>
      <c r="E564" s="5">
        <v>11.35</v>
      </c>
      <c r="F564" s="4">
        <v>52</v>
      </c>
      <c r="G564" s="5">
        <v>18.71</v>
      </c>
      <c r="H564" s="4">
        <v>0</v>
      </c>
    </row>
    <row r="565" spans="1:8" x14ac:dyDescent="0.2">
      <c r="A565" s="2" t="s">
        <v>38</v>
      </c>
      <c r="B565" s="4">
        <v>124</v>
      </c>
      <c r="C565" s="5">
        <v>21.99</v>
      </c>
      <c r="D565" s="4">
        <v>35</v>
      </c>
      <c r="E565" s="5">
        <v>12.41</v>
      </c>
      <c r="F565" s="4">
        <v>89</v>
      </c>
      <c r="G565" s="5">
        <v>32.01</v>
      </c>
      <c r="H565" s="4">
        <v>0</v>
      </c>
    </row>
    <row r="566" spans="1:8" x14ac:dyDescent="0.2">
      <c r="A566" s="2" t="s">
        <v>39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2">
      <c r="A567" s="2" t="s">
        <v>40</v>
      </c>
      <c r="B567" s="4">
        <v>3</v>
      </c>
      <c r="C567" s="5">
        <v>0.53</v>
      </c>
      <c r="D567" s="4">
        <v>0</v>
      </c>
      <c r="E567" s="5">
        <v>0</v>
      </c>
      <c r="F567" s="4">
        <v>3</v>
      </c>
      <c r="G567" s="5">
        <v>1.08</v>
      </c>
      <c r="H567" s="4">
        <v>0</v>
      </c>
    </row>
    <row r="568" spans="1:8" x14ac:dyDescent="0.2">
      <c r="A568" s="2" t="s">
        <v>41</v>
      </c>
      <c r="B568" s="4">
        <v>8</v>
      </c>
      <c r="C568" s="5">
        <v>1.42</v>
      </c>
      <c r="D568" s="4">
        <v>0</v>
      </c>
      <c r="E568" s="5">
        <v>0</v>
      </c>
      <c r="F568" s="4">
        <v>8</v>
      </c>
      <c r="G568" s="5">
        <v>2.88</v>
      </c>
      <c r="H568" s="4">
        <v>0</v>
      </c>
    </row>
    <row r="569" spans="1:8" x14ac:dyDescent="0.2">
      <c r="A569" s="2" t="s">
        <v>42</v>
      </c>
      <c r="B569" s="4">
        <v>119</v>
      </c>
      <c r="C569" s="5">
        <v>21.1</v>
      </c>
      <c r="D569" s="4">
        <v>57</v>
      </c>
      <c r="E569" s="5">
        <v>20.21</v>
      </c>
      <c r="F569" s="4">
        <v>62</v>
      </c>
      <c r="G569" s="5">
        <v>22.3</v>
      </c>
      <c r="H569" s="4">
        <v>0</v>
      </c>
    </row>
    <row r="570" spans="1:8" x14ac:dyDescent="0.2">
      <c r="A570" s="2" t="s">
        <v>43</v>
      </c>
      <c r="B570" s="4">
        <v>2</v>
      </c>
      <c r="C570" s="5">
        <v>0.35</v>
      </c>
      <c r="D570" s="4">
        <v>1</v>
      </c>
      <c r="E570" s="5">
        <v>0.35</v>
      </c>
      <c r="F570" s="4">
        <v>1</v>
      </c>
      <c r="G570" s="5">
        <v>0.36</v>
      </c>
      <c r="H570" s="4">
        <v>0</v>
      </c>
    </row>
    <row r="571" spans="1:8" x14ac:dyDescent="0.2">
      <c r="A571" s="2" t="s">
        <v>44</v>
      </c>
      <c r="B571" s="4">
        <v>23</v>
      </c>
      <c r="C571" s="5">
        <v>4.08</v>
      </c>
      <c r="D571" s="4">
        <v>5</v>
      </c>
      <c r="E571" s="5">
        <v>1.77</v>
      </c>
      <c r="F571" s="4">
        <v>17</v>
      </c>
      <c r="G571" s="5">
        <v>6.12</v>
      </c>
      <c r="H571" s="4">
        <v>0</v>
      </c>
    </row>
    <row r="572" spans="1:8" x14ac:dyDescent="0.2">
      <c r="A572" s="2" t="s">
        <v>45</v>
      </c>
      <c r="B572" s="4">
        <v>19</v>
      </c>
      <c r="C572" s="5">
        <v>3.37</v>
      </c>
      <c r="D572" s="4">
        <v>12</v>
      </c>
      <c r="E572" s="5">
        <v>4.26</v>
      </c>
      <c r="F572" s="4">
        <v>7</v>
      </c>
      <c r="G572" s="5">
        <v>2.52</v>
      </c>
      <c r="H572" s="4">
        <v>0</v>
      </c>
    </row>
    <row r="573" spans="1:8" x14ac:dyDescent="0.2">
      <c r="A573" s="2" t="s">
        <v>46</v>
      </c>
      <c r="B573" s="4">
        <v>53</v>
      </c>
      <c r="C573" s="5">
        <v>9.4</v>
      </c>
      <c r="D573" s="4">
        <v>42</v>
      </c>
      <c r="E573" s="5">
        <v>14.89</v>
      </c>
      <c r="F573" s="4">
        <v>11</v>
      </c>
      <c r="G573" s="5">
        <v>3.96</v>
      </c>
      <c r="H573" s="4">
        <v>0</v>
      </c>
    </row>
    <row r="574" spans="1:8" x14ac:dyDescent="0.2">
      <c r="A574" s="2" t="s">
        <v>47</v>
      </c>
      <c r="B574" s="4">
        <v>70</v>
      </c>
      <c r="C574" s="5">
        <v>12.41</v>
      </c>
      <c r="D574" s="4">
        <v>59</v>
      </c>
      <c r="E574" s="5">
        <v>20.92</v>
      </c>
      <c r="F574" s="4">
        <v>10</v>
      </c>
      <c r="G574" s="5">
        <v>3.6</v>
      </c>
      <c r="H574" s="4">
        <v>0</v>
      </c>
    </row>
    <row r="575" spans="1:8" x14ac:dyDescent="0.2">
      <c r="A575" s="2" t="s">
        <v>48</v>
      </c>
      <c r="B575" s="4">
        <v>13</v>
      </c>
      <c r="C575" s="5">
        <v>2.2999999999999998</v>
      </c>
      <c r="D575" s="4">
        <v>11</v>
      </c>
      <c r="E575" s="5">
        <v>3.9</v>
      </c>
      <c r="F575" s="4">
        <v>2</v>
      </c>
      <c r="G575" s="5">
        <v>0.72</v>
      </c>
      <c r="H575" s="4">
        <v>0</v>
      </c>
    </row>
    <row r="576" spans="1:8" x14ac:dyDescent="0.2">
      <c r="A576" s="2" t="s">
        <v>49</v>
      </c>
      <c r="B576" s="4">
        <v>18</v>
      </c>
      <c r="C576" s="5">
        <v>3.19</v>
      </c>
      <c r="D576" s="4">
        <v>12</v>
      </c>
      <c r="E576" s="5">
        <v>4.26</v>
      </c>
      <c r="F576" s="4">
        <v>6</v>
      </c>
      <c r="G576" s="5">
        <v>2.16</v>
      </c>
      <c r="H576" s="4">
        <v>0</v>
      </c>
    </row>
    <row r="577" spans="1:8" x14ac:dyDescent="0.2">
      <c r="A577" s="2" t="s">
        <v>50</v>
      </c>
      <c r="B577" s="4">
        <v>28</v>
      </c>
      <c r="C577" s="5">
        <v>4.96</v>
      </c>
      <c r="D577" s="4">
        <v>16</v>
      </c>
      <c r="E577" s="5">
        <v>5.67</v>
      </c>
      <c r="F577" s="4">
        <v>10</v>
      </c>
      <c r="G577" s="5">
        <v>3.6</v>
      </c>
      <c r="H57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94293-CF09-460C-9B54-3824C00EB8C1}">
  <sheetPr>
    <pageSetUpPr fitToPage="1"/>
  </sheetPr>
  <dimension ref="B2:I10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261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5</v>
      </c>
      <c r="D6" s="8">
        <v>6.94</v>
      </c>
      <c r="E6" s="12">
        <v>5</v>
      </c>
      <c r="F6" s="8">
        <v>10.42</v>
      </c>
      <c r="G6" s="12">
        <v>0</v>
      </c>
      <c r="H6" s="8">
        <v>0</v>
      </c>
      <c r="I6" s="12">
        <v>0</v>
      </c>
    </row>
    <row r="7" spans="2:9" ht="15" customHeight="1" x14ac:dyDescent="0.2">
      <c r="B7" t="s">
        <v>38</v>
      </c>
      <c r="C7" s="12">
        <v>22</v>
      </c>
      <c r="D7" s="8">
        <v>30.56</v>
      </c>
      <c r="E7" s="12">
        <v>14</v>
      </c>
      <c r="F7" s="8">
        <v>29.17</v>
      </c>
      <c r="G7" s="12">
        <v>5</v>
      </c>
      <c r="H7" s="8">
        <v>31.25</v>
      </c>
      <c r="I7" s="12">
        <v>1</v>
      </c>
    </row>
    <row r="8" spans="2:9" ht="15" customHeight="1" x14ac:dyDescent="0.2">
      <c r="B8" t="s">
        <v>39</v>
      </c>
      <c r="C8" s="12">
        <v>1</v>
      </c>
      <c r="D8" s="8">
        <v>1.39</v>
      </c>
      <c r="E8" s="12">
        <v>0</v>
      </c>
      <c r="F8" s="8">
        <v>0</v>
      </c>
      <c r="G8" s="12">
        <v>0</v>
      </c>
      <c r="H8" s="8">
        <v>0</v>
      </c>
      <c r="I8" s="12">
        <v>1</v>
      </c>
    </row>
    <row r="9" spans="2:9" ht="15" customHeight="1" x14ac:dyDescent="0.2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42</v>
      </c>
      <c r="C11" s="12">
        <v>20</v>
      </c>
      <c r="D11" s="8">
        <v>27.78</v>
      </c>
      <c r="E11" s="12">
        <v>14</v>
      </c>
      <c r="F11" s="8">
        <v>29.17</v>
      </c>
      <c r="G11" s="12">
        <v>6</v>
      </c>
      <c r="H11" s="8">
        <v>37.5</v>
      </c>
      <c r="I11" s="12">
        <v>0</v>
      </c>
    </row>
    <row r="12" spans="2:9" ht="15" customHeight="1" x14ac:dyDescent="0.2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45</v>
      </c>
      <c r="C14" s="12">
        <v>2</v>
      </c>
      <c r="D14" s="8">
        <v>2.78</v>
      </c>
      <c r="E14" s="12">
        <v>1</v>
      </c>
      <c r="F14" s="8">
        <v>2.08</v>
      </c>
      <c r="G14" s="12">
        <v>1</v>
      </c>
      <c r="H14" s="8">
        <v>6.25</v>
      </c>
      <c r="I14" s="12">
        <v>0</v>
      </c>
    </row>
    <row r="15" spans="2:9" ht="15" customHeight="1" x14ac:dyDescent="0.2">
      <c r="B15" t="s">
        <v>46</v>
      </c>
      <c r="C15" s="12">
        <v>9</v>
      </c>
      <c r="D15" s="8">
        <v>12.5</v>
      </c>
      <c r="E15" s="12">
        <v>6</v>
      </c>
      <c r="F15" s="8">
        <v>12.5</v>
      </c>
      <c r="G15" s="12">
        <v>2</v>
      </c>
      <c r="H15" s="8">
        <v>12.5</v>
      </c>
      <c r="I15" s="12">
        <v>0</v>
      </c>
    </row>
    <row r="16" spans="2:9" ht="15" customHeight="1" x14ac:dyDescent="0.2">
      <c r="B16" t="s">
        <v>47</v>
      </c>
      <c r="C16" s="12">
        <v>5</v>
      </c>
      <c r="D16" s="8">
        <v>6.94</v>
      </c>
      <c r="E16" s="12">
        <v>4</v>
      </c>
      <c r="F16" s="8">
        <v>8.33</v>
      </c>
      <c r="G16" s="12">
        <v>1</v>
      </c>
      <c r="H16" s="8">
        <v>6.25</v>
      </c>
      <c r="I16" s="12">
        <v>0</v>
      </c>
    </row>
    <row r="17" spans="2:9" ht="15" customHeight="1" x14ac:dyDescent="0.2">
      <c r="B17" t="s">
        <v>48</v>
      </c>
      <c r="C17" s="12">
        <v>1</v>
      </c>
      <c r="D17" s="8">
        <v>1.39</v>
      </c>
      <c r="E17" s="12">
        <v>0</v>
      </c>
      <c r="F17" s="8">
        <v>0</v>
      </c>
      <c r="G17" s="12">
        <v>1</v>
      </c>
      <c r="H17" s="8">
        <v>6.25</v>
      </c>
      <c r="I17" s="12">
        <v>0</v>
      </c>
    </row>
    <row r="18" spans="2:9" ht="15" customHeight="1" x14ac:dyDescent="0.2">
      <c r="B18" t="s">
        <v>49</v>
      </c>
      <c r="C18" s="12">
        <v>4</v>
      </c>
      <c r="D18" s="8">
        <v>5.56</v>
      </c>
      <c r="E18" s="12">
        <v>1</v>
      </c>
      <c r="F18" s="8">
        <v>2.08</v>
      </c>
      <c r="G18" s="12">
        <v>0</v>
      </c>
      <c r="H18" s="8">
        <v>0</v>
      </c>
      <c r="I18" s="12">
        <v>1</v>
      </c>
    </row>
    <row r="19" spans="2:9" ht="15" customHeight="1" x14ac:dyDescent="0.2">
      <c r="B19" t="s">
        <v>50</v>
      </c>
      <c r="C19" s="12">
        <v>3</v>
      </c>
      <c r="D19" s="8">
        <v>4.17</v>
      </c>
      <c r="E19" s="12">
        <v>3</v>
      </c>
      <c r="F19" s="8">
        <v>6.25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243</v>
      </c>
      <c r="C20" s="12">
        <f>SUM(LTBL_10366[総数／事業所数])</f>
        <v>72</v>
      </c>
      <c r="E20" s="12">
        <f>SUBTOTAL(109,LTBL_10366[個人／事業所数])</f>
        <v>48</v>
      </c>
      <c r="G20" s="12">
        <f>SUBTOTAL(109,LTBL_10366[法人／事業所数])</f>
        <v>16</v>
      </c>
      <c r="I20" s="12">
        <f>SUBTOTAL(109,LTBL_10366[法人以外の団体／事業所数])</f>
        <v>3</v>
      </c>
    </row>
    <row r="21" spans="2:9" ht="15" customHeight="1" x14ac:dyDescent="0.2">
      <c r="E21" s="11">
        <f>LTBL_10366[[#Totals],[個人／事業所数]]/LTBL_10366[[#Totals],[総数／事業所数]]</f>
        <v>0.66666666666666663</v>
      </c>
      <c r="G21" s="11">
        <f>LTBL_10366[[#Totals],[法人／事業所数]]/LTBL_10366[[#Totals],[総数／事業所数]]</f>
        <v>0.22222222222222221</v>
      </c>
      <c r="I21" s="11">
        <f>LTBL_10366[[#Totals],[法人以外の団体／事業所数]]/LTBL_10366[[#Totals],[総数／事業所数]]</f>
        <v>4.1666666666666664E-2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66</v>
      </c>
      <c r="C24" s="12">
        <v>9</v>
      </c>
      <c r="D24" s="8">
        <v>12.5</v>
      </c>
      <c r="E24" s="12">
        <v>6</v>
      </c>
      <c r="F24" s="8">
        <v>12.5</v>
      </c>
      <c r="G24" s="12">
        <v>3</v>
      </c>
      <c r="H24" s="8">
        <v>18.75</v>
      </c>
      <c r="I24" s="12">
        <v>0</v>
      </c>
    </row>
    <row r="25" spans="2:9" ht="15" customHeight="1" x14ac:dyDescent="0.2">
      <c r="B25" t="s">
        <v>68</v>
      </c>
      <c r="C25" s="12">
        <v>9</v>
      </c>
      <c r="D25" s="8">
        <v>12.5</v>
      </c>
      <c r="E25" s="12">
        <v>6</v>
      </c>
      <c r="F25" s="8">
        <v>12.5</v>
      </c>
      <c r="G25" s="12">
        <v>3</v>
      </c>
      <c r="H25" s="8">
        <v>18.75</v>
      </c>
      <c r="I25" s="12">
        <v>0</v>
      </c>
    </row>
    <row r="26" spans="2:9" ht="15" customHeight="1" x14ac:dyDescent="0.2">
      <c r="B26" t="s">
        <v>85</v>
      </c>
      <c r="C26" s="12">
        <v>7</v>
      </c>
      <c r="D26" s="8">
        <v>9.7200000000000006</v>
      </c>
      <c r="E26" s="12">
        <v>6</v>
      </c>
      <c r="F26" s="8">
        <v>12.5</v>
      </c>
      <c r="G26" s="12">
        <v>1</v>
      </c>
      <c r="H26" s="8">
        <v>6.25</v>
      </c>
      <c r="I26" s="12">
        <v>0</v>
      </c>
    </row>
    <row r="27" spans="2:9" ht="15" customHeight="1" x14ac:dyDescent="0.2">
      <c r="B27" t="s">
        <v>73</v>
      </c>
      <c r="C27" s="12">
        <v>5</v>
      </c>
      <c r="D27" s="8">
        <v>6.94</v>
      </c>
      <c r="E27" s="12">
        <v>4</v>
      </c>
      <c r="F27" s="8">
        <v>8.33</v>
      </c>
      <c r="G27" s="12">
        <v>1</v>
      </c>
      <c r="H27" s="8">
        <v>6.25</v>
      </c>
      <c r="I27" s="12">
        <v>0</v>
      </c>
    </row>
    <row r="28" spans="2:9" ht="15" customHeight="1" x14ac:dyDescent="0.2">
      <c r="B28" t="s">
        <v>84</v>
      </c>
      <c r="C28" s="12">
        <v>4</v>
      </c>
      <c r="D28" s="8">
        <v>5.56</v>
      </c>
      <c r="E28" s="12">
        <v>2</v>
      </c>
      <c r="F28" s="8">
        <v>4.17</v>
      </c>
      <c r="G28" s="12">
        <v>2</v>
      </c>
      <c r="H28" s="8">
        <v>12.5</v>
      </c>
      <c r="I28" s="12">
        <v>0</v>
      </c>
    </row>
    <row r="29" spans="2:9" ht="15" customHeight="1" x14ac:dyDescent="0.2">
      <c r="B29" t="s">
        <v>92</v>
      </c>
      <c r="C29" s="12">
        <v>4</v>
      </c>
      <c r="D29" s="8">
        <v>5.56</v>
      </c>
      <c r="E29" s="12">
        <v>4</v>
      </c>
      <c r="F29" s="8">
        <v>8.33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74</v>
      </c>
      <c r="C30" s="12">
        <v>4</v>
      </c>
      <c r="D30" s="8">
        <v>5.56</v>
      </c>
      <c r="E30" s="12">
        <v>4</v>
      </c>
      <c r="F30" s="8">
        <v>8.33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98</v>
      </c>
      <c r="C31" s="12">
        <v>3</v>
      </c>
      <c r="D31" s="8">
        <v>4.17</v>
      </c>
      <c r="E31" s="12">
        <v>1</v>
      </c>
      <c r="F31" s="8">
        <v>2.08</v>
      </c>
      <c r="G31" s="12">
        <v>1</v>
      </c>
      <c r="H31" s="8">
        <v>6.25</v>
      </c>
      <c r="I31" s="12">
        <v>0</v>
      </c>
    </row>
    <row r="32" spans="2:9" ht="15" customHeight="1" x14ac:dyDescent="0.2">
      <c r="B32" t="s">
        <v>76</v>
      </c>
      <c r="C32" s="12">
        <v>3</v>
      </c>
      <c r="D32" s="8">
        <v>4.17</v>
      </c>
      <c r="E32" s="12">
        <v>1</v>
      </c>
      <c r="F32" s="8">
        <v>2.08</v>
      </c>
      <c r="G32" s="12">
        <v>0</v>
      </c>
      <c r="H32" s="8">
        <v>0</v>
      </c>
      <c r="I32" s="12">
        <v>1</v>
      </c>
    </row>
    <row r="33" spans="2:9" ht="15" customHeight="1" x14ac:dyDescent="0.2">
      <c r="B33" t="s">
        <v>59</v>
      </c>
      <c r="C33" s="12">
        <v>2</v>
      </c>
      <c r="D33" s="8">
        <v>2.78</v>
      </c>
      <c r="E33" s="12">
        <v>2</v>
      </c>
      <c r="F33" s="8">
        <v>4.17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60</v>
      </c>
      <c r="C34" s="12">
        <v>2</v>
      </c>
      <c r="D34" s="8">
        <v>2.78</v>
      </c>
      <c r="E34" s="12">
        <v>2</v>
      </c>
      <c r="F34" s="8">
        <v>4.17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93</v>
      </c>
      <c r="C35" s="12">
        <v>2</v>
      </c>
      <c r="D35" s="8">
        <v>2.78</v>
      </c>
      <c r="E35" s="12">
        <v>0</v>
      </c>
      <c r="F35" s="8">
        <v>0</v>
      </c>
      <c r="G35" s="12">
        <v>0</v>
      </c>
      <c r="H35" s="8">
        <v>0</v>
      </c>
      <c r="I35" s="12">
        <v>1</v>
      </c>
    </row>
    <row r="36" spans="2:9" ht="15" customHeight="1" x14ac:dyDescent="0.2">
      <c r="B36" t="s">
        <v>86</v>
      </c>
      <c r="C36" s="12">
        <v>2</v>
      </c>
      <c r="D36" s="8">
        <v>2.78</v>
      </c>
      <c r="E36" s="12">
        <v>1</v>
      </c>
      <c r="F36" s="8">
        <v>2.08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65</v>
      </c>
      <c r="C37" s="12">
        <v>2</v>
      </c>
      <c r="D37" s="8">
        <v>2.78</v>
      </c>
      <c r="E37" s="12">
        <v>2</v>
      </c>
      <c r="F37" s="8">
        <v>4.17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61</v>
      </c>
      <c r="C38" s="12">
        <v>1</v>
      </c>
      <c r="D38" s="8">
        <v>1.39</v>
      </c>
      <c r="E38" s="12">
        <v>1</v>
      </c>
      <c r="F38" s="8">
        <v>2.08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62</v>
      </c>
      <c r="C39" s="12">
        <v>1</v>
      </c>
      <c r="D39" s="8">
        <v>1.39</v>
      </c>
      <c r="E39" s="12">
        <v>1</v>
      </c>
      <c r="F39" s="8">
        <v>2.08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94</v>
      </c>
      <c r="C40" s="12">
        <v>1</v>
      </c>
      <c r="D40" s="8">
        <v>1.39</v>
      </c>
      <c r="E40" s="12">
        <v>0</v>
      </c>
      <c r="F40" s="8">
        <v>0</v>
      </c>
      <c r="G40" s="12">
        <v>1</v>
      </c>
      <c r="H40" s="8">
        <v>6.25</v>
      </c>
      <c r="I40" s="12">
        <v>0</v>
      </c>
    </row>
    <row r="41" spans="2:9" ht="15" customHeight="1" x14ac:dyDescent="0.2">
      <c r="B41" t="s">
        <v>95</v>
      </c>
      <c r="C41" s="12">
        <v>1</v>
      </c>
      <c r="D41" s="8">
        <v>1.39</v>
      </c>
      <c r="E41" s="12">
        <v>0</v>
      </c>
      <c r="F41" s="8">
        <v>0</v>
      </c>
      <c r="G41" s="12">
        <v>1</v>
      </c>
      <c r="H41" s="8">
        <v>6.25</v>
      </c>
      <c r="I41" s="12">
        <v>0</v>
      </c>
    </row>
    <row r="42" spans="2:9" ht="15" customHeight="1" x14ac:dyDescent="0.2">
      <c r="B42" t="s">
        <v>96</v>
      </c>
      <c r="C42" s="12">
        <v>1</v>
      </c>
      <c r="D42" s="8">
        <v>1.39</v>
      </c>
      <c r="E42" s="12">
        <v>0</v>
      </c>
      <c r="F42" s="8">
        <v>0</v>
      </c>
      <c r="G42" s="12">
        <v>0</v>
      </c>
      <c r="H42" s="8">
        <v>0</v>
      </c>
      <c r="I42" s="12">
        <v>1</v>
      </c>
    </row>
    <row r="43" spans="2:9" ht="15" customHeight="1" x14ac:dyDescent="0.2">
      <c r="B43" t="s">
        <v>97</v>
      </c>
      <c r="C43" s="12">
        <v>1</v>
      </c>
      <c r="D43" s="8">
        <v>1.39</v>
      </c>
      <c r="E43" s="12">
        <v>0</v>
      </c>
      <c r="F43" s="8">
        <v>0</v>
      </c>
      <c r="G43" s="12">
        <v>1</v>
      </c>
      <c r="H43" s="8">
        <v>6.25</v>
      </c>
      <c r="I43" s="12">
        <v>0</v>
      </c>
    </row>
    <row r="44" spans="2:9" ht="15" customHeight="1" x14ac:dyDescent="0.2">
      <c r="B44" t="s">
        <v>71</v>
      </c>
      <c r="C44" s="12">
        <v>1</v>
      </c>
      <c r="D44" s="8">
        <v>1.39</v>
      </c>
      <c r="E44" s="12">
        <v>1</v>
      </c>
      <c r="F44" s="8">
        <v>2.08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88</v>
      </c>
      <c r="C45" s="12">
        <v>1</v>
      </c>
      <c r="D45" s="8">
        <v>1.39</v>
      </c>
      <c r="E45" s="12">
        <v>1</v>
      </c>
      <c r="F45" s="8">
        <v>2.08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89</v>
      </c>
      <c r="C46" s="12">
        <v>1</v>
      </c>
      <c r="D46" s="8">
        <v>1.39</v>
      </c>
      <c r="E46" s="12">
        <v>0</v>
      </c>
      <c r="F46" s="8">
        <v>0</v>
      </c>
      <c r="G46" s="12">
        <v>1</v>
      </c>
      <c r="H46" s="8">
        <v>6.25</v>
      </c>
      <c r="I46" s="12">
        <v>0</v>
      </c>
    </row>
    <row r="47" spans="2:9" ht="15" customHeight="1" x14ac:dyDescent="0.2">
      <c r="B47" t="s">
        <v>75</v>
      </c>
      <c r="C47" s="12">
        <v>1</v>
      </c>
      <c r="D47" s="8">
        <v>1.39</v>
      </c>
      <c r="E47" s="12">
        <v>0</v>
      </c>
      <c r="F47" s="8">
        <v>0</v>
      </c>
      <c r="G47" s="12">
        <v>1</v>
      </c>
      <c r="H47" s="8">
        <v>6.25</v>
      </c>
      <c r="I47" s="12">
        <v>0</v>
      </c>
    </row>
    <row r="48" spans="2:9" ht="15" customHeight="1" x14ac:dyDescent="0.2">
      <c r="B48" t="s">
        <v>77</v>
      </c>
      <c r="C48" s="12">
        <v>1</v>
      </c>
      <c r="D48" s="8">
        <v>1.39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99</v>
      </c>
      <c r="C49" s="12">
        <v>1</v>
      </c>
      <c r="D49" s="8">
        <v>1.39</v>
      </c>
      <c r="E49" s="12">
        <v>1</v>
      </c>
      <c r="F49" s="8">
        <v>2.08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78</v>
      </c>
      <c r="C50" s="12">
        <v>1</v>
      </c>
      <c r="D50" s="8">
        <v>1.39</v>
      </c>
      <c r="E50" s="12">
        <v>1</v>
      </c>
      <c r="F50" s="8">
        <v>2.08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100</v>
      </c>
      <c r="C51" s="12">
        <v>1</v>
      </c>
      <c r="D51" s="8">
        <v>1.39</v>
      </c>
      <c r="E51" s="12">
        <v>1</v>
      </c>
      <c r="F51" s="8">
        <v>2.08</v>
      </c>
      <c r="G51" s="12">
        <v>0</v>
      </c>
      <c r="H51" s="8">
        <v>0</v>
      </c>
      <c r="I51" s="12">
        <v>0</v>
      </c>
    </row>
    <row r="54" spans="2:9" ht="33" customHeight="1" x14ac:dyDescent="0.2">
      <c r="B54" t="s">
        <v>245</v>
      </c>
      <c r="C54" s="10" t="s">
        <v>52</v>
      </c>
      <c r="D54" s="10" t="s">
        <v>53</v>
      </c>
      <c r="E54" s="10" t="s">
        <v>54</v>
      </c>
      <c r="F54" s="10" t="s">
        <v>55</v>
      </c>
      <c r="G54" s="10" t="s">
        <v>56</v>
      </c>
      <c r="H54" s="10" t="s">
        <v>57</v>
      </c>
      <c r="I54" s="10" t="s">
        <v>58</v>
      </c>
    </row>
    <row r="55" spans="2:9" ht="15" customHeight="1" x14ac:dyDescent="0.2">
      <c r="B55" t="s">
        <v>177</v>
      </c>
      <c r="C55" s="12">
        <v>4</v>
      </c>
      <c r="D55" s="8">
        <v>5.56</v>
      </c>
      <c r="E55" s="12">
        <v>4</v>
      </c>
      <c r="F55" s="8">
        <v>8.33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178</v>
      </c>
      <c r="C56" s="12">
        <v>4</v>
      </c>
      <c r="D56" s="8">
        <v>5.56</v>
      </c>
      <c r="E56" s="12">
        <v>4</v>
      </c>
      <c r="F56" s="8">
        <v>8.33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126</v>
      </c>
      <c r="C57" s="12">
        <v>4</v>
      </c>
      <c r="D57" s="8">
        <v>5.56</v>
      </c>
      <c r="E57" s="12">
        <v>2</v>
      </c>
      <c r="F57" s="8">
        <v>4.17</v>
      </c>
      <c r="G57" s="12">
        <v>2</v>
      </c>
      <c r="H57" s="8">
        <v>12.5</v>
      </c>
      <c r="I57" s="12">
        <v>0</v>
      </c>
    </row>
    <row r="58" spans="2:9" ht="15" customHeight="1" x14ac:dyDescent="0.2">
      <c r="B58" t="s">
        <v>129</v>
      </c>
      <c r="C58" s="12">
        <v>4</v>
      </c>
      <c r="D58" s="8">
        <v>5.56</v>
      </c>
      <c r="E58" s="12">
        <v>3</v>
      </c>
      <c r="F58" s="8">
        <v>6.25</v>
      </c>
      <c r="G58" s="12">
        <v>1</v>
      </c>
      <c r="H58" s="8">
        <v>6.25</v>
      </c>
      <c r="I58" s="12">
        <v>0</v>
      </c>
    </row>
    <row r="59" spans="2:9" ht="15" customHeight="1" x14ac:dyDescent="0.2">
      <c r="B59" t="s">
        <v>184</v>
      </c>
      <c r="C59" s="12">
        <v>3</v>
      </c>
      <c r="D59" s="8">
        <v>4.17</v>
      </c>
      <c r="E59" s="12">
        <v>2</v>
      </c>
      <c r="F59" s="8">
        <v>4.17</v>
      </c>
      <c r="G59" s="12">
        <v>1</v>
      </c>
      <c r="H59" s="8">
        <v>6.25</v>
      </c>
      <c r="I59" s="12">
        <v>0</v>
      </c>
    </row>
    <row r="60" spans="2:9" ht="15" customHeight="1" x14ac:dyDescent="0.2">
      <c r="B60" t="s">
        <v>162</v>
      </c>
      <c r="C60" s="12">
        <v>3</v>
      </c>
      <c r="D60" s="8">
        <v>4.17</v>
      </c>
      <c r="E60" s="12">
        <v>1</v>
      </c>
      <c r="F60" s="8">
        <v>2.08</v>
      </c>
      <c r="G60" s="12">
        <v>2</v>
      </c>
      <c r="H60" s="8">
        <v>12.5</v>
      </c>
      <c r="I60" s="12">
        <v>0</v>
      </c>
    </row>
    <row r="61" spans="2:9" ht="15" customHeight="1" x14ac:dyDescent="0.2">
      <c r="B61" t="s">
        <v>148</v>
      </c>
      <c r="C61" s="12">
        <v>3</v>
      </c>
      <c r="D61" s="8">
        <v>4.17</v>
      </c>
      <c r="E61" s="12">
        <v>2</v>
      </c>
      <c r="F61" s="8">
        <v>4.17</v>
      </c>
      <c r="G61" s="12">
        <v>1</v>
      </c>
      <c r="H61" s="8">
        <v>6.25</v>
      </c>
      <c r="I61" s="12">
        <v>0</v>
      </c>
    </row>
    <row r="62" spans="2:9" ht="15" customHeight="1" x14ac:dyDescent="0.2">
      <c r="B62" t="s">
        <v>172</v>
      </c>
      <c r="C62" s="12">
        <v>2</v>
      </c>
      <c r="D62" s="8">
        <v>2.78</v>
      </c>
      <c r="E62" s="12">
        <v>1</v>
      </c>
      <c r="F62" s="8">
        <v>2.08</v>
      </c>
      <c r="G62" s="12">
        <v>1</v>
      </c>
      <c r="H62" s="8">
        <v>6.25</v>
      </c>
      <c r="I62" s="12">
        <v>0</v>
      </c>
    </row>
    <row r="63" spans="2:9" ht="15" customHeight="1" x14ac:dyDescent="0.2">
      <c r="B63" t="s">
        <v>173</v>
      </c>
      <c r="C63" s="12">
        <v>2</v>
      </c>
      <c r="D63" s="8">
        <v>2.78</v>
      </c>
      <c r="E63" s="12">
        <v>0</v>
      </c>
      <c r="F63" s="8">
        <v>0</v>
      </c>
      <c r="G63" s="12">
        <v>0</v>
      </c>
      <c r="H63" s="8">
        <v>0</v>
      </c>
      <c r="I63" s="12">
        <v>1</v>
      </c>
    </row>
    <row r="64" spans="2:9" ht="15" customHeight="1" x14ac:dyDescent="0.2">
      <c r="B64" t="s">
        <v>176</v>
      </c>
      <c r="C64" s="12">
        <v>2</v>
      </c>
      <c r="D64" s="8">
        <v>2.78</v>
      </c>
      <c r="E64" s="12">
        <v>2</v>
      </c>
      <c r="F64" s="8">
        <v>4.17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181</v>
      </c>
      <c r="C65" s="12">
        <v>2</v>
      </c>
      <c r="D65" s="8">
        <v>2.78</v>
      </c>
      <c r="E65" s="12">
        <v>1</v>
      </c>
      <c r="F65" s="8">
        <v>2.08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186</v>
      </c>
      <c r="C66" s="12">
        <v>2</v>
      </c>
      <c r="D66" s="8">
        <v>2.78</v>
      </c>
      <c r="E66" s="12">
        <v>2</v>
      </c>
      <c r="F66" s="8">
        <v>4.17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190</v>
      </c>
      <c r="C67" s="12">
        <v>2</v>
      </c>
      <c r="D67" s="8">
        <v>2.78</v>
      </c>
      <c r="E67" s="12">
        <v>1</v>
      </c>
      <c r="F67" s="8">
        <v>2.08</v>
      </c>
      <c r="G67" s="12">
        <v>1</v>
      </c>
      <c r="H67" s="8">
        <v>6.25</v>
      </c>
      <c r="I67" s="12">
        <v>0</v>
      </c>
    </row>
    <row r="68" spans="2:9" ht="15" customHeight="1" x14ac:dyDescent="0.2">
      <c r="B68" t="s">
        <v>135</v>
      </c>
      <c r="C68" s="12">
        <v>2</v>
      </c>
      <c r="D68" s="8">
        <v>2.78</v>
      </c>
      <c r="E68" s="12">
        <v>2</v>
      </c>
      <c r="F68" s="8">
        <v>4.17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136</v>
      </c>
      <c r="C69" s="12">
        <v>2</v>
      </c>
      <c r="D69" s="8">
        <v>2.78</v>
      </c>
      <c r="E69" s="12">
        <v>2</v>
      </c>
      <c r="F69" s="8">
        <v>4.17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194</v>
      </c>
      <c r="C70" s="12">
        <v>2</v>
      </c>
      <c r="D70" s="8">
        <v>2.78</v>
      </c>
      <c r="E70" s="12">
        <v>0</v>
      </c>
      <c r="F70" s="8">
        <v>0</v>
      </c>
      <c r="G70" s="12">
        <v>0</v>
      </c>
      <c r="H70" s="8">
        <v>0</v>
      </c>
      <c r="I70" s="12">
        <v>1</v>
      </c>
    </row>
    <row r="71" spans="2:9" ht="15" customHeight="1" x14ac:dyDescent="0.2">
      <c r="B71" t="s">
        <v>121</v>
      </c>
      <c r="C71" s="12">
        <v>1</v>
      </c>
      <c r="D71" s="8">
        <v>1.39</v>
      </c>
      <c r="E71" s="12">
        <v>1</v>
      </c>
      <c r="F71" s="8">
        <v>2.08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122</v>
      </c>
      <c r="C72" s="12">
        <v>1</v>
      </c>
      <c r="D72" s="8">
        <v>1.39</v>
      </c>
      <c r="E72" s="12">
        <v>1</v>
      </c>
      <c r="F72" s="8">
        <v>2.08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156</v>
      </c>
      <c r="C73" s="12">
        <v>1</v>
      </c>
      <c r="D73" s="8">
        <v>1.39</v>
      </c>
      <c r="E73" s="12">
        <v>1</v>
      </c>
      <c r="F73" s="8">
        <v>2.08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159</v>
      </c>
      <c r="C74" s="12">
        <v>1</v>
      </c>
      <c r="D74" s="8">
        <v>1.39</v>
      </c>
      <c r="E74" s="12">
        <v>1</v>
      </c>
      <c r="F74" s="8">
        <v>2.08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123</v>
      </c>
      <c r="C75" s="12">
        <v>1</v>
      </c>
      <c r="D75" s="8">
        <v>1.39</v>
      </c>
      <c r="E75" s="12">
        <v>1</v>
      </c>
      <c r="F75" s="8">
        <v>2.08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170</v>
      </c>
      <c r="C76" s="12">
        <v>1</v>
      </c>
      <c r="D76" s="8">
        <v>1.39</v>
      </c>
      <c r="E76" s="12">
        <v>0</v>
      </c>
      <c r="F76" s="8">
        <v>0</v>
      </c>
      <c r="G76" s="12">
        <v>1</v>
      </c>
      <c r="H76" s="8">
        <v>6.25</v>
      </c>
      <c r="I76" s="12">
        <v>0</v>
      </c>
    </row>
    <row r="77" spans="2:9" ht="15" customHeight="1" x14ac:dyDescent="0.2">
      <c r="B77" t="s">
        <v>171</v>
      </c>
      <c r="C77" s="12">
        <v>1</v>
      </c>
      <c r="D77" s="8">
        <v>1.39</v>
      </c>
      <c r="E77" s="12">
        <v>1</v>
      </c>
      <c r="F77" s="8">
        <v>2.08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174</v>
      </c>
      <c r="C78" s="12">
        <v>1</v>
      </c>
      <c r="D78" s="8">
        <v>1.39</v>
      </c>
      <c r="E78" s="12">
        <v>1</v>
      </c>
      <c r="F78" s="8">
        <v>2.08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175</v>
      </c>
      <c r="C79" s="12">
        <v>1</v>
      </c>
      <c r="D79" s="8">
        <v>1.39</v>
      </c>
      <c r="E79" s="12">
        <v>0</v>
      </c>
      <c r="F79" s="8">
        <v>0</v>
      </c>
      <c r="G79" s="12">
        <v>1</v>
      </c>
      <c r="H79" s="8">
        <v>6.25</v>
      </c>
      <c r="I79" s="12">
        <v>0</v>
      </c>
    </row>
    <row r="80" spans="2:9" ht="15" customHeight="1" x14ac:dyDescent="0.2">
      <c r="B80" t="s">
        <v>179</v>
      </c>
      <c r="C80" s="12">
        <v>1</v>
      </c>
      <c r="D80" s="8">
        <v>1.39</v>
      </c>
      <c r="E80" s="12">
        <v>0</v>
      </c>
      <c r="F80" s="8">
        <v>0</v>
      </c>
      <c r="G80" s="12">
        <v>1</v>
      </c>
      <c r="H80" s="8">
        <v>6.25</v>
      </c>
      <c r="I80" s="12">
        <v>0</v>
      </c>
    </row>
    <row r="81" spans="2:9" ht="15" customHeight="1" x14ac:dyDescent="0.2">
      <c r="B81" t="s">
        <v>180</v>
      </c>
      <c r="C81" s="12">
        <v>1</v>
      </c>
      <c r="D81" s="8">
        <v>1.39</v>
      </c>
      <c r="E81" s="12">
        <v>0</v>
      </c>
      <c r="F81" s="8">
        <v>0</v>
      </c>
      <c r="G81" s="12">
        <v>1</v>
      </c>
      <c r="H81" s="8">
        <v>6.25</v>
      </c>
      <c r="I81" s="12">
        <v>0</v>
      </c>
    </row>
    <row r="82" spans="2:9" ht="15" customHeight="1" x14ac:dyDescent="0.2">
      <c r="B82" t="s">
        <v>182</v>
      </c>
      <c r="C82" s="12">
        <v>1</v>
      </c>
      <c r="D82" s="8">
        <v>1.39</v>
      </c>
      <c r="E82" s="12">
        <v>0</v>
      </c>
      <c r="F82" s="8">
        <v>0</v>
      </c>
      <c r="G82" s="12">
        <v>0</v>
      </c>
      <c r="H82" s="8">
        <v>0</v>
      </c>
      <c r="I82" s="12">
        <v>1</v>
      </c>
    </row>
    <row r="83" spans="2:9" ht="15" customHeight="1" x14ac:dyDescent="0.2">
      <c r="B83" t="s">
        <v>154</v>
      </c>
      <c r="C83" s="12">
        <v>1</v>
      </c>
      <c r="D83" s="8">
        <v>1.39</v>
      </c>
      <c r="E83" s="12">
        <v>1</v>
      </c>
      <c r="F83" s="8">
        <v>2.08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183</v>
      </c>
      <c r="C84" s="12">
        <v>1</v>
      </c>
      <c r="D84" s="8">
        <v>1.39</v>
      </c>
      <c r="E84" s="12">
        <v>1</v>
      </c>
      <c r="F84" s="8">
        <v>2.08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185</v>
      </c>
      <c r="C85" s="12">
        <v>1</v>
      </c>
      <c r="D85" s="8">
        <v>1.39</v>
      </c>
      <c r="E85" s="12">
        <v>1</v>
      </c>
      <c r="F85" s="8">
        <v>2.08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125</v>
      </c>
      <c r="C86" s="12">
        <v>1</v>
      </c>
      <c r="D86" s="8">
        <v>1.39</v>
      </c>
      <c r="E86" s="12">
        <v>1</v>
      </c>
      <c r="F86" s="8">
        <v>2.08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187</v>
      </c>
      <c r="C87" s="12">
        <v>1</v>
      </c>
      <c r="D87" s="8">
        <v>1.39</v>
      </c>
      <c r="E87" s="12">
        <v>0</v>
      </c>
      <c r="F87" s="8">
        <v>0</v>
      </c>
      <c r="G87" s="12">
        <v>1</v>
      </c>
      <c r="H87" s="8">
        <v>6.25</v>
      </c>
      <c r="I87" s="12">
        <v>0</v>
      </c>
    </row>
    <row r="88" spans="2:9" ht="15" customHeight="1" x14ac:dyDescent="0.2">
      <c r="B88" t="s">
        <v>188</v>
      </c>
      <c r="C88" s="12">
        <v>1</v>
      </c>
      <c r="D88" s="8">
        <v>1.39</v>
      </c>
      <c r="E88" s="12">
        <v>1</v>
      </c>
      <c r="F88" s="8">
        <v>2.08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152</v>
      </c>
      <c r="C89" s="12">
        <v>1</v>
      </c>
      <c r="D89" s="8">
        <v>1.39</v>
      </c>
      <c r="E89" s="12">
        <v>1</v>
      </c>
      <c r="F89" s="8">
        <v>2.08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153</v>
      </c>
      <c r="C90" s="12">
        <v>1</v>
      </c>
      <c r="D90" s="8">
        <v>1.39</v>
      </c>
      <c r="E90" s="12">
        <v>1</v>
      </c>
      <c r="F90" s="8">
        <v>2.08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189</v>
      </c>
      <c r="C91" s="12">
        <v>1</v>
      </c>
      <c r="D91" s="8">
        <v>1.39</v>
      </c>
      <c r="E91" s="12">
        <v>1</v>
      </c>
      <c r="F91" s="8">
        <v>2.08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191</v>
      </c>
      <c r="C92" s="12">
        <v>1</v>
      </c>
      <c r="D92" s="8">
        <v>1.39</v>
      </c>
      <c r="E92" s="12">
        <v>0</v>
      </c>
      <c r="F92" s="8">
        <v>0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192</v>
      </c>
      <c r="C93" s="12">
        <v>1</v>
      </c>
      <c r="D93" s="8">
        <v>1.39</v>
      </c>
      <c r="E93" s="12">
        <v>0</v>
      </c>
      <c r="F93" s="8">
        <v>0</v>
      </c>
      <c r="G93" s="12">
        <v>1</v>
      </c>
      <c r="H93" s="8">
        <v>6.25</v>
      </c>
      <c r="I93" s="12">
        <v>0</v>
      </c>
    </row>
    <row r="94" spans="2:9" ht="15" customHeight="1" x14ac:dyDescent="0.2">
      <c r="B94" t="s">
        <v>193</v>
      </c>
      <c r="C94" s="12">
        <v>1</v>
      </c>
      <c r="D94" s="8">
        <v>1.39</v>
      </c>
      <c r="E94" s="12">
        <v>0</v>
      </c>
      <c r="F94" s="8">
        <v>0</v>
      </c>
      <c r="G94" s="12">
        <v>1</v>
      </c>
      <c r="H94" s="8">
        <v>6.25</v>
      </c>
      <c r="I94" s="12">
        <v>0</v>
      </c>
    </row>
    <row r="95" spans="2:9" ht="15" customHeight="1" x14ac:dyDescent="0.2">
      <c r="B95" t="s">
        <v>195</v>
      </c>
      <c r="C95" s="12">
        <v>1</v>
      </c>
      <c r="D95" s="8">
        <v>1.39</v>
      </c>
      <c r="E95" s="12">
        <v>1</v>
      </c>
      <c r="F95" s="8">
        <v>2.08</v>
      </c>
      <c r="G95" s="12">
        <v>0</v>
      </c>
      <c r="H95" s="8">
        <v>0</v>
      </c>
      <c r="I95" s="12">
        <v>0</v>
      </c>
    </row>
    <row r="96" spans="2:9" ht="15" customHeight="1" x14ac:dyDescent="0.2">
      <c r="B96" t="s">
        <v>196</v>
      </c>
      <c r="C96" s="12">
        <v>1</v>
      </c>
      <c r="D96" s="8">
        <v>1.39</v>
      </c>
      <c r="E96" s="12">
        <v>0</v>
      </c>
      <c r="F96" s="8">
        <v>0</v>
      </c>
      <c r="G96" s="12">
        <v>0</v>
      </c>
      <c r="H96" s="8">
        <v>0</v>
      </c>
      <c r="I96" s="12">
        <v>0</v>
      </c>
    </row>
    <row r="97" spans="2:9" ht="15" customHeight="1" x14ac:dyDescent="0.2">
      <c r="B97" t="s">
        <v>197</v>
      </c>
      <c r="C97" s="12">
        <v>1</v>
      </c>
      <c r="D97" s="8">
        <v>1.39</v>
      </c>
      <c r="E97" s="12">
        <v>1</v>
      </c>
      <c r="F97" s="8">
        <v>2.08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139</v>
      </c>
      <c r="C98" s="12">
        <v>1</v>
      </c>
      <c r="D98" s="8">
        <v>1.39</v>
      </c>
      <c r="E98" s="12">
        <v>1</v>
      </c>
      <c r="F98" s="8">
        <v>2.08</v>
      </c>
      <c r="G98" s="12">
        <v>0</v>
      </c>
      <c r="H98" s="8">
        <v>0</v>
      </c>
      <c r="I98" s="12">
        <v>0</v>
      </c>
    </row>
    <row r="99" spans="2:9" ht="15" customHeight="1" x14ac:dyDescent="0.2">
      <c r="B99" t="s">
        <v>198</v>
      </c>
      <c r="C99" s="12">
        <v>1</v>
      </c>
      <c r="D99" s="8">
        <v>1.39</v>
      </c>
      <c r="E99" s="12">
        <v>1</v>
      </c>
      <c r="F99" s="8">
        <v>2.08</v>
      </c>
      <c r="G99" s="12">
        <v>0</v>
      </c>
      <c r="H99" s="8">
        <v>0</v>
      </c>
      <c r="I99" s="12">
        <v>0</v>
      </c>
    </row>
    <row r="101" spans="2:9" ht="15" customHeight="1" x14ac:dyDescent="0.2">
      <c r="B101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471DE-CF4D-4686-AFDC-04808F7C9FD6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262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20</v>
      </c>
      <c r="D6" s="8">
        <v>15.15</v>
      </c>
      <c r="E6" s="12">
        <v>15</v>
      </c>
      <c r="F6" s="8">
        <v>14.15</v>
      </c>
      <c r="G6" s="12">
        <v>5</v>
      </c>
      <c r="H6" s="8">
        <v>21.74</v>
      </c>
      <c r="I6" s="12">
        <v>0</v>
      </c>
    </row>
    <row r="7" spans="2:9" ht="15" customHeight="1" x14ac:dyDescent="0.2">
      <c r="B7" t="s">
        <v>38</v>
      </c>
      <c r="C7" s="12">
        <v>10</v>
      </c>
      <c r="D7" s="8">
        <v>7.58</v>
      </c>
      <c r="E7" s="12">
        <v>7</v>
      </c>
      <c r="F7" s="8">
        <v>6.6</v>
      </c>
      <c r="G7" s="12">
        <v>3</v>
      </c>
      <c r="H7" s="8">
        <v>13.04</v>
      </c>
      <c r="I7" s="12">
        <v>0</v>
      </c>
    </row>
    <row r="8" spans="2:9" ht="15" customHeight="1" x14ac:dyDescent="0.2">
      <c r="B8" t="s">
        <v>39</v>
      </c>
      <c r="C8" s="12">
        <v>1</v>
      </c>
      <c r="D8" s="8">
        <v>0.76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40</v>
      </c>
      <c r="C9" s="12">
        <v>1</v>
      </c>
      <c r="D9" s="8">
        <v>0.76</v>
      </c>
      <c r="E9" s="12">
        <v>1</v>
      </c>
      <c r="F9" s="8">
        <v>0.94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1</v>
      </c>
      <c r="D10" s="8">
        <v>0.76</v>
      </c>
      <c r="E10" s="12">
        <v>1</v>
      </c>
      <c r="F10" s="8">
        <v>0.94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42</v>
      </c>
      <c r="C11" s="12">
        <v>48</v>
      </c>
      <c r="D11" s="8">
        <v>36.36</v>
      </c>
      <c r="E11" s="12">
        <v>38</v>
      </c>
      <c r="F11" s="8">
        <v>35.85</v>
      </c>
      <c r="G11" s="12">
        <v>9</v>
      </c>
      <c r="H11" s="8">
        <v>39.130000000000003</v>
      </c>
      <c r="I11" s="12">
        <v>1</v>
      </c>
    </row>
    <row r="12" spans="2:9" ht="15" customHeight="1" x14ac:dyDescent="0.2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44</v>
      </c>
      <c r="C13" s="12">
        <v>26</v>
      </c>
      <c r="D13" s="8">
        <v>19.7</v>
      </c>
      <c r="E13" s="12">
        <v>25</v>
      </c>
      <c r="F13" s="8">
        <v>23.58</v>
      </c>
      <c r="G13" s="12">
        <v>1</v>
      </c>
      <c r="H13" s="8">
        <v>4.3499999999999996</v>
      </c>
      <c r="I13" s="12">
        <v>0</v>
      </c>
    </row>
    <row r="14" spans="2:9" ht="15" customHeight="1" x14ac:dyDescent="0.2">
      <c r="B14" t="s">
        <v>45</v>
      </c>
      <c r="C14" s="12">
        <v>1</v>
      </c>
      <c r="D14" s="8">
        <v>0.76</v>
      </c>
      <c r="E14" s="12">
        <v>1</v>
      </c>
      <c r="F14" s="8">
        <v>0.94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46</v>
      </c>
      <c r="C15" s="12">
        <v>8</v>
      </c>
      <c r="D15" s="8">
        <v>6.06</v>
      </c>
      <c r="E15" s="12">
        <v>7</v>
      </c>
      <c r="F15" s="8">
        <v>6.6</v>
      </c>
      <c r="G15" s="12">
        <v>1</v>
      </c>
      <c r="H15" s="8">
        <v>4.3499999999999996</v>
      </c>
      <c r="I15" s="12">
        <v>0</v>
      </c>
    </row>
    <row r="16" spans="2:9" ht="15" customHeight="1" x14ac:dyDescent="0.2">
      <c r="B16" t="s">
        <v>47</v>
      </c>
      <c r="C16" s="12">
        <v>10</v>
      </c>
      <c r="D16" s="8">
        <v>7.58</v>
      </c>
      <c r="E16" s="12">
        <v>8</v>
      </c>
      <c r="F16" s="8">
        <v>7.55</v>
      </c>
      <c r="G16" s="12">
        <v>2</v>
      </c>
      <c r="H16" s="8">
        <v>8.6999999999999993</v>
      </c>
      <c r="I16" s="12">
        <v>0</v>
      </c>
    </row>
    <row r="17" spans="2:9" ht="15" customHeight="1" x14ac:dyDescent="0.2">
      <c r="B17" t="s">
        <v>48</v>
      </c>
      <c r="C17" s="12">
        <v>2</v>
      </c>
      <c r="D17" s="8">
        <v>1.52</v>
      </c>
      <c r="E17" s="12">
        <v>1</v>
      </c>
      <c r="F17" s="8">
        <v>0.94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49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50</v>
      </c>
      <c r="C19" s="12">
        <v>4</v>
      </c>
      <c r="D19" s="8">
        <v>3.03</v>
      </c>
      <c r="E19" s="12">
        <v>2</v>
      </c>
      <c r="F19" s="8">
        <v>1.89</v>
      </c>
      <c r="G19" s="12">
        <v>2</v>
      </c>
      <c r="H19" s="8">
        <v>8.6999999999999993</v>
      </c>
      <c r="I19" s="12">
        <v>0</v>
      </c>
    </row>
    <row r="20" spans="2:9" ht="15" customHeight="1" x14ac:dyDescent="0.2">
      <c r="B20" s="9" t="s">
        <v>243</v>
      </c>
      <c r="C20" s="12">
        <f>SUM(LTBL_10367[総数／事業所数])</f>
        <v>132</v>
      </c>
      <c r="E20" s="12">
        <f>SUBTOTAL(109,LTBL_10367[個人／事業所数])</f>
        <v>106</v>
      </c>
      <c r="G20" s="12">
        <f>SUBTOTAL(109,LTBL_10367[法人／事業所数])</f>
        <v>23</v>
      </c>
      <c r="I20" s="12">
        <f>SUBTOTAL(109,LTBL_10367[法人以外の団体／事業所数])</f>
        <v>1</v>
      </c>
    </row>
    <row r="21" spans="2:9" ht="15" customHeight="1" x14ac:dyDescent="0.2">
      <c r="E21" s="11">
        <f>LTBL_10367[[#Totals],[個人／事業所数]]/LTBL_10367[[#Totals],[総数／事業所数]]</f>
        <v>0.80303030303030298</v>
      </c>
      <c r="G21" s="11">
        <f>LTBL_10367[[#Totals],[法人／事業所数]]/LTBL_10367[[#Totals],[総数／事業所数]]</f>
        <v>0.17424242424242425</v>
      </c>
      <c r="I21" s="11">
        <f>LTBL_10367[[#Totals],[法人以外の団体／事業所数]]/LTBL_10367[[#Totals],[総数／事業所数]]</f>
        <v>7.575757575757576E-3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70</v>
      </c>
      <c r="C24" s="12">
        <v>26</v>
      </c>
      <c r="D24" s="8">
        <v>19.7</v>
      </c>
      <c r="E24" s="12">
        <v>25</v>
      </c>
      <c r="F24" s="8">
        <v>23.58</v>
      </c>
      <c r="G24" s="12">
        <v>1</v>
      </c>
      <c r="H24" s="8">
        <v>4.3499999999999996</v>
      </c>
      <c r="I24" s="12">
        <v>0</v>
      </c>
    </row>
    <row r="25" spans="2:9" ht="15" customHeight="1" x14ac:dyDescent="0.2">
      <c r="B25" t="s">
        <v>66</v>
      </c>
      <c r="C25" s="12">
        <v>23</v>
      </c>
      <c r="D25" s="8">
        <v>17.420000000000002</v>
      </c>
      <c r="E25" s="12">
        <v>17</v>
      </c>
      <c r="F25" s="8">
        <v>16.04</v>
      </c>
      <c r="G25" s="12">
        <v>5</v>
      </c>
      <c r="H25" s="8">
        <v>21.74</v>
      </c>
      <c r="I25" s="12">
        <v>1</v>
      </c>
    </row>
    <row r="26" spans="2:9" ht="15" customHeight="1" x14ac:dyDescent="0.2">
      <c r="B26" t="s">
        <v>68</v>
      </c>
      <c r="C26" s="12">
        <v>16</v>
      </c>
      <c r="D26" s="8">
        <v>12.12</v>
      </c>
      <c r="E26" s="12">
        <v>13</v>
      </c>
      <c r="F26" s="8">
        <v>12.26</v>
      </c>
      <c r="G26" s="12">
        <v>3</v>
      </c>
      <c r="H26" s="8">
        <v>13.04</v>
      </c>
      <c r="I26" s="12">
        <v>0</v>
      </c>
    </row>
    <row r="27" spans="2:9" ht="15" customHeight="1" x14ac:dyDescent="0.2">
      <c r="B27" t="s">
        <v>59</v>
      </c>
      <c r="C27" s="12">
        <v>12</v>
      </c>
      <c r="D27" s="8">
        <v>9.09</v>
      </c>
      <c r="E27" s="12">
        <v>7</v>
      </c>
      <c r="F27" s="8">
        <v>6.6</v>
      </c>
      <c r="G27" s="12">
        <v>5</v>
      </c>
      <c r="H27" s="8">
        <v>21.74</v>
      </c>
      <c r="I27" s="12">
        <v>0</v>
      </c>
    </row>
    <row r="28" spans="2:9" ht="15" customHeight="1" x14ac:dyDescent="0.2">
      <c r="B28" t="s">
        <v>74</v>
      </c>
      <c r="C28" s="12">
        <v>8</v>
      </c>
      <c r="D28" s="8">
        <v>6.06</v>
      </c>
      <c r="E28" s="12">
        <v>7</v>
      </c>
      <c r="F28" s="8">
        <v>6.6</v>
      </c>
      <c r="G28" s="12">
        <v>1</v>
      </c>
      <c r="H28" s="8">
        <v>4.3499999999999996</v>
      </c>
      <c r="I28" s="12">
        <v>0</v>
      </c>
    </row>
    <row r="29" spans="2:9" ht="15" customHeight="1" x14ac:dyDescent="0.2">
      <c r="B29" t="s">
        <v>60</v>
      </c>
      <c r="C29" s="12">
        <v>7</v>
      </c>
      <c r="D29" s="8">
        <v>5.3</v>
      </c>
      <c r="E29" s="12">
        <v>7</v>
      </c>
      <c r="F29" s="8">
        <v>6.6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73</v>
      </c>
      <c r="C30" s="12">
        <v>5</v>
      </c>
      <c r="D30" s="8">
        <v>3.79</v>
      </c>
      <c r="E30" s="12">
        <v>5</v>
      </c>
      <c r="F30" s="8">
        <v>4.72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85</v>
      </c>
      <c r="C31" s="12">
        <v>3</v>
      </c>
      <c r="D31" s="8">
        <v>2.27</v>
      </c>
      <c r="E31" s="12">
        <v>2</v>
      </c>
      <c r="F31" s="8">
        <v>1.89</v>
      </c>
      <c r="G31" s="12">
        <v>1</v>
      </c>
      <c r="H31" s="8">
        <v>4.3499999999999996</v>
      </c>
      <c r="I31" s="12">
        <v>0</v>
      </c>
    </row>
    <row r="32" spans="2:9" ht="15" customHeight="1" x14ac:dyDescent="0.2">
      <c r="B32" t="s">
        <v>67</v>
      </c>
      <c r="C32" s="12">
        <v>3</v>
      </c>
      <c r="D32" s="8">
        <v>2.27</v>
      </c>
      <c r="E32" s="12">
        <v>3</v>
      </c>
      <c r="F32" s="8">
        <v>2.83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88</v>
      </c>
      <c r="C33" s="12">
        <v>3</v>
      </c>
      <c r="D33" s="8">
        <v>2.27</v>
      </c>
      <c r="E33" s="12">
        <v>2</v>
      </c>
      <c r="F33" s="8">
        <v>1.89</v>
      </c>
      <c r="G33" s="12">
        <v>1</v>
      </c>
      <c r="H33" s="8">
        <v>4.3499999999999996</v>
      </c>
      <c r="I33" s="12">
        <v>0</v>
      </c>
    </row>
    <row r="34" spans="2:9" ht="15" customHeight="1" x14ac:dyDescent="0.2">
      <c r="B34" t="s">
        <v>107</v>
      </c>
      <c r="C34" s="12">
        <v>3</v>
      </c>
      <c r="D34" s="8">
        <v>2.27</v>
      </c>
      <c r="E34" s="12">
        <v>1</v>
      </c>
      <c r="F34" s="8">
        <v>0.94</v>
      </c>
      <c r="G34" s="12">
        <v>2</v>
      </c>
      <c r="H34" s="8">
        <v>8.6999999999999993</v>
      </c>
      <c r="I34" s="12">
        <v>0</v>
      </c>
    </row>
    <row r="35" spans="2:9" ht="15" customHeight="1" x14ac:dyDescent="0.2">
      <c r="B35" t="s">
        <v>102</v>
      </c>
      <c r="C35" s="12">
        <v>2</v>
      </c>
      <c r="D35" s="8">
        <v>1.52</v>
      </c>
      <c r="E35" s="12">
        <v>1</v>
      </c>
      <c r="F35" s="8">
        <v>0.94</v>
      </c>
      <c r="G35" s="12">
        <v>1</v>
      </c>
      <c r="H35" s="8">
        <v>4.3499999999999996</v>
      </c>
      <c r="I35" s="12">
        <v>0</v>
      </c>
    </row>
    <row r="36" spans="2:9" ht="15" customHeight="1" x14ac:dyDescent="0.2">
      <c r="B36" t="s">
        <v>81</v>
      </c>
      <c r="C36" s="12">
        <v>2</v>
      </c>
      <c r="D36" s="8">
        <v>1.52</v>
      </c>
      <c r="E36" s="12">
        <v>2</v>
      </c>
      <c r="F36" s="8">
        <v>1.89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65</v>
      </c>
      <c r="C37" s="12">
        <v>2</v>
      </c>
      <c r="D37" s="8">
        <v>1.52</v>
      </c>
      <c r="E37" s="12">
        <v>1</v>
      </c>
      <c r="F37" s="8">
        <v>0.94</v>
      </c>
      <c r="G37" s="12">
        <v>1</v>
      </c>
      <c r="H37" s="8">
        <v>4.3499999999999996</v>
      </c>
      <c r="I37" s="12">
        <v>0</v>
      </c>
    </row>
    <row r="38" spans="2:9" ht="15" customHeight="1" x14ac:dyDescent="0.2">
      <c r="B38" t="s">
        <v>75</v>
      </c>
      <c r="C38" s="12">
        <v>2</v>
      </c>
      <c r="D38" s="8">
        <v>1.52</v>
      </c>
      <c r="E38" s="12">
        <v>1</v>
      </c>
      <c r="F38" s="8">
        <v>0.94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61</v>
      </c>
      <c r="C39" s="12">
        <v>1</v>
      </c>
      <c r="D39" s="8">
        <v>0.76</v>
      </c>
      <c r="E39" s="12">
        <v>1</v>
      </c>
      <c r="F39" s="8">
        <v>0.94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84</v>
      </c>
      <c r="C40" s="12">
        <v>1</v>
      </c>
      <c r="D40" s="8">
        <v>0.76</v>
      </c>
      <c r="E40" s="12">
        <v>1</v>
      </c>
      <c r="F40" s="8">
        <v>0.94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92</v>
      </c>
      <c r="C41" s="12">
        <v>1</v>
      </c>
      <c r="D41" s="8">
        <v>0.76</v>
      </c>
      <c r="E41" s="12">
        <v>1</v>
      </c>
      <c r="F41" s="8">
        <v>0.94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101</v>
      </c>
      <c r="C42" s="12">
        <v>1</v>
      </c>
      <c r="D42" s="8">
        <v>0.76</v>
      </c>
      <c r="E42" s="12">
        <v>1</v>
      </c>
      <c r="F42" s="8">
        <v>0.94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63</v>
      </c>
      <c r="C43" s="12">
        <v>1</v>
      </c>
      <c r="D43" s="8">
        <v>0.76</v>
      </c>
      <c r="E43" s="12">
        <v>1</v>
      </c>
      <c r="F43" s="8">
        <v>0.94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91</v>
      </c>
      <c r="C44" s="12">
        <v>1</v>
      </c>
      <c r="D44" s="8">
        <v>0.76</v>
      </c>
      <c r="E44" s="12">
        <v>0</v>
      </c>
      <c r="F44" s="8">
        <v>0</v>
      </c>
      <c r="G44" s="12">
        <v>1</v>
      </c>
      <c r="H44" s="8">
        <v>4.3499999999999996</v>
      </c>
      <c r="I44" s="12">
        <v>0</v>
      </c>
    </row>
    <row r="45" spans="2:9" ht="15" customHeight="1" x14ac:dyDescent="0.2">
      <c r="B45" t="s">
        <v>103</v>
      </c>
      <c r="C45" s="12">
        <v>1</v>
      </c>
      <c r="D45" s="8">
        <v>0.76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104</v>
      </c>
      <c r="C46" s="12">
        <v>1</v>
      </c>
      <c r="D46" s="8">
        <v>0.76</v>
      </c>
      <c r="E46" s="12">
        <v>1</v>
      </c>
      <c r="F46" s="8">
        <v>0.94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105</v>
      </c>
      <c r="C47" s="12">
        <v>1</v>
      </c>
      <c r="D47" s="8">
        <v>0.76</v>
      </c>
      <c r="E47" s="12">
        <v>1</v>
      </c>
      <c r="F47" s="8">
        <v>0.94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79</v>
      </c>
      <c r="C48" s="12">
        <v>1</v>
      </c>
      <c r="D48" s="8">
        <v>0.76</v>
      </c>
      <c r="E48" s="12">
        <v>1</v>
      </c>
      <c r="F48" s="8">
        <v>0.94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80</v>
      </c>
      <c r="C49" s="12">
        <v>1</v>
      </c>
      <c r="D49" s="8">
        <v>0.76</v>
      </c>
      <c r="E49" s="12">
        <v>1</v>
      </c>
      <c r="F49" s="8">
        <v>0.94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71</v>
      </c>
      <c r="C50" s="12">
        <v>1</v>
      </c>
      <c r="D50" s="8">
        <v>0.76</v>
      </c>
      <c r="E50" s="12">
        <v>1</v>
      </c>
      <c r="F50" s="8">
        <v>0.94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89</v>
      </c>
      <c r="C51" s="12">
        <v>1</v>
      </c>
      <c r="D51" s="8">
        <v>0.76</v>
      </c>
      <c r="E51" s="12">
        <v>0</v>
      </c>
      <c r="F51" s="8">
        <v>0</v>
      </c>
      <c r="G51" s="12">
        <v>1</v>
      </c>
      <c r="H51" s="8">
        <v>4.3499999999999996</v>
      </c>
      <c r="I51" s="12">
        <v>0</v>
      </c>
    </row>
    <row r="52" spans="2:9" ht="15" customHeight="1" x14ac:dyDescent="0.2">
      <c r="B52" t="s">
        <v>106</v>
      </c>
      <c r="C52" s="12">
        <v>1</v>
      </c>
      <c r="D52" s="8">
        <v>0.76</v>
      </c>
      <c r="E52" s="12">
        <v>1</v>
      </c>
      <c r="F52" s="8">
        <v>0.94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78</v>
      </c>
      <c r="C53" s="12">
        <v>1</v>
      </c>
      <c r="D53" s="8">
        <v>0.76</v>
      </c>
      <c r="E53" s="12">
        <v>1</v>
      </c>
      <c r="F53" s="8">
        <v>0.94</v>
      </c>
      <c r="G53" s="12">
        <v>0</v>
      </c>
      <c r="H53" s="8">
        <v>0</v>
      </c>
      <c r="I53" s="12">
        <v>0</v>
      </c>
    </row>
    <row r="56" spans="2:9" ht="33" customHeight="1" x14ac:dyDescent="0.2">
      <c r="B56" t="s">
        <v>245</v>
      </c>
      <c r="C56" s="10" t="s">
        <v>52</v>
      </c>
      <c r="D56" s="10" t="s">
        <v>53</v>
      </c>
      <c r="E56" s="10" t="s">
        <v>54</v>
      </c>
      <c r="F56" s="10" t="s">
        <v>55</v>
      </c>
      <c r="G56" s="10" t="s">
        <v>56</v>
      </c>
      <c r="H56" s="10" t="s">
        <v>57</v>
      </c>
      <c r="I56" s="10" t="s">
        <v>58</v>
      </c>
    </row>
    <row r="57" spans="2:9" ht="15" customHeight="1" x14ac:dyDescent="0.2">
      <c r="B57" t="s">
        <v>130</v>
      </c>
      <c r="C57" s="12">
        <v>13</v>
      </c>
      <c r="D57" s="8">
        <v>9.85</v>
      </c>
      <c r="E57" s="12">
        <v>13</v>
      </c>
      <c r="F57" s="8">
        <v>12.26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131</v>
      </c>
      <c r="C58" s="12">
        <v>11</v>
      </c>
      <c r="D58" s="8">
        <v>8.33</v>
      </c>
      <c r="E58" s="12">
        <v>11</v>
      </c>
      <c r="F58" s="8">
        <v>10.38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126</v>
      </c>
      <c r="C59" s="12">
        <v>9</v>
      </c>
      <c r="D59" s="8">
        <v>6.82</v>
      </c>
      <c r="E59" s="12">
        <v>8</v>
      </c>
      <c r="F59" s="8">
        <v>7.55</v>
      </c>
      <c r="G59" s="12">
        <v>1</v>
      </c>
      <c r="H59" s="8">
        <v>4.3499999999999996</v>
      </c>
      <c r="I59" s="12">
        <v>0</v>
      </c>
    </row>
    <row r="60" spans="2:9" ht="15" customHeight="1" x14ac:dyDescent="0.2">
      <c r="B60" t="s">
        <v>125</v>
      </c>
      <c r="C60" s="12">
        <v>8</v>
      </c>
      <c r="D60" s="8">
        <v>6.06</v>
      </c>
      <c r="E60" s="12">
        <v>5</v>
      </c>
      <c r="F60" s="8">
        <v>4.72</v>
      </c>
      <c r="G60" s="12">
        <v>2</v>
      </c>
      <c r="H60" s="8">
        <v>8.6999999999999993</v>
      </c>
      <c r="I60" s="12">
        <v>1</v>
      </c>
    </row>
    <row r="61" spans="2:9" ht="15" customHeight="1" x14ac:dyDescent="0.2">
      <c r="B61" t="s">
        <v>129</v>
      </c>
      <c r="C61" s="12">
        <v>6</v>
      </c>
      <c r="D61" s="8">
        <v>4.55</v>
      </c>
      <c r="E61" s="12">
        <v>6</v>
      </c>
      <c r="F61" s="8">
        <v>5.66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120</v>
      </c>
      <c r="C62" s="12">
        <v>5</v>
      </c>
      <c r="D62" s="8">
        <v>3.79</v>
      </c>
      <c r="E62" s="12">
        <v>4</v>
      </c>
      <c r="F62" s="8">
        <v>3.77</v>
      </c>
      <c r="G62" s="12">
        <v>1</v>
      </c>
      <c r="H62" s="8">
        <v>4.3499999999999996</v>
      </c>
      <c r="I62" s="12">
        <v>0</v>
      </c>
    </row>
    <row r="63" spans="2:9" ht="15" customHeight="1" x14ac:dyDescent="0.2">
      <c r="B63" t="s">
        <v>136</v>
      </c>
      <c r="C63" s="12">
        <v>5</v>
      </c>
      <c r="D63" s="8">
        <v>3.79</v>
      </c>
      <c r="E63" s="12">
        <v>4</v>
      </c>
      <c r="F63" s="8">
        <v>3.77</v>
      </c>
      <c r="G63" s="12">
        <v>1</v>
      </c>
      <c r="H63" s="8">
        <v>4.3499999999999996</v>
      </c>
      <c r="I63" s="12">
        <v>0</v>
      </c>
    </row>
    <row r="64" spans="2:9" ht="15" customHeight="1" x14ac:dyDescent="0.2">
      <c r="B64" t="s">
        <v>121</v>
      </c>
      <c r="C64" s="12">
        <v>4</v>
      </c>
      <c r="D64" s="8">
        <v>3.03</v>
      </c>
      <c r="E64" s="12">
        <v>2</v>
      </c>
      <c r="F64" s="8">
        <v>1.89</v>
      </c>
      <c r="G64" s="12">
        <v>2</v>
      </c>
      <c r="H64" s="8">
        <v>8.6999999999999993</v>
      </c>
      <c r="I64" s="12">
        <v>0</v>
      </c>
    </row>
    <row r="65" spans="2:9" ht="15" customHeight="1" x14ac:dyDescent="0.2">
      <c r="B65" t="s">
        <v>156</v>
      </c>
      <c r="C65" s="12">
        <v>4</v>
      </c>
      <c r="D65" s="8">
        <v>3.03</v>
      </c>
      <c r="E65" s="12">
        <v>4</v>
      </c>
      <c r="F65" s="8">
        <v>3.77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184</v>
      </c>
      <c r="C66" s="12">
        <v>4</v>
      </c>
      <c r="D66" s="8">
        <v>3.03</v>
      </c>
      <c r="E66" s="12">
        <v>3</v>
      </c>
      <c r="F66" s="8">
        <v>2.83</v>
      </c>
      <c r="G66" s="12">
        <v>1</v>
      </c>
      <c r="H66" s="8">
        <v>4.3499999999999996</v>
      </c>
      <c r="I66" s="12">
        <v>0</v>
      </c>
    </row>
    <row r="67" spans="2:9" ht="15" customHeight="1" x14ac:dyDescent="0.2">
      <c r="B67" t="s">
        <v>175</v>
      </c>
      <c r="C67" s="12">
        <v>3</v>
      </c>
      <c r="D67" s="8">
        <v>2.27</v>
      </c>
      <c r="E67" s="12">
        <v>2</v>
      </c>
      <c r="F67" s="8">
        <v>1.89</v>
      </c>
      <c r="G67" s="12">
        <v>1</v>
      </c>
      <c r="H67" s="8">
        <v>4.3499999999999996</v>
      </c>
      <c r="I67" s="12">
        <v>0</v>
      </c>
    </row>
    <row r="68" spans="2:9" ht="15" customHeight="1" x14ac:dyDescent="0.2">
      <c r="B68" t="s">
        <v>161</v>
      </c>
      <c r="C68" s="12">
        <v>3</v>
      </c>
      <c r="D68" s="8">
        <v>2.27</v>
      </c>
      <c r="E68" s="12">
        <v>3</v>
      </c>
      <c r="F68" s="8">
        <v>2.83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162</v>
      </c>
      <c r="C69" s="12">
        <v>3</v>
      </c>
      <c r="D69" s="8">
        <v>2.27</v>
      </c>
      <c r="E69" s="12">
        <v>1</v>
      </c>
      <c r="F69" s="8">
        <v>0.94</v>
      </c>
      <c r="G69" s="12">
        <v>2</v>
      </c>
      <c r="H69" s="8">
        <v>8.6999999999999993</v>
      </c>
      <c r="I69" s="12">
        <v>0</v>
      </c>
    </row>
    <row r="70" spans="2:9" ht="15" customHeight="1" x14ac:dyDescent="0.2">
      <c r="B70" t="s">
        <v>152</v>
      </c>
      <c r="C70" s="12">
        <v>3</v>
      </c>
      <c r="D70" s="8">
        <v>2.27</v>
      </c>
      <c r="E70" s="12">
        <v>2</v>
      </c>
      <c r="F70" s="8">
        <v>1.89</v>
      </c>
      <c r="G70" s="12">
        <v>1</v>
      </c>
      <c r="H70" s="8">
        <v>4.3499999999999996</v>
      </c>
      <c r="I70" s="12">
        <v>0</v>
      </c>
    </row>
    <row r="71" spans="2:9" ht="15" customHeight="1" x14ac:dyDescent="0.2">
      <c r="B71" t="s">
        <v>135</v>
      </c>
      <c r="C71" s="12">
        <v>3</v>
      </c>
      <c r="D71" s="8">
        <v>2.27</v>
      </c>
      <c r="E71" s="12">
        <v>3</v>
      </c>
      <c r="F71" s="8">
        <v>2.83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199</v>
      </c>
      <c r="C72" s="12">
        <v>2</v>
      </c>
      <c r="D72" s="8">
        <v>1.52</v>
      </c>
      <c r="E72" s="12">
        <v>2</v>
      </c>
      <c r="F72" s="8">
        <v>1.89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165</v>
      </c>
      <c r="C73" s="12">
        <v>2</v>
      </c>
      <c r="D73" s="8">
        <v>1.52</v>
      </c>
      <c r="E73" s="12">
        <v>2</v>
      </c>
      <c r="F73" s="8">
        <v>1.89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185</v>
      </c>
      <c r="C74" s="12">
        <v>2</v>
      </c>
      <c r="D74" s="8">
        <v>1.52</v>
      </c>
      <c r="E74" s="12">
        <v>1</v>
      </c>
      <c r="F74" s="8">
        <v>0.94</v>
      </c>
      <c r="G74" s="12">
        <v>1</v>
      </c>
      <c r="H74" s="8">
        <v>4.3499999999999996</v>
      </c>
      <c r="I74" s="12">
        <v>0</v>
      </c>
    </row>
    <row r="75" spans="2:9" ht="15" customHeight="1" x14ac:dyDescent="0.2">
      <c r="B75" t="s">
        <v>128</v>
      </c>
      <c r="C75" s="12">
        <v>2</v>
      </c>
      <c r="D75" s="8">
        <v>1.52</v>
      </c>
      <c r="E75" s="12">
        <v>2</v>
      </c>
      <c r="F75" s="8">
        <v>1.89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148</v>
      </c>
      <c r="C76" s="12">
        <v>2</v>
      </c>
      <c r="D76" s="8">
        <v>1.52</v>
      </c>
      <c r="E76" s="12">
        <v>2</v>
      </c>
      <c r="F76" s="8">
        <v>1.89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200</v>
      </c>
      <c r="C77" s="12">
        <v>2</v>
      </c>
      <c r="D77" s="8">
        <v>1.52</v>
      </c>
      <c r="E77" s="12">
        <v>1</v>
      </c>
      <c r="F77" s="8">
        <v>0.94</v>
      </c>
      <c r="G77" s="12">
        <v>1</v>
      </c>
      <c r="H77" s="8">
        <v>4.3499999999999996</v>
      </c>
      <c r="I77" s="12">
        <v>0</v>
      </c>
    </row>
    <row r="79" spans="2:9" ht="15" customHeight="1" x14ac:dyDescent="0.2">
      <c r="B79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88A02-528D-4123-BBA8-4D567623C813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263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46</v>
      </c>
      <c r="D6" s="8">
        <v>16.03</v>
      </c>
      <c r="E6" s="12">
        <v>20</v>
      </c>
      <c r="F6" s="8">
        <v>11.76</v>
      </c>
      <c r="G6" s="12">
        <v>26</v>
      </c>
      <c r="H6" s="8">
        <v>23.64</v>
      </c>
      <c r="I6" s="12">
        <v>0</v>
      </c>
    </row>
    <row r="7" spans="2:9" ht="15" customHeight="1" x14ac:dyDescent="0.2">
      <c r="B7" t="s">
        <v>38</v>
      </c>
      <c r="C7" s="12">
        <v>66</v>
      </c>
      <c r="D7" s="8">
        <v>23</v>
      </c>
      <c r="E7" s="12">
        <v>25</v>
      </c>
      <c r="F7" s="8">
        <v>14.71</v>
      </c>
      <c r="G7" s="12">
        <v>41</v>
      </c>
      <c r="H7" s="8">
        <v>37.270000000000003</v>
      </c>
      <c r="I7" s="12">
        <v>0</v>
      </c>
    </row>
    <row r="8" spans="2:9" ht="15" customHeight="1" x14ac:dyDescent="0.2">
      <c r="B8" t="s">
        <v>39</v>
      </c>
      <c r="C8" s="12">
        <v>1</v>
      </c>
      <c r="D8" s="8">
        <v>0.35</v>
      </c>
      <c r="E8" s="12">
        <v>0</v>
      </c>
      <c r="F8" s="8">
        <v>0</v>
      </c>
      <c r="G8" s="12">
        <v>1</v>
      </c>
      <c r="H8" s="8">
        <v>0.91</v>
      </c>
      <c r="I8" s="12">
        <v>0</v>
      </c>
    </row>
    <row r="9" spans="2:9" ht="15" customHeight="1" x14ac:dyDescent="0.2">
      <c r="B9" t="s">
        <v>40</v>
      </c>
      <c r="C9" s="12">
        <v>1</v>
      </c>
      <c r="D9" s="8">
        <v>0.35</v>
      </c>
      <c r="E9" s="12">
        <v>0</v>
      </c>
      <c r="F9" s="8">
        <v>0</v>
      </c>
      <c r="G9" s="12">
        <v>1</v>
      </c>
      <c r="H9" s="8">
        <v>0.91</v>
      </c>
      <c r="I9" s="12">
        <v>0</v>
      </c>
    </row>
    <row r="10" spans="2:9" ht="15" customHeight="1" x14ac:dyDescent="0.2">
      <c r="B10" t="s">
        <v>41</v>
      </c>
      <c r="C10" s="12">
        <v>1</v>
      </c>
      <c r="D10" s="8">
        <v>0.35</v>
      </c>
      <c r="E10" s="12">
        <v>0</v>
      </c>
      <c r="F10" s="8">
        <v>0</v>
      </c>
      <c r="G10" s="12">
        <v>1</v>
      </c>
      <c r="H10" s="8">
        <v>0.91</v>
      </c>
      <c r="I10" s="12">
        <v>0</v>
      </c>
    </row>
    <row r="11" spans="2:9" ht="15" customHeight="1" x14ac:dyDescent="0.2">
      <c r="B11" t="s">
        <v>42</v>
      </c>
      <c r="C11" s="12">
        <v>67</v>
      </c>
      <c r="D11" s="8">
        <v>23.34</v>
      </c>
      <c r="E11" s="12">
        <v>41</v>
      </c>
      <c r="F11" s="8">
        <v>24.12</v>
      </c>
      <c r="G11" s="12">
        <v>26</v>
      </c>
      <c r="H11" s="8">
        <v>23.64</v>
      </c>
      <c r="I11" s="12">
        <v>0</v>
      </c>
    </row>
    <row r="12" spans="2:9" ht="15" customHeight="1" x14ac:dyDescent="0.2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44</v>
      </c>
      <c r="C13" s="12">
        <v>9</v>
      </c>
      <c r="D13" s="8">
        <v>3.14</v>
      </c>
      <c r="E13" s="12">
        <v>5</v>
      </c>
      <c r="F13" s="8">
        <v>2.94</v>
      </c>
      <c r="G13" s="12">
        <v>4</v>
      </c>
      <c r="H13" s="8">
        <v>3.64</v>
      </c>
      <c r="I13" s="12">
        <v>0</v>
      </c>
    </row>
    <row r="14" spans="2:9" ht="15" customHeight="1" x14ac:dyDescent="0.2">
      <c r="B14" t="s">
        <v>45</v>
      </c>
      <c r="C14" s="12">
        <v>6</v>
      </c>
      <c r="D14" s="8">
        <v>2.09</v>
      </c>
      <c r="E14" s="12">
        <v>4</v>
      </c>
      <c r="F14" s="8">
        <v>2.35</v>
      </c>
      <c r="G14" s="12">
        <v>2</v>
      </c>
      <c r="H14" s="8">
        <v>1.82</v>
      </c>
      <c r="I14" s="12">
        <v>0</v>
      </c>
    </row>
    <row r="15" spans="2:9" ht="15" customHeight="1" x14ac:dyDescent="0.2">
      <c r="B15" t="s">
        <v>46</v>
      </c>
      <c r="C15" s="12">
        <v>32</v>
      </c>
      <c r="D15" s="8">
        <v>11.15</v>
      </c>
      <c r="E15" s="12">
        <v>29</v>
      </c>
      <c r="F15" s="8">
        <v>17.059999999999999</v>
      </c>
      <c r="G15" s="12">
        <v>2</v>
      </c>
      <c r="H15" s="8">
        <v>1.82</v>
      </c>
      <c r="I15" s="12">
        <v>0</v>
      </c>
    </row>
    <row r="16" spans="2:9" ht="15" customHeight="1" x14ac:dyDescent="0.2">
      <c r="B16" t="s">
        <v>47</v>
      </c>
      <c r="C16" s="12">
        <v>33</v>
      </c>
      <c r="D16" s="8">
        <v>11.5</v>
      </c>
      <c r="E16" s="12">
        <v>30</v>
      </c>
      <c r="F16" s="8">
        <v>17.649999999999999</v>
      </c>
      <c r="G16" s="12">
        <v>3</v>
      </c>
      <c r="H16" s="8">
        <v>2.73</v>
      </c>
      <c r="I16" s="12">
        <v>0</v>
      </c>
    </row>
    <row r="17" spans="2:9" ht="15" customHeight="1" x14ac:dyDescent="0.2">
      <c r="B17" t="s">
        <v>48</v>
      </c>
      <c r="C17" s="12">
        <v>4</v>
      </c>
      <c r="D17" s="8">
        <v>1.39</v>
      </c>
      <c r="E17" s="12">
        <v>2</v>
      </c>
      <c r="F17" s="8">
        <v>1.18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49</v>
      </c>
      <c r="C18" s="12">
        <v>7</v>
      </c>
      <c r="D18" s="8">
        <v>2.44</v>
      </c>
      <c r="E18" s="12">
        <v>4</v>
      </c>
      <c r="F18" s="8">
        <v>2.35</v>
      </c>
      <c r="G18" s="12">
        <v>2</v>
      </c>
      <c r="H18" s="8">
        <v>1.82</v>
      </c>
      <c r="I18" s="12">
        <v>1</v>
      </c>
    </row>
    <row r="19" spans="2:9" ht="15" customHeight="1" x14ac:dyDescent="0.2">
      <c r="B19" t="s">
        <v>50</v>
      </c>
      <c r="C19" s="12">
        <v>14</v>
      </c>
      <c r="D19" s="8">
        <v>4.88</v>
      </c>
      <c r="E19" s="12">
        <v>10</v>
      </c>
      <c r="F19" s="8">
        <v>5.88</v>
      </c>
      <c r="G19" s="12">
        <v>1</v>
      </c>
      <c r="H19" s="8">
        <v>0.91</v>
      </c>
      <c r="I19" s="12">
        <v>0</v>
      </c>
    </row>
    <row r="20" spans="2:9" ht="15" customHeight="1" x14ac:dyDescent="0.2">
      <c r="B20" s="9" t="s">
        <v>243</v>
      </c>
      <c r="C20" s="12">
        <f>SUM(LTBL_10382[総数／事業所数])</f>
        <v>287</v>
      </c>
      <c r="E20" s="12">
        <f>SUBTOTAL(109,LTBL_10382[個人／事業所数])</f>
        <v>170</v>
      </c>
      <c r="G20" s="12">
        <f>SUBTOTAL(109,LTBL_10382[法人／事業所数])</f>
        <v>110</v>
      </c>
      <c r="I20" s="12">
        <f>SUBTOTAL(109,LTBL_10382[法人以外の団体／事業所数])</f>
        <v>1</v>
      </c>
    </row>
    <row r="21" spans="2:9" ht="15" customHeight="1" x14ac:dyDescent="0.2">
      <c r="E21" s="11">
        <f>LTBL_10382[[#Totals],[個人／事業所数]]/LTBL_10382[[#Totals],[総数／事業所数]]</f>
        <v>0.59233449477351918</v>
      </c>
      <c r="G21" s="11">
        <f>LTBL_10382[[#Totals],[法人／事業所数]]/LTBL_10382[[#Totals],[総数／事業所数]]</f>
        <v>0.38327526132404183</v>
      </c>
      <c r="I21" s="11">
        <f>LTBL_10382[[#Totals],[法人以外の団体／事業所数]]/LTBL_10382[[#Totals],[総数／事業所数]]</f>
        <v>3.4843205574912892E-3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28</v>
      </c>
      <c r="D24" s="8">
        <v>9.76</v>
      </c>
      <c r="E24" s="12">
        <v>27</v>
      </c>
      <c r="F24" s="8">
        <v>15.88</v>
      </c>
      <c r="G24" s="12">
        <v>1</v>
      </c>
      <c r="H24" s="8">
        <v>0.91</v>
      </c>
      <c r="I24" s="12">
        <v>0</v>
      </c>
    </row>
    <row r="25" spans="2:9" ht="15" customHeight="1" x14ac:dyDescent="0.2">
      <c r="B25" t="s">
        <v>73</v>
      </c>
      <c r="C25" s="12">
        <v>27</v>
      </c>
      <c r="D25" s="8">
        <v>9.41</v>
      </c>
      <c r="E25" s="12">
        <v>25</v>
      </c>
      <c r="F25" s="8">
        <v>14.71</v>
      </c>
      <c r="G25" s="12">
        <v>2</v>
      </c>
      <c r="H25" s="8">
        <v>1.82</v>
      </c>
      <c r="I25" s="12">
        <v>0</v>
      </c>
    </row>
    <row r="26" spans="2:9" ht="15" customHeight="1" x14ac:dyDescent="0.2">
      <c r="B26" t="s">
        <v>59</v>
      </c>
      <c r="C26" s="12">
        <v>25</v>
      </c>
      <c r="D26" s="8">
        <v>8.7100000000000009</v>
      </c>
      <c r="E26" s="12">
        <v>8</v>
      </c>
      <c r="F26" s="8">
        <v>4.71</v>
      </c>
      <c r="G26" s="12">
        <v>17</v>
      </c>
      <c r="H26" s="8">
        <v>15.45</v>
      </c>
      <c r="I26" s="12">
        <v>0</v>
      </c>
    </row>
    <row r="27" spans="2:9" ht="15" customHeight="1" x14ac:dyDescent="0.2">
      <c r="B27" t="s">
        <v>68</v>
      </c>
      <c r="C27" s="12">
        <v>23</v>
      </c>
      <c r="D27" s="8">
        <v>8.01</v>
      </c>
      <c r="E27" s="12">
        <v>12</v>
      </c>
      <c r="F27" s="8">
        <v>7.06</v>
      </c>
      <c r="G27" s="12">
        <v>11</v>
      </c>
      <c r="H27" s="8">
        <v>10</v>
      </c>
      <c r="I27" s="12">
        <v>0</v>
      </c>
    </row>
    <row r="28" spans="2:9" ht="15" customHeight="1" x14ac:dyDescent="0.2">
      <c r="B28" t="s">
        <v>66</v>
      </c>
      <c r="C28" s="12">
        <v>21</v>
      </c>
      <c r="D28" s="8">
        <v>7.32</v>
      </c>
      <c r="E28" s="12">
        <v>16</v>
      </c>
      <c r="F28" s="8">
        <v>9.41</v>
      </c>
      <c r="G28" s="12">
        <v>5</v>
      </c>
      <c r="H28" s="8">
        <v>4.55</v>
      </c>
      <c r="I28" s="12">
        <v>0</v>
      </c>
    </row>
    <row r="29" spans="2:9" ht="15" customHeight="1" x14ac:dyDescent="0.2">
      <c r="B29" t="s">
        <v>84</v>
      </c>
      <c r="C29" s="12">
        <v>18</v>
      </c>
      <c r="D29" s="8">
        <v>6.27</v>
      </c>
      <c r="E29" s="12">
        <v>5</v>
      </c>
      <c r="F29" s="8">
        <v>2.94</v>
      </c>
      <c r="G29" s="12">
        <v>13</v>
      </c>
      <c r="H29" s="8">
        <v>11.82</v>
      </c>
      <c r="I29" s="12">
        <v>0</v>
      </c>
    </row>
    <row r="30" spans="2:9" ht="15" customHeight="1" x14ac:dyDescent="0.2">
      <c r="B30" t="s">
        <v>85</v>
      </c>
      <c r="C30" s="12">
        <v>14</v>
      </c>
      <c r="D30" s="8">
        <v>4.88</v>
      </c>
      <c r="E30" s="12">
        <v>6</v>
      </c>
      <c r="F30" s="8">
        <v>3.53</v>
      </c>
      <c r="G30" s="12">
        <v>8</v>
      </c>
      <c r="H30" s="8">
        <v>7.27</v>
      </c>
      <c r="I30" s="12">
        <v>0</v>
      </c>
    </row>
    <row r="31" spans="2:9" ht="15" customHeight="1" x14ac:dyDescent="0.2">
      <c r="B31" t="s">
        <v>61</v>
      </c>
      <c r="C31" s="12">
        <v>13</v>
      </c>
      <c r="D31" s="8">
        <v>4.53</v>
      </c>
      <c r="E31" s="12">
        <v>5</v>
      </c>
      <c r="F31" s="8">
        <v>2.94</v>
      </c>
      <c r="G31" s="12">
        <v>8</v>
      </c>
      <c r="H31" s="8">
        <v>7.27</v>
      </c>
      <c r="I31" s="12">
        <v>0</v>
      </c>
    </row>
    <row r="32" spans="2:9" ht="15" customHeight="1" x14ac:dyDescent="0.2">
      <c r="B32" t="s">
        <v>78</v>
      </c>
      <c r="C32" s="12">
        <v>10</v>
      </c>
      <c r="D32" s="8">
        <v>3.48</v>
      </c>
      <c r="E32" s="12">
        <v>9</v>
      </c>
      <c r="F32" s="8">
        <v>5.29</v>
      </c>
      <c r="G32" s="12">
        <v>1</v>
      </c>
      <c r="H32" s="8">
        <v>0.91</v>
      </c>
      <c r="I32" s="12">
        <v>0</v>
      </c>
    </row>
    <row r="33" spans="2:9" ht="15" customHeight="1" x14ac:dyDescent="0.2">
      <c r="B33" t="s">
        <v>70</v>
      </c>
      <c r="C33" s="12">
        <v>9</v>
      </c>
      <c r="D33" s="8">
        <v>3.14</v>
      </c>
      <c r="E33" s="12">
        <v>5</v>
      </c>
      <c r="F33" s="8">
        <v>2.94</v>
      </c>
      <c r="G33" s="12">
        <v>4</v>
      </c>
      <c r="H33" s="8">
        <v>3.64</v>
      </c>
      <c r="I33" s="12">
        <v>0</v>
      </c>
    </row>
    <row r="34" spans="2:9" ht="15" customHeight="1" x14ac:dyDescent="0.2">
      <c r="B34" t="s">
        <v>60</v>
      </c>
      <c r="C34" s="12">
        <v>8</v>
      </c>
      <c r="D34" s="8">
        <v>2.79</v>
      </c>
      <c r="E34" s="12">
        <v>7</v>
      </c>
      <c r="F34" s="8">
        <v>4.12</v>
      </c>
      <c r="G34" s="12">
        <v>1</v>
      </c>
      <c r="H34" s="8">
        <v>0.91</v>
      </c>
      <c r="I34" s="12">
        <v>0</v>
      </c>
    </row>
    <row r="35" spans="2:9" ht="15" customHeight="1" x14ac:dyDescent="0.2">
      <c r="B35" t="s">
        <v>67</v>
      </c>
      <c r="C35" s="12">
        <v>8</v>
      </c>
      <c r="D35" s="8">
        <v>2.79</v>
      </c>
      <c r="E35" s="12">
        <v>4</v>
      </c>
      <c r="F35" s="8">
        <v>2.35</v>
      </c>
      <c r="G35" s="12">
        <v>4</v>
      </c>
      <c r="H35" s="8">
        <v>3.64</v>
      </c>
      <c r="I35" s="12">
        <v>0</v>
      </c>
    </row>
    <row r="36" spans="2:9" ht="15" customHeight="1" x14ac:dyDescent="0.2">
      <c r="B36" t="s">
        <v>65</v>
      </c>
      <c r="C36" s="12">
        <v>6</v>
      </c>
      <c r="D36" s="8">
        <v>2.09</v>
      </c>
      <c r="E36" s="12">
        <v>6</v>
      </c>
      <c r="F36" s="8">
        <v>3.53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90</v>
      </c>
      <c r="C37" s="12">
        <v>5</v>
      </c>
      <c r="D37" s="8">
        <v>1.74</v>
      </c>
      <c r="E37" s="12">
        <v>0</v>
      </c>
      <c r="F37" s="8">
        <v>0</v>
      </c>
      <c r="G37" s="12">
        <v>5</v>
      </c>
      <c r="H37" s="8">
        <v>4.55</v>
      </c>
      <c r="I37" s="12">
        <v>0</v>
      </c>
    </row>
    <row r="38" spans="2:9" ht="15" customHeight="1" x14ac:dyDescent="0.2">
      <c r="B38" t="s">
        <v>82</v>
      </c>
      <c r="C38" s="12">
        <v>5</v>
      </c>
      <c r="D38" s="8">
        <v>1.74</v>
      </c>
      <c r="E38" s="12">
        <v>1</v>
      </c>
      <c r="F38" s="8">
        <v>0.59</v>
      </c>
      <c r="G38" s="12">
        <v>4</v>
      </c>
      <c r="H38" s="8">
        <v>3.64</v>
      </c>
      <c r="I38" s="12">
        <v>0</v>
      </c>
    </row>
    <row r="39" spans="2:9" ht="15" customHeight="1" x14ac:dyDescent="0.2">
      <c r="B39" t="s">
        <v>81</v>
      </c>
      <c r="C39" s="12">
        <v>5</v>
      </c>
      <c r="D39" s="8">
        <v>1.74</v>
      </c>
      <c r="E39" s="12">
        <v>1</v>
      </c>
      <c r="F39" s="8">
        <v>0.59</v>
      </c>
      <c r="G39" s="12">
        <v>4</v>
      </c>
      <c r="H39" s="8">
        <v>3.64</v>
      </c>
      <c r="I39" s="12">
        <v>0</v>
      </c>
    </row>
    <row r="40" spans="2:9" ht="15" customHeight="1" x14ac:dyDescent="0.2">
      <c r="B40" t="s">
        <v>89</v>
      </c>
      <c r="C40" s="12">
        <v>5</v>
      </c>
      <c r="D40" s="8">
        <v>1.74</v>
      </c>
      <c r="E40" s="12">
        <v>3</v>
      </c>
      <c r="F40" s="8">
        <v>1.76</v>
      </c>
      <c r="G40" s="12">
        <v>2</v>
      </c>
      <c r="H40" s="8">
        <v>1.82</v>
      </c>
      <c r="I40" s="12">
        <v>0</v>
      </c>
    </row>
    <row r="41" spans="2:9" ht="15" customHeight="1" x14ac:dyDescent="0.2">
      <c r="B41" t="s">
        <v>83</v>
      </c>
      <c r="C41" s="12">
        <v>4</v>
      </c>
      <c r="D41" s="8">
        <v>1.39</v>
      </c>
      <c r="E41" s="12">
        <v>2</v>
      </c>
      <c r="F41" s="8">
        <v>1.18</v>
      </c>
      <c r="G41" s="12">
        <v>2</v>
      </c>
      <c r="H41" s="8">
        <v>1.82</v>
      </c>
      <c r="I41" s="12">
        <v>0</v>
      </c>
    </row>
    <row r="42" spans="2:9" ht="15" customHeight="1" x14ac:dyDescent="0.2">
      <c r="B42" t="s">
        <v>71</v>
      </c>
      <c r="C42" s="12">
        <v>4</v>
      </c>
      <c r="D42" s="8">
        <v>1.39</v>
      </c>
      <c r="E42" s="12">
        <v>3</v>
      </c>
      <c r="F42" s="8">
        <v>1.76</v>
      </c>
      <c r="G42" s="12">
        <v>1</v>
      </c>
      <c r="H42" s="8">
        <v>0.91</v>
      </c>
      <c r="I42" s="12">
        <v>0</v>
      </c>
    </row>
    <row r="43" spans="2:9" ht="15" customHeight="1" x14ac:dyDescent="0.2">
      <c r="B43" t="s">
        <v>98</v>
      </c>
      <c r="C43" s="12">
        <v>4</v>
      </c>
      <c r="D43" s="8">
        <v>1.39</v>
      </c>
      <c r="E43" s="12">
        <v>3</v>
      </c>
      <c r="F43" s="8">
        <v>1.76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75</v>
      </c>
      <c r="C44" s="12">
        <v>4</v>
      </c>
      <c r="D44" s="8">
        <v>1.39</v>
      </c>
      <c r="E44" s="12">
        <v>2</v>
      </c>
      <c r="F44" s="8">
        <v>1.18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76</v>
      </c>
      <c r="C45" s="12">
        <v>4</v>
      </c>
      <c r="D45" s="8">
        <v>1.39</v>
      </c>
      <c r="E45" s="12">
        <v>4</v>
      </c>
      <c r="F45" s="8">
        <v>2.35</v>
      </c>
      <c r="G45" s="12">
        <v>0</v>
      </c>
      <c r="H45" s="8">
        <v>0</v>
      </c>
      <c r="I45" s="12">
        <v>0</v>
      </c>
    </row>
    <row r="48" spans="2:9" ht="33" customHeight="1" x14ac:dyDescent="0.2">
      <c r="B48" t="s">
        <v>245</v>
      </c>
      <c r="C48" s="10" t="s">
        <v>52</v>
      </c>
      <c r="D48" s="10" t="s">
        <v>53</v>
      </c>
      <c r="E48" s="10" t="s">
        <v>54</v>
      </c>
      <c r="F48" s="10" t="s">
        <v>55</v>
      </c>
      <c r="G48" s="10" t="s">
        <v>56</v>
      </c>
      <c r="H48" s="10" t="s">
        <v>57</v>
      </c>
      <c r="I48" s="10" t="s">
        <v>58</v>
      </c>
    </row>
    <row r="49" spans="2:9" ht="15" customHeight="1" x14ac:dyDescent="0.2">
      <c r="B49" t="s">
        <v>135</v>
      </c>
      <c r="C49" s="12">
        <v>14</v>
      </c>
      <c r="D49" s="8">
        <v>4.88</v>
      </c>
      <c r="E49" s="12">
        <v>14</v>
      </c>
      <c r="F49" s="8">
        <v>8.24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175</v>
      </c>
      <c r="C50" s="12">
        <v>11</v>
      </c>
      <c r="D50" s="8">
        <v>3.83</v>
      </c>
      <c r="E50" s="12">
        <v>5</v>
      </c>
      <c r="F50" s="8">
        <v>2.94</v>
      </c>
      <c r="G50" s="12">
        <v>6</v>
      </c>
      <c r="H50" s="8">
        <v>5.45</v>
      </c>
      <c r="I50" s="12">
        <v>0</v>
      </c>
    </row>
    <row r="51" spans="2:9" ht="15" customHeight="1" x14ac:dyDescent="0.2">
      <c r="B51" t="s">
        <v>120</v>
      </c>
      <c r="C51" s="12">
        <v>10</v>
      </c>
      <c r="D51" s="8">
        <v>3.48</v>
      </c>
      <c r="E51" s="12">
        <v>1</v>
      </c>
      <c r="F51" s="8">
        <v>0.59</v>
      </c>
      <c r="G51" s="12">
        <v>9</v>
      </c>
      <c r="H51" s="8">
        <v>8.18</v>
      </c>
      <c r="I51" s="12">
        <v>0</v>
      </c>
    </row>
    <row r="52" spans="2:9" ht="15" customHeight="1" x14ac:dyDescent="0.2">
      <c r="B52" t="s">
        <v>139</v>
      </c>
      <c r="C52" s="12">
        <v>10</v>
      </c>
      <c r="D52" s="8">
        <v>3.48</v>
      </c>
      <c r="E52" s="12">
        <v>9</v>
      </c>
      <c r="F52" s="8">
        <v>5.29</v>
      </c>
      <c r="G52" s="12">
        <v>1</v>
      </c>
      <c r="H52" s="8">
        <v>0.91</v>
      </c>
      <c r="I52" s="12">
        <v>0</v>
      </c>
    </row>
    <row r="53" spans="2:9" ht="15" customHeight="1" x14ac:dyDescent="0.2">
      <c r="B53" t="s">
        <v>126</v>
      </c>
      <c r="C53" s="12">
        <v>9</v>
      </c>
      <c r="D53" s="8">
        <v>3.14</v>
      </c>
      <c r="E53" s="12">
        <v>7</v>
      </c>
      <c r="F53" s="8">
        <v>4.12</v>
      </c>
      <c r="G53" s="12">
        <v>2</v>
      </c>
      <c r="H53" s="8">
        <v>1.82</v>
      </c>
      <c r="I53" s="12">
        <v>0</v>
      </c>
    </row>
    <row r="54" spans="2:9" ht="15" customHeight="1" x14ac:dyDescent="0.2">
      <c r="B54" t="s">
        <v>136</v>
      </c>
      <c r="C54" s="12">
        <v>9</v>
      </c>
      <c r="D54" s="8">
        <v>3.14</v>
      </c>
      <c r="E54" s="12">
        <v>9</v>
      </c>
      <c r="F54" s="8">
        <v>5.29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124</v>
      </c>
      <c r="C55" s="12">
        <v>7</v>
      </c>
      <c r="D55" s="8">
        <v>2.44</v>
      </c>
      <c r="E55" s="12">
        <v>3</v>
      </c>
      <c r="F55" s="8">
        <v>1.76</v>
      </c>
      <c r="G55" s="12">
        <v>4</v>
      </c>
      <c r="H55" s="8">
        <v>3.64</v>
      </c>
      <c r="I55" s="12">
        <v>0</v>
      </c>
    </row>
    <row r="56" spans="2:9" ht="15" customHeight="1" x14ac:dyDescent="0.2">
      <c r="B56" t="s">
        <v>201</v>
      </c>
      <c r="C56" s="12">
        <v>7</v>
      </c>
      <c r="D56" s="8">
        <v>2.44</v>
      </c>
      <c r="E56" s="12">
        <v>3</v>
      </c>
      <c r="F56" s="8">
        <v>1.76</v>
      </c>
      <c r="G56" s="12">
        <v>4</v>
      </c>
      <c r="H56" s="8">
        <v>3.64</v>
      </c>
      <c r="I56" s="12">
        <v>0</v>
      </c>
    </row>
    <row r="57" spans="2:9" ht="15" customHeight="1" x14ac:dyDescent="0.2">
      <c r="B57" t="s">
        <v>129</v>
      </c>
      <c r="C57" s="12">
        <v>7</v>
      </c>
      <c r="D57" s="8">
        <v>2.44</v>
      </c>
      <c r="E57" s="12">
        <v>4</v>
      </c>
      <c r="F57" s="8">
        <v>2.35</v>
      </c>
      <c r="G57" s="12">
        <v>3</v>
      </c>
      <c r="H57" s="8">
        <v>2.73</v>
      </c>
      <c r="I57" s="12">
        <v>0</v>
      </c>
    </row>
    <row r="58" spans="2:9" ht="15" customHeight="1" x14ac:dyDescent="0.2">
      <c r="B58" t="s">
        <v>131</v>
      </c>
      <c r="C58" s="12">
        <v>7</v>
      </c>
      <c r="D58" s="8">
        <v>2.44</v>
      </c>
      <c r="E58" s="12">
        <v>4</v>
      </c>
      <c r="F58" s="8">
        <v>2.35</v>
      </c>
      <c r="G58" s="12">
        <v>3</v>
      </c>
      <c r="H58" s="8">
        <v>2.73</v>
      </c>
      <c r="I58" s="12">
        <v>0</v>
      </c>
    </row>
    <row r="59" spans="2:9" ht="15" customHeight="1" x14ac:dyDescent="0.2">
      <c r="B59" t="s">
        <v>148</v>
      </c>
      <c r="C59" s="12">
        <v>7</v>
      </c>
      <c r="D59" s="8">
        <v>2.44</v>
      </c>
      <c r="E59" s="12">
        <v>6</v>
      </c>
      <c r="F59" s="8">
        <v>3.53</v>
      </c>
      <c r="G59" s="12">
        <v>1</v>
      </c>
      <c r="H59" s="8">
        <v>0.91</v>
      </c>
      <c r="I59" s="12">
        <v>0</v>
      </c>
    </row>
    <row r="60" spans="2:9" ht="15" customHeight="1" x14ac:dyDescent="0.2">
      <c r="B60" t="s">
        <v>134</v>
      </c>
      <c r="C60" s="12">
        <v>7</v>
      </c>
      <c r="D60" s="8">
        <v>2.44</v>
      </c>
      <c r="E60" s="12">
        <v>7</v>
      </c>
      <c r="F60" s="8">
        <v>4.12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122</v>
      </c>
      <c r="C61" s="12">
        <v>6</v>
      </c>
      <c r="D61" s="8">
        <v>2.09</v>
      </c>
      <c r="E61" s="12">
        <v>4</v>
      </c>
      <c r="F61" s="8">
        <v>2.35</v>
      </c>
      <c r="G61" s="12">
        <v>2</v>
      </c>
      <c r="H61" s="8">
        <v>1.82</v>
      </c>
      <c r="I61" s="12">
        <v>0</v>
      </c>
    </row>
    <row r="62" spans="2:9" ht="15" customHeight="1" x14ac:dyDescent="0.2">
      <c r="B62" t="s">
        <v>121</v>
      </c>
      <c r="C62" s="12">
        <v>5</v>
      </c>
      <c r="D62" s="8">
        <v>1.74</v>
      </c>
      <c r="E62" s="12">
        <v>2</v>
      </c>
      <c r="F62" s="8">
        <v>1.18</v>
      </c>
      <c r="G62" s="12">
        <v>3</v>
      </c>
      <c r="H62" s="8">
        <v>2.73</v>
      </c>
      <c r="I62" s="12">
        <v>0</v>
      </c>
    </row>
    <row r="63" spans="2:9" ht="15" customHeight="1" x14ac:dyDescent="0.2">
      <c r="B63" t="s">
        <v>123</v>
      </c>
      <c r="C63" s="12">
        <v>5</v>
      </c>
      <c r="D63" s="8">
        <v>1.74</v>
      </c>
      <c r="E63" s="12">
        <v>2</v>
      </c>
      <c r="F63" s="8">
        <v>1.18</v>
      </c>
      <c r="G63" s="12">
        <v>3</v>
      </c>
      <c r="H63" s="8">
        <v>2.73</v>
      </c>
      <c r="I63" s="12">
        <v>0</v>
      </c>
    </row>
    <row r="64" spans="2:9" ht="15" customHeight="1" x14ac:dyDescent="0.2">
      <c r="B64" t="s">
        <v>172</v>
      </c>
      <c r="C64" s="12">
        <v>5</v>
      </c>
      <c r="D64" s="8">
        <v>1.74</v>
      </c>
      <c r="E64" s="12">
        <v>2</v>
      </c>
      <c r="F64" s="8">
        <v>1.18</v>
      </c>
      <c r="G64" s="12">
        <v>3</v>
      </c>
      <c r="H64" s="8">
        <v>2.73</v>
      </c>
      <c r="I64" s="12">
        <v>0</v>
      </c>
    </row>
    <row r="65" spans="2:9" ht="15" customHeight="1" x14ac:dyDescent="0.2">
      <c r="B65" t="s">
        <v>127</v>
      </c>
      <c r="C65" s="12">
        <v>5</v>
      </c>
      <c r="D65" s="8">
        <v>1.74</v>
      </c>
      <c r="E65" s="12">
        <v>3</v>
      </c>
      <c r="F65" s="8">
        <v>1.76</v>
      </c>
      <c r="G65" s="12">
        <v>2</v>
      </c>
      <c r="H65" s="8">
        <v>1.82</v>
      </c>
      <c r="I65" s="12">
        <v>0</v>
      </c>
    </row>
    <row r="66" spans="2:9" ht="15" customHeight="1" x14ac:dyDescent="0.2">
      <c r="B66" t="s">
        <v>128</v>
      </c>
      <c r="C66" s="12">
        <v>5</v>
      </c>
      <c r="D66" s="8">
        <v>1.74</v>
      </c>
      <c r="E66" s="12">
        <v>2</v>
      </c>
      <c r="F66" s="8">
        <v>1.18</v>
      </c>
      <c r="G66" s="12">
        <v>3</v>
      </c>
      <c r="H66" s="8">
        <v>2.73</v>
      </c>
      <c r="I66" s="12">
        <v>0</v>
      </c>
    </row>
    <row r="67" spans="2:9" ht="15" customHeight="1" x14ac:dyDescent="0.2">
      <c r="B67" t="s">
        <v>202</v>
      </c>
      <c r="C67" s="12">
        <v>4</v>
      </c>
      <c r="D67" s="8">
        <v>1.39</v>
      </c>
      <c r="E67" s="12">
        <v>0</v>
      </c>
      <c r="F67" s="8">
        <v>0</v>
      </c>
      <c r="G67" s="12">
        <v>4</v>
      </c>
      <c r="H67" s="8">
        <v>3.64</v>
      </c>
      <c r="I67" s="12">
        <v>0</v>
      </c>
    </row>
    <row r="68" spans="2:9" ht="15" customHeight="1" x14ac:dyDescent="0.2">
      <c r="B68" t="s">
        <v>147</v>
      </c>
      <c r="C68" s="12">
        <v>4</v>
      </c>
      <c r="D68" s="8">
        <v>1.39</v>
      </c>
      <c r="E68" s="12">
        <v>2</v>
      </c>
      <c r="F68" s="8">
        <v>1.18</v>
      </c>
      <c r="G68" s="12">
        <v>2</v>
      </c>
      <c r="H68" s="8">
        <v>1.82</v>
      </c>
      <c r="I68" s="12">
        <v>0</v>
      </c>
    </row>
    <row r="69" spans="2:9" ht="15" customHeight="1" x14ac:dyDescent="0.2">
      <c r="B69" t="s">
        <v>162</v>
      </c>
      <c r="C69" s="12">
        <v>4</v>
      </c>
      <c r="D69" s="8">
        <v>1.39</v>
      </c>
      <c r="E69" s="12">
        <v>1</v>
      </c>
      <c r="F69" s="8">
        <v>0.59</v>
      </c>
      <c r="G69" s="12">
        <v>3</v>
      </c>
      <c r="H69" s="8">
        <v>2.73</v>
      </c>
      <c r="I69" s="12">
        <v>0</v>
      </c>
    </row>
    <row r="70" spans="2:9" ht="15" customHeight="1" x14ac:dyDescent="0.2">
      <c r="B70" t="s">
        <v>132</v>
      </c>
      <c r="C70" s="12">
        <v>4</v>
      </c>
      <c r="D70" s="8">
        <v>1.39</v>
      </c>
      <c r="E70" s="12">
        <v>4</v>
      </c>
      <c r="F70" s="8">
        <v>2.35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155</v>
      </c>
      <c r="C71" s="12">
        <v>4</v>
      </c>
      <c r="D71" s="8">
        <v>1.39</v>
      </c>
      <c r="E71" s="12">
        <v>4</v>
      </c>
      <c r="F71" s="8">
        <v>2.35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29CCC-5E60-4E72-9007-68DB63D80EAF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264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1</v>
      </c>
      <c r="D5" s="8">
        <v>1.32</v>
      </c>
      <c r="E5" s="12">
        <v>1</v>
      </c>
      <c r="F5" s="8">
        <v>1.56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18</v>
      </c>
      <c r="D6" s="8">
        <v>23.68</v>
      </c>
      <c r="E6" s="12">
        <v>16</v>
      </c>
      <c r="F6" s="8">
        <v>25</v>
      </c>
      <c r="G6" s="12">
        <v>2</v>
      </c>
      <c r="H6" s="8">
        <v>18.18</v>
      </c>
      <c r="I6" s="12">
        <v>0</v>
      </c>
    </row>
    <row r="7" spans="2:9" ht="15" customHeight="1" x14ac:dyDescent="0.2">
      <c r="B7" t="s">
        <v>38</v>
      </c>
      <c r="C7" s="12">
        <v>12</v>
      </c>
      <c r="D7" s="8">
        <v>15.79</v>
      </c>
      <c r="E7" s="12">
        <v>9</v>
      </c>
      <c r="F7" s="8">
        <v>14.06</v>
      </c>
      <c r="G7" s="12">
        <v>3</v>
      </c>
      <c r="H7" s="8">
        <v>27.27</v>
      </c>
      <c r="I7" s="12">
        <v>0</v>
      </c>
    </row>
    <row r="8" spans="2:9" ht="15" customHeight="1" x14ac:dyDescent="0.2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40</v>
      </c>
      <c r="C9" s="12">
        <v>1</v>
      </c>
      <c r="D9" s="8">
        <v>1.32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2</v>
      </c>
      <c r="D10" s="8">
        <v>2.63</v>
      </c>
      <c r="E10" s="12">
        <v>1</v>
      </c>
      <c r="F10" s="8">
        <v>1.56</v>
      </c>
      <c r="G10" s="12">
        <v>1</v>
      </c>
      <c r="H10" s="8">
        <v>9.09</v>
      </c>
      <c r="I10" s="12">
        <v>0</v>
      </c>
    </row>
    <row r="11" spans="2:9" ht="15" customHeight="1" x14ac:dyDescent="0.2">
      <c r="B11" t="s">
        <v>42</v>
      </c>
      <c r="C11" s="12">
        <v>19</v>
      </c>
      <c r="D11" s="8">
        <v>25</v>
      </c>
      <c r="E11" s="12">
        <v>18</v>
      </c>
      <c r="F11" s="8">
        <v>28.13</v>
      </c>
      <c r="G11" s="12">
        <v>1</v>
      </c>
      <c r="H11" s="8">
        <v>9.09</v>
      </c>
      <c r="I11" s="12">
        <v>0</v>
      </c>
    </row>
    <row r="12" spans="2:9" ht="15" customHeight="1" x14ac:dyDescent="0.2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44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45</v>
      </c>
      <c r="C14" s="12">
        <v>3</v>
      </c>
      <c r="D14" s="8">
        <v>3.95</v>
      </c>
      <c r="E14" s="12">
        <v>3</v>
      </c>
      <c r="F14" s="8">
        <v>4.6900000000000004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46</v>
      </c>
      <c r="C15" s="12">
        <v>10</v>
      </c>
      <c r="D15" s="8">
        <v>13.16</v>
      </c>
      <c r="E15" s="12">
        <v>8</v>
      </c>
      <c r="F15" s="8">
        <v>12.5</v>
      </c>
      <c r="G15" s="12">
        <v>2</v>
      </c>
      <c r="H15" s="8">
        <v>18.18</v>
      </c>
      <c r="I15" s="12">
        <v>0</v>
      </c>
    </row>
    <row r="16" spans="2:9" ht="15" customHeight="1" x14ac:dyDescent="0.2">
      <c r="B16" t="s">
        <v>47</v>
      </c>
      <c r="C16" s="12">
        <v>8</v>
      </c>
      <c r="D16" s="8">
        <v>10.53</v>
      </c>
      <c r="E16" s="12">
        <v>7</v>
      </c>
      <c r="F16" s="8">
        <v>10.94</v>
      </c>
      <c r="G16" s="12">
        <v>1</v>
      </c>
      <c r="H16" s="8">
        <v>9.09</v>
      </c>
      <c r="I16" s="12">
        <v>0</v>
      </c>
    </row>
    <row r="17" spans="2:9" ht="15" customHeight="1" x14ac:dyDescent="0.2">
      <c r="B17" t="s">
        <v>48</v>
      </c>
      <c r="C17" s="12">
        <v>1</v>
      </c>
      <c r="D17" s="8">
        <v>1.32</v>
      </c>
      <c r="E17" s="12">
        <v>1</v>
      </c>
      <c r="F17" s="8">
        <v>1.56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49</v>
      </c>
      <c r="C18" s="12">
        <v>1</v>
      </c>
      <c r="D18" s="8">
        <v>1.32</v>
      </c>
      <c r="E18" s="12">
        <v>0</v>
      </c>
      <c r="F18" s="8">
        <v>0</v>
      </c>
      <c r="G18" s="12">
        <v>1</v>
      </c>
      <c r="H18" s="8">
        <v>9.09</v>
      </c>
      <c r="I18" s="12">
        <v>0</v>
      </c>
    </row>
    <row r="19" spans="2:9" ht="15" customHeight="1" x14ac:dyDescent="0.2">
      <c r="B19" t="s">
        <v>50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243</v>
      </c>
      <c r="C20" s="12">
        <f>SUM(LTBL_10383[総数／事業所数])</f>
        <v>76</v>
      </c>
      <c r="E20" s="12">
        <f>SUBTOTAL(109,LTBL_10383[個人／事業所数])</f>
        <v>64</v>
      </c>
      <c r="G20" s="12">
        <f>SUBTOTAL(109,LTBL_10383[法人／事業所数])</f>
        <v>11</v>
      </c>
      <c r="I20" s="12">
        <f>SUBTOTAL(109,LTBL_10383[法人以外の団体／事業所数])</f>
        <v>0</v>
      </c>
    </row>
    <row r="21" spans="2:9" ht="15" customHeight="1" x14ac:dyDescent="0.2">
      <c r="E21" s="11">
        <f>LTBL_10383[[#Totals],[個人／事業所数]]/LTBL_10383[[#Totals],[総数／事業所数]]</f>
        <v>0.84210526315789469</v>
      </c>
      <c r="G21" s="11">
        <f>LTBL_10383[[#Totals],[法人／事業所数]]/LTBL_10383[[#Totals],[総数／事業所数]]</f>
        <v>0.14473684210526316</v>
      </c>
      <c r="I21" s="11">
        <f>LTBL_10383[[#Totals],[法人以外の団体／事業所数]]/LTBL_10383[[#Totals],[総数／事業所数]]</f>
        <v>0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66</v>
      </c>
      <c r="C24" s="12">
        <v>10</v>
      </c>
      <c r="D24" s="8">
        <v>13.16</v>
      </c>
      <c r="E24" s="12">
        <v>9</v>
      </c>
      <c r="F24" s="8">
        <v>14.06</v>
      </c>
      <c r="G24" s="12">
        <v>1</v>
      </c>
      <c r="H24" s="8">
        <v>9.09</v>
      </c>
      <c r="I24" s="12">
        <v>0</v>
      </c>
    </row>
    <row r="25" spans="2:9" ht="15" customHeight="1" x14ac:dyDescent="0.2">
      <c r="B25" t="s">
        <v>74</v>
      </c>
      <c r="C25" s="12">
        <v>8</v>
      </c>
      <c r="D25" s="8">
        <v>10.53</v>
      </c>
      <c r="E25" s="12">
        <v>7</v>
      </c>
      <c r="F25" s="8">
        <v>10.94</v>
      </c>
      <c r="G25" s="12">
        <v>1</v>
      </c>
      <c r="H25" s="8">
        <v>9.09</v>
      </c>
      <c r="I25" s="12">
        <v>0</v>
      </c>
    </row>
    <row r="26" spans="2:9" ht="15" customHeight="1" x14ac:dyDescent="0.2">
      <c r="B26" t="s">
        <v>59</v>
      </c>
      <c r="C26" s="12">
        <v>7</v>
      </c>
      <c r="D26" s="8">
        <v>9.2100000000000009</v>
      </c>
      <c r="E26" s="12">
        <v>6</v>
      </c>
      <c r="F26" s="8">
        <v>9.3800000000000008</v>
      </c>
      <c r="G26" s="12">
        <v>1</v>
      </c>
      <c r="H26" s="8">
        <v>9.09</v>
      </c>
      <c r="I26" s="12">
        <v>0</v>
      </c>
    </row>
    <row r="27" spans="2:9" ht="15" customHeight="1" x14ac:dyDescent="0.2">
      <c r="B27" t="s">
        <v>60</v>
      </c>
      <c r="C27" s="12">
        <v>7</v>
      </c>
      <c r="D27" s="8">
        <v>9.2100000000000009</v>
      </c>
      <c r="E27" s="12">
        <v>7</v>
      </c>
      <c r="F27" s="8">
        <v>10.94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84</v>
      </c>
      <c r="C28" s="12">
        <v>5</v>
      </c>
      <c r="D28" s="8">
        <v>6.58</v>
      </c>
      <c r="E28" s="12">
        <v>4</v>
      </c>
      <c r="F28" s="8">
        <v>6.25</v>
      </c>
      <c r="G28" s="12">
        <v>1</v>
      </c>
      <c r="H28" s="8">
        <v>9.09</v>
      </c>
      <c r="I28" s="12">
        <v>0</v>
      </c>
    </row>
    <row r="29" spans="2:9" ht="15" customHeight="1" x14ac:dyDescent="0.2">
      <c r="B29" t="s">
        <v>88</v>
      </c>
      <c r="C29" s="12">
        <v>5</v>
      </c>
      <c r="D29" s="8">
        <v>6.58</v>
      </c>
      <c r="E29" s="12">
        <v>3</v>
      </c>
      <c r="F29" s="8">
        <v>4.6900000000000004</v>
      </c>
      <c r="G29" s="12">
        <v>2</v>
      </c>
      <c r="H29" s="8">
        <v>18.18</v>
      </c>
      <c r="I29" s="12">
        <v>0</v>
      </c>
    </row>
    <row r="30" spans="2:9" ht="15" customHeight="1" x14ac:dyDescent="0.2">
      <c r="B30" t="s">
        <v>73</v>
      </c>
      <c r="C30" s="12">
        <v>5</v>
      </c>
      <c r="D30" s="8">
        <v>6.58</v>
      </c>
      <c r="E30" s="12">
        <v>5</v>
      </c>
      <c r="F30" s="8">
        <v>7.81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61</v>
      </c>
      <c r="C31" s="12">
        <v>4</v>
      </c>
      <c r="D31" s="8">
        <v>5.26</v>
      </c>
      <c r="E31" s="12">
        <v>3</v>
      </c>
      <c r="F31" s="8">
        <v>4.6900000000000004</v>
      </c>
      <c r="G31" s="12">
        <v>1</v>
      </c>
      <c r="H31" s="8">
        <v>9.09</v>
      </c>
      <c r="I31" s="12">
        <v>0</v>
      </c>
    </row>
    <row r="32" spans="2:9" ht="15" customHeight="1" x14ac:dyDescent="0.2">
      <c r="B32" t="s">
        <v>68</v>
      </c>
      <c r="C32" s="12">
        <v>4</v>
      </c>
      <c r="D32" s="8">
        <v>5.26</v>
      </c>
      <c r="E32" s="12">
        <v>4</v>
      </c>
      <c r="F32" s="8">
        <v>6.25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87</v>
      </c>
      <c r="C33" s="12">
        <v>3</v>
      </c>
      <c r="D33" s="8">
        <v>3.95</v>
      </c>
      <c r="E33" s="12">
        <v>3</v>
      </c>
      <c r="F33" s="8">
        <v>4.6900000000000004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72</v>
      </c>
      <c r="C34" s="12">
        <v>3</v>
      </c>
      <c r="D34" s="8">
        <v>3.95</v>
      </c>
      <c r="E34" s="12">
        <v>3</v>
      </c>
      <c r="F34" s="8">
        <v>4.6900000000000004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85</v>
      </c>
      <c r="C35" s="12">
        <v>2</v>
      </c>
      <c r="D35" s="8">
        <v>2.63</v>
      </c>
      <c r="E35" s="12">
        <v>2</v>
      </c>
      <c r="F35" s="8">
        <v>3.13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110</v>
      </c>
      <c r="C36" s="12">
        <v>2</v>
      </c>
      <c r="D36" s="8">
        <v>2.63</v>
      </c>
      <c r="E36" s="12">
        <v>1</v>
      </c>
      <c r="F36" s="8">
        <v>1.56</v>
      </c>
      <c r="G36" s="12">
        <v>1</v>
      </c>
      <c r="H36" s="8">
        <v>9.09</v>
      </c>
      <c r="I36" s="12">
        <v>0</v>
      </c>
    </row>
    <row r="37" spans="2:9" ht="15" customHeight="1" x14ac:dyDescent="0.2">
      <c r="B37" t="s">
        <v>67</v>
      </c>
      <c r="C37" s="12">
        <v>2</v>
      </c>
      <c r="D37" s="8">
        <v>2.63</v>
      </c>
      <c r="E37" s="12">
        <v>2</v>
      </c>
      <c r="F37" s="8">
        <v>3.13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108</v>
      </c>
      <c r="C38" s="12">
        <v>1</v>
      </c>
      <c r="D38" s="8">
        <v>1.32</v>
      </c>
      <c r="E38" s="12">
        <v>1</v>
      </c>
      <c r="F38" s="8">
        <v>1.56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92</v>
      </c>
      <c r="C39" s="12">
        <v>1</v>
      </c>
      <c r="D39" s="8">
        <v>1.32</v>
      </c>
      <c r="E39" s="12">
        <v>1</v>
      </c>
      <c r="F39" s="8">
        <v>1.56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90</v>
      </c>
      <c r="C40" s="12">
        <v>1</v>
      </c>
      <c r="D40" s="8">
        <v>1.32</v>
      </c>
      <c r="E40" s="12">
        <v>1</v>
      </c>
      <c r="F40" s="8">
        <v>1.56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91</v>
      </c>
      <c r="C41" s="12">
        <v>1</v>
      </c>
      <c r="D41" s="8">
        <v>1.32</v>
      </c>
      <c r="E41" s="12">
        <v>0</v>
      </c>
      <c r="F41" s="8">
        <v>0</v>
      </c>
      <c r="G41" s="12">
        <v>1</v>
      </c>
      <c r="H41" s="8">
        <v>9.09</v>
      </c>
      <c r="I41" s="12">
        <v>0</v>
      </c>
    </row>
    <row r="42" spans="2:9" ht="15" customHeight="1" x14ac:dyDescent="0.2">
      <c r="B42" t="s">
        <v>83</v>
      </c>
      <c r="C42" s="12">
        <v>1</v>
      </c>
      <c r="D42" s="8">
        <v>1.32</v>
      </c>
      <c r="E42" s="12">
        <v>1</v>
      </c>
      <c r="F42" s="8">
        <v>1.56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86</v>
      </c>
      <c r="C43" s="12">
        <v>1</v>
      </c>
      <c r="D43" s="8">
        <v>1.32</v>
      </c>
      <c r="E43" s="12">
        <v>0</v>
      </c>
      <c r="F43" s="8">
        <v>0</v>
      </c>
      <c r="G43" s="12">
        <v>1</v>
      </c>
      <c r="H43" s="8">
        <v>9.09</v>
      </c>
      <c r="I43" s="12">
        <v>0</v>
      </c>
    </row>
    <row r="44" spans="2:9" ht="15" customHeight="1" x14ac:dyDescent="0.2">
      <c r="B44" t="s">
        <v>109</v>
      </c>
      <c r="C44" s="12">
        <v>1</v>
      </c>
      <c r="D44" s="8">
        <v>1.32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75</v>
      </c>
      <c r="C45" s="12">
        <v>1</v>
      </c>
      <c r="D45" s="8">
        <v>1.32</v>
      </c>
      <c r="E45" s="12">
        <v>1</v>
      </c>
      <c r="F45" s="8">
        <v>1.56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77</v>
      </c>
      <c r="C46" s="12">
        <v>1</v>
      </c>
      <c r="D46" s="8">
        <v>1.32</v>
      </c>
      <c r="E46" s="12">
        <v>0</v>
      </c>
      <c r="F46" s="8">
        <v>0</v>
      </c>
      <c r="G46" s="12">
        <v>1</v>
      </c>
      <c r="H46" s="8">
        <v>9.09</v>
      </c>
      <c r="I46" s="12">
        <v>0</v>
      </c>
    </row>
    <row r="49" spans="2:9" ht="33" customHeight="1" x14ac:dyDescent="0.2">
      <c r="B49" t="s">
        <v>245</v>
      </c>
      <c r="C49" s="10" t="s">
        <v>52</v>
      </c>
      <c r="D49" s="10" t="s">
        <v>53</v>
      </c>
      <c r="E49" s="10" t="s">
        <v>54</v>
      </c>
      <c r="F49" s="10" t="s">
        <v>55</v>
      </c>
      <c r="G49" s="10" t="s">
        <v>56</v>
      </c>
      <c r="H49" s="10" t="s">
        <v>57</v>
      </c>
      <c r="I49" s="10" t="s">
        <v>58</v>
      </c>
    </row>
    <row r="50" spans="2:9" ht="15" customHeight="1" x14ac:dyDescent="0.2">
      <c r="B50" t="s">
        <v>126</v>
      </c>
      <c r="C50" s="12">
        <v>4</v>
      </c>
      <c r="D50" s="8">
        <v>5.26</v>
      </c>
      <c r="E50" s="12">
        <v>3</v>
      </c>
      <c r="F50" s="8">
        <v>4.6900000000000004</v>
      </c>
      <c r="G50" s="12">
        <v>1</v>
      </c>
      <c r="H50" s="8">
        <v>9.09</v>
      </c>
      <c r="I50" s="12">
        <v>0</v>
      </c>
    </row>
    <row r="51" spans="2:9" ht="15" customHeight="1" x14ac:dyDescent="0.2">
      <c r="B51" t="s">
        <v>135</v>
      </c>
      <c r="C51" s="12">
        <v>4</v>
      </c>
      <c r="D51" s="8">
        <v>5.26</v>
      </c>
      <c r="E51" s="12">
        <v>4</v>
      </c>
      <c r="F51" s="8">
        <v>6.25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120</v>
      </c>
      <c r="C52" s="12">
        <v>3</v>
      </c>
      <c r="D52" s="8">
        <v>3.95</v>
      </c>
      <c r="E52" s="12">
        <v>2</v>
      </c>
      <c r="F52" s="8">
        <v>3.13</v>
      </c>
      <c r="G52" s="12">
        <v>1</v>
      </c>
      <c r="H52" s="8">
        <v>9.09</v>
      </c>
      <c r="I52" s="12">
        <v>0</v>
      </c>
    </row>
    <row r="53" spans="2:9" ht="15" customHeight="1" x14ac:dyDescent="0.2">
      <c r="B53" t="s">
        <v>160</v>
      </c>
      <c r="C53" s="12">
        <v>3</v>
      </c>
      <c r="D53" s="8">
        <v>3.95</v>
      </c>
      <c r="E53" s="12">
        <v>3</v>
      </c>
      <c r="F53" s="8">
        <v>4.6900000000000004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156</v>
      </c>
      <c r="C54" s="12">
        <v>3</v>
      </c>
      <c r="D54" s="8">
        <v>3.95</v>
      </c>
      <c r="E54" s="12">
        <v>3</v>
      </c>
      <c r="F54" s="8">
        <v>4.6900000000000004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201</v>
      </c>
      <c r="C55" s="12">
        <v>3</v>
      </c>
      <c r="D55" s="8">
        <v>3.95</v>
      </c>
      <c r="E55" s="12">
        <v>2</v>
      </c>
      <c r="F55" s="8">
        <v>3.13</v>
      </c>
      <c r="G55" s="12">
        <v>1</v>
      </c>
      <c r="H55" s="8">
        <v>9.09</v>
      </c>
      <c r="I55" s="12">
        <v>0</v>
      </c>
    </row>
    <row r="56" spans="2:9" ht="15" customHeight="1" x14ac:dyDescent="0.2">
      <c r="B56" t="s">
        <v>189</v>
      </c>
      <c r="C56" s="12">
        <v>3</v>
      </c>
      <c r="D56" s="8">
        <v>3.95</v>
      </c>
      <c r="E56" s="12">
        <v>3</v>
      </c>
      <c r="F56" s="8">
        <v>4.6900000000000004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136</v>
      </c>
      <c r="C57" s="12">
        <v>3</v>
      </c>
      <c r="D57" s="8">
        <v>3.95</v>
      </c>
      <c r="E57" s="12">
        <v>3</v>
      </c>
      <c r="F57" s="8">
        <v>4.6900000000000004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124</v>
      </c>
      <c r="C58" s="12">
        <v>2</v>
      </c>
      <c r="D58" s="8">
        <v>2.63</v>
      </c>
      <c r="E58" s="12">
        <v>1</v>
      </c>
      <c r="F58" s="8">
        <v>1.56</v>
      </c>
      <c r="G58" s="12">
        <v>1</v>
      </c>
      <c r="H58" s="8">
        <v>9.09</v>
      </c>
      <c r="I58" s="12">
        <v>0</v>
      </c>
    </row>
    <row r="59" spans="2:9" ht="15" customHeight="1" x14ac:dyDescent="0.2">
      <c r="B59" t="s">
        <v>172</v>
      </c>
      <c r="C59" s="12">
        <v>2</v>
      </c>
      <c r="D59" s="8">
        <v>2.63</v>
      </c>
      <c r="E59" s="12">
        <v>2</v>
      </c>
      <c r="F59" s="8">
        <v>3.13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175</v>
      </c>
      <c r="C60" s="12">
        <v>2</v>
      </c>
      <c r="D60" s="8">
        <v>2.63</v>
      </c>
      <c r="E60" s="12">
        <v>2</v>
      </c>
      <c r="F60" s="8">
        <v>3.13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203</v>
      </c>
      <c r="C61" s="12">
        <v>2</v>
      </c>
      <c r="D61" s="8">
        <v>2.63</v>
      </c>
      <c r="E61" s="12">
        <v>1</v>
      </c>
      <c r="F61" s="8">
        <v>1.56</v>
      </c>
      <c r="G61" s="12">
        <v>1</v>
      </c>
      <c r="H61" s="8">
        <v>9.09</v>
      </c>
      <c r="I61" s="12">
        <v>0</v>
      </c>
    </row>
    <row r="62" spans="2:9" ht="15" customHeight="1" x14ac:dyDescent="0.2">
      <c r="B62" t="s">
        <v>204</v>
      </c>
      <c r="C62" s="12">
        <v>2</v>
      </c>
      <c r="D62" s="8">
        <v>2.63</v>
      </c>
      <c r="E62" s="12">
        <v>2</v>
      </c>
      <c r="F62" s="8">
        <v>3.13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184</v>
      </c>
      <c r="C63" s="12">
        <v>2</v>
      </c>
      <c r="D63" s="8">
        <v>2.63</v>
      </c>
      <c r="E63" s="12">
        <v>2</v>
      </c>
      <c r="F63" s="8">
        <v>3.13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185</v>
      </c>
      <c r="C64" s="12">
        <v>2</v>
      </c>
      <c r="D64" s="8">
        <v>2.63</v>
      </c>
      <c r="E64" s="12">
        <v>2</v>
      </c>
      <c r="F64" s="8">
        <v>3.13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125</v>
      </c>
      <c r="C65" s="12">
        <v>2</v>
      </c>
      <c r="D65" s="8">
        <v>2.63</v>
      </c>
      <c r="E65" s="12">
        <v>2</v>
      </c>
      <c r="F65" s="8">
        <v>3.13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127</v>
      </c>
      <c r="C66" s="12">
        <v>2</v>
      </c>
      <c r="D66" s="8">
        <v>2.63</v>
      </c>
      <c r="E66" s="12">
        <v>2</v>
      </c>
      <c r="F66" s="8">
        <v>3.13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162</v>
      </c>
      <c r="C67" s="12">
        <v>2</v>
      </c>
      <c r="D67" s="8">
        <v>2.63</v>
      </c>
      <c r="E67" s="12">
        <v>2</v>
      </c>
      <c r="F67" s="8">
        <v>3.13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129</v>
      </c>
      <c r="C68" s="12">
        <v>2</v>
      </c>
      <c r="D68" s="8">
        <v>2.63</v>
      </c>
      <c r="E68" s="12">
        <v>2</v>
      </c>
      <c r="F68" s="8">
        <v>3.13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152</v>
      </c>
      <c r="C69" s="12">
        <v>2</v>
      </c>
      <c r="D69" s="8">
        <v>2.63</v>
      </c>
      <c r="E69" s="12">
        <v>2</v>
      </c>
      <c r="F69" s="8">
        <v>3.13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205</v>
      </c>
      <c r="C70" s="12">
        <v>2</v>
      </c>
      <c r="D70" s="8">
        <v>2.63</v>
      </c>
      <c r="E70" s="12">
        <v>1</v>
      </c>
      <c r="F70" s="8">
        <v>1.56</v>
      </c>
      <c r="G70" s="12">
        <v>1</v>
      </c>
      <c r="H70" s="8">
        <v>9.09</v>
      </c>
      <c r="I70" s="12">
        <v>0</v>
      </c>
    </row>
    <row r="72" spans="2:9" ht="15" customHeight="1" x14ac:dyDescent="0.2">
      <c r="B72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7992-8AFC-4DCD-B664-587E29758BBB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265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96</v>
      </c>
      <c r="D6" s="8">
        <v>21.33</v>
      </c>
      <c r="E6" s="12">
        <v>62</v>
      </c>
      <c r="F6" s="8">
        <v>20.81</v>
      </c>
      <c r="G6" s="12">
        <v>34</v>
      </c>
      <c r="H6" s="8">
        <v>22.82</v>
      </c>
      <c r="I6" s="12">
        <v>0</v>
      </c>
    </row>
    <row r="7" spans="2:9" ht="15" customHeight="1" x14ac:dyDescent="0.2">
      <c r="B7" t="s">
        <v>38</v>
      </c>
      <c r="C7" s="12">
        <v>131</v>
      </c>
      <c r="D7" s="8">
        <v>29.11</v>
      </c>
      <c r="E7" s="12">
        <v>70</v>
      </c>
      <c r="F7" s="8">
        <v>23.49</v>
      </c>
      <c r="G7" s="12">
        <v>61</v>
      </c>
      <c r="H7" s="8">
        <v>40.94</v>
      </c>
      <c r="I7" s="12">
        <v>0</v>
      </c>
    </row>
    <row r="8" spans="2:9" ht="15" customHeight="1" x14ac:dyDescent="0.2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7</v>
      </c>
      <c r="D10" s="8">
        <v>1.56</v>
      </c>
      <c r="E10" s="12">
        <v>0</v>
      </c>
      <c r="F10" s="8">
        <v>0</v>
      </c>
      <c r="G10" s="12">
        <v>7</v>
      </c>
      <c r="H10" s="8">
        <v>4.7</v>
      </c>
      <c r="I10" s="12">
        <v>0</v>
      </c>
    </row>
    <row r="11" spans="2:9" ht="15" customHeight="1" x14ac:dyDescent="0.2">
      <c r="B11" t="s">
        <v>42</v>
      </c>
      <c r="C11" s="12">
        <v>74</v>
      </c>
      <c r="D11" s="8">
        <v>16.440000000000001</v>
      </c>
      <c r="E11" s="12">
        <v>58</v>
      </c>
      <c r="F11" s="8">
        <v>19.46</v>
      </c>
      <c r="G11" s="12">
        <v>16</v>
      </c>
      <c r="H11" s="8">
        <v>10.74</v>
      </c>
      <c r="I11" s="12">
        <v>0</v>
      </c>
    </row>
    <row r="12" spans="2:9" ht="15" customHeight="1" x14ac:dyDescent="0.2">
      <c r="B12" t="s">
        <v>43</v>
      </c>
      <c r="C12" s="12">
        <v>3</v>
      </c>
      <c r="D12" s="8">
        <v>0.67</v>
      </c>
      <c r="E12" s="12">
        <v>0</v>
      </c>
      <c r="F12" s="8">
        <v>0</v>
      </c>
      <c r="G12" s="12">
        <v>3</v>
      </c>
      <c r="H12" s="8">
        <v>2.0099999999999998</v>
      </c>
      <c r="I12" s="12">
        <v>0</v>
      </c>
    </row>
    <row r="13" spans="2:9" ht="15" customHeight="1" x14ac:dyDescent="0.2">
      <c r="B13" t="s">
        <v>44</v>
      </c>
      <c r="C13" s="12">
        <v>17</v>
      </c>
      <c r="D13" s="8">
        <v>3.78</v>
      </c>
      <c r="E13" s="12">
        <v>10</v>
      </c>
      <c r="F13" s="8">
        <v>3.36</v>
      </c>
      <c r="G13" s="12">
        <v>7</v>
      </c>
      <c r="H13" s="8">
        <v>4.7</v>
      </c>
      <c r="I13" s="12">
        <v>0</v>
      </c>
    </row>
    <row r="14" spans="2:9" ht="15" customHeight="1" x14ac:dyDescent="0.2">
      <c r="B14" t="s">
        <v>45</v>
      </c>
      <c r="C14" s="12">
        <v>12</v>
      </c>
      <c r="D14" s="8">
        <v>2.67</v>
      </c>
      <c r="E14" s="12">
        <v>6</v>
      </c>
      <c r="F14" s="8">
        <v>2.0099999999999998</v>
      </c>
      <c r="G14" s="12">
        <v>6</v>
      </c>
      <c r="H14" s="8">
        <v>4.03</v>
      </c>
      <c r="I14" s="12">
        <v>0</v>
      </c>
    </row>
    <row r="15" spans="2:9" ht="15" customHeight="1" x14ac:dyDescent="0.2">
      <c r="B15" t="s">
        <v>46</v>
      </c>
      <c r="C15" s="12">
        <v>17</v>
      </c>
      <c r="D15" s="8">
        <v>3.78</v>
      </c>
      <c r="E15" s="12">
        <v>16</v>
      </c>
      <c r="F15" s="8">
        <v>5.37</v>
      </c>
      <c r="G15" s="12">
        <v>1</v>
      </c>
      <c r="H15" s="8">
        <v>0.67</v>
      </c>
      <c r="I15" s="12">
        <v>0</v>
      </c>
    </row>
    <row r="16" spans="2:9" ht="15" customHeight="1" x14ac:dyDescent="0.2">
      <c r="B16" t="s">
        <v>47</v>
      </c>
      <c r="C16" s="12">
        <v>45</v>
      </c>
      <c r="D16" s="8">
        <v>10</v>
      </c>
      <c r="E16" s="12">
        <v>38</v>
      </c>
      <c r="F16" s="8">
        <v>12.75</v>
      </c>
      <c r="G16" s="12">
        <v>7</v>
      </c>
      <c r="H16" s="8">
        <v>4.7</v>
      </c>
      <c r="I16" s="12">
        <v>0</v>
      </c>
    </row>
    <row r="17" spans="2:9" ht="15" customHeight="1" x14ac:dyDescent="0.2">
      <c r="B17" t="s">
        <v>48</v>
      </c>
      <c r="C17" s="12">
        <v>14</v>
      </c>
      <c r="D17" s="8">
        <v>3.11</v>
      </c>
      <c r="E17" s="12">
        <v>10</v>
      </c>
      <c r="F17" s="8">
        <v>3.36</v>
      </c>
      <c r="G17" s="12">
        <v>1</v>
      </c>
      <c r="H17" s="8">
        <v>0.67</v>
      </c>
      <c r="I17" s="12">
        <v>0</v>
      </c>
    </row>
    <row r="18" spans="2:9" ht="15" customHeight="1" x14ac:dyDescent="0.2">
      <c r="B18" t="s">
        <v>49</v>
      </c>
      <c r="C18" s="12">
        <v>14</v>
      </c>
      <c r="D18" s="8">
        <v>3.11</v>
      </c>
      <c r="E18" s="12">
        <v>11</v>
      </c>
      <c r="F18" s="8">
        <v>3.69</v>
      </c>
      <c r="G18" s="12">
        <v>3</v>
      </c>
      <c r="H18" s="8">
        <v>2.0099999999999998</v>
      </c>
      <c r="I18" s="12">
        <v>0</v>
      </c>
    </row>
    <row r="19" spans="2:9" ht="15" customHeight="1" x14ac:dyDescent="0.2">
      <c r="B19" t="s">
        <v>50</v>
      </c>
      <c r="C19" s="12">
        <v>20</v>
      </c>
      <c r="D19" s="8">
        <v>4.4400000000000004</v>
      </c>
      <c r="E19" s="12">
        <v>17</v>
      </c>
      <c r="F19" s="8">
        <v>5.7</v>
      </c>
      <c r="G19" s="12">
        <v>3</v>
      </c>
      <c r="H19" s="8">
        <v>2.0099999999999998</v>
      </c>
      <c r="I19" s="12">
        <v>0</v>
      </c>
    </row>
    <row r="20" spans="2:9" ht="15" customHeight="1" x14ac:dyDescent="0.2">
      <c r="B20" s="9" t="s">
        <v>243</v>
      </c>
      <c r="C20" s="12">
        <f>SUM(LTBL_10384[総数／事業所数])</f>
        <v>450</v>
      </c>
      <c r="E20" s="12">
        <f>SUBTOTAL(109,LTBL_10384[個人／事業所数])</f>
        <v>298</v>
      </c>
      <c r="G20" s="12">
        <f>SUBTOTAL(109,LTBL_10384[法人／事業所数])</f>
        <v>149</v>
      </c>
      <c r="I20" s="12">
        <f>SUBTOTAL(109,LTBL_10384[法人以外の団体／事業所数])</f>
        <v>0</v>
      </c>
    </row>
    <row r="21" spans="2:9" ht="15" customHeight="1" x14ac:dyDescent="0.2">
      <c r="E21" s="11">
        <f>LTBL_10384[[#Totals],[個人／事業所数]]/LTBL_10384[[#Totals],[総数／事業所数]]</f>
        <v>0.66222222222222227</v>
      </c>
      <c r="G21" s="11">
        <f>LTBL_10384[[#Totals],[法人／事業所数]]/LTBL_10384[[#Totals],[総数／事業所数]]</f>
        <v>0.33111111111111113</v>
      </c>
      <c r="I21" s="11">
        <f>LTBL_10384[[#Totals],[法人以外の団体／事業所数]]/LTBL_10384[[#Totals],[総数／事業所数]]</f>
        <v>0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60</v>
      </c>
      <c r="C24" s="12">
        <v>42</v>
      </c>
      <c r="D24" s="8">
        <v>9.33</v>
      </c>
      <c r="E24" s="12">
        <v>33</v>
      </c>
      <c r="F24" s="8">
        <v>11.07</v>
      </c>
      <c r="G24" s="12">
        <v>9</v>
      </c>
      <c r="H24" s="8">
        <v>6.04</v>
      </c>
      <c r="I24" s="12">
        <v>0</v>
      </c>
    </row>
    <row r="25" spans="2:9" ht="15" customHeight="1" x14ac:dyDescent="0.2">
      <c r="B25" t="s">
        <v>74</v>
      </c>
      <c r="C25" s="12">
        <v>41</v>
      </c>
      <c r="D25" s="8">
        <v>9.11</v>
      </c>
      <c r="E25" s="12">
        <v>35</v>
      </c>
      <c r="F25" s="8">
        <v>11.74</v>
      </c>
      <c r="G25" s="12">
        <v>6</v>
      </c>
      <c r="H25" s="8">
        <v>4.03</v>
      </c>
      <c r="I25" s="12">
        <v>0</v>
      </c>
    </row>
    <row r="26" spans="2:9" ht="15" customHeight="1" x14ac:dyDescent="0.2">
      <c r="B26" t="s">
        <v>59</v>
      </c>
      <c r="C26" s="12">
        <v>38</v>
      </c>
      <c r="D26" s="8">
        <v>8.44</v>
      </c>
      <c r="E26" s="12">
        <v>19</v>
      </c>
      <c r="F26" s="8">
        <v>6.38</v>
      </c>
      <c r="G26" s="12">
        <v>19</v>
      </c>
      <c r="H26" s="8">
        <v>12.75</v>
      </c>
      <c r="I26" s="12">
        <v>0</v>
      </c>
    </row>
    <row r="27" spans="2:9" ht="15" customHeight="1" x14ac:dyDescent="0.2">
      <c r="B27" t="s">
        <v>68</v>
      </c>
      <c r="C27" s="12">
        <v>26</v>
      </c>
      <c r="D27" s="8">
        <v>5.78</v>
      </c>
      <c r="E27" s="12">
        <v>22</v>
      </c>
      <c r="F27" s="8">
        <v>7.38</v>
      </c>
      <c r="G27" s="12">
        <v>4</v>
      </c>
      <c r="H27" s="8">
        <v>2.68</v>
      </c>
      <c r="I27" s="12">
        <v>0</v>
      </c>
    </row>
    <row r="28" spans="2:9" ht="15" customHeight="1" x14ac:dyDescent="0.2">
      <c r="B28" t="s">
        <v>63</v>
      </c>
      <c r="C28" s="12">
        <v>23</v>
      </c>
      <c r="D28" s="8">
        <v>5.1100000000000003</v>
      </c>
      <c r="E28" s="12">
        <v>10</v>
      </c>
      <c r="F28" s="8">
        <v>3.36</v>
      </c>
      <c r="G28" s="12">
        <v>13</v>
      </c>
      <c r="H28" s="8">
        <v>8.7200000000000006</v>
      </c>
      <c r="I28" s="12">
        <v>0</v>
      </c>
    </row>
    <row r="29" spans="2:9" ht="15" customHeight="1" x14ac:dyDescent="0.2">
      <c r="B29" t="s">
        <v>90</v>
      </c>
      <c r="C29" s="12">
        <v>18</v>
      </c>
      <c r="D29" s="8">
        <v>4</v>
      </c>
      <c r="E29" s="12">
        <v>6</v>
      </c>
      <c r="F29" s="8">
        <v>2.0099999999999998</v>
      </c>
      <c r="G29" s="12">
        <v>12</v>
      </c>
      <c r="H29" s="8">
        <v>8.0500000000000007</v>
      </c>
      <c r="I29" s="12">
        <v>0</v>
      </c>
    </row>
    <row r="30" spans="2:9" ht="15" customHeight="1" x14ac:dyDescent="0.2">
      <c r="B30" t="s">
        <v>66</v>
      </c>
      <c r="C30" s="12">
        <v>18</v>
      </c>
      <c r="D30" s="8">
        <v>4</v>
      </c>
      <c r="E30" s="12">
        <v>17</v>
      </c>
      <c r="F30" s="8">
        <v>5.7</v>
      </c>
      <c r="G30" s="12">
        <v>1</v>
      </c>
      <c r="H30" s="8">
        <v>0.67</v>
      </c>
      <c r="I30" s="12">
        <v>0</v>
      </c>
    </row>
    <row r="31" spans="2:9" ht="15" customHeight="1" x14ac:dyDescent="0.2">
      <c r="B31" t="s">
        <v>78</v>
      </c>
      <c r="C31" s="12">
        <v>17</v>
      </c>
      <c r="D31" s="8">
        <v>3.78</v>
      </c>
      <c r="E31" s="12">
        <v>15</v>
      </c>
      <c r="F31" s="8">
        <v>5.03</v>
      </c>
      <c r="G31" s="12">
        <v>2</v>
      </c>
      <c r="H31" s="8">
        <v>1.34</v>
      </c>
      <c r="I31" s="12">
        <v>0</v>
      </c>
    </row>
    <row r="32" spans="2:9" ht="15" customHeight="1" x14ac:dyDescent="0.2">
      <c r="B32" t="s">
        <v>61</v>
      </c>
      <c r="C32" s="12">
        <v>16</v>
      </c>
      <c r="D32" s="8">
        <v>3.56</v>
      </c>
      <c r="E32" s="12">
        <v>10</v>
      </c>
      <c r="F32" s="8">
        <v>3.36</v>
      </c>
      <c r="G32" s="12">
        <v>6</v>
      </c>
      <c r="H32" s="8">
        <v>4.03</v>
      </c>
      <c r="I32" s="12">
        <v>0</v>
      </c>
    </row>
    <row r="33" spans="2:9" ht="15" customHeight="1" x14ac:dyDescent="0.2">
      <c r="B33" t="s">
        <v>73</v>
      </c>
      <c r="C33" s="12">
        <v>16</v>
      </c>
      <c r="D33" s="8">
        <v>3.56</v>
      </c>
      <c r="E33" s="12">
        <v>16</v>
      </c>
      <c r="F33" s="8">
        <v>5.37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75</v>
      </c>
      <c r="C34" s="12">
        <v>14</v>
      </c>
      <c r="D34" s="8">
        <v>3.11</v>
      </c>
      <c r="E34" s="12">
        <v>10</v>
      </c>
      <c r="F34" s="8">
        <v>3.36</v>
      </c>
      <c r="G34" s="12">
        <v>1</v>
      </c>
      <c r="H34" s="8">
        <v>0.67</v>
      </c>
      <c r="I34" s="12">
        <v>0</v>
      </c>
    </row>
    <row r="35" spans="2:9" ht="15" customHeight="1" x14ac:dyDescent="0.2">
      <c r="B35" t="s">
        <v>91</v>
      </c>
      <c r="C35" s="12">
        <v>11</v>
      </c>
      <c r="D35" s="8">
        <v>2.44</v>
      </c>
      <c r="E35" s="12">
        <v>5</v>
      </c>
      <c r="F35" s="8">
        <v>1.68</v>
      </c>
      <c r="G35" s="12">
        <v>6</v>
      </c>
      <c r="H35" s="8">
        <v>4.03</v>
      </c>
      <c r="I35" s="12">
        <v>0</v>
      </c>
    </row>
    <row r="36" spans="2:9" ht="15" customHeight="1" x14ac:dyDescent="0.2">
      <c r="B36" t="s">
        <v>67</v>
      </c>
      <c r="C36" s="12">
        <v>11</v>
      </c>
      <c r="D36" s="8">
        <v>2.44</v>
      </c>
      <c r="E36" s="12">
        <v>9</v>
      </c>
      <c r="F36" s="8">
        <v>3.02</v>
      </c>
      <c r="G36" s="12">
        <v>2</v>
      </c>
      <c r="H36" s="8">
        <v>1.34</v>
      </c>
      <c r="I36" s="12">
        <v>0</v>
      </c>
    </row>
    <row r="37" spans="2:9" ht="15" customHeight="1" x14ac:dyDescent="0.2">
      <c r="B37" t="s">
        <v>70</v>
      </c>
      <c r="C37" s="12">
        <v>11</v>
      </c>
      <c r="D37" s="8">
        <v>2.44</v>
      </c>
      <c r="E37" s="12">
        <v>6</v>
      </c>
      <c r="F37" s="8">
        <v>2.0099999999999998</v>
      </c>
      <c r="G37" s="12">
        <v>5</v>
      </c>
      <c r="H37" s="8">
        <v>3.36</v>
      </c>
      <c r="I37" s="12">
        <v>0</v>
      </c>
    </row>
    <row r="38" spans="2:9" ht="15" customHeight="1" x14ac:dyDescent="0.2">
      <c r="B38" t="s">
        <v>76</v>
      </c>
      <c r="C38" s="12">
        <v>11</v>
      </c>
      <c r="D38" s="8">
        <v>2.44</v>
      </c>
      <c r="E38" s="12">
        <v>11</v>
      </c>
      <c r="F38" s="8">
        <v>3.69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83</v>
      </c>
      <c r="C39" s="12">
        <v>10</v>
      </c>
      <c r="D39" s="8">
        <v>2.2200000000000002</v>
      </c>
      <c r="E39" s="12">
        <v>6</v>
      </c>
      <c r="F39" s="8">
        <v>2.0099999999999998</v>
      </c>
      <c r="G39" s="12">
        <v>4</v>
      </c>
      <c r="H39" s="8">
        <v>2.68</v>
      </c>
      <c r="I39" s="12">
        <v>0</v>
      </c>
    </row>
    <row r="40" spans="2:9" ht="15" customHeight="1" x14ac:dyDescent="0.2">
      <c r="B40" t="s">
        <v>86</v>
      </c>
      <c r="C40" s="12">
        <v>10</v>
      </c>
      <c r="D40" s="8">
        <v>2.2200000000000002</v>
      </c>
      <c r="E40" s="12">
        <v>7</v>
      </c>
      <c r="F40" s="8">
        <v>2.35</v>
      </c>
      <c r="G40" s="12">
        <v>3</v>
      </c>
      <c r="H40" s="8">
        <v>2.0099999999999998</v>
      </c>
      <c r="I40" s="12">
        <v>0</v>
      </c>
    </row>
    <row r="41" spans="2:9" ht="15" customHeight="1" x14ac:dyDescent="0.2">
      <c r="B41" t="s">
        <v>102</v>
      </c>
      <c r="C41" s="12">
        <v>8</v>
      </c>
      <c r="D41" s="8">
        <v>1.78</v>
      </c>
      <c r="E41" s="12">
        <v>6</v>
      </c>
      <c r="F41" s="8">
        <v>2.0099999999999998</v>
      </c>
      <c r="G41" s="12">
        <v>2</v>
      </c>
      <c r="H41" s="8">
        <v>1.34</v>
      </c>
      <c r="I41" s="12">
        <v>0</v>
      </c>
    </row>
    <row r="42" spans="2:9" ht="15" customHeight="1" x14ac:dyDescent="0.2">
      <c r="B42" t="s">
        <v>111</v>
      </c>
      <c r="C42" s="12">
        <v>8</v>
      </c>
      <c r="D42" s="8">
        <v>1.78</v>
      </c>
      <c r="E42" s="12">
        <v>7</v>
      </c>
      <c r="F42" s="8">
        <v>2.35</v>
      </c>
      <c r="G42" s="12">
        <v>1</v>
      </c>
      <c r="H42" s="8">
        <v>0.67</v>
      </c>
      <c r="I42" s="12">
        <v>0</v>
      </c>
    </row>
    <row r="43" spans="2:9" ht="15" customHeight="1" x14ac:dyDescent="0.2">
      <c r="B43" t="s">
        <v>62</v>
      </c>
      <c r="C43" s="12">
        <v>7</v>
      </c>
      <c r="D43" s="8">
        <v>1.56</v>
      </c>
      <c r="E43" s="12">
        <v>4</v>
      </c>
      <c r="F43" s="8">
        <v>1.34</v>
      </c>
      <c r="G43" s="12">
        <v>3</v>
      </c>
      <c r="H43" s="8">
        <v>2.0099999999999998</v>
      </c>
      <c r="I43" s="12">
        <v>0</v>
      </c>
    </row>
    <row r="44" spans="2:9" ht="15" customHeight="1" x14ac:dyDescent="0.2">
      <c r="B44" t="s">
        <v>101</v>
      </c>
      <c r="C44" s="12">
        <v>7</v>
      </c>
      <c r="D44" s="8">
        <v>1.56</v>
      </c>
      <c r="E44" s="12">
        <v>4</v>
      </c>
      <c r="F44" s="8">
        <v>1.34</v>
      </c>
      <c r="G44" s="12">
        <v>3</v>
      </c>
      <c r="H44" s="8">
        <v>2.0099999999999998</v>
      </c>
      <c r="I44" s="12">
        <v>0</v>
      </c>
    </row>
    <row r="45" spans="2:9" ht="15" customHeight="1" x14ac:dyDescent="0.2">
      <c r="B45" t="s">
        <v>112</v>
      </c>
      <c r="C45" s="12">
        <v>7</v>
      </c>
      <c r="D45" s="8">
        <v>1.56</v>
      </c>
      <c r="E45" s="12">
        <v>4</v>
      </c>
      <c r="F45" s="8">
        <v>1.34</v>
      </c>
      <c r="G45" s="12">
        <v>3</v>
      </c>
      <c r="H45" s="8">
        <v>2.0099999999999998</v>
      </c>
      <c r="I45" s="12">
        <v>0</v>
      </c>
    </row>
    <row r="48" spans="2:9" ht="33" customHeight="1" x14ac:dyDescent="0.2">
      <c r="B48" t="s">
        <v>245</v>
      </c>
      <c r="C48" s="10" t="s">
        <v>52</v>
      </c>
      <c r="D48" s="10" t="s">
        <v>53</v>
      </c>
      <c r="E48" s="10" t="s">
        <v>54</v>
      </c>
      <c r="F48" s="10" t="s">
        <v>55</v>
      </c>
      <c r="G48" s="10" t="s">
        <v>56</v>
      </c>
      <c r="H48" s="10" t="s">
        <v>57</v>
      </c>
      <c r="I48" s="10" t="s">
        <v>58</v>
      </c>
    </row>
    <row r="49" spans="2:9" ht="15" customHeight="1" x14ac:dyDescent="0.2">
      <c r="B49" t="s">
        <v>136</v>
      </c>
      <c r="C49" s="12">
        <v>26</v>
      </c>
      <c r="D49" s="8">
        <v>5.78</v>
      </c>
      <c r="E49" s="12">
        <v>23</v>
      </c>
      <c r="F49" s="8">
        <v>7.72</v>
      </c>
      <c r="G49" s="12">
        <v>3</v>
      </c>
      <c r="H49" s="8">
        <v>2.0099999999999998</v>
      </c>
      <c r="I49" s="12">
        <v>0</v>
      </c>
    </row>
    <row r="50" spans="2:9" ht="15" customHeight="1" x14ac:dyDescent="0.2">
      <c r="B50" t="s">
        <v>139</v>
      </c>
      <c r="C50" s="12">
        <v>17</v>
      </c>
      <c r="D50" s="8">
        <v>3.78</v>
      </c>
      <c r="E50" s="12">
        <v>15</v>
      </c>
      <c r="F50" s="8">
        <v>5.03</v>
      </c>
      <c r="G50" s="12">
        <v>2</v>
      </c>
      <c r="H50" s="8">
        <v>1.34</v>
      </c>
      <c r="I50" s="12">
        <v>0</v>
      </c>
    </row>
    <row r="51" spans="2:9" ht="15" customHeight="1" x14ac:dyDescent="0.2">
      <c r="B51" t="s">
        <v>120</v>
      </c>
      <c r="C51" s="12">
        <v>16</v>
      </c>
      <c r="D51" s="8">
        <v>3.56</v>
      </c>
      <c r="E51" s="12">
        <v>7</v>
      </c>
      <c r="F51" s="8">
        <v>2.35</v>
      </c>
      <c r="G51" s="12">
        <v>9</v>
      </c>
      <c r="H51" s="8">
        <v>6.04</v>
      </c>
      <c r="I51" s="12">
        <v>0</v>
      </c>
    </row>
    <row r="52" spans="2:9" ht="15" customHeight="1" x14ac:dyDescent="0.2">
      <c r="B52" t="s">
        <v>157</v>
      </c>
      <c r="C52" s="12">
        <v>14</v>
      </c>
      <c r="D52" s="8">
        <v>3.11</v>
      </c>
      <c r="E52" s="12">
        <v>9</v>
      </c>
      <c r="F52" s="8">
        <v>3.02</v>
      </c>
      <c r="G52" s="12">
        <v>5</v>
      </c>
      <c r="H52" s="8">
        <v>3.36</v>
      </c>
      <c r="I52" s="12">
        <v>0</v>
      </c>
    </row>
    <row r="53" spans="2:9" ht="15" customHeight="1" x14ac:dyDescent="0.2">
      <c r="B53" t="s">
        <v>122</v>
      </c>
      <c r="C53" s="12">
        <v>12</v>
      </c>
      <c r="D53" s="8">
        <v>2.67</v>
      </c>
      <c r="E53" s="12">
        <v>7</v>
      </c>
      <c r="F53" s="8">
        <v>2.35</v>
      </c>
      <c r="G53" s="12">
        <v>5</v>
      </c>
      <c r="H53" s="8">
        <v>3.36</v>
      </c>
      <c r="I53" s="12">
        <v>0</v>
      </c>
    </row>
    <row r="54" spans="2:9" ht="15" customHeight="1" x14ac:dyDescent="0.2">
      <c r="B54" t="s">
        <v>202</v>
      </c>
      <c r="C54" s="12">
        <v>12</v>
      </c>
      <c r="D54" s="8">
        <v>2.67</v>
      </c>
      <c r="E54" s="12">
        <v>4</v>
      </c>
      <c r="F54" s="8">
        <v>1.34</v>
      </c>
      <c r="G54" s="12">
        <v>8</v>
      </c>
      <c r="H54" s="8">
        <v>5.37</v>
      </c>
      <c r="I54" s="12">
        <v>0</v>
      </c>
    </row>
    <row r="55" spans="2:9" ht="15" customHeight="1" x14ac:dyDescent="0.2">
      <c r="B55" t="s">
        <v>206</v>
      </c>
      <c r="C55" s="12">
        <v>10</v>
      </c>
      <c r="D55" s="8">
        <v>2.2200000000000002</v>
      </c>
      <c r="E55" s="12">
        <v>8</v>
      </c>
      <c r="F55" s="8">
        <v>2.68</v>
      </c>
      <c r="G55" s="12">
        <v>2</v>
      </c>
      <c r="H55" s="8">
        <v>1.34</v>
      </c>
      <c r="I55" s="12">
        <v>0</v>
      </c>
    </row>
    <row r="56" spans="2:9" ht="15" customHeight="1" x14ac:dyDescent="0.2">
      <c r="B56" t="s">
        <v>135</v>
      </c>
      <c r="C56" s="12">
        <v>10</v>
      </c>
      <c r="D56" s="8">
        <v>2.2200000000000002</v>
      </c>
      <c r="E56" s="12">
        <v>10</v>
      </c>
      <c r="F56" s="8">
        <v>3.36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123</v>
      </c>
      <c r="C57" s="12">
        <v>9</v>
      </c>
      <c r="D57" s="8">
        <v>2</v>
      </c>
      <c r="E57" s="12">
        <v>8</v>
      </c>
      <c r="F57" s="8">
        <v>2.68</v>
      </c>
      <c r="G57" s="12">
        <v>1</v>
      </c>
      <c r="H57" s="8">
        <v>0.67</v>
      </c>
      <c r="I57" s="12">
        <v>0</v>
      </c>
    </row>
    <row r="58" spans="2:9" ht="15" customHeight="1" x14ac:dyDescent="0.2">
      <c r="B58" t="s">
        <v>147</v>
      </c>
      <c r="C58" s="12">
        <v>9</v>
      </c>
      <c r="D58" s="8">
        <v>2</v>
      </c>
      <c r="E58" s="12">
        <v>5</v>
      </c>
      <c r="F58" s="8">
        <v>1.68</v>
      </c>
      <c r="G58" s="12">
        <v>4</v>
      </c>
      <c r="H58" s="8">
        <v>2.68</v>
      </c>
      <c r="I58" s="12">
        <v>0</v>
      </c>
    </row>
    <row r="59" spans="2:9" ht="15" customHeight="1" x14ac:dyDescent="0.2">
      <c r="B59" t="s">
        <v>127</v>
      </c>
      <c r="C59" s="12">
        <v>9</v>
      </c>
      <c r="D59" s="8">
        <v>2</v>
      </c>
      <c r="E59" s="12">
        <v>8</v>
      </c>
      <c r="F59" s="8">
        <v>2.68</v>
      </c>
      <c r="G59" s="12">
        <v>1</v>
      </c>
      <c r="H59" s="8">
        <v>0.67</v>
      </c>
      <c r="I59" s="12">
        <v>0</v>
      </c>
    </row>
    <row r="60" spans="2:9" ht="15" customHeight="1" x14ac:dyDescent="0.2">
      <c r="B60" t="s">
        <v>131</v>
      </c>
      <c r="C60" s="12">
        <v>9</v>
      </c>
      <c r="D60" s="8">
        <v>2</v>
      </c>
      <c r="E60" s="12">
        <v>6</v>
      </c>
      <c r="F60" s="8">
        <v>2.0099999999999998</v>
      </c>
      <c r="G60" s="12">
        <v>3</v>
      </c>
      <c r="H60" s="8">
        <v>2.0099999999999998</v>
      </c>
      <c r="I60" s="12">
        <v>0</v>
      </c>
    </row>
    <row r="61" spans="2:9" ht="15" customHeight="1" x14ac:dyDescent="0.2">
      <c r="B61" t="s">
        <v>208</v>
      </c>
      <c r="C61" s="12">
        <v>8</v>
      </c>
      <c r="D61" s="8">
        <v>1.78</v>
      </c>
      <c r="E61" s="12">
        <v>3</v>
      </c>
      <c r="F61" s="8">
        <v>1.01</v>
      </c>
      <c r="G61" s="12">
        <v>5</v>
      </c>
      <c r="H61" s="8">
        <v>3.36</v>
      </c>
      <c r="I61" s="12">
        <v>0</v>
      </c>
    </row>
    <row r="62" spans="2:9" ht="15" customHeight="1" x14ac:dyDescent="0.2">
      <c r="B62" t="s">
        <v>162</v>
      </c>
      <c r="C62" s="12">
        <v>8</v>
      </c>
      <c r="D62" s="8">
        <v>1.78</v>
      </c>
      <c r="E62" s="12">
        <v>8</v>
      </c>
      <c r="F62" s="8">
        <v>2.68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142</v>
      </c>
      <c r="C63" s="12">
        <v>8</v>
      </c>
      <c r="D63" s="8">
        <v>1.78</v>
      </c>
      <c r="E63" s="12">
        <v>7</v>
      </c>
      <c r="F63" s="8">
        <v>2.35</v>
      </c>
      <c r="G63" s="12">
        <v>1</v>
      </c>
      <c r="H63" s="8">
        <v>0.67</v>
      </c>
      <c r="I63" s="12">
        <v>0</v>
      </c>
    </row>
    <row r="64" spans="2:9" ht="15" customHeight="1" x14ac:dyDescent="0.2">
      <c r="B64" t="s">
        <v>207</v>
      </c>
      <c r="C64" s="12">
        <v>7</v>
      </c>
      <c r="D64" s="8">
        <v>1.56</v>
      </c>
      <c r="E64" s="12">
        <v>4</v>
      </c>
      <c r="F64" s="8">
        <v>1.34</v>
      </c>
      <c r="G64" s="12">
        <v>3</v>
      </c>
      <c r="H64" s="8">
        <v>2.0099999999999998</v>
      </c>
      <c r="I64" s="12">
        <v>0</v>
      </c>
    </row>
    <row r="65" spans="2:9" ht="15" customHeight="1" x14ac:dyDescent="0.2">
      <c r="B65" t="s">
        <v>209</v>
      </c>
      <c r="C65" s="12">
        <v>7</v>
      </c>
      <c r="D65" s="8">
        <v>1.56</v>
      </c>
      <c r="E65" s="12">
        <v>6</v>
      </c>
      <c r="F65" s="8">
        <v>2.0099999999999998</v>
      </c>
      <c r="G65" s="12">
        <v>1</v>
      </c>
      <c r="H65" s="8">
        <v>0.67</v>
      </c>
      <c r="I65" s="12">
        <v>0</v>
      </c>
    </row>
    <row r="66" spans="2:9" ht="15" customHeight="1" x14ac:dyDescent="0.2">
      <c r="B66" t="s">
        <v>138</v>
      </c>
      <c r="C66" s="12">
        <v>7</v>
      </c>
      <c r="D66" s="8">
        <v>1.56</v>
      </c>
      <c r="E66" s="12">
        <v>7</v>
      </c>
      <c r="F66" s="8">
        <v>2.35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121</v>
      </c>
      <c r="C67" s="12">
        <v>6</v>
      </c>
      <c r="D67" s="8">
        <v>1.33</v>
      </c>
      <c r="E67" s="12">
        <v>3</v>
      </c>
      <c r="F67" s="8">
        <v>1.01</v>
      </c>
      <c r="G67" s="12">
        <v>3</v>
      </c>
      <c r="H67" s="8">
        <v>2.0099999999999998</v>
      </c>
      <c r="I67" s="12">
        <v>0</v>
      </c>
    </row>
    <row r="68" spans="2:9" ht="15" customHeight="1" x14ac:dyDescent="0.2">
      <c r="B68" t="s">
        <v>124</v>
      </c>
      <c r="C68" s="12">
        <v>6</v>
      </c>
      <c r="D68" s="8">
        <v>1.33</v>
      </c>
      <c r="E68" s="12">
        <v>2</v>
      </c>
      <c r="F68" s="8">
        <v>0.67</v>
      </c>
      <c r="G68" s="12">
        <v>4</v>
      </c>
      <c r="H68" s="8">
        <v>2.68</v>
      </c>
      <c r="I68" s="12">
        <v>0</v>
      </c>
    </row>
    <row r="69" spans="2:9" ht="15" customHeight="1" x14ac:dyDescent="0.2">
      <c r="B69" t="s">
        <v>144</v>
      </c>
      <c r="C69" s="12">
        <v>6</v>
      </c>
      <c r="D69" s="8">
        <v>1.33</v>
      </c>
      <c r="E69" s="12">
        <v>4</v>
      </c>
      <c r="F69" s="8">
        <v>1.34</v>
      </c>
      <c r="G69" s="12">
        <v>2</v>
      </c>
      <c r="H69" s="8">
        <v>1.34</v>
      </c>
      <c r="I69" s="12">
        <v>0</v>
      </c>
    </row>
    <row r="70" spans="2:9" ht="15" customHeight="1" x14ac:dyDescent="0.2">
      <c r="B70" t="s">
        <v>210</v>
      </c>
      <c r="C70" s="12">
        <v>6</v>
      </c>
      <c r="D70" s="8">
        <v>1.33</v>
      </c>
      <c r="E70" s="12">
        <v>1</v>
      </c>
      <c r="F70" s="8">
        <v>0.34</v>
      </c>
      <c r="G70" s="12">
        <v>5</v>
      </c>
      <c r="H70" s="8">
        <v>3.36</v>
      </c>
      <c r="I70" s="12">
        <v>0</v>
      </c>
    </row>
    <row r="71" spans="2:9" ht="15" customHeight="1" x14ac:dyDescent="0.2">
      <c r="B71" t="s">
        <v>126</v>
      </c>
      <c r="C71" s="12">
        <v>6</v>
      </c>
      <c r="D71" s="8">
        <v>1.33</v>
      </c>
      <c r="E71" s="12">
        <v>6</v>
      </c>
      <c r="F71" s="8">
        <v>2.0099999999999998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129</v>
      </c>
      <c r="C72" s="12">
        <v>6</v>
      </c>
      <c r="D72" s="8">
        <v>1.33</v>
      </c>
      <c r="E72" s="12">
        <v>5</v>
      </c>
      <c r="F72" s="8">
        <v>1.68</v>
      </c>
      <c r="G72" s="12">
        <v>1</v>
      </c>
      <c r="H72" s="8">
        <v>0.67</v>
      </c>
      <c r="I72" s="12">
        <v>0</v>
      </c>
    </row>
    <row r="74" spans="2:9" ht="15" customHeight="1" x14ac:dyDescent="0.2">
      <c r="B74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352AE-7FB9-4CCB-B77F-EF22BA9D85F9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266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92</v>
      </c>
      <c r="D6" s="8">
        <v>17.29</v>
      </c>
      <c r="E6" s="12">
        <v>54</v>
      </c>
      <c r="F6" s="8">
        <v>16.41</v>
      </c>
      <c r="G6" s="12">
        <v>38</v>
      </c>
      <c r="H6" s="8">
        <v>19.190000000000001</v>
      </c>
      <c r="I6" s="12">
        <v>0</v>
      </c>
    </row>
    <row r="7" spans="2:9" ht="15" customHeight="1" x14ac:dyDescent="0.2">
      <c r="B7" t="s">
        <v>38</v>
      </c>
      <c r="C7" s="12">
        <v>41</v>
      </c>
      <c r="D7" s="8">
        <v>7.71</v>
      </c>
      <c r="E7" s="12">
        <v>15</v>
      </c>
      <c r="F7" s="8">
        <v>4.5599999999999996</v>
      </c>
      <c r="G7" s="12">
        <v>26</v>
      </c>
      <c r="H7" s="8">
        <v>13.13</v>
      </c>
      <c r="I7" s="12">
        <v>0</v>
      </c>
    </row>
    <row r="8" spans="2:9" ht="15" customHeight="1" x14ac:dyDescent="0.2">
      <c r="B8" t="s">
        <v>39</v>
      </c>
      <c r="C8" s="12">
        <v>1</v>
      </c>
      <c r="D8" s="8">
        <v>0.19</v>
      </c>
      <c r="E8" s="12">
        <v>0</v>
      </c>
      <c r="F8" s="8">
        <v>0</v>
      </c>
      <c r="G8" s="12">
        <v>1</v>
      </c>
      <c r="H8" s="8">
        <v>0.51</v>
      </c>
      <c r="I8" s="12">
        <v>0</v>
      </c>
    </row>
    <row r="9" spans="2:9" ht="15" customHeight="1" x14ac:dyDescent="0.2">
      <c r="B9" t="s">
        <v>40</v>
      </c>
      <c r="C9" s="12">
        <v>3</v>
      </c>
      <c r="D9" s="8">
        <v>0.56000000000000005</v>
      </c>
      <c r="E9" s="12">
        <v>0</v>
      </c>
      <c r="F9" s="8">
        <v>0</v>
      </c>
      <c r="G9" s="12">
        <v>3</v>
      </c>
      <c r="H9" s="8">
        <v>1.52</v>
      </c>
      <c r="I9" s="12">
        <v>0</v>
      </c>
    </row>
    <row r="10" spans="2:9" ht="15" customHeight="1" x14ac:dyDescent="0.2">
      <c r="B10" t="s">
        <v>41</v>
      </c>
      <c r="C10" s="12">
        <v>6</v>
      </c>
      <c r="D10" s="8">
        <v>1.1299999999999999</v>
      </c>
      <c r="E10" s="12">
        <v>3</v>
      </c>
      <c r="F10" s="8">
        <v>0.91</v>
      </c>
      <c r="G10" s="12">
        <v>3</v>
      </c>
      <c r="H10" s="8">
        <v>1.52</v>
      </c>
      <c r="I10" s="12">
        <v>0</v>
      </c>
    </row>
    <row r="11" spans="2:9" ht="15" customHeight="1" x14ac:dyDescent="0.2">
      <c r="B11" t="s">
        <v>42</v>
      </c>
      <c r="C11" s="12">
        <v>130</v>
      </c>
      <c r="D11" s="8">
        <v>24.44</v>
      </c>
      <c r="E11" s="12">
        <v>78</v>
      </c>
      <c r="F11" s="8">
        <v>23.71</v>
      </c>
      <c r="G11" s="12">
        <v>52</v>
      </c>
      <c r="H11" s="8">
        <v>26.26</v>
      </c>
      <c r="I11" s="12">
        <v>0</v>
      </c>
    </row>
    <row r="12" spans="2:9" ht="15" customHeight="1" x14ac:dyDescent="0.2">
      <c r="B12" t="s">
        <v>43</v>
      </c>
      <c r="C12" s="12">
        <v>3</v>
      </c>
      <c r="D12" s="8">
        <v>0.56000000000000005</v>
      </c>
      <c r="E12" s="12">
        <v>0</v>
      </c>
      <c r="F12" s="8">
        <v>0</v>
      </c>
      <c r="G12" s="12">
        <v>3</v>
      </c>
      <c r="H12" s="8">
        <v>1.52</v>
      </c>
      <c r="I12" s="12">
        <v>0</v>
      </c>
    </row>
    <row r="13" spans="2:9" ht="15" customHeight="1" x14ac:dyDescent="0.2">
      <c r="B13" t="s">
        <v>44</v>
      </c>
      <c r="C13" s="12">
        <v>44</v>
      </c>
      <c r="D13" s="8">
        <v>8.27</v>
      </c>
      <c r="E13" s="12">
        <v>22</v>
      </c>
      <c r="F13" s="8">
        <v>6.69</v>
      </c>
      <c r="G13" s="12">
        <v>22</v>
      </c>
      <c r="H13" s="8">
        <v>11.11</v>
      </c>
      <c r="I13" s="12">
        <v>0</v>
      </c>
    </row>
    <row r="14" spans="2:9" ht="15" customHeight="1" x14ac:dyDescent="0.2">
      <c r="B14" t="s">
        <v>45</v>
      </c>
      <c r="C14" s="12">
        <v>15</v>
      </c>
      <c r="D14" s="8">
        <v>2.82</v>
      </c>
      <c r="E14" s="12">
        <v>10</v>
      </c>
      <c r="F14" s="8">
        <v>3.04</v>
      </c>
      <c r="G14" s="12">
        <v>5</v>
      </c>
      <c r="H14" s="8">
        <v>2.5299999999999998</v>
      </c>
      <c r="I14" s="12">
        <v>0</v>
      </c>
    </row>
    <row r="15" spans="2:9" ht="15" customHeight="1" x14ac:dyDescent="0.2">
      <c r="B15" t="s">
        <v>46</v>
      </c>
      <c r="C15" s="12">
        <v>100</v>
      </c>
      <c r="D15" s="8">
        <v>18.8</v>
      </c>
      <c r="E15" s="12">
        <v>79</v>
      </c>
      <c r="F15" s="8">
        <v>24.01</v>
      </c>
      <c r="G15" s="12">
        <v>21</v>
      </c>
      <c r="H15" s="8">
        <v>10.61</v>
      </c>
      <c r="I15" s="12">
        <v>0</v>
      </c>
    </row>
    <row r="16" spans="2:9" ht="15" customHeight="1" x14ac:dyDescent="0.2">
      <c r="B16" t="s">
        <v>47</v>
      </c>
      <c r="C16" s="12">
        <v>56</v>
      </c>
      <c r="D16" s="8">
        <v>10.53</v>
      </c>
      <c r="E16" s="12">
        <v>49</v>
      </c>
      <c r="F16" s="8">
        <v>14.89</v>
      </c>
      <c r="G16" s="12">
        <v>7</v>
      </c>
      <c r="H16" s="8">
        <v>3.54</v>
      </c>
      <c r="I16" s="12">
        <v>0</v>
      </c>
    </row>
    <row r="17" spans="2:9" ht="15" customHeight="1" x14ac:dyDescent="0.2">
      <c r="B17" t="s">
        <v>48</v>
      </c>
      <c r="C17" s="12">
        <v>14</v>
      </c>
      <c r="D17" s="8">
        <v>2.63</v>
      </c>
      <c r="E17" s="12">
        <v>9</v>
      </c>
      <c r="F17" s="8">
        <v>2.74</v>
      </c>
      <c r="G17" s="12">
        <v>2</v>
      </c>
      <c r="H17" s="8">
        <v>1.01</v>
      </c>
      <c r="I17" s="12">
        <v>0</v>
      </c>
    </row>
    <row r="18" spans="2:9" ht="15" customHeight="1" x14ac:dyDescent="0.2">
      <c r="B18" t="s">
        <v>49</v>
      </c>
      <c r="C18" s="12">
        <v>14</v>
      </c>
      <c r="D18" s="8">
        <v>2.63</v>
      </c>
      <c r="E18" s="12">
        <v>7</v>
      </c>
      <c r="F18" s="8">
        <v>2.13</v>
      </c>
      <c r="G18" s="12">
        <v>6</v>
      </c>
      <c r="H18" s="8">
        <v>3.03</v>
      </c>
      <c r="I18" s="12">
        <v>0</v>
      </c>
    </row>
    <row r="19" spans="2:9" ht="15" customHeight="1" x14ac:dyDescent="0.2">
      <c r="B19" t="s">
        <v>50</v>
      </c>
      <c r="C19" s="12">
        <v>13</v>
      </c>
      <c r="D19" s="8">
        <v>2.44</v>
      </c>
      <c r="E19" s="12">
        <v>3</v>
      </c>
      <c r="F19" s="8">
        <v>0.91</v>
      </c>
      <c r="G19" s="12">
        <v>9</v>
      </c>
      <c r="H19" s="8">
        <v>4.55</v>
      </c>
      <c r="I19" s="12">
        <v>0</v>
      </c>
    </row>
    <row r="20" spans="2:9" ht="15" customHeight="1" x14ac:dyDescent="0.2">
      <c r="B20" s="9" t="s">
        <v>243</v>
      </c>
      <c r="C20" s="12">
        <f>SUM(LTBL_10421[総数／事業所数])</f>
        <v>532</v>
      </c>
      <c r="E20" s="12">
        <f>SUBTOTAL(109,LTBL_10421[個人／事業所数])</f>
        <v>329</v>
      </c>
      <c r="G20" s="12">
        <f>SUBTOTAL(109,LTBL_10421[法人／事業所数])</f>
        <v>198</v>
      </c>
      <c r="I20" s="12">
        <f>SUBTOTAL(109,LTBL_10421[法人以外の団体／事業所数])</f>
        <v>0</v>
      </c>
    </row>
    <row r="21" spans="2:9" ht="15" customHeight="1" x14ac:dyDescent="0.2">
      <c r="E21" s="11">
        <f>LTBL_10421[[#Totals],[個人／事業所数]]/LTBL_10421[[#Totals],[総数／事業所数]]</f>
        <v>0.61842105263157898</v>
      </c>
      <c r="G21" s="11">
        <f>LTBL_10421[[#Totals],[法人／事業所数]]/LTBL_10421[[#Totals],[総数／事業所数]]</f>
        <v>0.37218045112781956</v>
      </c>
      <c r="I21" s="11">
        <f>LTBL_10421[[#Totals],[法人以外の団体／事業所数]]/LTBL_10421[[#Totals],[総数／事業所数]]</f>
        <v>0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73</v>
      </c>
      <c r="C24" s="12">
        <v>66</v>
      </c>
      <c r="D24" s="8">
        <v>12.41</v>
      </c>
      <c r="E24" s="12">
        <v>60</v>
      </c>
      <c r="F24" s="8">
        <v>18.239999999999998</v>
      </c>
      <c r="G24" s="12">
        <v>6</v>
      </c>
      <c r="H24" s="8">
        <v>3.03</v>
      </c>
      <c r="I24" s="12">
        <v>0</v>
      </c>
    </row>
    <row r="25" spans="2:9" ht="15" customHeight="1" x14ac:dyDescent="0.2">
      <c r="B25" t="s">
        <v>74</v>
      </c>
      <c r="C25" s="12">
        <v>51</v>
      </c>
      <c r="D25" s="8">
        <v>9.59</v>
      </c>
      <c r="E25" s="12">
        <v>48</v>
      </c>
      <c r="F25" s="8">
        <v>14.59</v>
      </c>
      <c r="G25" s="12">
        <v>3</v>
      </c>
      <c r="H25" s="8">
        <v>1.52</v>
      </c>
      <c r="I25" s="12">
        <v>0</v>
      </c>
    </row>
    <row r="26" spans="2:9" ht="15" customHeight="1" x14ac:dyDescent="0.2">
      <c r="B26" t="s">
        <v>59</v>
      </c>
      <c r="C26" s="12">
        <v>47</v>
      </c>
      <c r="D26" s="8">
        <v>8.83</v>
      </c>
      <c r="E26" s="12">
        <v>23</v>
      </c>
      <c r="F26" s="8">
        <v>6.99</v>
      </c>
      <c r="G26" s="12">
        <v>24</v>
      </c>
      <c r="H26" s="8">
        <v>12.12</v>
      </c>
      <c r="I26" s="12">
        <v>0</v>
      </c>
    </row>
    <row r="27" spans="2:9" ht="15" customHeight="1" x14ac:dyDescent="0.2">
      <c r="B27" t="s">
        <v>66</v>
      </c>
      <c r="C27" s="12">
        <v>46</v>
      </c>
      <c r="D27" s="8">
        <v>8.65</v>
      </c>
      <c r="E27" s="12">
        <v>38</v>
      </c>
      <c r="F27" s="8">
        <v>11.55</v>
      </c>
      <c r="G27" s="12">
        <v>8</v>
      </c>
      <c r="H27" s="8">
        <v>4.04</v>
      </c>
      <c r="I27" s="12">
        <v>0</v>
      </c>
    </row>
    <row r="28" spans="2:9" ht="15" customHeight="1" x14ac:dyDescent="0.2">
      <c r="B28" t="s">
        <v>68</v>
      </c>
      <c r="C28" s="12">
        <v>39</v>
      </c>
      <c r="D28" s="8">
        <v>7.33</v>
      </c>
      <c r="E28" s="12">
        <v>22</v>
      </c>
      <c r="F28" s="8">
        <v>6.69</v>
      </c>
      <c r="G28" s="12">
        <v>17</v>
      </c>
      <c r="H28" s="8">
        <v>8.59</v>
      </c>
      <c r="I28" s="12">
        <v>0</v>
      </c>
    </row>
    <row r="29" spans="2:9" ht="15" customHeight="1" x14ac:dyDescent="0.2">
      <c r="B29" t="s">
        <v>70</v>
      </c>
      <c r="C29" s="12">
        <v>37</v>
      </c>
      <c r="D29" s="8">
        <v>6.95</v>
      </c>
      <c r="E29" s="12">
        <v>21</v>
      </c>
      <c r="F29" s="8">
        <v>6.38</v>
      </c>
      <c r="G29" s="12">
        <v>16</v>
      </c>
      <c r="H29" s="8">
        <v>8.08</v>
      </c>
      <c r="I29" s="12">
        <v>0</v>
      </c>
    </row>
    <row r="30" spans="2:9" ht="15" customHeight="1" x14ac:dyDescent="0.2">
      <c r="B30" t="s">
        <v>60</v>
      </c>
      <c r="C30" s="12">
        <v>36</v>
      </c>
      <c r="D30" s="8">
        <v>6.77</v>
      </c>
      <c r="E30" s="12">
        <v>25</v>
      </c>
      <c r="F30" s="8">
        <v>7.6</v>
      </c>
      <c r="G30" s="12">
        <v>11</v>
      </c>
      <c r="H30" s="8">
        <v>5.56</v>
      </c>
      <c r="I30" s="12">
        <v>0</v>
      </c>
    </row>
    <row r="31" spans="2:9" ht="15" customHeight="1" x14ac:dyDescent="0.2">
      <c r="B31" t="s">
        <v>88</v>
      </c>
      <c r="C31" s="12">
        <v>28</v>
      </c>
      <c r="D31" s="8">
        <v>5.26</v>
      </c>
      <c r="E31" s="12">
        <v>18</v>
      </c>
      <c r="F31" s="8">
        <v>5.47</v>
      </c>
      <c r="G31" s="12">
        <v>10</v>
      </c>
      <c r="H31" s="8">
        <v>5.05</v>
      </c>
      <c r="I31" s="12">
        <v>0</v>
      </c>
    </row>
    <row r="32" spans="2:9" ht="15" customHeight="1" x14ac:dyDescent="0.2">
      <c r="B32" t="s">
        <v>67</v>
      </c>
      <c r="C32" s="12">
        <v>17</v>
      </c>
      <c r="D32" s="8">
        <v>3.2</v>
      </c>
      <c r="E32" s="12">
        <v>7</v>
      </c>
      <c r="F32" s="8">
        <v>2.13</v>
      </c>
      <c r="G32" s="12">
        <v>10</v>
      </c>
      <c r="H32" s="8">
        <v>5.05</v>
      </c>
      <c r="I32" s="12">
        <v>0</v>
      </c>
    </row>
    <row r="33" spans="2:9" ht="15" customHeight="1" x14ac:dyDescent="0.2">
      <c r="B33" t="s">
        <v>75</v>
      </c>
      <c r="C33" s="12">
        <v>14</v>
      </c>
      <c r="D33" s="8">
        <v>2.63</v>
      </c>
      <c r="E33" s="12">
        <v>9</v>
      </c>
      <c r="F33" s="8">
        <v>2.74</v>
      </c>
      <c r="G33" s="12">
        <v>2</v>
      </c>
      <c r="H33" s="8">
        <v>1.01</v>
      </c>
      <c r="I33" s="12">
        <v>0</v>
      </c>
    </row>
    <row r="34" spans="2:9" ht="15" customHeight="1" x14ac:dyDescent="0.2">
      <c r="B34" t="s">
        <v>61</v>
      </c>
      <c r="C34" s="12">
        <v>9</v>
      </c>
      <c r="D34" s="8">
        <v>1.69</v>
      </c>
      <c r="E34" s="12">
        <v>6</v>
      </c>
      <c r="F34" s="8">
        <v>1.82</v>
      </c>
      <c r="G34" s="12">
        <v>3</v>
      </c>
      <c r="H34" s="8">
        <v>1.52</v>
      </c>
      <c r="I34" s="12">
        <v>0</v>
      </c>
    </row>
    <row r="35" spans="2:9" ht="15" customHeight="1" x14ac:dyDescent="0.2">
      <c r="B35" t="s">
        <v>72</v>
      </c>
      <c r="C35" s="12">
        <v>9</v>
      </c>
      <c r="D35" s="8">
        <v>1.69</v>
      </c>
      <c r="E35" s="12">
        <v>4</v>
      </c>
      <c r="F35" s="8">
        <v>1.22</v>
      </c>
      <c r="G35" s="12">
        <v>5</v>
      </c>
      <c r="H35" s="8">
        <v>2.5299999999999998</v>
      </c>
      <c r="I35" s="12">
        <v>0</v>
      </c>
    </row>
    <row r="36" spans="2:9" ht="15" customHeight="1" x14ac:dyDescent="0.2">
      <c r="B36" t="s">
        <v>65</v>
      </c>
      <c r="C36" s="12">
        <v>8</v>
      </c>
      <c r="D36" s="8">
        <v>1.5</v>
      </c>
      <c r="E36" s="12">
        <v>4</v>
      </c>
      <c r="F36" s="8">
        <v>1.22</v>
      </c>
      <c r="G36" s="12">
        <v>4</v>
      </c>
      <c r="H36" s="8">
        <v>2.02</v>
      </c>
      <c r="I36" s="12">
        <v>0</v>
      </c>
    </row>
    <row r="37" spans="2:9" ht="15" customHeight="1" x14ac:dyDescent="0.2">
      <c r="B37" t="s">
        <v>80</v>
      </c>
      <c r="C37" s="12">
        <v>8</v>
      </c>
      <c r="D37" s="8">
        <v>1.5</v>
      </c>
      <c r="E37" s="12">
        <v>4</v>
      </c>
      <c r="F37" s="8">
        <v>1.22</v>
      </c>
      <c r="G37" s="12">
        <v>4</v>
      </c>
      <c r="H37" s="8">
        <v>2.02</v>
      </c>
      <c r="I37" s="12">
        <v>0</v>
      </c>
    </row>
    <row r="38" spans="2:9" ht="15" customHeight="1" x14ac:dyDescent="0.2">
      <c r="B38" t="s">
        <v>76</v>
      </c>
      <c r="C38" s="12">
        <v>7</v>
      </c>
      <c r="D38" s="8">
        <v>1.32</v>
      </c>
      <c r="E38" s="12">
        <v>7</v>
      </c>
      <c r="F38" s="8">
        <v>2.13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77</v>
      </c>
      <c r="C39" s="12">
        <v>7</v>
      </c>
      <c r="D39" s="8">
        <v>1.32</v>
      </c>
      <c r="E39" s="12">
        <v>0</v>
      </c>
      <c r="F39" s="8">
        <v>0</v>
      </c>
      <c r="G39" s="12">
        <v>6</v>
      </c>
      <c r="H39" s="8">
        <v>3.03</v>
      </c>
      <c r="I39" s="12">
        <v>0</v>
      </c>
    </row>
    <row r="40" spans="2:9" ht="15" customHeight="1" x14ac:dyDescent="0.2">
      <c r="B40" t="s">
        <v>84</v>
      </c>
      <c r="C40" s="12">
        <v>6</v>
      </c>
      <c r="D40" s="8">
        <v>1.1299999999999999</v>
      </c>
      <c r="E40" s="12">
        <v>4</v>
      </c>
      <c r="F40" s="8">
        <v>1.22</v>
      </c>
      <c r="G40" s="12">
        <v>2</v>
      </c>
      <c r="H40" s="8">
        <v>1.01</v>
      </c>
      <c r="I40" s="12">
        <v>0</v>
      </c>
    </row>
    <row r="41" spans="2:9" ht="15" customHeight="1" x14ac:dyDescent="0.2">
      <c r="B41" t="s">
        <v>71</v>
      </c>
      <c r="C41" s="12">
        <v>6</v>
      </c>
      <c r="D41" s="8">
        <v>1.1299999999999999</v>
      </c>
      <c r="E41" s="12">
        <v>6</v>
      </c>
      <c r="F41" s="8">
        <v>1.82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98</v>
      </c>
      <c r="C42" s="12">
        <v>6</v>
      </c>
      <c r="D42" s="8">
        <v>1.1299999999999999</v>
      </c>
      <c r="E42" s="12">
        <v>1</v>
      </c>
      <c r="F42" s="8">
        <v>0.3</v>
      </c>
      <c r="G42" s="12">
        <v>5</v>
      </c>
      <c r="H42" s="8">
        <v>2.5299999999999998</v>
      </c>
      <c r="I42" s="12">
        <v>0</v>
      </c>
    </row>
    <row r="43" spans="2:9" ht="15" customHeight="1" x14ac:dyDescent="0.2">
      <c r="B43" t="s">
        <v>85</v>
      </c>
      <c r="C43" s="12">
        <v>5</v>
      </c>
      <c r="D43" s="8">
        <v>0.94</v>
      </c>
      <c r="E43" s="12">
        <v>1</v>
      </c>
      <c r="F43" s="8">
        <v>0.3</v>
      </c>
      <c r="G43" s="12">
        <v>4</v>
      </c>
      <c r="H43" s="8">
        <v>2.02</v>
      </c>
      <c r="I43" s="12">
        <v>0</v>
      </c>
    </row>
    <row r="44" spans="2:9" ht="15" customHeight="1" x14ac:dyDescent="0.2">
      <c r="B44" t="s">
        <v>105</v>
      </c>
      <c r="C44" s="12">
        <v>5</v>
      </c>
      <c r="D44" s="8">
        <v>0.94</v>
      </c>
      <c r="E44" s="12">
        <v>2</v>
      </c>
      <c r="F44" s="8">
        <v>0.61</v>
      </c>
      <c r="G44" s="12">
        <v>3</v>
      </c>
      <c r="H44" s="8">
        <v>1.52</v>
      </c>
      <c r="I44" s="12">
        <v>0</v>
      </c>
    </row>
    <row r="45" spans="2:9" ht="15" customHeight="1" x14ac:dyDescent="0.2">
      <c r="B45" t="s">
        <v>79</v>
      </c>
      <c r="C45" s="12">
        <v>5</v>
      </c>
      <c r="D45" s="8">
        <v>0.94</v>
      </c>
      <c r="E45" s="12">
        <v>0</v>
      </c>
      <c r="F45" s="8">
        <v>0</v>
      </c>
      <c r="G45" s="12">
        <v>5</v>
      </c>
      <c r="H45" s="8">
        <v>2.5299999999999998</v>
      </c>
      <c r="I45" s="12">
        <v>0</v>
      </c>
    </row>
    <row r="46" spans="2:9" ht="15" customHeight="1" x14ac:dyDescent="0.2">
      <c r="B46" t="s">
        <v>107</v>
      </c>
      <c r="C46" s="12">
        <v>5</v>
      </c>
      <c r="D46" s="8">
        <v>0.94</v>
      </c>
      <c r="E46" s="12">
        <v>0</v>
      </c>
      <c r="F46" s="8">
        <v>0</v>
      </c>
      <c r="G46" s="12">
        <v>5</v>
      </c>
      <c r="H46" s="8">
        <v>2.5299999999999998</v>
      </c>
      <c r="I46" s="12">
        <v>0</v>
      </c>
    </row>
    <row r="49" spans="2:9" ht="33" customHeight="1" x14ac:dyDescent="0.2">
      <c r="B49" t="s">
        <v>245</v>
      </c>
      <c r="C49" s="10" t="s">
        <v>52</v>
      </c>
      <c r="D49" s="10" t="s">
        <v>53</v>
      </c>
      <c r="E49" s="10" t="s">
        <v>54</v>
      </c>
      <c r="F49" s="10" t="s">
        <v>55</v>
      </c>
      <c r="G49" s="10" t="s">
        <v>56</v>
      </c>
      <c r="H49" s="10" t="s">
        <v>57</v>
      </c>
      <c r="I49" s="10" t="s">
        <v>58</v>
      </c>
    </row>
    <row r="50" spans="2:9" ht="15" customHeight="1" x14ac:dyDescent="0.2">
      <c r="B50" t="s">
        <v>136</v>
      </c>
      <c r="C50" s="12">
        <v>33</v>
      </c>
      <c r="D50" s="8">
        <v>6.2</v>
      </c>
      <c r="E50" s="12">
        <v>32</v>
      </c>
      <c r="F50" s="8">
        <v>9.73</v>
      </c>
      <c r="G50" s="12">
        <v>1</v>
      </c>
      <c r="H50" s="8">
        <v>0.51</v>
      </c>
      <c r="I50" s="12">
        <v>0</v>
      </c>
    </row>
    <row r="51" spans="2:9" ht="15" customHeight="1" x14ac:dyDescent="0.2">
      <c r="B51" t="s">
        <v>152</v>
      </c>
      <c r="C51" s="12">
        <v>27</v>
      </c>
      <c r="D51" s="8">
        <v>5.08</v>
      </c>
      <c r="E51" s="12">
        <v>17</v>
      </c>
      <c r="F51" s="8">
        <v>5.17</v>
      </c>
      <c r="G51" s="12">
        <v>10</v>
      </c>
      <c r="H51" s="8">
        <v>5.05</v>
      </c>
      <c r="I51" s="12">
        <v>0</v>
      </c>
    </row>
    <row r="52" spans="2:9" ht="15" customHeight="1" x14ac:dyDescent="0.2">
      <c r="B52" t="s">
        <v>122</v>
      </c>
      <c r="C52" s="12">
        <v>22</v>
      </c>
      <c r="D52" s="8">
        <v>4.1399999999999997</v>
      </c>
      <c r="E52" s="12">
        <v>14</v>
      </c>
      <c r="F52" s="8">
        <v>4.26</v>
      </c>
      <c r="G52" s="12">
        <v>8</v>
      </c>
      <c r="H52" s="8">
        <v>4.04</v>
      </c>
      <c r="I52" s="12">
        <v>0</v>
      </c>
    </row>
    <row r="53" spans="2:9" ht="15" customHeight="1" x14ac:dyDescent="0.2">
      <c r="B53" t="s">
        <v>132</v>
      </c>
      <c r="C53" s="12">
        <v>18</v>
      </c>
      <c r="D53" s="8">
        <v>3.38</v>
      </c>
      <c r="E53" s="12">
        <v>16</v>
      </c>
      <c r="F53" s="8">
        <v>4.8600000000000003</v>
      </c>
      <c r="G53" s="12">
        <v>2</v>
      </c>
      <c r="H53" s="8">
        <v>1.01</v>
      </c>
      <c r="I53" s="12">
        <v>0</v>
      </c>
    </row>
    <row r="54" spans="2:9" ht="15" customHeight="1" x14ac:dyDescent="0.2">
      <c r="B54" t="s">
        <v>126</v>
      </c>
      <c r="C54" s="12">
        <v>16</v>
      </c>
      <c r="D54" s="8">
        <v>3.01</v>
      </c>
      <c r="E54" s="12">
        <v>13</v>
      </c>
      <c r="F54" s="8">
        <v>3.95</v>
      </c>
      <c r="G54" s="12">
        <v>3</v>
      </c>
      <c r="H54" s="8">
        <v>1.52</v>
      </c>
      <c r="I54" s="12">
        <v>0</v>
      </c>
    </row>
    <row r="55" spans="2:9" ht="15" customHeight="1" x14ac:dyDescent="0.2">
      <c r="B55" t="s">
        <v>131</v>
      </c>
      <c r="C55" s="12">
        <v>16</v>
      </c>
      <c r="D55" s="8">
        <v>3.01</v>
      </c>
      <c r="E55" s="12">
        <v>10</v>
      </c>
      <c r="F55" s="8">
        <v>3.04</v>
      </c>
      <c r="G55" s="12">
        <v>6</v>
      </c>
      <c r="H55" s="8">
        <v>3.03</v>
      </c>
      <c r="I55" s="12">
        <v>0</v>
      </c>
    </row>
    <row r="56" spans="2:9" ht="15" customHeight="1" x14ac:dyDescent="0.2">
      <c r="B56" t="s">
        <v>135</v>
      </c>
      <c r="C56" s="12">
        <v>15</v>
      </c>
      <c r="D56" s="8">
        <v>2.82</v>
      </c>
      <c r="E56" s="12">
        <v>15</v>
      </c>
      <c r="F56" s="8">
        <v>4.5599999999999996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120</v>
      </c>
      <c r="C57" s="12">
        <v>14</v>
      </c>
      <c r="D57" s="8">
        <v>2.63</v>
      </c>
      <c r="E57" s="12">
        <v>4</v>
      </c>
      <c r="F57" s="8">
        <v>1.22</v>
      </c>
      <c r="G57" s="12">
        <v>10</v>
      </c>
      <c r="H57" s="8">
        <v>5.05</v>
      </c>
      <c r="I57" s="12">
        <v>0</v>
      </c>
    </row>
    <row r="58" spans="2:9" ht="15" customHeight="1" x14ac:dyDescent="0.2">
      <c r="B58" t="s">
        <v>125</v>
      </c>
      <c r="C58" s="12">
        <v>13</v>
      </c>
      <c r="D58" s="8">
        <v>2.44</v>
      </c>
      <c r="E58" s="12">
        <v>11</v>
      </c>
      <c r="F58" s="8">
        <v>3.34</v>
      </c>
      <c r="G58" s="12">
        <v>2</v>
      </c>
      <c r="H58" s="8">
        <v>1.01</v>
      </c>
      <c r="I58" s="12">
        <v>0</v>
      </c>
    </row>
    <row r="59" spans="2:9" ht="15" customHeight="1" x14ac:dyDescent="0.2">
      <c r="B59" t="s">
        <v>129</v>
      </c>
      <c r="C59" s="12">
        <v>13</v>
      </c>
      <c r="D59" s="8">
        <v>2.44</v>
      </c>
      <c r="E59" s="12">
        <v>10</v>
      </c>
      <c r="F59" s="8">
        <v>3.04</v>
      </c>
      <c r="G59" s="12">
        <v>3</v>
      </c>
      <c r="H59" s="8">
        <v>1.52</v>
      </c>
      <c r="I59" s="12">
        <v>0</v>
      </c>
    </row>
    <row r="60" spans="2:9" ht="15" customHeight="1" x14ac:dyDescent="0.2">
      <c r="B60" t="s">
        <v>153</v>
      </c>
      <c r="C60" s="12">
        <v>12</v>
      </c>
      <c r="D60" s="8">
        <v>2.2599999999999998</v>
      </c>
      <c r="E60" s="12">
        <v>9</v>
      </c>
      <c r="F60" s="8">
        <v>2.74</v>
      </c>
      <c r="G60" s="12">
        <v>3</v>
      </c>
      <c r="H60" s="8">
        <v>1.52</v>
      </c>
      <c r="I60" s="12">
        <v>0</v>
      </c>
    </row>
    <row r="61" spans="2:9" ht="15" customHeight="1" x14ac:dyDescent="0.2">
      <c r="B61" t="s">
        <v>156</v>
      </c>
      <c r="C61" s="12">
        <v>10</v>
      </c>
      <c r="D61" s="8">
        <v>1.88</v>
      </c>
      <c r="E61" s="12">
        <v>9</v>
      </c>
      <c r="F61" s="8">
        <v>2.74</v>
      </c>
      <c r="G61" s="12">
        <v>1</v>
      </c>
      <c r="H61" s="8">
        <v>0.51</v>
      </c>
      <c r="I61" s="12">
        <v>0</v>
      </c>
    </row>
    <row r="62" spans="2:9" ht="15" customHeight="1" x14ac:dyDescent="0.2">
      <c r="B62" t="s">
        <v>127</v>
      </c>
      <c r="C62" s="12">
        <v>10</v>
      </c>
      <c r="D62" s="8">
        <v>1.88</v>
      </c>
      <c r="E62" s="12">
        <v>4</v>
      </c>
      <c r="F62" s="8">
        <v>1.22</v>
      </c>
      <c r="G62" s="12">
        <v>6</v>
      </c>
      <c r="H62" s="8">
        <v>3.03</v>
      </c>
      <c r="I62" s="12">
        <v>0</v>
      </c>
    </row>
    <row r="63" spans="2:9" ht="15" customHeight="1" x14ac:dyDescent="0.2">
      <c r="B63" t="s">
        <v>121</v>
      </c>
      <c r="C63" s="12">
        <v>9</v>
      </c>
      <c r="D63" s="8">
        <v>1.69</v>
      </c>
      <c r="E63" s="12">
        <v>4</v>
      </c>
      <c r="F63" s="8">
        <v>1.22</v>
      </c>
      <c r="G63" s="12">
        <v>5</v>
      </c>
      <c r="H63" s="8">
        <v>2.5299999999999998</v>
      </c>
      <c r="I63" s="12">
        <v>0</v>
      </c>
    </row>
    <row r="64" spans="2:9" ht="15" customHeight="1" x14ac:dyDescent="0.2">
      <c r="B64" t="s">
        <v>185</v>
      </c>
      <c r="C64" s="12">
        <v>9</v>
      </c>
      <c r="D64" s="8">
        <v>1.69</v>
      </c>
      <c r="E64" s="12">
        <v>8</v>
      </c>
      <c r="F64" s="8">
        <v>2.4300000000000002</v>
      </c>
      <c r="G64" s="12">
        <v>1</v>
      </c>
      <c r="H64" s="8">
        <v>0.51</v>
      </c>
      <c r="I64" s="12">
        <v>0</v>
      </c>
    </row>
    <row r="65" spans="2:9" ht="15" customHeight="1" x14ac:dyDescent="0.2">
      <c r="B65" t="s">
        <v>162</v>
      </c>
      <c r="C65" s="12">
        <v>9</v>
      </c>
      <c r="D65" s="8">
        <v>1.69</v>
      </c>
      <c r="E65" s="12">
        <v>1</v>
      </c>
      <c r="F65" s="8">
        <v>0.3</v>
      </c>
      <c r="G65" s="12">
        <v>8</v>
      </c>
      <c r="H65" s="8">
        <v>4.04</v>
      </c>
      <c r="I65" s="12">
        <v>0</v>
      </c>
    </row>
    <row r="66" spans="2:9" ht="15" customHeight="1" x14ac:dyDescent="0.2">
      <c r="B66" t="s">
        <v>211</v>
      </c>
      <c r="C66" s="12">
        <v>9</v>
      </c>
      <c r="D66" s="8">
        <v>1.69</v>
      </c>
      <c r="E66" s="12">
        <v>9</v>
      </c>
      <c r="F66" s="8">
        <v>2.74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133</v>
      </c>
      <c r="C67" s="12">
        <v>9</v>
      </c>
      <c r="D67" s="8">
        <v>1.69</v>
      </c>
      <c r="E67" s="12">
        <v>9</v>
      </c>
      <c r="F67" s="8">
        <v>2.74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189</v>
      </c>
      <c r="C68" s="12">
        <v>9</v>
      </c>
      <c r="D68" s="8">
        <v>1.69</v>
      </c>
      <c r="E68" s="12">
        <v>8</v>
      </c>
      <c r="F68" s="8">
        <v>2.4300000000000002</v>
      </c>
      <c r="G68" s="12">
        <v>1</v>
      </c>
      <c r="H68" s="8">
        <v>0.51</v>
      </c>
      <c r="I68" s="12">
        <v>0</v>
      </c>
    </row>
    <row r="69" spans="2:9" ht="15" customHeight="1" x14ac:dyDescent="0.2">
      <c r="B69" t="s">
        <v>158</v>
      </c>
      <c r="C69" s="12">
        <v>8</v>
      </c>
      <c r="D69" s="8">
        <v>1.5</v>
      </c>
      <c r="E69" s="12">
        <v>4</v>
      </c>
      <c r="F69" s="8">
        <v>1.22</v>
      </c>
      <c r="G69" s="12">
        <v>4</v>
      </c>
      <c r="H69" s="8">
        <v>2.02</v>
      </c>
      <c r="I69" s="12">
        <v>0</v>
      </c>
    </row>
    <row r="70" spans="2:9" ht="15" customHeight="1" x14ac:dyDescent="0.2">
      <c r="B70" t="s">
        <v>130</v>
      </c>
      <c r="C70" s="12">
        <v>8</v>
      </c>
      <c r="D70" s="8">
        <v>1.5</v>
      </c>
      <c r="E70" s="12">
        <v>2</v>
      </c>
      <c r="F70" s="8">
        <v>0.61</v>
      </c>
      <c r="G70" s="12">
        <v>6</v>
      </c>
      <c r="H70" s="8">
        <v>3.03</v>
      </c>
      <c r="I70" s="12">
        <v>0</v>
      </c>
    </row>
    <row r="72" spans="2:9" ht="15" customHeight="1" x14ac:dyDescent="0.2">
      <c r="B72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1C1AC-9396-46BB-97B0-86DA6B6D013D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267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84</v>
      </c>
      <c r="D6" s="8">
        <v>29.47</v>
      </c>
      <c r="E6" s="12">
        <v>42</v>
      </c>
      <c r="F6" s="8">
        <v>26.75</v>
      </c>
      <c r="G6" s="12">
        <v>42</v>
      </c>
      <c r="H6" s="8">
        <v>34.43</v>
      </c>
      <c r="I6" s="12">
        <v>0</v>
      </c>
    </row>
    <row r="7" spans="2:9" ht="15" customHeight="1" x14ac:dyDescent="0.2">
      <c r="B7" t="s">
        <v>38</v>
      </c>
      <c r="C7" s="12">
        <v>9</v>
      </c>
      <c r="D7" s="8">
        <v>3.16</v>
      </c>
      <c r="E7" s="12">
        <v>6</v>
      </c>
      <c r="F7" s="8">
        <v>3.82</v>
      </c>
      <c r="G7" s="12">
        <v>3</v>
      </c>
      <c r="H7" s="8">
        <v>2.46</v>
      </c>
      <c r="I7" s="12">
        <v>0</v>
      </c>
    </row>
    <row r="8" spans="2:9" ht="15" customHeight="1" x14ac:dyDescent="0.2">
      <c r="B8" t="s">
        <v>39</v>
      </c>
      <c r="C8" s="12">
        <v>3</v>
      </c>
      <c r="D8" s="8">
        <v>1.05</v>
      </c>
      <c r="E8" s="12">
        <v>0</v>
      </c>
      <c r="F8" s="8">
        <v>0</v>
      </c>
      <c r="G8" s="12">
        <v>3</v>
      </c>
      <c r="H8" s="8">
        <v>2.46</v>
      </c>
      <c r="I8" s="12">
        <v>0</v>
      </c>
    </row>
    <row r="9" spans="2:9" ht="15" customHeight="1" x14ac:dyDescent="0.2">
      <c r="B9" t="s">
        <v>40</v>
      </c>
      <c r="C9" s="12">
        <v>1</v>
      </c>
      <c r="D9" s="8">
        <v>0.35</v>
      </c>
      <c r="E9" s="12">
        <v>1</v>
      </c>
      <c r="F9" s="8">
        <v>0.64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3</v>
      </c>
      <c r="D10" s="8">
        <v>1.05</v>
      </c>
      <c r="E10" s="12">
        <v>0</v>
      </c>
      <c r="F10" s="8">
        <v>0</v>
      </c>
      <c r="G10" s="12">
        <v>2</v>
      </c>
      <c r="H10" s="8">
        <v>1.64</v>
      </c>
      <c r="I10" s="12">
        <v>1</v>
      </c>
    </row>
    <row r="11" spans="2:9" ht="15" customHeight="1" x14ac:dyDescent="0.2">
      <c r="B11" t="s">
        <v>42</v>
      </c>
      <c r="C11" s="12">
        <v>50</v>
      </c>
      <c r="D11" s="8">
        <v>17.54</v>
      </c>
      <c r="E11" s="12">
        <v>22</v>
      </c>
      <c r="F11" s="8">
        <v>14.01</v>
      </c>
      <c r="G11" s="12">
        <v>28</v>
      </c>
      <c r="H11" s="8">
        <v>22.95</v>
      </c>
      <c r="I11" s="12">
        <v>0</v>
      </c>
    </row>
    <row r="12" spans="2:9" ht="15" customHeight="1" x14ac:dyDescent="0.2">
      <c r="B12" t="s">
        <v>43</v>
      </c>
      <c r="C12" s="12">
        <v>1</v>
      </c>
      <c r="D12" s="8">
        <v>0.35</v>
      </c>
      <c r="E12" s="12">
        <v>0</v>
      </c>
      <c r="F12" s="8">
        <v>0</v>
      </c>
      <c r="G12" s="12">
        <v>1</v>
      </c>
      <c r="H12" s="8">
        <v>0.82</v>
      </c>
      <c r="I12" s="12">
        <v>0</v>
      </c>
    </row>
    <row r="13" spans="2:9" ht="15" customHeight="1" x14ac:dyDescent="0.2">
      <c r="B13" t="s">
        <v>44</v>
      </c>
      <c r="C13" s="12">
        <v>22</v>
      </c>
      <c r="D13" s="8">
        <v>7.72</v>
      </c>
      <c r="E13" s="12">
        <v>7</v>
      </c>
      <c r="F13" s="8">
        <v>4.46</v>
      </c>
      <c r="G13" s="12">
        <v>15</v>
      </c>
      <c r="H13" s="8">
        <v>12.3</v>
      </c>
      <c r="I13" s="12">
        <v>0</v>
      </c>
    </row>
    <row r="14" spans="2:9" ht="15" customHeight="1" x14ac:dyDescent="0.2">
      <c r="B14" t="s">
        <v>45</v>
      </c>
      <c r="C14" s="12">
        <v>11</v>
      </c>
      <c r="D14" s="8">
        <v>3.86</v>
      </c>
      <c r="E14" s="12">
        <v>5</v>
      </c>
      <c r="F14" s="8">
        <v>3.18</v>
      </c>
      <c r="G14" s="12">
        <v>3</v>
      </c>
      <c r="H14" s="8">
        <v>2.46</v>
      </c>
      <c r="I14" s="12">
        <v>0</v>
      </c>
    </row>
    <row r="15" spans="2:9" ht="15" customHeight="1" x14ac:dyDescent="0.2">
      <c r="B15" t="s">
        <v>46</v>
      </c>
      <c r="C15" s="12">
        <v>53</v>
      </c>
      <c r="D15" s="8">
        <v>18.600000000000001</v>
      </c>
      <c r="E15" s="12">
        <v>41</v>
      </c>
      <c r="F15" s="8">
        <v>26.11</v>
      </c>
      <c r="G15" s="12">
        <v>11</v>
      </c>
      <c r="H15" s="8">
        <v>9.02</v>
      </c>
      <c r="I15" s="12">
        <v>0</v>
      </c>
    </row>
    <row r="16" spans="2:9" ht="15" customHeight="1" x14ac:dyDescent="0.2">
      <c r="B16" t="s">
        <v>47</v>
      </c>
      <c r="C16" s="12">
        <v>32</v>
      </c>
      <c r="D16" s="8">
        <v>11.23</v>
      </c>
      <c r="E16" s="12">
        <v>26</v>
      </c>
      <c r="F16" s="8">
        <v>16.559999999999999</v>
      </c>
      <c r="G16" s="12">
        <v>6</v>
      </c>
      <c r="H16" s="8">
        <v>4.92</v>
      </c>
      <c r="I16" s="12">
        <v>0</v>
      </c>
    </row>
    <row r="17" spans="2:9" ht="15" customHeight="1" x14ac:dyDescent="0.2">
      <c r="B17" t="s">
        <v>48</v>
      </c>
      <c r="C17" s="12">
        <v>5</v>
      </c>
      <c r="D17" s="8">
        <v>1.75</v>
      </c>
      <c r="E17" s="12">
        <v>4</v>
      </c>
      <c r="F17" s="8">
        <v>2.5499999999999998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49</v>
      </c>
      <c r="C18" s="12">
        <v>3</v>
      </c>
      <c r="D18" s="8">
        <v>1.05</v>
      </c>
      <c r="E18" s="12">
        <v>2</v>
      </c>
      <c r="F18" s="8">
        <v>1.27</v>
      </c>
      <c r="G18" s="12">
        <v>1</v>
      </c>
      <c r="H18" s="8">
        <v>0.82</v>
      </c>
      <c r="I18" s="12">
        <v>0</v>
      </c>
    </row>
    <row r="19" spans="2:9" ht="15" customHeight="1" x14ac:dyDescent="0.2">
      <c r="B19" t="s">
        <v>50</v>
      </c>
      <c r="C19" s="12">
        <v>8</v>
      </c>
      <c r="D19" s="8">
        <v>2.81</v>
      </c>
      <c r="E19" s="12">
        <v>1</v>
      </c>
      <c r="F19" s="8">
        <v>0.64</v>
      </c>
      <c r="G19" s="12">
        <v>7</v>
      </c>
      <c r="H19" s="8">
        <v>5.74</v>
      </c>
      <c r="I19" s="12">
        <v>0</v>
      </c>
    </row>
    <row r="20" spans="2:9" ht="15" customHeight="1" x14ac:dyDescent="0.2">
      <c r="B20" s="9" t="s">
        <v>243</v>
      </c>
      <c r="C20" s="12">
        <f>SUM(LTBL_10424[総数／事業所数])</f>
        <v>285</v>
      </c>
      <c r="E20" s="12">
        <f>SUBTOTAL(109,LTBL_10424[個人／事業所数])</f>
        <v>157</v>
      </c>
      <c r="G20" s="12">
        <f>SUBTOTAL(109,LTBL_10424[法人／事業所数])</f>
        <v>122</v>
      </c>
      <c r="I20" s="12">
        <f>SUBTOTAL(109,LTBL_10424[法人以外の団体／事業所数])</f>
        <v>1</v>
      </c>
    </row>
    <row r="21" spans="2:9" ht="15" customHeight="1" x14ac:dyDescent="0.2">
      <c r="E21" s="11">
        <f>LTBL_10424[[#Totals],[個人／事業所数]]/LTBL_10424[[#Totals],[総数／事業所数]]</f>
        <v>0.55087719298245619</v>
      </c>
      <c r="G21" s="11">
        <f>LTBL_10424[[#Totals],[法人／事業所数]]/LTBL_10424[[#Totals],[総数／事業所数]]</f>
        <v>0.42807017543859649</v>
      </c>
      <c r="I21" s="11">
        <f>LTBL_10424[[#Totals],[法人以外の団体／事業所数]]/LTBL_10424[[#Totals],[総数／事業所数]]</f>
        <v>3.5087719298245615E-3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59</v>
      </c>
      <c r="C24" s="12">
        <v>48</v>
      </c>
      <c r="D24" s="8">
        <v>16.84</v>
      </c>
      <c r="E24" s="12">
        <v>22</v>
      </c>
      <c r="F24" s="8">
        <v>14.01</v>
      </c>
      <c r="G24" s="12">
        <v>26</v>
      </c>
      <c r="H24" s="8">
        <v>21.31</v>
      </c>
      <c r="I24" s="12">
        <v>0</v>
      </c>
    </row>
    <row r="25" spans="2:9" ht="15" customHeight="1" x14ac:dyDescent="0.2">
      <c r="B25" t="s">
        <v>73</v>
      </c>
      <c r="C25" s="12">
        <v>31</v>
      </c>
      <c r="D25" s="8">
        <v>10.88</v>
      </c>
      <c r="E25" s="12">
        <v>28</v>
      </c>
      <c r="F25" s="8">
        <v>17.829999999999998</v>
      </c>
      <c r="G25" s="12">
        <v>3</v>
      </c>
      <c r="H25" s="8">
        <v>2.46</v>
      </c>
      <c r="I25" s="12">
        <v>0</v>
      </c>
    </row>
    <row r="26" spans="2:9" ht="15" customHeight="1" x14ac:dyDescent="0.2">
      <c r="B26" t="s">
        <v>74</v>
      </c>
      <c r="C26" s="12">
        <v>26</v>
      </c>
      <c r="D26" s="8">
        <v>9.1199999999999992</v>
      </c>
      <c r="E26" s="12">
        <v>24</v>
      </c>
      <c r="F26" s="8">
        <v>15.29</v>
      </c>
      <c r="G26" s="12">
        <v>2</v>
      </c>
      <c r="H26" s="8">
        <v>1.64</v>
      </c>
      <c r="I26" s="12">
        <v>0</v>
      </c>
    </row>
    <row r="27" spans="2:9" ht="15" customHeight="1" x14ac:dyDescent="0.2">
      <c r="B27" t="s">
        <v>60</v>
      </c>
      <c r="C27" s="12">
        <v>23</v>
      </c>
      <c r="D27" s="8">
        <v>8.07</v>
      </c>
      <c r="E27" s="12">
        <v>15</v>
      </c>
      <c r="F27" s="8">
        <v>9.5500000000000007</v>
      </c>
      <c r="G27" s="12">
        <v>8</v>
      </c>
      <c r="H27" s="8">
        <v>6.56</v>
      </c>
      <c r="I27" s="12">
        <v>0</v>
      </c>
    </row>
    <row r="28" spans="2:9" ht="15" customHeight="1" x14ac:dyDescent="0.2">
      <c r="B28" t="s">
        <v>68</v>
      </c>
      <c r="C28" s="12">
        <v>23</v>
      </c>
      <c r="D28" s="8">
        <v>8.07</v>
      </c>
      <c r="E28" s="12">
        <v>11</v>
      </c>
      <c r="F28" s="8">
        <v>7.01</v>
      </c>
      <c r="G28" s="12">
        <v>12</v>
      </c>
      <c r="H28" s="8">
        <v>9.84</v>
      </c>
      <c r="I28" s="12">
        <v>0</v>
      </c>
    </row>
    <row r="29" spans="2:9" ht="15" customHeight="1" x14ac:dyDescent="0.2">
      <c r="B29" t="s">
        <v>88</v>
      </c>
      <c r="C29" s="12">
        <v>19</v>
      </c>
      <c r="D29" s="8">
        <v>6.67</v>
      </c>
      <c r="E29" s="12">
        <v>11</v>
      </c>
      <c r="F29" s="8">
        <v>7.01</v>
      </c>
      <c r="G29" s="12">
        <v>8</v>
      </c>
      <c r="H29" s="8">
        <v>6.56</v>
      </c>
      <c r="I29" s="12">
        <v>0</v>
      </c>
    </row>
    <row r="30" spans="2:9" ht="15" customHeight="1" x14ac:dyDescent="0.2">
      <c r="B30" t="s">
        <v>70</v>
      </c>
      <c r="C30" s="12">
        <v>17</v>
      </c>
      <c r="D30" s="8">
        <v>5.96</v>
      </c>
      <c r="E30" s="12">
        <v>6</v>
      </c>
      <c r="F30" s="8">
        <v>3.82</v>
      </c>
      <c r="G30" s="12">
        <v>11</v>
      </c>
      <c r="H30" s="8">
        <v>9.02</v>
      </c>
      <c r="I30" s="12">
        <v>0</v>
      </c>
    </row>
    <row r="31" spans="2:9" ht="15" customHeight="1" x14ac:dyDescent="0.2">
      <c r="B31" t="s">
        <v>61</v>
      </c>
      <c r="C31" s="12">
        <v>13</v>
      </c>
      <c r="D31" s="8">
        <v>4.5599999999999996</v>
      </c>
      <c r="E31" s="12">
        <v>5</v>
      </c>
      <c r="F31" s="8">
        <v>3.18</v>
      </c>
      <c r="G31" s="12">
        <v>8</v>
      </c>
      <c r="H31" s="8">
        <v>6.56</v>
      </c>
      <c r="I31" s="12">
        <v>0</v>
      </c>
    </row>
    <row r="32" spans="2:9" ht="15" customHeight="1" x14ac:dyDescent="0.2">
      <c r="B32" t="s">
        <v>66</v>
      </c>
      <c r="C32" s="12">
        <v>11</v>
      </c>
      <c r="D32" s="8">
        <v>3.86</v>
      </c>
      <c r="E32" s="12">
        <v>8</v>
      </c>
      <c r="F32" s="8">
        <v>5.0999999999999996</v>
      </c>
      <c r="G32" s="12">
        <v>3</v>
      </c>
      <c r="H32" s="8">
        <v>2.46</v>
      </c>
      <c r="I32" s="12">
        <v>0</v>
      </c>
    </row>
    <row r="33" spans="2:9" ht="15" customHeight="1" x14ac:dyDescent="0.2">
      <c r="B33" t="s">
        <v>67</v>
      </c>
      <c r="C33" s="12">
        <v>6</v>
      </c>
      <c r="D33" s="8">
        <v>2.11</v>
      </c>
      <c r="E33" s="12">
        <v>2</v>
      </c>
      <c r="F33" s="8">
        <v>1.27</v>
      </c>
      <c r="G33" s="12">
        <v>4</v>
      </c>
      <c r="H33" s="8">
        <v>3.28</v>
      </c>
      <c r="I33" s="12">
        <v>0</v>
      </c>
    </row>
    <row r="34" spans="2:9" ht="15" customHeight="1" x14ac:dyDescent="0.2">
      <c r="B34" t="s">
        <v>72</v>
      </c>
      <c r="C34" s="12">
        <v>6</v>
      </c>
      <c r="D34" s="8">
        <v>2.11</v>
      </c>
      <c r="E34" s="12">
        <v>1</v>
      </c>
      <c r="F34" s="8">
        <v>0.64</v>
      </c>
      <c r="G34" s="12">
        <v>2</v>
      </c>
      <c r="H34" s="8">
        <v>1.64</v>
      </c>
      <c r="I34" s="12">
        <v>0</v>
      </c>
    </row>
    <row r="35" spans="2:9" ht="15" customHeight="1" x14ac:dyDescent="0.2">
      <c r="B35" t="s">
        <v>71</v>
      </c>
      <c r="C35" s="12">
        <v>5</v>
      </c>
      <c r="D35" s="8">
        <v>1.75</v>
      </c>
      <c r="E35" s="12">
        <v>4</v>
      </c>
      <c r="F35" s="8">
        <v>2.5499999999999998</v>
      </c>
      <c r="G35" s="12">
        <v>1</v>
      </c>
      <c r="H35" s="8">
        <v>0.82</v>
      </c>
      <c r="I35" s="12">
        <v>0</v>
      </c>
    </row>
    <row r="36" spans="2:9" ht="15" customHeight="1" x14ac:dyDescent="0.2">
      <c r="B36" t="s">
        <v>106</v>
      </c>
      <c r="C36" s="12">
        <v>5</v>
      </c>
      <c r="D36" s="8">
        <v>1.75</v>
      </c>
      <c r="E36" s="12">
        <v>2</v>
      </c>
      <c r="F36" s="8">
        <v>1.27</v>
      </c>
      <c r="G36" s="12">
        <v>3</v>
      </c>
      <c r="H36" s="8">
        <v>2.46</v>
      </c>
      <c r="I36" s="12">
        <v>0</v>
      </c>
    </row>
    <row r="37" spans="2:9" ht="15" customHeight="1" x14ac:dyDescent="0.2">
      <c r="B37" t="s">
        <v>75</v>
      </c>
      <c r="C37" s="12">
        <v>5</v>
      </c>
      <c r="D37" s="8">
        <v>1.75</v>
      </c>
      <c r="E37" s="12">
        <v>4</v>
      </c>
      <c r="F37" s="8">
        <v>2.5499999999999998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69</v>
      </c>
      <c r="C38" s="12">
        <v>4</v>
      </c>
      <c r="D38" s="8">
        <v>1.4</v>
      </c>
      <c r="E38" s="12">
        <v>1</v>
      </c>
      <c r="F38" s="8">
        <v>0.64</v>
      </c>
      <c r="G38" s="12">
        <v>3</v>
      </c>
      <c r="H38" s="8">
        <v>2.46</v>
      </c>
      <c r="I38" s="12">
        <v>0</v>
      </c>
    </row>
    <row r="39" spans="2:9" ht="15" customHeight="1" x14ac:dyDescent="0.2">
      <c r="B39" t="s">
        <v>86</v>
      </c>
      <c r="C39" s="12">
        <v>3</v>
      </c>
      <c r="D39" s="8">
        <v>1.05</v>
      </c>
      <c r="E39" s="12">
        <v>3</v>
      </c>
      <c r="F39" s="8">
        <v>1.91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87</v>
      </c>
      <c r="C40" s="12">
        <v>3</v>
      </c>
      <c r="D40" s="8">
        <v>1.05</v>
      </c>
      <c r="E40" s="12">
        <v>1</v>
      </c>
      <c r="F40" s="8">
        <v>0.64</v>
      </c>
      <c r="G40" s="12">
        <v>2</v>
      </c>
      <c r="H40" s="8">
        <v>1.64</v>
      </c>
      <c r="I40" s="12">
        <v>0</v>
      </c>
    </row>
    <row r="41" spans="2:9" ht="15" customHeight="1" x14ac:dyDescent="0.2">
      <c r="B41" t="s">
        <v>81</v>
      </c>
      <c r="C41" s="12">
        <v>3</v>
      </c>
      <c r="D41" s="8">
        <v>1.05</v>
      </c>
      <c r="E41" s="12">
        <v>0</v>
      </c>
      <c r="F41" s="8">
        <v>0</v>
      </c>
      <c r="G41" s="12">
        <v>3</v>
      </c>
      <c r="H41" s="8">
        <v>2.46</v>
      </c>
      <c r="I41" s="12">
        <v>0</v>
      </c>
    </row>
    <row r="42" spans="2:9" ht="15" customHeight="1" x14ac:dyDescent="0.2">
      <c r="B42" t="s">
        <v>98</v>
      </c>
      <c r="C42" s="12">
        <v>3</v>
      </c>
      <c r="D42" s="8">
        <v>1.05</v>
      </c>
      <c r="E42" s="12">
        <v>2</v>
      </c>
      <c r="F42" s="8">
        <v>1.27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93</v>
      </c>
      <c r="C43" s="12">
        <v>2</v>
      </c>
      <c r="D43" s="8">
        <v>0.7</v>
      </c>
      <c r="E43" s="12">
        <v>0</v>
      </c>
      <c r="F43" s="8">
        <v>0</v>
      </c>
      <c r="G43" s="12">
        <v>2</v>
      </c>
      <c r="H43" s="8">
        <v>1.64</v>
      </c>
      <c r="I43" s="12">
        <v>0</v>
      </c>
    </row>
    <row r="44" spans="2:9" ht="15" customHeight="1" x14ac:dyDescent="0.2">
      <c r="B44" t="s">
        <v>96</v>
      </c>
      <c r="C44" s="12">
        <v>2</v>
      </c>
      <c r="D44" s="8">
        <v>0.7</v>
      </c>
      <c r="E44" s="12">
        <v>0</v>
      </c>
      <c r="F44" s="8">
        <v>0</v>
      </c>
      <c r="G44" s="12">
        <v>2</v>
      </c>
      <c r="H44" s="8">
        <v>1.64</v>
      </c>
      <c r="I44" s="12">
        <v>0</v>
      </c>
    </row>
    <row r="45" spans="2:9" ht="15" customHeight="1" x14ac:dyDescent="0.2">
      <c r="B45" t="s">
        <v>64</v>
      </c>
      <c r="C45" s="12">
        <v>2</v>
      </c>
      <c r="D45" s="8">
        <v>0.7</v>
      </c>
      <c r="E45" s="12">
        <v>0</v>
      </c>
      <c r="F45" s="8">
        <v>0</v>
      </c>
      <c r="G45" s="12">
        <v>2</v>
      </c>
      <c r="H45" s="8">
        <v>1.64</v>
      </c>
      <c r="I45" s="12">
        <v>0</v>
      </c>
    </row>
    <row r="46" spans="2:9" ht="15" customHeight="1" x14ac:dyDescent="0.2">
      <c r="B46" t="s">
        <v>76</v>
      </c>
      <c r="C46" s="12">
        <v>2</v>
      </c>
      <c r="D46" s="8">
        <v>0.7</v>
      </c>
      <c r="E46" s="12">
        <v>2</v>
      </c>
      <c r="F46" s="8">
        <v>1.27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99</v>
      </c>
      <c r="C47" s="12">
        <v>2</v>
      </c>
      <c r="D47" s="8">
        <v>0.7</v>
      </c>
      <c r="E47" s="12">
        <v>0</v>
      </c>
      <c r="F47" s="8">
        <v>0</v>
      </c>
      <c r="G47" s="12">
        <v>2</v>
      </c>
      <c r="H47" s="8">
        <v>1.64</v>
      </c>
      <c r="I47" s="12">
        <v>0</v>
      </c>
    </row>
    <row r="48" spans="2:9" ht="15" customHeight="1" x14ac:dyDescent="0.2">
      <c r="B48" t="s">
        <v>78</v>
      </c>
      <c r="C48" s="12">
        <v>2</v>
      </c>
      <c r="D48" s="8">
        <v>0.7</v>
      </c>
      <c r="E48" s="12">
        <v>0</v>
      </c>
      <c r="F48" s="8">
        <v>0</v>
      </c>
      <c r="G48" s="12">
        <v>2</v>
      </c>
      <c r="H48" s="8">
        <v>1.64</v>
      </c>
      <c r="I48" s="12">
        <v>0</v>
      </c>
    </row>
    <row r="49" spans="2:9" ht="15" customHeight="1" x14ac:dyDescent="0.2">
      <c r="B49" t="s">
        <v>107</v>
      </c>
      <c r="C49" s="12">
        <v>2</v>
      </c>
      <c r="D49" s="8">
        <v>0.7</v>
      </c>
      <c r="E49" s="12">
        <v>0</v>
      </c>
      <c r="F49" s="8">
        <v>0</v>
      </c>
      <c r="G49" s="12">
        <v>2</v>
      </c>
      <c r="H49" s="8">
        <v>1.64</v>
      </c>
      <c r="I49" s="12">
        <v>0</v>
      </c>
    </row>
    <row r="52" spans="2:9" ht="33" customHeight="1" x14ac:dyDescent="0.2">
      <c r="B52" t="s">
        <v>245</v>
      </c>
      <c r="C52" s="10" t="s">
        <v>52</v>
      </c>
      <c r="D52" s="10" t="s">
        <v>53</v>
      </c>
      <c r="E52" s="10" t="s">
        <v>54</v>
      </c>
      <c r="F52" s="10" t="s">
        <v>55</v>
      </c>
      <c r="G52" s="10" t="s">
        <v>56</v>
      </c>
      <c r="H52" s="10" t="s">
        <v>57</v>
      </c>
      <c r="I52" s="10" t="s">
        <v>58</v>
      </c>
    </row>
    <row r="53" spans="2:9" ht="15" customHeight="1" x14ac:dyDescent="0.2">
      <c r="B53" t="s">
        <v>122</v>
      </c>
      <c r="C53" s="12">
        <v>20</v>
      </c>
      <c r="D53" s="8">
        <v>7.02</v>
      </c>
      <c r="E53" s="12">
        <v>14</v>
      </c>
      <c r="F53" s="8">
        <v>8.92</v>
      </c>
      <c r="G53" s="12">
        <v>6</v>
      </c>
      <c r="H53" s="8">
        <v>4.92</v>
      </c>
      <c r="I53" s="12">
        <v>0</v>
      </c>
    </row>
    <row r="54" spans="2:9" ht="15" customHeight="1" x14ac:dyDescent="0.2">
      <c r="B54" t="s">
        <v>132</v>
      </c>
      <c r="C54" s="12">
        <v>14</v>
      </c>
      <c r="D54" s="8">
        <v>4.91</v>
      </c>
      <c r="E54" s="12">
        <v>13</v>
      </c>
      <c r="F54" s="8">
        <v>8.2799999999999994</v>
      </c>
      <c r="G54" s="12">
        <v>1</v>
      </c>
      <c r="H54" s="8">
        <v>0.82</v>
      </c>
      <c r="I54" s="12">
        <v>0</v>
      </c>
    </row>
    <row r="55" spans="2:9" ht="15" customHeight="1" x14ac:dyDescent="0.2">
      <c r="B55" t="s">
        <v>120</v>
      </c>
      <c r="C55" s="12">
        <v>13</v>
      </c>
      <c r="D55" s="8">
        <v>4.5599999999999996</v>
      </c>
      <c r="E55" s="12">
        <v>4</v>
      </c>
      <c r="F55" s="8">
        <v>2.5499999999999998</v>
      </c>
      <c r="G55" s="12">
        <v>9</v>
      </c>
      <c r="H55" s="8">
        <v>7.38</v>
      </c>
      <c r="I55" s="12">
        <v>0</v>
      </c>
    </row>
    <row r="56" spans="2:9" ht="15" customHeight="1" x14ac:dyDescent="0.2">
      <c r="B56" t="s">
        <v>121</v>
      </c>
      <c r="C56" s="12">
        <v>13</v>
      </c>
      <c r="D56" s="8">
        <v>4.5599999999999996</v>
      </c>
      <c r="E56" s="12">
        <v>4</v>
      </c>
      <c r="F56" s="8">
        <v>2.5499999999999998</v>
      </c>
      <c r="G56" s="12">
        <v>9</v>
      </c>
      <c r="H56" s="8">
        <v>7.38</v>
      </c>
      <c r="I56" s="12">
        <v>0</v>
      </c>
    </row>
    <row r="57" spans="2:9" ht="15" customHeight="1" x14ac:dyDescent="0.2">
      <c r="B57" t="s">
        <v>152</v>
      </c>
      <c r="C57" s="12">
        <v>11</v>
      </c>
      <c r="D57" s="8">
        <v>3.86</v>
      </c>
      <c r="E57" s="12">
        <v>8</v>
      </c>
      <c r="F57" s="8">
        <v>5.0999999999999996</v>
      </c>
      <c r="G57" s="12">
        <v>3</v>
      </c>
      <c r="H57" s="8">
        <v>2.46</v>
      </c>
      <c r="I57" s="12">
        <v>0</v>
      </c>
    </row>
    <row r="58" spans="2:9" ht="15" customHeight="1" x14ac:dyDescent="0.2">
      <c r="B58" t="s">
        <v>136</v>
      </c>
      <c r="C58" s="12">
        <v>11</v>
      </c>
      <c r="D58" s="8">
        <v>3.86</v>
      </c>
      <c r="E58" s="12">
        <v>11</v>
      </c>
      <c r="F58" s="8">
        <v>7.01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148</v>
      </c>
      <c r="C59" s="12">
        <v>9</v>
      </c>
      <c r="D59" s="8">
        <v>3.16</v>
      </c>
      <c r="E59" s="12">
        <v>8</v>
      </c>
      <c r="F59" s="8">
        <v>5.0999999999999996</v>
      </c>
      <c r="G59" s="12">
        <v>1</v>
      </c>
      <c r="H59" s="8">
        <v>0.82</v>
      </c>
      <c r="I59" s="12">
        <v>0</v>
      </c>
    </row>
    <row r="60" spans="2:9" ht="15" customHeight="1" x14ac:dyDescent="0.2">
      <c r="B60" t="s">
        <v>123</v>
      </c>
      <c r="C60" s="12">
        <v>8</v>
      </c>
      <c r="D60" s="8">
        <v>2.81</v>
      </c>
      <c r="E60" s="12">
        <v>3</v>
      </c>
      <c r="F60" s="8">
        <v>1.91</v>
      </c>
      <c r="G60" s="12">
        <v>5</v>
      </c>
      <c r="H60" s="8">
        <v>4.0999999999999996</v>
      </c>
      <c r="I60" s="12">
        <v>0</v>
      </c>
    </row>
    <row r="61" spans="2:9" ht="15" customHeight="1" x14ac:dyDescent="0.2">
      <c r="B61" t="s">
        <v>131</v>
      </c>
      <c r="C61" s="12">
        <v>7</v>
      </c>
      <c r="D61" s="8">
        <v>2.46</v>
      </c>
      <c r="E61" s="12">
        <v>3</v>
      </c>
      <c r="F61" s="8">
        <v>1.91</v>
      </c>
      <c r="G61" s="12">
        <v>4</v>
      </c>
      <c r="H61" s="8">
        <v>3.28</v>
      </c>
      <c r="I61" s="12">
        <v>0</v>
      </c>
    </row>
    <row r="62" spans="2:9" ht="15" customHeight="1" x14ac:dyDescent="0.2">
      <c r="B62" t="s">
        <v>215</v>
      </c>
      <c r="C62" s="12">
        <v>7</v>
      </c>
      <c r="D62" s="8">
        <v>2.46</v>
      </c>
      <c r="E62" s="12">
        <v>2</v>
      </c>
      <c r="F62" s="8">
        <v>1.27</v>
      </c>
      <c r="G62" s="12">
        <v>5</v>
      </c>
      <c r="H62" s="8">
        <v>4.0999999999999996</v>
      </c>
      <c r="I62" s="12">
        <v>0</v>
      </c>
    </row>
    <row r="63" spans="2:9" ht="15" customHeight="1" x14ac:dyDescent="0.2">
      <c r="B63" t="s">
        <v>135</v>
      </c>
      <c r="C63" s="12">
        <v>7</v>
      </c>
      <c r="D63" s="8">
        <v>2.46</v>
      </c>
      <c r="E63" s="12">
        <v>7</v>
      </c>
      <c r="F63" s="8">
        <v>4.46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156</v>
      </c>
      <c r="C64" s="12">
        <v>6</v>
      </c>
      <c r="D64" s="8">
        <v>2.11</v>
      </c>
      <c r="E64" s="12">
        <v>6</v>
      </c>
      <c r="F64" s="8">
        <v>3.82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127</v>
      </c>
      <c r="C65" s="12">
        <v>6</v>
      </c>
      <c r="D65" s="8">
        <v>2.11</v>
      </c>
      <c r="E65" s="12">
        <v>2</v>
      </c>
      <c r="F65" s="8">
        <v>1.27</v>
      </c>
      <c r="G65" s="12">
        <v>4</v>
      </c>
      <c r="H65" s="8">
        <v>3.28</v>
      </c>
      <c r="I65" s="12">
        <v>0</v>
      </c>
    </row>
    <row r="66" spans="2:9" ht="15" customHeight="1" x14ac:dyDescent="0.2">
      <c r="B66" t="s">
        <v>128</v>
      </c>
      <c r="C66" s="12">
        <v>6</v>
      </c>
      <c r="D66" s="8">
        <v>2.11</v>
      </c>
      <c r="E66" s="12">
        <v>4</v>
      </c>
      <c r="F66" s="8">
        <v>2.5499999999999998</v>
      </c>
      <c r="G66" s="12">
        <v>2</v>
      </c>
      <c r="H66" s="8">
        <v>1.64</v>
      </c>
      <c r="I66" s="12">
        <v>0</v>
      </c>
    </row>
    <row r="67" spans="2:9" ht="15" customHeight="1" x14ac:dyDescent="0.2">
      <c r="B67" t="s">
        <v>129</v>
      </c>
      <c r="C67" s="12">
        <v>6</v>
      </c>
      <c r="D67" s="8">
        <v>2.11</v>
      </c>
      <c r="E67" s="12">
        <v>3</v>
      </c>
      <c r="F67" s="8">
        <v>1.91</v>
      </c>
      <c r="G67" s="12">
        <v>3</v>
      </c>
      <c r="H67" s="8">
        <v>2.46</v>
      </c>
      <c r="I67" s="12">
        <v>0</v>
      </c>
    </row>
    <row r="68" spans="2:9" ht="15" customHeight="1" x14ac:dyDescent="0.2">
      <c r="B68" t="s">
        <v>213</v>
      </c>
      <c r="C68" s="12">
        <v>6</v>
      </c>
      <c r="D68" s="8">
        <v>2.11</v>
      </c>
      <c r="E68" s="12">
        <v>2</v>
      </c>
      <c r="F68" s="8">
        <v>1.27</v>
      </c>
      <c r="G68" s="12">
        <v>4</v>
      </c>
      <c r="H68" s="8">
        <v>3.28</v>
      </c>
      <c r="I68" s="12">
        <v>0</v>
      </c>
    </row>
    <row r="69" spans="2:9" ht="15" customHeight="1" x14ac:dyDescent="0.2">
      <c r="B69" t="s">
        <v>126</v>
      </c>
      <c r="C69" s="12">
        <v>5</v>
      </c>
      <c r="D69" s="8">
        <v>1.75</v>
      </c>
      <c r="E69" s="12">
        <v>3</v>
      </c>
      <c r="F69" s="8">
        <v>1.91</v>
      </c>
      <c r="G69" s="12">
        <v>2</v>
      </c>
      <c r="H69" s="8">
        <v>1.64</v>
      </c>
      <c r="I69" s="12">
        <v>0</v>
      </c>
    </row>
    <row r="70" spans="2:9" ht="15" customHeight="1" x14ac:dyDescent="0.2">
      <c r="B70" t="s">
        <v>163</v>
      </c>
      <c r="C70" s="12">
        <v>4</v>
      </c>
      <c r="D70" s="8">
        <v>1.4</v>
      </c>
      <c r="E70" s="12">
        <v>3</v>
      </c>
      <c r="F70" s="8">
        <v>1.91</v>
      </c>
      <c r="G70" s="12">
        <v>1</v>
      </c>
      <c r="H70" s="8">
        <v>0.82</v>
      </c>
      <c r="I70" s="12">
        <v>0</v>
      </c>
    </row>
    <row r="71" spans="2:9" ht="15" customHeight="1" x14ac:dyDescent="0.2">
      <c r="B71" t="s">
        <v>124</v>
      </c>
      <c r="C71" s="12">
        <v>4</v>
      </c>
      <c r="D71" s="8">
        <v>1.4</v>
      </c>
      <c r="E71" s="12">
        <v>2</v>
      </c>
      <c r="F71" s="8">
        <v>1.27</v>
      </c>
      <c r="G71" s="12">
        <v>2</v>
      </c>
      <c r="H71" s="8">
        <v>1.64</v>
      </c>
      <c r="I71" s="12">
        <v>0</v>
      </c>
    </row>
    <row r="72" spans="2:9" ht="15" customHeight="1" x14ac:dyDescent="0.2">
      <c r="B72" t="s">
        <v>212</v>
      </c>
      <c r="C72" s="12">
        <v>4</v>
      </c>
      <c r="D72" s="8">
        <v>1.4</v>
      </c>
      <c r="E72" s="12">
        <v>3</v>
      </c>
      <c r="F72" s="8">
        <v>1.91</v>
      </c>
      <c r="G72" s="12">
        <v>1</v>
      </c>
      <c r="H72" s="8">
        <v>0.82</v>
      </c>
      <c r="I72" s="12">
        <v>0</v>
      </c>
    </row>
    <row r="73" spans="2:9" ht="15" customHeight="1" x14ac:dyDescent="0.2">
      <c r="B73" t="s">
        <v>162</v>
      </c>
      <c r="C73" s="12">
        <v>4</v>
      </c>
      <c r="D73" s="8">
        <v>1.4</v>
      </c>
      <c r="E73" s="12">
        <v>0</v>
      </c>
      <c r="F73" s="8">
        <v>0</v>
      </c>
      <c r="G73" s="12">
        <v>4</v>
      </c>
      <c r="H73" s="8">
        <v>3.28</v>
      </c>
      <c r="I73" s="12">
        <v>0</v>
      </c>
    </row>
    <row r="74" spans="2:9" ht="15" customHeight="1" x14ac:dyDescent="0.2">
      <c r="B74" t="s">
        <v>130</v>
      </c>
      <c r="C74" s="12">
        <v>4</v>
      </c>
      <c r="D74" s="8">
        <v>1.4</v>
      </c>
      <c r="E74" s="12">
        <v>1</v>
      </c>
      <c r="F74" s="8">
        <v>0.64</v>
      </c>
      <c r="G74" s="12">
        <v>3</v>
      </c>
      <c r="H74" s="8">
        <v>2.46</v>
      </c>
      <c r="I74" s="12">
        <v>0</v>
      </c>
    </row>
    <row r="75" spans="2:9" ht="15" customHeight="1" x14ac:dyDescent="0.2">
      <c r="B75" t="s">
        <v>214</v>
      </c>
      <c r="C75" s="12">
        <v>4</v>
      </c>
      <c r="D75" s="8">
        <v>1.4</v>
      </c>
      <c r="E75" s="12">
        <v>4</v>
      </c>
      <c r="F75" s="8">
        <v>2.5499999999999998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141</v>
      </c>
      <c r="C76" s="12">
        <v>4</v>
      </c>
      <c r="D76" s="8">
        <v>1.4</v>
      </c>
      <c r="E76" s="12">
        <v>1</v>
      </c>
      <c r="F76" s="8">
        <v>0.64</v>
      </c>
      <c r="G76" s="12">
        <v>1</v>
      </c>
      <c r="H76" s="8">
        <v>0.82</v>
      </c>
      <c r="I76" s="12">
        <v>0</v>
      </c>
    </row>
    <row r="77" spans="2:9" ht="15" customHeight="1" x14ac:dyDescent="0.2">
      <c r="B77" t="s">
        <v>155</v>
      </c>
      <c r="C77" s="12">
        <v>4</v>
      </c>
      <c r="D77" s="8">
        <v>1.4</v>
      </c>
      <c r="E77" s="12">
        <v>3</v>
      </c>
      <c r="F77" s="8">
        <v>1.91</v>
      </c>
      <c r="G77" s="12">
        <v>1</v>
      </c>
      <c r="H77" s="8">
        <v>0.82</v>
      </c>
      <c r="I77" s="12">
        <v>0</v>
      </c>
    </row>
    <row r="78" spans="2:9" ht="15" customHeight="1" x14ac:dyDescent="0.2">
      <c r="B78" t="s">
        <v>137</v>
      </c>
      <c r="C78" s="12">
        <v>4</v>
      </c>
      <c r="D78" s="8">
        <v>1.4</v>
      </c>
      <c r="E78" s="12">
        <v>4</v>
      </c>
      <c r="F78" s="8">
        <v>2.5499999999999998</v>
      </c>
      <c r="G78" s="12">
        <v>0</v>
      </c>
      <c r="H78" s="8">
        <v>0</v>
      </c>
      <c r="I78" s="12">
        <v>0</v>
      </c>
    </row>
    <row r="80" spans="2:9" ht="15" customHeight="1" x14ac:dyDescent="0.2">
      <c r="B80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F2B78-B7D3-4B1B-AD19-ED6D205A4E50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268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94</v>
      </c>
      <c r="D6" s="8">
        <v>25.34</v>
      </c>
      <c r="E6" s="12">
        <v>43</v>
      </c>
      <c r="F6" s="8">
        <v>21.72</v>
      </c>
      <c r="G6" s="12">
        <v>51</v>
      </c>
      <c r="H6" s="8">
        <v>30.18</v>
      </c>
      <c r="I6" s="12">
        <v>0</v>
      </c>
    </row>
    <row r="7" spans="2:9" ht="15" customHeight="1" x14ac:dyDescent="0.2">
      <c r="B7" t="s">
        <v>38</v>
      </c>
      <c r="C7" s="12">
        <v>19</v>
      </c>
      <c r="D7" s="8">
        <v>5.12</v>
      </c>
      <c r="E7" s="12">
        <v>7</v>
      </c>
      <c r="F7" s="8">
        <v>3.54</v>
      </c>
      <c r="G7" s="12">
        <v>11</v>
      </c>
      <c r="H7" s="8">
        <v>6.51</v>
      </c>
      <c r="I7" s="12">
        <v>1</v>
      </c>
    </row>
    <row r="8" spans="2:9" ht="15" customHeight="1" x14ac:dyDescent="0.2">
      <c r="B8" t="s">
        <v>39</v>
      </c>
      <c r="C8" s="12">
        <v>2</v>
      </c>
      <c r="D8" s="8">
        <v>0.54</v>
      </c>
      <c r="E8" s="12">
        <v>0</v>
      </c>
      <c r="F8" s="8">
        <v>0</v>
      </c>
      <c r="G8" s="12">
        <v>2</v>
      </c>
      <c r="H8" s="8">
        <v>1.18</v>
      </c>
      <c r="I8" s="12">
        <v>0</v>
      </c>
    </row>
    <row r="9" spans="2:9" ht="15" customHeight="1" x14ac:dyDescent="0.2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5</v>
      </c>
      <c r="D10" s="8">
        <v>1.35</v>
      </c>
      <c r="E10" s="12">
        <v>2</v>
      </c>
      <c r="F10" s="8">
        <v>1.01</v>
      </c>
      <c r="G10" s="12">
        <v>3</v>
      </c>
      <c r="H10" s="8">
        <v>1.78</v>
      </c>
      <c r="I10" s="12">
        <v>0</v>
      </c>
    </row>
    <row r="11" spans="2:9" ht="15" customHeight="1" x14ac:dyDescent="0.2">
      <c r="B11" t="s">
        <v>42</v>
      </c>
      <c r="C11" s="12">
        <v>61</v>
      </c>
      <c r="D11" s="8">
        <v>16.440000000000001</v>
      </c>
      <c r="E11" s="12">
        <v>32</v>
      </c>
      <c r="F11" s="8">
        <v>16.16</v>
      </c>
      <c r="G11" s="12">
        <v>29</v>
      </c>
      <c r="H11" s="8">
        <v>17.16</v>
      </c>
      <c r="I11" s="12">
        <v>0</v>
      </c>
    </row>
    <row r="12" spans="2:9" ht="15" customHeight="1" x14ac:dyDescent="0.2">
      <c r="B12" t="s">
        <v>43</v>
      </c>
      <c r="C12" s="12">
        <v>2</v>
      </c>
      <c r="D12" s="8">
        <v>0.54</v>
      </c>
      <c r="E12" s="12">
        <v>0</v>
      </c>
      <c r="F12" s="8">
        <v>0</v>
      </c>
      <c r="G12" s="12">
        <v>2</v>
      </c>
      <c r="H12" s="8">
        <v>1.18</v>
      </c>
      <c r="I12" s="12">
        <v>0</v>
      </c>
    </row>
    <row r="13" spans="2:9" ht="15" customHeight="1" x14ac:dyDescent="0.2">
      <c r="B13" t="s">
        <v>44</v>
      </c>
      <c r="C13" s="12">
        <v>26</v>
      </c>
      <c r="D13" s="8">
        <v>7.01</v>
      </c>
      <c r="E13" s="12">
        <v>7</v>
      </c>
      <c r="F13" s="8">
        <v>3.54</v>
      </c>
      <c r="G13" s="12">
        <v>19</v>
      </c>
      <c r="H13" s="8">
        <v>11.24</v>
      </c>
      <c r="I13" s="12">
        <v>0</v>
      </c>
    </row>
    <row r="14" spans="2:9" ht="15" customHeight="1" x14ac:dyDescent="0.2">
      <c r="B14" t="s">
        <v>45</v>
      </c>
      <c r="C14" s="12">
        <v>9</v>
      </c>
      <c r="D14" s="8">
        <v>2.4300000000000002</v>
      </c>
      <c r="E14" s="12">
        <v>4</v>
      </c>
      <c r="F14" s="8">
        <v>2.02</v>
      </c>
      <c r="G14" s="12">
        <v>4</v>
      </c>
      <c r="H14" s="8">
        <v>2.37</v>
      </c>
      <c r="I14" s="12">
        <v>0</v>
      </c>
    </row>
    <row r="15" spans="2:9" ht="15" customHeight="1" x14ac:dyDescent="0.2">
      <c r="B15" t="s">
        <v>46</v>
      </c>
      <c r="C15" s="12">
        <v>91</v>
      </c>
      <c r="D15" s="8">
        <v>24.53</v>
      </c>
      <c r="E15" s="12">
        <v>62</v>
      </c>
      <c r="F15" s="8">
        <v>31.31</v>
      </c>
      <c r="G15" s="12">
        <v>29</v>
      </c>
      <c r="H15" s="8">
        <v>17.16</v>
      </c>
      <c r="I15" s="12">
        <v>0</v>
      </c>
    </row>
    <row r="16" spans="2:9" ht="15" customHeight="1" x14ac:dyDescent="0.2">
      <c r="B16" t="s">
        <v>47</v>
      </c>
      <c r="C16" s="12">
        <v>34</v>
      </c>
      <c r="D16" s="8">
        <v>9.16</v>
      </c>
      <c r="E16" s="12">
        <v>26</v>
      </c>
      <c r="F16" s="8">
        <v>13.13</v>
      </c>
      <c r="G16" s="12">
        <v>7</v>
      </c>
      <c r="H16" s="8">
        <v>4.1399999999999997</v>
      </c>
      <c r="I16" s="12">
        <v>0</v>
      </c>
    </row>
    <row r="17" spans="2:9" ht="15" customHeight="1" x14ac:dyDescent="0.2">
      <c r="B17" t="s">
        <v>48</v>
      </c>
      <c r="C17" s="12">
        <v>5</v>
      </c>
      <c r="D17" s="8">
        <v>1.35</v>
      </c>
      <c r="E17" s="12">
        <v>3</v>
      </c>
      <c r="F17" s="8">
        <v>1.52</v>
      </c>
      <c r="G17" s="12">
        <v>1</v>
      </c>
      <c r="H17" s="8">
        <v>0.59</v>
      </c>
      <c r="I17" s="12">
        <v>0</v>
      </c>
    </row>
    <row r="18" spans="2:9" ht="15" customHeight="1" x14ac:dyDescent="0.2">
      <c r="B18" t="s">
        <v>49</v>
      </c>
      <c r="C18" s="12">
        <v>6</v>
      </c>
      <c r="D18" s="8">
        <v>1.62</v>
      </c>
      <c r="E18" s="12">
        <v>5</v>
      </c>
      <c r="F18" s="8">
        <v>2.5299999999999998</v>
      </c>
      <c r="G18" s="12">
        <v>1</v>
      </c>
      <c r="H18" s="8">
        <v>0.59</v>
      </c>
      <c r="I18" s="12">
        <v>0</v>
      </c>
    </row>
    <row r="19" spans="2:9" ht="15" customHeight="1" x14ac:dyDescent="0.2">
      <c r="B19" t="s">
        <v>50</v>
      </c>
      <c r="C19" s="12">
        <v>17</v>
      </c>
      <c r="D19" s="8">
        <v>4.58</v>
      </c>
      <c r="E19" s="12">
        <v>7</v>
      </c>
      <c r="F19" s="8">
        <v>3.54</v>
      </c>
      <c r="G19" s="12">
        <v>10</v>
      </c>
      <c r="H19" s="8">
        <v>5.92</v>
      </c>
      <c r="I19" s="12">
        <v>0</v>
      </c>
    </row>
    <row r="20" spans="2:9" ht="15" customHeight="1" x14ac:dyDescent="0.2">
      <c r="B20" s="9" t="s">
        <v>243</v>
      </c>
      <c r="C20" s="12">
        <f>SUM(LTBL_10425[総数／事業所数])</f>
        <v>371</v>
      </c>
      <c r="E20" s="12">
        <f>SUBTOTAL(109,LTBL_10425[個人／事業所数])</f>
        <v>198</v>
      </c>
      <c r="G20" s="12">
        <f>SUBTOTAL(109,LTBL_10425[法人／事業所数])</f>
        <v>169</v>
      </c>
      <c r="I20" s="12">
        <f>SUBTOTAL(109,LTBL_10425[法人以外の団体／事業所数])</f>
        <v>1</v>
      </c>
    </row>
    <row r="21" spans="2:9" ht="15" customHeight="1" x14ac:dyDescent="0.2">
      <c r="E21" s="11">
        <f>LTBL_10425[[#Totals],[個人／事業所数]]/LTBL_10425[[#Totals],[総数／事業所数]]</f>
        <v>0.53369272237196763</v>
      </c>
      <c r="G21" s="11">
        <f>LTBL_10425[[#Totals],[法人／事業所数]]/LTBL_10425[[#Totals],[総数／事業所数]]</f>
        <v>0.4555256064690027</v>
      </c>
      <c r="I21" s="11">
        <f>LTBL_10425[[#Totals],[法人以外の団体／事業所数]]/LTBL_10425[[#Totals],[総数／事業所数]]</f>
        <v>2.6954177897574125E-3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59</v>
      </c>
      <c r="C24" s="12">
        <v>63</v>
      </c>
      <c r="D24" s="8">
        <v>16.98</v>
      </c>
      <c r="E24" s="12">
        <v>28</v>
      </c>
      <c r="F24" s="8">
        <v>14.14</v>
      </c>
      <c r="G24" s="12">
        <v>35</v>
      </c>
      <c r="H24" s="8">
        <v>20.71</v>
      </c>
      <c r="I24" s="12">
        <v>0</v>
      </c>
    </row>
    <row r="25" spans="2:9" ht="15" customHeight="1" x14ac:dyDescent="0.2">
      <c r="B25" t="s">
        <v>88</v>
      </c>
      <c r="C25" s="12">
        <v>51</v>
      </c>
      <c r="D25" s="8">
        <v>13.75</v>
      </c>
      <c r="E25" s="12">
        <v>30</v>
      </c>
      <c r="F25" s="8">
        <v>15.15</v>
      </c>
      <c r="G25" s="12">
        <v>21</v>
      </c>
      <c r="H25" s="8">
        <v>12.43</v>
      </c>
      <c r="I25" s="12">
        <v>0</v>
      </c>
    </row>
    <row r="26" spans="2:9" ht="15" customHeight="1" x14ac:dyDescent="0.2">
      <c r="B26" t="s">
        <v>73</v>
      </c>
      <c r="C26" s="12">
        <v>39</v>
      </c>
      <c r="D26" s="8">
        <v>10.51</v>
      </c>
      <c r="E26" s="12">
        <v>31</v>
      </c>
      <c r="F26" s="8">
        <v>15.66</v>
      </c>
      <c r="G26" s="12">
        <v>8</v>
      </c>
      <c r="H26" s="8">
        <v>4.7300000000000004</v>
      </c>
      <c r="I26" s="12">
        <v>0</v>
      </c>
    </row>
    <row r="27" spans="2:9" ht="15" customHeight="1" x14ac:dyDescent="0.2">
      <c r="B27" t="s">
        <v>74</v>
      </c>
      <c r="C27" s="12">
        <v>26</v>
      </c>
      <c r="D27" s="8">
        <v>7.01</v>
      </c>
      <c r="E27" s="12">
        <v>24</v>
      </c>
      <c r="F27" s="8">
        <v>12.12</v>
      </c>
      <c r="G27" s="12">
        <v>2</v>
      </c>
      <c r="H27" s="8">
        <v>1.18</v>
      </c>
      <c r="I27" s="12">
        <v>0</v>
      </c>
    </row>
    <row r="28" spans="2:9" ht="15" customHeight="1" x14ac:dyDescent="0.2">
      <c r="B28" t="s">
        <v>68</v>
      </c>
      <c r="C28" s="12">
        <v>22</v>
      </c>
      <c r="D28" s="8">
        <v>5.93</v>
      </c>
      <c r="E28" s="12">
        <v>10</v>
      </c>
      <c r="F28" s="8">
        <v>5.05</v>
      </c>
      <c r="G28" s="12">
        <v>12</v>
      </c>
      <c r="H28" s="8">
        <v>7.1</v>
      </c>
      <c r="I28" s="12">
        <v>0</v>
      </c>
    </row>
    <row r="29" spans="2:9" ht="15" customHeight="1" x14ac:dyDescent="0.2">
      <c r="B29" t="s">
        <v>60</v>
      </c>
      <c r="C29" s="12">
        <v>19</v>
      </c>
      <c r="D29" s="8">
        <v>5.12</v>
      </c>
      <c r="E29" s="12">
        <v>10</v>
      </c>
      <c r="F29" s="8">
        <v>5.05</v>
      </c>
      <c r="G29" s="12">
        <v>9</v>
      </c>
      <c r="H29" s="8">
        <v>5.33</v>
      </c>
      <c r="I29" s="12">
        <v>0</v>
      </c>
    </row>
    <row r="30" spans="2:9" ht="15" customHeight="1" x14ac:dyDescent="0.2">
      <c r="B30" t="s">
        <v>70</v>
      </c>
      <c r="C30" s="12">
        <v>18</v>
      </c>
      <c r="D30" s="8">
        <v>4.8499999999999996</v>
      </c>
      <c r="E30" s="12">
        <v>6</v>
      </c>
      <c r="F30" s="8">
        <v>3.03</v>
      </c>
      <c r="G30" s="12">
        <v>12</v>
      </c>
      <c r="H30" s="8">
        <v>7.1</v>
      </c>
      <c r="I30" s="12">
        <v>0</v>
      </c>
    </row>
    <row r="31" spans="2:9" ht="15" customHeight="1" x14ac:dyDescent="0.2">
      <c r="B31" t="s">
        <v>66</v>
      </c>
      <c r="C31" s="12">
        <v>16</v>
      </c>
      <c r="D31" s="8">
        <v>4.3099999999999996</v>
      </c>
      <c r="E31" s="12">
        <v>12</v>
      </c>
      <c r="F31" s="8">
        <v>6.06</v>
      </c>
      <c r="G31" s="12">
        <v>4</v>
      </c>
      <c r="H31" s="8">
        <v>2.37</v>
      </c>
      <c r="I31" s="12">
        <v>0</v>
      </c>
    </row>
    <row r="32" spans="2:9" ht="15" customHeight="1" x14ac:dyDescent="0.2">
      <c r="B32" t="s">
        <v>61</v>
      </c>
      <c r="C32" s="12">
        <v>12</v>
      </c>
      <c r="D32" s="8">
        <v>3.23</v>
      </c>
      <c r="E32" s="12">
        <v>5</v>
      </c>
      <c r="F32" s="8">
        <v>2.5299999999999998</v>
      </c>
      <c r="G32" s="12">
        <v>7</v>
      </c>
      <c r="H32" s="8">
        <v>4.1399999999999997</v>
      </c>
      <c r="I32" s="12">
        <v>0</v>
      </c>
    </row>
    <row r="33" spans="2:9" ht="15" customHeight="1" x14ac:dyDescent="0.2">
      <c r="B33" t="s">
        <v>78</v>
      </c>
      <c r="C33" s="12">
        <v>9</v>
      </c>
      <c r="D33" s="8">
        <v>2.4300000000000002</v>
      </c>
      <c r="E33" s="12">
        <v>5</v>
      </c>
      <c r="F33" s="8">
        <v>2.5299999999999998</v>
      </c>
      <c r="G33" s="12">
        <v>4</v>
      </c>
      <c r="H33" s="8">
        <v>2.37</v>
      </c>
      <c r="I33" s="12">
        <v>0</v>
      </c>
    </row>
    <row r="34" spans="2:9" ht="15" customHeight="1" x14ac:dyDescent="0.2">
      <c r="B34" t="s">
        <v>69</v>
      </c>
      <c r="C34" s="12">
        <v>8</v>
      </c>
      <c r="D34" s="8">
        <v>2.16</v>
      </c>
      <c r="E34" s="12">
        <v>1</v>
      </c>
      <c r="F34" s="8">
        <v>0.51</v>
      </c>
      <c r="G34" s="12">
        <v>7</v>
      </c>
      <c r="H34" s="8">
        <v>4.1399999999999997</v>
      </c>
      <c r="I34" s="12">
        <v>0</v>
      </c>
    </row>
    <row r="35" spans="2:9" ht="15" customHeight="1" x14ac:dyDescent="0.2">
      <c r="B35" t="s">
        <v>65</v>
      </c>
      <c r="C35" s="12">
        <v>6</v>
      </c>
      <c r="D35" s="8">
        <v>1.62</v>
      </c>
      <c r="E35" s="12">
        <v>5</v>
      </c>
      <c r="F35" s="8">
        <v>2.5299999999999998</v>
      </c>
      <c r="G35" s="12">
        <v>1</v>
      </c>
      <c r="H35" s="8">
        <v>0.59</v>
      </c>
      <c r="I35" s="12">
        <v>0</v>
      </c>
    </row>
    <row r="36" spans="2:9" ht="15" customHeight="1" x14ac:dyDescent="0.2">
      <c r="B36" t="s">
        <v>67</v>
      </c>
      <c r="C36" s="12">
        <v>6</v>
      </c>
      <c r="D36" s="8">
        <v>1.62</v>
      </c>
      <c r="E36" s="12">
        <v>0</v>
      </c>
      <c r="F36" s="8">
        <v>0</v>
      </c>
      <c r="G36" s="12">
        <v>6</v>
      </c>
      <c r="H36" s="8">
        <v>3.55</v>
      </c>
      <c r="I36" s="12">
        <v>0</v>
      </c>
    </row>
    <row r="37" spans="2:9" ht="15" customHeight="1" x14ac:dyDescent="0.2">
      <c r="B37" t="s">
        <v>84</v>
      </c>
      <c r="C37" s="12">
        <v>5</v>
      </c>
      <c r="D37" s="8">
        <v>1.35</v>
      </c>
      <c r="E37" s="12">
        <v>2</v>
      </c>
      <c r="F37" s="8">
        <v>1.01</v>
      </c>
      <c r="G37" s="12">
        <v>2</v>
      </c>
      <c r="H37" s="8">
        <v>1.18</v>
      </c>
      <c r="I37" s="12">
        <v>1</v>
      </c>
    </row>
    <row r="38" spans="2:9" ht="15" customHeight="1" x14ac:dyDescent="0.2">
      <c r="B38" t="s">
        <v>106</v>
      </c>
      <c r="C38" s="12">
        <v>5</v>
      </c>
      <c r="D38" s="8">
        <v>1.35</v>
      </c>
      <c r="E38" s="12">
        <v>2</v>
      </c>
      <c r="F38" s="8">
        <v>1.01</v>
      </c>
      <c r="G38" s="12">
        <v>2</v>
      </c>
      <c r="H38" s="8">
        <v>1.18</v>
      </c>
      <c r="I38" s="12">
        <v>0</v>
      </c>
    </row>
    <row r="39" spans="2:9" ht="15" customHeight="1" x14ac:dyDescent="0.2">
      <c r="B39" t="s">
        <v>75</v>
      </c>
      <c r="C39" s="12">
        <v>5</v>
      </c>
      <c r="D39" s="8">
        <v>1.35</v>
      </c>
      <c r="E39" s="12">
        <v>3</v>
      </c>
      <c r="F39" s="8">
        <v>1.52</v>
      </c>
      <c r="G39" s="12">
        <v>1</v>
      </c>
      <c r="H39" s="8">
        <v>0.59</v>
      </c>
      <c r="I39" s="12">
        <v>0</v>
      </c>
    </row>
    <row r="40" spans="2:9" ht="15" customHeight="1" x14ac:dyDescent="0.2">
      <c r="B40" t="s">
        <v>76</v>
      </c>
      <c r="C40" s="12">
        <v>5</v>
      </c>
      <c r="D40" s="8">
        <v>1.35</v>
      </c>
      <c r="E40" s="12">
        <v>5</v>
      </c>
      <c r="F40" s="8">
        <v>2.5299999999999998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105</v>
      </c>
      <c r="C41" s="12">
        <v>4</v>
      </c>
      <c r="D41" s="8">
        <v>1.08</v>
      </c>
      <c r="E41" s="12">
        <v>2</v>
      </c>
      <c r="F41" s="8">
        <v>1.01</v>
      </c>
      <c r="G41" s="12">
        <v>2</v>
      </c>
      <c r="H41" s="8">
        <v>1.18</v>
      </c>
      <c r="I41" s="12">
        <v>0</v>
      </c>
    </row>
    <row r="42" spans="2:9" ht="15" customHeight="1" x14ac:dyDescent="0.2">
      <c r="B42" t="s">
        <v>87</v>
      </c>
      <c r="C42" s="12">
        <v>4</v>
      </c>
      <c r="D42" s="8">
        <v>1.08</v>
      </c>
      <c r="E42" s="12">
        <v>2</v>
      </c>
      <c r="F42" s="8">
        <v>1.01</v>
      </c>
      <c r="G42" s="12">
        <v>2</v>
      </c>
      <c r="H42" s="8">
        <v>1.18</v>
      </c>
      <c r="I42" s="12">
        <v>0</v>
      </c>
    </row>
    <row r="43" spans="2:9" ht="15" customHeight="1" x14ac:dyDescent="0.2">
      <c r="B43" t="s">
        <v>71</v>
      </c>
      <c r="C43" s="12">
        <v>4</v>
      </c>
      <c r="D43" s="8">
        <v>1.08</v>
      </c>
      <c r="E43" s="12">
        <v>3</v>
      </c>
      <c r="F43" s="8">
        <v>1.52</v>
      </c>
      <c r="G43" s="12">
        <v>1</v>
      </c>
      <c r="H43" s="8">
        <v>0.59</v>
      </c>
      <c r="I43" s="12">
        <v>0</v>
      </c>
    </row>
    <row r="44" spans="2:9" ht="15" customHeight="1" x14ac:dyDescent="0.2">
      <c r="B44" t="s">
        <v>107</v>
      </c>
      <c r="C44" s="12">
        <v>4</v>
      </c>
      <c r="D44" s="8">
        <v>1.08</v>
      </c>
      <c r="E44" s="12">
        <v>0</v>
      </c>
      <c r="F44" s="8">
        <v>0</v>
      </c>
      <c r="G44" s="12">
        <v>4</v>
      </c>
      <c r="H44" s="8">
        <v>2.37</v>
      </c>
      <c r="I44" s="12">
        <v>0</v>
      </c>
    </row>
    <row r="47" spans="2:9" ht="33" customHeight="1" x14ac:dyDescent="0.2">
      <c r="B47" t="s">
        <v>245</v>
      </c>
      <c r="C47" s="10" t="s">
        <v>52</v>
      </c>
      <c r="D47" s="10" t="s">
        <v>53</v>
      </c>
      <c r="E47" s="10" t="s">
        <v>54</v>
      </c>
      <c r="F47" s="10" t="s">
        <v>55</v>
      </c>
      <c r="G47" s="10" t="s">
        <v>56</v>
      </c>
      <c r="H47" s="10" t="s">
        <v>57</v>
      </c>
      <c r="I47" s="10" t="s">
        <v>58</v>
      </c>
    </row>
    <row r="48" spans="2:9" ht="15" customHeight="1" x14ac:dyDescent="0.2">
      <c r="B48" t="s">
        <v>152</v>
      </c>
      <c r="C48" s="12">
        <v>44</v>
      </c>
      <c r="D48" s="8">
        <v>11.86</v>
      </c>
      <c r="E48" s="12">
        <v>28</v>
      </c>
      <c r="F48" s="8">
        <v>14.14</v>
      </c>
      <c r="G48" s="12">
        <v>16</v>
      </c>
      <c r="H48" s="8">
        <v>9.4700000000000006</v>
      </c>
      <c r="I48" s="12">
        <v>0</v>
      </c>
    </row>
    <row r="49" spans="2:9" ht="15" customHeight="1" x14ac:dyDescent="0.2">
      <c r="B49" t="s">
        <v>122</v>
      </c>
      <c r="C49" s="12">
        <v>29</v>
      </c>
      <c r="D49" s="8">
        <v>7.82</v>
      </c>
      <c r="E49" s="12">
        <v>22</v>
      </c>
      <c r="F49" s="8">
        <v>11.11</v>
      </c>
      <c r="G49" s="12">
        <v>7</v>
      </c>
      <c r="H49" s="8">
        <v>4.1399999999999997</v>
      </c>
      <c r="I49" s="12">
        <v>0</v>
      </c>
    </row>
    <row r="50" spans="2:9" ht="15" customHeight="1" x14ac:dyDescent="0.2">
      <c r="B50" t="s">
        <v>120</v>
      </c>
      <c r="C50" s="12">
        <v>17</v>
      </c>
      <c r="D50" s="8">
        <v>4.58</v>
      </c>
      <c r="E50" s="12">
        <v>1</v>
      </c>
      <c r="F50" s="8">
        <v>0.51</v>
      </c>
      <c r="G50" s="12">
        <v>16</v>
      </c>
      <c r="H50" s="8">
        <v>9.4700000000000006</v>
      </c>
      <c r="I50" s="12">
        <v>0</v>
      </c>
    </row>
    <row r="51" spans="2:9" ht="15" customHeight="1" x14ac:dyDescent="0.2">
      <c r="B51" t="s">
        <v>148</v>
      </c>
      <c r="C51" s="12">
        <v>13</v>
      </c>
      <c r="D51" s="8">
        <v>3.5</v>
      </c>
      <c r="E51" s="12">
        <v>12</v>
      </c>
      <c r="F51" s="8">
        <v>6.06</v>
      </c>
      <c r="G51" s="12">
        <v>1</v>
      </c>
      <c r="H51" s="8">
        <v>0.59</v>
      </c>
      <c r="I51" s="12">
        <v>0</v>
      </c>
    </row>
    <row r="52" spans="2:9" ht="15" customHeight="1" x14ac:dyDescent="0.2">
      <c r="B52" t="s">
        <v>136</v>
      </c>
      <c r="C52" s="12">
        <v>12</v>
      </c>
      <c r="D52" s="8">
        <v>3.23</v>
      </c>
      <c r="E52" s="12">
        <v>12</v>
      </c>
      <c r="F52" s="8">
        <v>6.06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121</v>
      </c>
      <c r="C53" s="12">
        <v>10</v>
      </c>
      <c r="D53" s="8">
        <v>2.7</v>
      </c>
      <c r="E53" s="12">
        <v>3</v>
      </c>
      <c r="F53" s="8">
        <v>1.52</v>
      </c>
      <c r="G53" s="12">
        <v>7</v>
      </c>
      <c r="H53" s="8">
        <v>4.1399999999999997</v>
      </c>
      <c r="I53" s="12">
        <v>0</v>
      </c>
    </row>
    <row r="54" spans="2:9" ht="15" customHeight="1" x14ac:dyDescent="0.2">
      <c r="B54" t="s">
        <v>162</v>
      </c>
      <c r="C54" s="12">
        <v>10</v>
      </c>
      <c r="D54" s="8">
        <v>2.7</v>
      </c>
      <c r="E54" s="12">
        <v>0</v>
      </c>
      <c r="F54" s="8">
        <v>0</v>
      </c>
      <c r="G54" s="12">
        <v>10</v>
      </c>
      <c r="H54" s="8">
        <v>5.92</v>
      </c>
      <c r="I54" s="12">
        <v>0</v>
      </c>
    </row>
    <row r="55" spans="2:9" ht="15" customHeight="1" x14ac:dyDescent="0.2">
      <c r="B55" t="s">
        <v>131</v>
      </c>
      <c r="C55" s="12">
        <v>9</v>
      </c>
      <c r="D55" s="8">
        <v>2.4300000000000002</v>
      </c>
      <c r="E55" s="12">
        <v>4</v>
      </c>
      <c r="F55" s="8">
        <v>2.02</v>
      </c>
      <c r="G55" s="12">
        <v>5</v>
      </c>
      <c r="H55" s="8">
        <v>2.96</v>
      </c>
      <c r="I55" s="12">
        <v>0</v>
      </c>
    </row>
    <row r="56" spans="2:9" ht="15" customHeight="1" x14ac:dyDescent="0.2">
      <c r="B56" t="s">
        <v>213</v>
      </c>
      <c r="C56" s="12">
        <v>9</v>
      </c>
      <c r="D56" s="8">
        <v>2.4300000000000002</v>
      </c>
      <c r="E56" s="12">
        <v>2</v>
      </c>
      <c r="F56" s="8">
        <v>1.01</v>
      </c>
      <c r="G56" s="12">
        <v>7</v>
      </c>
      <c r="H56" s="8">
        <v>4.1399999999999997</v>
      </c>
      <c r="I56" s="12">
        <v>0</v>
      </c>
    </row>
    <row r="57" spans="2:9" ht="15" customHeight="1" x14ac:dyDescent="0.2">
      <c r="B57" t="s">
        <v>135</v>
      </c>
      <c r="C57" s="12">
        <v>9</v>
      </c>
      <c r="D57" s="8">
        <v>2.4300000000000002</v>
      </c>
      <c r="E57" s="12">
        <v>9</v>
      </c>
      <c r="F57" s="8">
        <v>4.55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139</v>
      </c>
      <c r="C58" s="12">
        <v>9</v>
      </c>
      <c r="D58" s="8">
        <v>2.4300000000000002</v>
      </c>
      <c r="E58" s="12">
        <v>5</v>
      </c>
      <c r="F58" s="8">
        <v>2.5299999999999998</v>
      </c>
      <c r="G58" s="12">
        <v>4</v>
      </c>
      <c r="H58" s="8">
        <v>2.37</v>
      </c>
      <c r="I58" s="12">
        <v>0</v>
      </c>
    </row>
    <row r="59" spans="2:9" ht="15" customHeight="1" x14ac:dyDescent="0.2">
      <c r="B59" t="s">
        <v>133</v>
      </c>
      <c r="C59" s="12">
        <v>8</v>
      </c>
      <c r="D59" s="8">
        <v>2.16</v>
      </c>
      <c r="E59" s="12">
        <v>6</v>
      </c>
      <c r="F59" s="8">
        <v>3.03</v>
      </c>
      <c r="G59" s="12">
        <v>2</v>
      </c>
      <c r="H59" s="8">
        <v>1.18</v>
      </c>
      <c r="I59" s="12">
        <v>0</v>
      </c>
    </row>
    <row r="60" spans="2:9" ht="15" customHeight="1" x14ac:dyDescent="0.2">
      <c r="B60" t="s">
        <v>123</v>
      </c>
      <c r="C60" s="12">
        <v>7</v>
      </c>
      <c r="D60" s="8">
        <v>1.89</v>
      </c>
      <c r="E60" s="12">
        <v>1</v>
      </c>
      <c r="F60" s="8">
        <v>0.51</v>
      </c>
      <c r="G60" s="12">
        <v>6</v>
      </c>
      <c r="H60" s="8">
        <v>3.55</v>
      </c>
      <c r="I60" s="12">
        <v>0</v>
      </c>
    </row>
    <row r="61" spans="2:9" ht="15" customHeight="1" x14ac:dyDescent="0.2">
      <c r="B61" t="s">
        <v>132</v>
      </c>
      <c r="C61" s="12">
        <v>7</v>
      </c>
      <c r="D61" s="8">
        <v>1.89</v>
      </c>
      <c r="E61" s="12">
        <v>4</v>
      </c>
      <c r="F61" s="8">
        <v>2.02</v>
      </c>
      <c r="G61" s="12">
        <v>3</v>
      </c>
      <c r="H61" s="8">
        <v>1.78</v>
      </c>
      <c r="I61" s="12">
        <v>0</v>
      </c>
    </row>
    <row r="62" spans="2:9" ht="15" customHeight="1" x14ac:dyDescent="0.2">
      <c r="B62" t="s">
        <v>126</v>
      </c>
      <c r="C62" s="12">
        <v>6</v>
      </c>
      <c r="D62" s="8">
        <v>1.62</v>
      </c>
      <c r="E62" s="12">
        <v>4</v>
      </c>
      <c r="F62" s="8">
        <v>2.02</v>
      </c>
      <c r="G62" s="12">
        <v>2</v>
      </c>
      <c r="H62" s="8">
        <v>1.18</v>
      </c>
      <c r="I62" s="12">
        <v>0</v>
      </c>
    </row>
    <row r="63" spans="2:9" ht="15" customHeight="1" x14ac:dyDescent="0.2">
      <c r="B63" t="s">
        <v>215</v>
      </c>
      <c r="C63" s="12">
        <v>6</v>
      </c>
      <c r="D63" s="8">
        <v>1.62</v>
      </c>
      <c r="E63" s="12">
        <v>1</v>
      </c>
      <c r="F63" s="8">
        <v>0.51</v>
      </c>
      <c r="G63" s="12">
        <v>5</v>
      </c>
      <c r="H63" s="8">
        <v>2.96</v>
      </c>
      <c r="I63" s="12">
        <v>0</v>
      </c>
    </row>
    <row r="64" spans="2:9" ht="15" customHeight="1" x14ac:dyDescent="0.2">
      <c r="B64" t="s">
        <v>134</v>
      </c>
      <c r="C64" s="12">
        <v>6</v>
      </c>
      <c r="D64" s="8">
        <v>1.62</v>
      </c>
      <c r="E64" s="12">
        <v>5</v>
      </c>
      <c r="F64" s="8">
        <v>2.5299999999999998</v>
      </c>
      <c r="G64" s="12">
        <v>1</v>
      </c>
      <c r="H64" s="8">
        <v>0.59</v>
      </c>
      <c r="I64" s="12">
        <v>0</v>
      </c>
    </row>
    <row r="65" spans="2:9" ht="15" customHeight="1" x14ac:dyDescent="0.2">
      <c r="B65" t="s">
        <v>160</v>
      </c>
      <c r="C65" s="12">
        <v>5</v>
      </c>
      <c r="D65" s="8">
        <v>1.35</v>
      </c>
      <c r="E65" s="12">
        <v>2</v>
      </c>
      <c r="F65" s="8">
        <v>1.01</v>
      </c>
      <c r="G65" s="12">
        <v>3</v>
      </c>
      <c r="H65" s="8">
        <v>1.78</v>
      </c>
      <c r="I65" s="12">
        <v>0</v>
      </c>
    </row>
    <row r="66" spans="2:9" ht="15" customHeight="1" x14ac:dyDescent="0.2">
      <c r="B66" t="s">
        <v>206</v>
      </c>
      <c r="C66" s="12">
        <v>4</v>
      </c>
      <c r="D66" s="8">
        <v>1.08</v>
      </c>
      <c r="E66" s="12">
        <v>3</v>
      </c>
      <c r="F66" s="8">
        <v>1.52</v>
      </c>
      <c r="G66" s="12">
        <v>1</v>
      </c>
      <c r="H66" s="8">
        <v>0.59</v>
      </c>
      <c r="I66" s="12">
        <v>0</v>
      </c>
    </row>
    <row r="67" spans="2:9" ht="15" customHeight="1" x14ac:dyDescent="0.2">
      <c r="B67" t="s">
        <v>168</v>
      </c>
      <c r="C67" s="12">
        <v>4</v>
      </c>
      <c r="D67" s="8">
        <v>1.08</v>
      </c>
      <c r="E67" s="12">
        <v>0</v>
      </c>
      <c r="F67" s="8">
        <v>0</v>
      </c>
      <c r="G67" s="12">
        <v>4</v>
      </c>
      <c r="H67" s="8">
        <v>2.37</v>
      </c>
      <c r="I67" s="12">
        <v>0</v>
      </c>
    </row>
    <row r="68" spans="2:9" ht="15" customHeight="1" x14ac:dyDescent="0.2">
      <c r="B68" t="s">
        <v>124</v>
      </c>
      <c r="C68" s="12">
        <v>4</v>
      </c>
      <c r="D68" s="8">
        <v>1.08</v>
      </c>
      <c r="E68" s="12">
        <v>3</v>
      </c>
      <c r="F68" s="8">
        <v>1.52</v>
      </c>
      <c r="G68" s="12">
        <v>1</v>
      </c>
      <c r="H68" s="8">
        <v>0.59</v>
      </c>
      <c r="I68" s="12">
        <v>0</v>
      </c>
    </row>
    <row r="69" spans="2:9" ht="15" customHeight="1" x14ac:dyDescent="0.2">
      <c r="B69" t="s">
        <v>216</v>
      </c>
      <c r="C69" s="12">
        <v>4</v>
      </c>
      <c r="D69" s="8">
        <v>1.08</v>
      </c>
      <c r="E69" s="12">
        <v>2</v>
      </c>
      <c r="F69" s="8">
        <v>1.01</v>
      </c>
      <c r="G69" s="12">
        <v>2</v>
      </c>
      <c r="H69" s="8">
        <v>1.18</v>
      </c>
      <c r="I69" s="12">
        <v>0</v>
      </c>
    </row>
    <row r="70" spans="2:9" ht="15" customHeight="1" x14ac:dyDescent="0.2">
      <c r="B70" t="s">
        <v>183</v>
      </c>
      <c r="C70" s="12">
        <v>4</v>
      </c>
      <c r="D70" s="8">
        <v>1.08</v>
      </c>
      <c r="E70" s="12">
        <v>3</v>
      </c>
      <c r="F70" s="8">
        <v>1.52</v>
      </c>
      <c r="G70" s="12">
        <v>1</v>
      </c>
      <c r="H70" s="8">
        <v>0.59</v>
      </c>
      <c r="I70" s="12">
        <v>0</v>
      </c>
    </row>
    <row r="71" spans="2:9" ht="15" customHeight="1" x14ac:dyDescent="0.2">
      <c r="B71" t="s">
        <v>217</v>
      </c>
      <c r="C71" s="12">
        <v>4</v>
      </c>
      <c r="D71" s="8">
        <v>1.08</v>
      </c>
      <c r="E71" s="12">
        <v>0</v>
      </c>
      <c r="F71" s="8">
        <v>0</v>
      </c>
      <c r="G71" s="12">
        <v>4</v>
      </c>
      <c r="H71" s="8">
        <v>2.37</v>
      </c>
      <c r="I71" s="12">
        <v>0</v>
      </c>
    </row>
    <row r="72" spans="2:9" ht="15" customHeight="1" x14ac:dyDescent="0.2">
      <c r="B72" t="s">
        <v>140</v>
      </c>
      <c r="C72" s="12">
        <v>4</v>
      </c>
      <c r="D72" s="8">
        <v>1.08</v>
      </c>
      <c r="E72" s="12">
        <v>1</v>
      </c>
      <c r="F72" s="8">
        <v>0.51</v>
      </c>
      <c r="G72" s="12">
        <v>3</v>
      </c>
      <c r="H72" s="8">
        <v>1.78</v>
      </c>
      <c r="I72" s="12">
        <v>0</v>
      </c>
    </row>
    <row r="73" spans="2:9" ht="15" customHeight="1" x14ac:dyDescent="0.2">
      <c r="B73" t="s">
        <v>218</v>
      </c>
      <c r="C73" s="12">
        <v>4</v>
      </c>
      <c r="D73" s="8">
        <v>1.08</v>
      </c>
      <c r="E73" s="12">
        <v>2</v>
      </c>
      <c r="F73" s="8">
        <v>1.01</v>
      </c>
      <c r="G73" s="12">
        <v>2</v>
      </c>
      <c r="H73" s="8">
        <v>1.18</v>
      </c>
      <c r="I73" s="12">
        <v>0</v>
      </c>
    </row>
    <row r="74" spans="2:9" ht="15" customHeight="1" x14ac:dyDescent="0.2">
      <c r="B74" t="s">
        <v>138</v>
      </c>
      <c r="C74" s="12">
        <v>4</v>
      </c>
      <c r="D74" s="8">
        <v>1.08</v>
      </c>
      <c r="E74" s="12">
        <v>4</v>
      </c>
      <c r="F74" s="8">
        <v>2.02</v>
      </c>
      <c r="G74" s="12">
        <v>0</v>
      </c>
      <c r="H74" s="8">
        <v>0</v>
      </c>
      <c r="I74" s="12">
        <v>0</v>
      </c>
    </row>
    <row r="76" spans="2:9" ht="15" customHeight="1" x14ac:dyDescent="0.2">
      <c r="B76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5F68-3860-4658-B346-0F69E4F8C01C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269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55</v>
      </c>
      <c r="D6" s="8">
        <v>12.85</v>
      </c>
      <c r="E6" s="12">
        <v>26</v>
      </c>
      <c r="F6" s="8">
        <v>11.26</v>
      </c>
      <c r="G6" s="12">
        <v>29</v>
      </c>
      <c r="H6" s="8">
        <v>14.87</v>
      </c>
      <c r="I6" s="12">
        <v>0</v>
      </c>
    </row>
    <row r="7" spans="2:9" ht="15" customHeight="1" x14ac:dyDescent="0.2">
      <c r="B7" t="s">
        <v>38</v>
      </c>
      <c r="C7" s="12">
        <v>12</v>
      </c>
      <c r="D7" s="8">
        <v>2.8</v>
      </c>
      <c r="E7" s="12">
        <v>7</v>
      </c>
      <c r="F7" s="8">
        <v>3.03</v>
      </c>
      <c r="G7" s="12">
        <v>5</v>
      </c>
      <c r="H7" s="8">
        <v>2.56</v>
      </c>
      <c r="I7" s="12">
        <v>0</v>
      </c>
    </row>
    <row r="8" spans="2:9" ht="15" customHeight="1" x14ac:dyDescent="0.2">
      <c r="B8" t="s">
        <v>39</v>
      </c>
      <c r="C8" s="12">
        <v>2</v>
      </c>
      <c r="D8" s="8">
        <v>0.47</v>
      </c>
      <c r="E8" s="12">
        <v>0</v>
      </c>
      <c r="F8" s="8">
        <v>0</v>
      </c>
      <c r="G8" s="12">
        <v>1</v>
      </c>
      <c r="H8" s="8">
        <v>0.51</v>
      </c>
      <c r="I8" s="12">
        <v>0</v>
      </c>
    </row>
    <row r="9" spans="2:9" ht="15" customHeight="1" x14ac:dyDescent="0.2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42</v>
      </c>
      <c r="C11" s="12">
        <v>81</v>
      </c>
      <c r="D11" s="8">
        <v>18.93</v>
      </c>
      <c r="E11" s="12">
        <v>31</v>
      </c>
      <c r="F11" s="8">
        <v>13.42</v>
      </c>
      <c r="G11" s="12">
        <v>50</v>
      </c>
      <c r="H11" s="8">
        <v>25.64</v>
      </c>
      <c r="I11" s="12">
        <v>0</v>
      </c>
    </row>
    <row r="12" spans="2:9" ht="15" customHeight="1" x14ac:dyDescent="0.2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44</v>
      </c>
      <c r="C13" s="12">
        <v>41</v>
      </c>
      <c r="D13" s="8">
        <v>9.58</v>
      </c>
      <c r="E13" s="12">
        <v>21</v>
      </c>
      <c r="F13" s="8">
        <v>9.09</v>
      </c>
      <c r="G13" s="12">
        <v>20</v>
      </c>
      <c r="H13" s="8">
        <v>10.26</v>
      </c>
      <c r="I13" s="12">
        <v>0</v>
      </c>
    </row>
    <row r="14" spans="2:9" ht="15" customHeight="1" x14ac:dyDescent="0.2">
      <c r="B14" t="s">
        <v>45</v>
      </c>
      <c r="C14" s="12">
        <v>13</v>
      </c>
      <c r="D14" s="8">
        <v>3.04</v>
      </c>
      <c r="E14" s="12">
        <v>7</v>
      </c>
      <c r="F14" s="8">
        <v>3.03</v>
      </c>
      <c r="G14" s="12">
        <v>6</v>
      </c>
      <c r="H14" s="8">
        <v>3.08</v>
      </c>
      <c r="I14" s="12">
        <v>0</v>
      </c>
    </row>
    <row r="15" spans="2:9" ht="15" customHeight="1" x14ac:dyDescent="0.2">
      <c r="B15" t="s">
        <v>46</v>
      </c>
      <c r="C15" s="12">
        <v>170</v>
      </c>
      <c r="D15" s="8">
        <v>39.72</v>
      </c>
      <c r="E15" s="12">
        <v>109</v>
      </c>
      <c r="F15" s="8">
        <v>47.19</v>
      </c>
      <c r="G15" s="12">
        <v>61</v>
      </c>
      <c r="H15" s="8">
        <v>31.28</v>
      </c>
      <c r="I15" s="12">
        <v>0</v>
      </c>
    </row>
    <row r="16" spans="2:9" ht="15" customHeight="1" x14ac:dyDescent="0.2">
      <c r="B16" t="s">
        <v>47</v>
      </c>
      <c r="C16" s="12">
        <v>38</v>
      </c>
      <c r="D16" s="8">
        <v>8.8800000000000008</v>
      </c>
      <c r="E16" s="12">
        <v>22</v>
      </c>
      <c r="F16" s="8">
        <v>9.52</v>
      </c>
      <c r="G16" s="12">
        <v>16</v>
      </c>
      <c r="H16" s="8">
        <v>8.2100000000000009</v>
      </c>
      <c r="I16" s="12">
        <v>0</v>
      </c>
    </row>
    <row r="17" spans="2:9" ht="15" customHeight="1" x14ac:dyDescent="0.2">
      <c r="B17" t="s">
        <v>48</v>
      </c>
      <c r="C17" s="12">
        <v>6</v>
      </c>
      <c r="D17" s="8">
        <v>1.4</v>
      </c>
      <c r="E17" s="12">
        <v>5</v>
      </c>
      <c r="F17" s="8">
        <v>2.16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49</v>
      </c>
      <c r="C18" s="12">
        <v>5</v>
      </c>
      <c r="D18" s="8">
        <v>1.17</v>
      </c>
      <c r="E18" s="12">
        <v>2</v>
      </c>
      <c r="F18" s="8">
        <v>0.87</v>
      </c>
      <c r="G18" s="12">
        <v>3</v>
      </c>
      <c r="H18" s="8">
        <v>1.54</v>
      </c>
      <c r="I18" s="12">
        <v>0</v>
      </c>
    </row>
    <row r="19" spans="2:9" ht="15" customHeight="1" x14ac:dyDescent="0.2">
      <c r="B19" t="s">
        <v>50</v>
      </c>
      <c r="C19" s="12">
        <v>5</v>
      </c>
      <c r="D19" s="8">
        <v>1.17</v>
      </c>
      <c r="E19" s="12">
        <v>1</v>
      </c>
      <c r="F19" s="8">
        <v>0.43</v>
      </c>
      <c r="G19" s="12">
        <v>4</v>
      </c>
      <c r="H19" s="8">
        <v>2.0499999999999998</v>
      </c>
      <c r="I19" s="12">
        <v>0</v>
      </c>
    </row>
    <row r="20" spans="2:9" ht="15" customHeight="1" x14ac:dyDescent="0.2">
      <c r="B20" s="9" t="s">
        <v>243</v>
      </c>
      <c r="C20" s="12">
        <f>SUM(LTBL_10426[総数／事業所数])</f>
        <v>428</v>
      </c>
      <c r="E20" s="12">
        <f>SUBTOTAL(109,LTBL_10426[個人／事業所数])</f>
        <v>231</v>
      </c>
      <c r="G20" s="12">
        <f>SUBTOTAL(109,LTBL_10426[法人／事業所数])</f>
        <v>195</v>
      </c>
      <c r="I20" s="12">
        <f>SUBTOTAL(109,LTBL_10426[法人以外の団体／事業所数])</f>
        <v>0</v>
      </c>
    </row>
    <row r="21" spans="2:9" ht="15" customHeight="1" x14ac:dyDescent="0.2">
      <c r="E21" s="11">
        <f>LTBL_10426[[#Totals],[個人／事業所数]]/LTBL_10426[[#Totals],[総数／事業所数]]</f>
        <v>0.53971962616822433</v>
      </c>
      <c r="G21" s="11">
        <f>LTBL_10426[[#Totals],[法人／事業所数]]/LTBL_10426[[#Totals],[総数／事業所数]]</f>
        <v>0.45560747663551404</v>
      </c>
      <c r="I21" s="11">
        <f>LTBL_10426[[#Totals],[法人以外の団体／事業所数]]/LTBL_10426[[#Totals],[総数／事業所数]]</f>
        <v>0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88</v>
      </c>
      <c r="C24" s="12">
        <v>91</v>
      </c>
      <c r="D24" s="8">
        <v>21.26</v>
      </c>
      <c r="E24" s="12">
        <v>49</v>
      </c>
      <c r="F24" s="8">
        <v>21.21</v>
      </c>
      <c r="G24" s="12">
        <v>42</v>
      </c>
      <c r="H24" s="8">
        <v>21.54</v>
      </c>
      <c r="I24" s="12">
        <v>0</v>
      </c>
    </row>
    <row r="25" spans="2:9" ht="15" customHeight="1" x14ac:dyDescent="0.2">
      <c r="B25" t="s">
        <v>73</v>
      </c>
      <c r="C25" s="12">
        <v>77</v>
      </c>
      <c r="D25" s="8">
        <v>17.989999999999998</v>
      </c>
      <c r="E25" s="12">
        <v>59</v>
      </c>
      <c r="F25" s="8">
        <v>25.54</v>
      </c>
      <c r="G25" s="12">
        <v>18</v>
      </c>
      <c r="H25" s="8">
        <v>9.23</v>
      </c>
      <c r="I25" s="12">
        <v>0</v>
      </c>
    </row>
    <row r="26" spans="2:9" ht="15" customHeight="1" x14ac:dyDescent="0.2">
      <c r="B26" t="s">
        <v>66</v>
      </c>
      <c r="C26" s="12">
        <v>34</v>
      </c>
      <c r="D26" s="8">
        <v>7.94</v>
      </c>
      <c r="E26" s="12">
        <v>12</v>
      </c>
      <c r="F26" s="8">
        <v>5.19</v>
      </c>
      <c r="G26" s="12">
        <v>22</v>
      </c>
      <c r="H26" s="8">
        <v>11.28</v>
      </c>
      <c r="I26" s="12">
        <v>0</v>
      </c>
    </row>
    <row r="27" spans="2:9" ht="15" customHeight="1" x14ac:dyDescent="0.2">
      <c r="B27" t="s">
        <v>70</v>
      </c>
      <c r="C27" s="12">
        <v>33</v>
      </c>
      <c r="D27" s="8">
        <v>7.71</v>
      </c>
      <c r="E27" s="12">
        <v>19</v>
      </c>
      <c r="F27" s="8">
        <v>8.23</v>
      </c>
      <c r="G27" s="12">
        <v>14</v>
      </c>
      <c r="H27" s="8">
        <v>7.18</v>
      </c>
      <c r="I27" s="12">
        <v>0</v>
      </c>
    </row>
    <row r="28" spans="2:9" ht="15" customHeight="1" x14ac:dyDescent="0.2">
      <c r="B28" t="s">
        <v>59</v>
      </c>
      <c r="C28" s="12">
        <v>26</v>
      </c>
      <c r="D28" s="8">
        <v>6.07</v>
      </c>
      <c r="E28" s="12">
        <v>9</v>
      </c>
      <c r="F28" s="8">
        <v>3.9</v>
      </c>
      <c r="G28" s="12">
        <v>17</v>
      </c>
      <c r="H28" s="8">
        <v>8.7200000000000006</v>
      </c>
      <c r="I28" s="12">
        <v>0</v>
      </c>
    </row>
    <row r="29" spans="2:9" ht="15" customHeight="1" x14ac:dyDescent="0.2">
      <c r="B29" t="s">
        <v>74</v>
      </c>
      <c r="C29" s="12">
        <v>26</v>
      </c>
      <c r="D29" s="8">
        <v>6.07</v>
      </c>
      <c r="E29" s="12">
        <v>19</v>
      </c>
      <c r="F29" s="8">
        <v>8.23</v>
      </c>
      <c r="G29" s="12">
        <v>7</v>
      </c>
      <c r="H29" s="8">
        <v>3.59</v>
      </c>
      <c r="I29" s="12">
        <v>0</v>
      </c>
    </row>
    <row r="30" spans="2:9" ht="15" customHeight="1" x14ac:dyDescent="0.2">
      <c r="B30" t="s">
        <v>68</v>
      </c>
      <c r="C30" s="12">
        <v>22</v>
      </c>
      <c r="D30" s="8">
        <v>5.14</v>
      </c>
      <c r="E30" s="12">
        <v>12</v>
      </c>
      <c r="F30" s="8">
        <v>5.19</v>
      </c>
      <c r="G30" s="12">
        <v>10</v>
      </c>
      <c r="H30" s="8">
        <v>5.13</v>
      </c>
      <c r="I30" s="12">
        <v>0</v>
      </c>
    </row>
    <row r="31" spans="2:9" ht="15" customHeight="1" x14ac:dyDescent="0.2">
      <c r="B31" t="s">
        <v>60</v>
      </c>
      <c r="C31" s="12">
        <v>18</v>
      </c>
      <c r="D31" s="8">
        <v>4.21</v>
      </c>
      <c r="E31" s="12">
        <v>13</v>
      </c>
      <c r="F31" s="8">
        <v>5.63</v>
      </c>
      <c r="G31" s="12">
        <v>5</v>
      </c>
      <c r="H31" s="8">
        <v>2.56</v>
      </c>
      <c r="I31" s="12">
        <v>0</v>
      </c>
    </row>
    <row r="32" spans="2:9" ht="15" customHeight="1" x14ac:dyDescent="0.2">
      <c r="B32" t="s">
        <v>61</v>
      </c>
      <c r="C32" s="12">
        <v>11</v>
      </c>
      <c r="D32" s="8">
        <v>2.57</v>
      </c>
      <c r="E32" s="12">
        <v>4</v>
      </c>
      <c r="F32" s="8">
        <v>1.73</v>
      </c>
      <c r="G32" s="12">
        <v>7</v>
      </c>
      <c r="H32" s="8">
        <v>3.59</v>
      </c>
      <c r="I32" s="12">
        <v>0</v>
      </c>
    </row>
    <row r="33" spans="2:9" ht="15" customHeight="1" x14ac:dyDescent="0.2">
      <c r="B33" t="s">
        <v>65</v>
      </c>
      <c r="C33" s="12">
        <v>9</v>
      </c>
      <c r="D33" s="8">
        <v>2.1</v>
      </c>
      <c r="E33" s="12">
        <v>3</v>
      </c>
      <c r="F33" s="8">
        <v>1.3</v>
      </c>
      <c r="G33" s="12">
        <v>6</v>
      </c>
      <c r="H33" s="8">
        <v>3.08</v>
      </c>
      <c r="I33" s="12">
        <v>0</v>
      </c>
    </row>
    <row r="34" spans="2:9" ht="15" customHeight="1" x14ac:dyDescent="0.2">
      <c r="B34" t="s">
        <v>67</v>
      </c>
      <c r="C34" s="12">
        <v>9</v>
      </c>
      <c r="D34" s="8">
        <v>2.1</v>
      </c>
      <c r="E34" s="12">
        <v>3</v>
      </c>
      <c r="F34" s="8">
        <v>1.3</v>
      </c>
      <c r="G34" s="12">
        <v>6</v>
      </c>
      <c r="H34" s="8">
        <v>3.08</v>
      </c>
      <c r="I34" s="12">
        <v>0</v>
      </c>
    </row>
    <row r="35" spans="2:9" ht="15" customHeight="1" x14ac:dyDescent="0.2">
      <c r="B35" t="s">
        <v>106</v>
      </c>
      <c r="C35" s="12">
        <v>8</v>
      </c>
      <c r="D35" s="8">
        <v>1.87</v>
      </c>
      <c r="E35" s="12">
        <v>2</v>
      </c>
      <c r="F35" s="8">
        <v>0.87</v>
      </c>
      <c r="G35" s="12">
        <v>6</v>
      </c>
      <c r="H35" s="8">
        <v>3.08</v>
      </c>
      <c r="I35" s="12">
        <v>0</v>
      </c>
    </row>
    <row r="36" spans="2:9" ht="15" customHeight="1" x14ac:dyDescent="0.2">
      <c r="B36" t="s">
        <v>71</v>
      </c>
      <c r="C36" s="12">
        <v>6</v>
      </c>
      <c r="D36" s="8">
        <v>1.4</v>
      </c>
      <c r="E36" s="12">
        <v>3</v>
      </c>
      <c r="F36" s="8">
        <v>1.3</v>
      </c>
      <c r="G36" s="12">
        <v>3</v>
      </c>
      <c r="H36" s="8">
        <v>1.54</v>
      </c>
      <c r="I36" s="12">
        <v>0</v>
      </c>
    </row>
    <row r="37" spans="2:9" ht="15" customHeight="1" x14ac:dyDescent="0.2">
      <c r="B37" t="s">
        <v>72</v>
      </c>
      <c r="C37" s="12">
        <v>6</v>
      </c>
      <c r="D37" s="8">
        <v>1.4</v>
      </c>
      <c r="E37" s="12">
        <v>4</v>
      </c>
      <c r="F37" s="8">
        <v>1.73</v>
      </c>
      <c r="G37" s="12">
        <v>2</v>
      </c>
      <c r="H37" s="8">
        <v>1.03</v>
      </c>
      <c r="I37" s="12">
        <v>0</v>
      </c>
    </row>
    <row r="38" spans="2:9" ht="15" customHeight="1" x14ac:dyDescent="0.2">
      <c r="B38" t="s">
        <v>75</v>
      </c>
      <c r="C38" s="12">
        <v>6</v>
      </c>
      <c r="D38" s="8">
        <v>1.4</v>
      </c>
      <c r="E38" s="12">
        <v>5</v>
      </c>
      <c r="F38" s="8">
        <v>2.16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84</v>
      </c>
      <c r="C39" s="12">
        <v>5</v>
      </c>
      <c r="D39" s="8">
        <v>1.17</v>
      </c>
      <c r="E39" s="12">
        <v>2</v>
      </c>
      <c r="F39" s="8">
        <v>0.87</v>
      </c>
      <c r="G39" s="12">
        <v>3</v>
      </c>
      <c r="H39" s="8">
        <v>1.54</v>
      </c>
      <c r="I39" s="12">
        <v>0</v>
      </c>
    </row>
    <row r="40" spans="2:9" ht="15" customHeight="1" x14ac:dyDescent="0.2">
      <c r="B40" t="s">
        <v>69</v>
      </c>
      <c r="C40" s="12">
        <v>4</v>
      </c>
      <c r="D40" s="8">
        <v>0.93</v>
      </c>
      <c r="E40" s="12">
        <v>1</v>
      </c>
      <c r="F40" s="8">
        <v>0.43</v>
      </c>
      <c r="G40" s="12">
        <v>3</v>
      </c>
      <c r="H40" s="8">
        <v>1.54</v>
      </c>
      <c r="I40" s="12">
        <v>0</v>
      </c>
    </row>
    <row r="41" spans="2:9" ht="15" customHeight="1" x14ac:dyDescent="0.2">
      <c r="B41" t="s">
        <v>113</v>
      </c>
      <c r="C41" s="12">
        <v>4</v>
      </c>
      <c r="D41" s="8">
        <v>0.93</v>
      </c>
      <c r="E41" s="12">
        <v>1</v>
      </c>
      <c r="F41" s="8">
        <v>0.43</v>
      </c>
      <c r="G41" s="12">
        <v>3</v>
      </c>
      <c r="H41" s="8">
        <v>1.54</v>
      </c>
      <c r="I41" s="12">
        <v>0</v>
      </c>
    </row>
    <row r="42" spans="2:9" ht="15" customHeight="1" x14ac:dyDescent="0.2">
      <c r="B42" t="s">
        <v>89</v>
      </c>
      <c r="C42" s="12">
        <v>4</v>
      </c>
      <c r="D42" s="8">
        <v>0.93</v>
      </c>
      <c r="E42" s="12">
        <v>1</v>
      </c>
      <c r="F42" s="8">
        <v>0.43</v>
      </c>
      <c r="G42" s="12">
        <v>3</v>
      </c>
      <c r="H42" s="8">
        <v>1.54</v>
      </c>
      <c r="I42" s="12">
        <v>0</v>
      </c>
    </row>
    <row r="43" spans="2:9" ht="15" customHeight="1" x14ac:dyDescent="0.2">
      <c r="B43" t="s">
        <v>87</v>
      </c>
      <c r="C43" s="12">
        <v>3</v>
      </c>
      <c r="D43" s="8">
        <v>0.7</v>
      </c>
      <c r="E43" s="12">
        <v>1</v>
      </c>
      <c r="F43" s="8">
        <v>0.43</v>
      </c>
      <c r="G43" s="12">
        <v>2</v>
      </c>
      <c r="H43" s="8">
        <v>1.03</v>
      </c>
      <c r="I43" s="12">
        <v>0</v>
      </c>
    </row>
    <row r="44" spans="2:9" ht="15" customHeight="1" x14ac:dyDescent="0.2">
      <c r="B44" t="s">
        <v>76</v>
      </c>
      <c r="C44" s="12">
        <v>3</v>
      </c>
      <c r="D44" s="8">
        <v>0.7</v>
      </c>
      <c r="E44" s="12">
        <v>2</v>
      </c>
      <c r="F44" s="8">
        <v>0.87</v>
      </c>
      <c r="G44" s="12">
        <v>1</v>
      </c>
      <c r="H44" s="8">
        <v>0.51</v>
      </c>
      <c r="I44" s="12">
        <v>0</v>
      </c>
    </row>
    <row r="47" spans="2:9" ht="33" customHeight="1" x14ac:dyDescent="0.2">
      <c r="B47" t="s">
        <v>245</v>
      </c>
      <c r="C47" s="10" t="s">
        <v>52</v>
      </c>
      <c r="D47" s="10" t="s">
        <v>53</v>
      </c>
      <c r="E47" s="10" t="s">
        <v>54</v>
      </c>
      <c r="F47" s="10" t="s">
        <v>55</v>
      </c>
      <c r="G47" s="10" t="s">
        <v>56</v>
      </c>
      <c r="H47" s="10" t="s">
        <v>57</v>
      </c>
      <c r="I47" s="10" t="s">
        <v>58</v>
      </c>
    </row>
    <row r="48" spans="2:9" ht="15" customHeight="1" x14ac:dyDescent="0.2">
      <c r="B48" t="s">
        <v>152</v>
      </c>
      <c r="C48" s="12">
        <v>76</v>
      </c>
      <c r="D48" s="8">
        <v>17.760000000000002</v>
      </c>
      <c r="E48" s="12">
        <v>42</v>
      </c>
      <c r="F48" s="8">
        <v>18.18</v>
      </c>
      <c r="G48" s="12">
        <v>34</v>
      </c>
      <c r="H48" s="8">
        <v>17.440000000000001</v>
      </c>
      <c r="I48" s="12">
        <v>0</v>
      </c>
    </row>
    <row r="49" spans="2:9" ht="15" customHeight="1" x14ac:dyDescent="0.2">
      <c r="B49" t="s">
        <v>131</v>
      </c>
      <c r="C49" s="12">
        <v>20</v>
      </c>
      <c r="D49" s="8">
        <v>4.67</v>
      </c>
      <c r="E49" s="12">
        <v>16</v>
      </c>
      <c r="F49" s="8">
        <v>6.93</v>
      </c>
      <c r="G49" s="12">
        <v>4</v>
      </c>
      <c r="H49" s="8">
        <v>2.0499999999999998</v>
      </c>
      <c r="I49" s="12">
        <v>0</v>
      </c>
    </row>
    <row r="50" spans="2:9" ht="15" customHeight="1" x14ac:dyDescent="0.2">
      <c r="B50" t="s">
        <v>132</v>
      </c>
      <c r="C50" s="12">
        <v>18</v>
      </c>
      <c r="D50" s="8">
        <v>4.21</v>
      </c>
      <c r="E50" s="12">
        <v>13</v>
      </c>
      <c r="F50" s="8">
        <v>5.63</v>
      </c>
      <c r="G50" s="12">
        <v>5</v>
      </c>
      <c r="H50" s="8">
        <v>2.56</v>
      </c>
      <c r="I50" s="12">
        <v>0</v>
      </c>
    </row>
    <row r="51" spans="2:9" ht="15" customHeight="1" x14ac:dyDescent="0.2">
      <c r="B51" t="s">
        <v>133</v>
      </c>
      <c r="C51" s="12">
        <v>16</v>
      </c>
      <c r="D51" s="8">
        <v>3.74</v>
      </c>
      <c r="E51" s="12">
        <v>12</v>
      </c>
      <c r="F51" s="8">
        <v>5.19</v>
      </c>
      <c r="G51" s="12">
        <v>4</v>
      </c>
      <c r="H51" s="8">
        <v>2.0499999999999998</v>
      </c>
      <c r="I51" s="12">
        <v>0</v>
      </c>
    </row>
    <row r="52" spans="2:9" ht="15" customHeight="1" x14ac:dyDescent="0.2">
      <c r="B52" t="s">
        <v>153</v>
      </c>
      <c r="C52" s="12">
        <v>15</v>
      </c>
      <c r="D52" s="8">
        <v>3.5</v>
      </c>
      <c r="E52" s="12">
        <v>13</v>
      </c>
      <c r="F52" s="8">
        <v>5.63</v>
      </c>
      <c r="G52" s="12">
        <v>2</v>
      </c>
      <c r="H52" s="8">
        <v>1.03</v>
      </c>
      <c r="I52" s="12">
        <v>0</v>
      </c>
    </row>
    <row r="53" spans="2:9" ht="15" customHeight="1" x14ac:dyDescent="0.2">
      <c r="B53" t="s">
        <v>126</v>
      </c>
      <c r="C53" s="12">
        <v>13</v>
      </c>
      <c r="D53" s="8">
        <v>3.04</v>
      </c>
      <c r="E53" s="12">
        <v>6</v>
      </c>
      <c r="F53" s="8">
        <v>2.6</v>
      </c>
      <c r="G53" s="12">
        <v>7</v>
      </c>
      <c r="H53" s="8">
        <v>3.59</v>
      </c>
      <c r="I53" s="12">
        <v>0</v>
      </c>
    </row>
    <row r="54" spans="2:9" ht="15" customHeight="1" x14ac:dyDescent="0.2">
      <c r="B54" t="s">
        <v>125</v>
      </c>
      <c r="C54" s="12">
        <v>11</v>
      </c>
      <c r="D54" s="8">
        <v>2.57</v>
      </c>
      <c r="E54" s="12">
        <v>4</v>
      </c>
      <c r="F54" s="8">
        <v>1.73</v>
      </c>
      <c r="G54" s="12">
        <v>7</v>
      </c>
      <c r="H54" s="8">
        <v>3.59</v>
      </c>
      <c r="I54" s="12">
        <v>0</v>
      </c>
    </row>
    <row r="55" spans="2:9" ht="15" customHeight="1" x14ac:dyDescent="0.2">
      <c r="B55" t="s">
        <v>136</v>
      </c>
      <c r="C55" s="12">
        <v>11</v>
      </c>
      <c r="D55" s="8">
        <v>2.57</v>
      </c>
      <c r="E55" s="12">
        <v>9</v>
      </c>
      <c r="F55" s="8">
        <v>3.9</v>
      </c>
      <c r="G55" s="12">
        <v>2</v>
      </c>
      <c r="H55" s="8">
        <v>1.03</v>
      </c>
      <c r="I55" s="12">
        <v>0</v>
      </c>
    </row>
    <row r="56" spans="2:9" ht="15" customHeight="1" x14ac:dyDescent="0.2">
      <c r="B56" t="s">
        <v>120</v>
      </c>
      <c r="C56" s="12">
        <v>10</v>
      </c>
      <c r="D56" s="8">
        <v>2.34</v>
      </c>
      <c r="E56" s="12">
        <v>2</v>
      </c>
      <c r="F56" s="8">
        <v>0.87</v>
      </c>
      <c r="G56" s="12">
        <v>8</v>
      </c>
      <c r="H56" s="8">
        <v>4.0999999999999996</v>
      </c>
      <c r="I56" s="12">
        <v>0</v>
      </c>
    </row>
    <row r="57" spans="2:9" ht="15" customHeight="1" x14ac:dyDescent="0.2">
      <c r="B57" t="s">
        <v>129</v>
      </c>
      <c r="C57" s="12">
        <v>10</v>
      </c>
      <c r="D57" s="8">
        <v>2.34</v>
      </c>
      <c r="E57" s="12">
        <v>9</v>
      </c>
      <c r="F57" s="8">
        <v>3.9</v>
      </c>
      <c r="G57" s="12">
        <v>1</v>
      </c>
      <c r="H57" s="8">
        <v>0.51</v>
      </c>
      <c r="I57" s="12">
        <v>0</v>
      </c>
    </row>
    <row r="58" spans="2:9" ht="15" customHeight="1" x14ac:dyDescent="0.2">
      <c r="B58" t="s">
        <v>205</v>
      </c>
      <c r="C58" s="12">
        <v>9</v>
      </c>
      <c r="D58" s="8">
        <v>2.1</v>
      </c>
      <c r="E58" s="12">
        <v>6</v>
      </c>
      <c r="F58" s="8">
        <v>2.6</v>
      </c>
      <c r="G58" s="12">
        <v>3</v>
      </c>
      <c r="H58" s="8">
        <v>1.54</v>
      </c>
      <c r="I58" s="12">
        <v>0</v>
      </c>
    </row>
    <row r="59" spans="2:9" ht="15" customHeight="1" x14ac:dyDescent="0.2">
      <c r="B59" t="s">
        <v>134</v>
      </c>
      <c r="C59" s="12">
        <v>9</v>
      </c>
      <c r="D59" s="8">
        <v>2.1</v>
      </c>
      <c r="E59" s="12">
        <v>7</v>
      </c>
      <c r="F59" s="8">
        <v>3.03</v>
      </c>
      <c r="G59" s="12">
        <v>2</v>
      </c>
      <c r="H59" s="8">
        <v>1.03</v>
      </c>
      <c r="I59" s="12">
        <v>0</v>
      </c>
    </row>
    <row r="60" spans="2:9" ht="15" customHeight="1" x14ac:dyDescent="0.2">
      <c r="B60" t="s">
        <v>189</v>
      </c>
      <c r="C60" s="12">
        <v>9</v>
      </c>
      <c r="D60" s="8">
        <v>2.1</v>
      </c>
      <c r="E60" s="12">
        <v>7</v>
      </c>
      <c r="F60" s="8">
        <v>3.03</v>
      </c>
      <c r="G60" s="12">
        <v>2</v>
      </c>
      <c r="H60" s="8">
        <v>1.03</v>
      </c>
      <c r="I60" s="12">
        <v>0</v>
      </c>
    </row>
    <row r="61" spans="2:9" ht="15" customHeight="1" x14ac:dyDescent="0.2">
      <c r="B61" t="s">
        <v>161</v>
      </c>
      <c r="C61" s="12">
        <v>8</v>
      </c>
      <c r="D61" s="8">
        <v>1.87</v>
      </c>
      <c r="E61" s="12">
        <v>3</v>
      </c>
      <c r="F61" s="8">
        <v>1.3</v>
      </c>
      <c r="G61" s="12">
        <v>5</v>
      </c>
      <c r="H61" s="8">
        <v>2.56</v>
      </c>
      <c r="I61" s="12">
        <v>0</v>
      </c>
    </row>
    <row r="62" spans="2:9" ht="15" customHeight="1" x14ac:dyDescent="0.2">
      <c r="B62" t="s">
        <v>135</v>
      </c>
      <c r="C62" s="12">
        <v>8</v>
      </c>
      <c r="D62" s="8">
        <v>1.87</v>
      </c>
      <c r="E62" s="12">
        <v>8</v>
      </c>
      <c r="F62" s="8">
        <v>3.46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219</v>
      </c>
      <c r="C63" s="12">
        <v>7</v>
      </c>
      <c r="D63" s="8">
        <v>1.64</v>
      </c>
      <c r="E63" s="12">
        <v>6</v>
      </c>
      <c r="F63" s="8">
        <v>2.6</v>
      </c>
      <c r="G63" s="12">
        <v>1</v>
      </c>
      <c r="H63" s="8">
        <v>0.51</v>
      </c>
      <c r="I63" s="12">
        <v>0</v>
      </c>
    </row>
    <row r="64" spans="2:9" ht="15" customHeight="1" x14ac:dyDescent="0.2">
      <c r="B64" t="s">
        <v>124</v>
      </c>
      <c r="C64" s="12">
        <v>7</v>
      </c>
      <c r="D64" s="8">
        <v>1.64</v>
      </c>
      <c r="E64" s="12">
        <v>1</v>
      </c>
      <c r="F64" s="8">
        <v>0.43</v>
      </c>
      <c r="G64" s="12">
        <v>6</v>
      </c>
      <c r="H64" s="8">
        <v>3.08</v>
      </c>
      <c r="I64" s="12">
        <v>0</v>
      </c>
    </row>
    <row r="65" spans="2:9" ht="15" customHeight="1" x14ac:dyDescent="0.2">
      <c r="B65" t="s">
        <v>148</v>
      </c>
      <c r="C65" s="12">
        <v>7</v>
      </c>
      <c r="D65" s="8">
        <v>1.64</v>
      </c>
      <c r="E65" s="12">
        <v>5</v>
      </c>
      <c r="F65" s="8">
        <v>2.16</v>
      </c>
      <c r="G65" s="12">
        <v>2</v>
      </c>
      <c r="H65" s="8">
        <v>1.03</v>
      </c>
      <c r="I65" s="12">
        <v>0</v>
      </c>
    </row>
    <row r="66" spans="2:9" ht="15" customHeight="1" x14ac:dyDescent="0.2">
      <c r="B66" t="s">
        <v>121</v>
      </c>
      <c r="C66" s="12">
        <v>6</v>
      </c>
      <c r="D66" s="8">
        <v>1.4</v>
      </c>
      <c r="E66" s="12">
        <v>2</v>
      </c>
      <c r="F66" s="8">
        <v>0.87</v>
      </c>
      <c r="G66" s="12">
        <v>4</v>
      </c>
      <c r="H66" s="8">
        <v>2.0499999999999998</v>
      </c>
      <c r="I66" s="12">
        <v>0</v>
      </c>
    </row>
    <row r="67" spans="2:9" ht="15" customHeight="1" x14ac:dyDescent="0.2">
      <c r="B67" t="s">
        <v>122</v>
      </c>
      <c r="C67" s="12">
        <v>6</v>
      </c>
      <c r="D67" s="8">
        <v>1.4</v>
      </c>
      <c r="E67" s="12">
        <v>4</v>
      </c>
      <c r="F67" s="8">
        <v>1.73</v>
      </c>
      <c r="G67" s="12">
        <v>2</v>
      </c>
      <c r="H67" s="8">
        <v>1.03</v>
      </c>
      <c r="I67" s="12">
        <v>0</v>
      </c>
    </row>
    <row r="68" spans="2:9" ht="15" customHeight="1" x14ac:dyDescent="0.2">
      <c r="B68" t="s">
        <v>213</v>
      </c>
      <c r="C68" s="12">
        <v>6</v>
      </c>
      <c r="D68" s="8">
        <v>1.4</v>
      </c>
      <c r="E68" s="12">
        <v>1</v>
      </c>
      <c r="F68" s="8">
        <v>0.43</v>
      </c>
      <c r="G68" s="12">
        <v>5</v>
      </c>
      <c r="H68" s="8">
        <v>2.56</v>
      </c>
      <c r="I68" s="12">
        <v>0</v>
      </c>
    </row>
    <row r="70" spans="2:9" ht="15" customHeight="1" x14ac:dyDescent="0.2">
      <c r="B70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1C53-6743-4FB1-ACBD-11AC362C27DC}">
  <sheetPr>
    <pageSetUpPr fitToPage="1"/>
  </sheetPr>
  <dimension ref="B2:I10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270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29</v>
      </c>
      <c r="D6" s="8">
        <v>34.520000000000003</v>
      </c>
      <c r="E6" s="12">
        <v>17</v>
      </c>
      <c r="F6" s="8">
        <v>28.81</v>
      </c>
      <c r="G6" s="12">
        <v>12</v>
      </c>
      <c r="H6" s="8">
        <v>48</v>
      </c>
      <c r="I6" s="12">
        <v>0</v>
      </c>
    </row>
    <row r="7" spans="2:9" ht="15" customHeight="1" x14ac:dyDescent="0.2">
      <c r="B7" t="s">
        <v>38</v>
      </c>
      <c r="C7" s="12">
        <v>9</v>
      </c>
      <c r="D7" s="8">
        <v>10.71</v>
      </c>
      <c r="E7" s="12">
        <v>6</v>
      </c>
      <c r="F7" s="8">
        <v>10.17</v>
      </c>
      <c r="G7" s="12">
        <v>3</v>
      </c>
      <c r="H7" s="8">
        <v>12</v>
      </c>
      <c r="I7" s="12">
        <v>0</v>
      </c>
    </row>
    <row r="8" spans="2:9" ht="15" customHeight="1" x14ac:dyDescent="0.2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42</v>
      </c>
      <c r="C11" s="12">
        <v>10</v>
      </c>
      <c r="D11" s="8">
        <v>11.9</v>
      </c>
      <c r="E11" s="12">
        <v>10</v>
      </c>
      <c r="F11" s="8">
        <v>16.95</v>
      </c>
      <c r="G11" s="12">
        <v>0</v>
      </c>
      <c r="H11" s="8">
        <v>0</v>
      </c>
      <c r="I11" s="12">
        <v>0</v>
      </c>
    </row>
    <row r="12" spans="2:9" ht="15" customHeight="1" x14ac:dyDescent="0.2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44</v>
      </c>
      <c r="C13" s="12">
        <v>2</v>
      </c>
      <c r="D13" s="8">
        <v>2.38</v>
      </c>
      <c r="E13" s="12">
        <v>1</v>
      </c>
      <c r="F13" s="8">
        <v>1.69</v>
      </c>
      <c r="G13" s="12">
        <v>1</v>
      </c>
      <c r="H13" s="8">
        <v>4</v>
      </c>
      <c r="I13" s="12">
        <v>0</v>
      </c>
    </row>
    <row r="14" spans="2:9" ht="15" customHeight="1" x14ac:dyDescent="0.2">
      <c r="B14" t="s">
        <v>45</v>
      </c>
      <c r="C14" s="12">
        <v>2</v>
      </c>
      <c r="D14" s="8">
        <v>2.38</v>
      </c>
      <c r="E14" s="12">
        <v>0</v>
      </c>
      <c r="F14" s="8">
        <v>0</v>
      </c>
      <c r="G14" s="12">
        <v>2</v>
      </c>
      <c r="H14" s="8">
        <v>8</v>
      </c>
      <c r="I14" s="12">
        <v>0</v>
      </c>
    </row>
    <row r="15" spans="2:9" ht="15" customHeight="1" x14ac:dyDescent="0.2">
      <c r="B15" t="s">
        <v>46</v>
      </c>
      <c r="C15" s="12">
        <v>7</v>
      </c>
      <c r="D15" s="8">
        <v>8.33</v>
      </c>
      <c r="E15" s="12">
        <v>3</v>
      </c>
      <c r="F15" s="8">
        <v>5.08</v>
      </c>
      <c r="G15" s="12">
        <v>4</v>
      </c>
      <c r="H15" s="8">
        <v>16</v>
      </c>
      <c r="I15" s="12">
        <v>0</v>
      </c>
    </row>
    <row r="16" spans="2:9" ht="15" customHeight="1" x14ac:dyDescent="0.2">
      <c r="B16" t="s">
        <v>47</v>
      </c>
      <c r="C16" s="12">
        <v>12</v>
      </c>
      <c r="D16" s="8">
        <v>14.29</v>
      </c>
      <c r="E16" s="12">
        <v>11</v>
      </c>
      <c r="F16" s="8">
        <v>18.64</v>
      </c>
      <c r="G16" s="12">
        <v>1</v>
      </c>
      <c r="H16" s="8">
        <v>4</v>
      </c>
      <c r="I16" s="12">
        <v>0</v>
      </c>
    </row>
    <row r="17" spans="2:9" ht="15" customHeight="1" x14ac:dyDescent="0.2">
      <c r="B17" t="s">
        <v>48</v>
      </c>
      <c r="C17" s="12">
        <v>6</v>
      </c>
      <c r="D17" s="8">
        <v>7.14</v>
      </c>
      <c r="E17" s="12">
        <v>6</v>
      </c>
      <c r="F17" s="8">
        <v>10.17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49</v>
      </c>
      <c r="C18" s="12">
        <v>4</v>
      </c>
      <c r="D18" s="8">
        <v>4.76</v>
      </c>
      <c r="E18" s="12">
        <v>3</v>
      </c>
      <c r="F18" s="8">
        <v>5.08</v>
      </c>
      <c r="G18" s="12">
        <v>1</v>
      </c>
      <c r="H18" s="8">
        <v>4</v>
      </c>
      <c r="I18" s="12">
        <v>0</v>
      </c>
    </row>
    <row r="19" spans="2:9" ht="15" customHeight="1" x14ac:dyDescent="0.2">
      <c r="B19" t="s">
        <v>50</v>
      </c>
      <c r="C19" s="12">
        <v>3</v>
      </c>
      <c r="D19" s="8">
        <v>3.57</v>
      </c>
      <c r="E19" s="12">
        <v>2</v>
      </c>
      <c r="F19" s="8">
        <v>3.39</v>
      </c>
      <c r="G19" s="12">
        <v>1</v>
      </c>
      <c r="H19" s="8">
        <v>4</v>
      </c>
      <c r="I19" s="12">
        <v>0</v>
      </c>
    </row>
    <row r="20" spans="2:9" ht="15" customHeight="1" x14ac:dyDescent="0.2">
      <c r="B20" s="9" t="s">
        <v>243</v>
      </c>
      <c r="C20" s="12">
        <f>SUM(LTBL_10428[総数／事業所数])</f>
        <v>84</v>
      </c>
      <c r="E20" s="12">
        <f>SUBTOTAL(109,LTBL_10428[個人／事業所数])</f>
        <v>59</v>
      </c>
      <c r="G20" s="12">
        <f>SUBTOTAL(109,LTBL_10428[法人／事業所数])</f>
        <v>25</v>
      </c>
      <c r="I20" s="12">
        <f>SUBTOTAL(109,LTBL_10428[法人以外の団体／事業所数])</f>
        <v>0</v>
      </c>
    </row>
    <row r="21" spans="2:9" ht="15" customHeight="1" x14ac:dyDescent="0.2">
      <c r="E21" s="11">
        <f>LTBL_10428[[#Totals],[個人／事業所数]]/LTBL_10428[[#Totals],[総数／事業所数]]</f>
        <v>0.70238095238095233</v>
      </c>
      <c r="G21" s="11">
        <f>LTBL_10428[[#Totals],[法人／事業所数]]/LTBL_10428[[#Totals],[総数／事業所数]]</f>
        <v>0.29761904761904762</v>
      </c>
      <c r="I21" s="11">
        <f>LTBL_10428[[#Totals],[法人以外の団体／事業所数]]/LTBL_10428[[#Totals],[総数／事業所数]]</f>
        <v>0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59</v>
      </c>
      <c r="C24" s="12">
        <v>16</v>
      </c>
      <c r="D24" s="8">
        <v>19.05</v>
      </c>
      <c r="E24" s="12">
        <v>8</v>
      </c>
      <c r="F24" s="8">
        <v>13.56</v>
      </c>
      <c r="G24" s="12">
        <v>8</v>
      </c>
      <c r="H24" s="8">
        <v>32</v>
      </c>
      <c r="I24" s="12">
        <v>0</v>
      </c>
    </row>
    <row r="25" spans="2:9" ht="15" customHeight="1" x14ac:dyDescent="0.2">
      <c r="B25" t="s">
        <v>74</v>
      </c>
      <c r="C25" s="12">
        <v>12</v>
      </c>
      <c r="D25" s="8">
        <v>14.29</v>
      </c>
      <c r="E25" s="12">
        <v>11</v>
      </c>
      <c r="F25" s="8">
        <v>18.64</v>
      </c>
      <c r="G25" s="12">
        <v>1</v>
      </c>
      <c r="H25" s="8">
        <v>4</v>
      </c>
      <c r="I25" s="12">
        <v>0</v>
      </c>
    </row>
    <row r="26" spans="2:9" ht="15" customHeight="1" x14ac:dyDescent="0.2">
      <c r="B26" t="s">
        <v>61</v>
      </c>
      <c r="C26" s="12">
        <v>7</v>
      </c>
      <c r="D26" s="8">
        <v>8.33</v>
      </c>
      <c r="E26" s="12">
        <v>4</v>
      </c>
      <c r="F26" s="8">
        <v>6.78</v>
      </c>
      <c r="G26" s="12">
        <v>3</v>
      </c>
      <c r="H26" s="8">
        <v>12</v>
      </c>
      <c r="I26" s="12">
        <v>0</v>
      </c>
    </row>
    <row r="27" spans="2:9" ht="15" customHeight="1" x14ac:dyDescent="0.2">
      <c r="B27" t="s">
        <v>60</v>
      </c>
      <c r="C27" s="12">
        <v>6</v>
      </c>
      <c r="D27" s="8">
        <v>7.14</v>
      </c>
      <c r="E27" s="12">
        <v>5</v>
      </c>
      <c r="F27" s="8">
        <v>8.4700000000000006</v>
      </c>
      <c r="G27" s="12">
        <v>1</v>
      </c>
      <c r="H27" s="8">
        <v>4</v>
      </c>
      <c r="I27" s="12">
        <v>0</v>
      </c>
    </row>
    <row r="28" spans="2:9" ht="15" customHeight="1" x14ac:dyDescent="0.2">
      <c r="B28" t="s">
        <v>75</v>
      </c>
      <c r="C28" s="12">
        <v>6</v>
      </c>
      <c r="D28" s="8">
        <v>7.14</v>
      </c>
      <c r="E28" s="12">
        <v>6</v>
      </c>
      <c r="F28" s="8">
        <v>10.17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85</v>
      </c>
      <c r="C29" s="12">
        <v>4</v>
      </c>
      <c r="D29" s="8">
        <v>4.76</v>
      </c>
      <c r="E29" s="12">
        <v>2</v>
      </c>
      <c r="F29" s="8">
        <v>3.39</v>
      </c>
      <c r="G29" s="12">
        <v>2</v>
      </c>
      <c r="H29" s="8">
        <v>8</v>
      </c>
      <c r="I29" s="12">
        <v>0</v>
      </c>
    </row>
    <row r="30" spans="2:9" ht="15" customHeight="1" x14ac:dyDescent="0.2">
      <c r="B30" t="s">
        <v>92</v>
      </c>
      <c r="C30" s="12">
        <v>3</v>
      </c>
      <c r="D30" s="8">
        <v>3.57</v>
      </c>
      <c r="E30" s="12">
        <v>2</v>
      </c>
      <c r="F30" s="8">
        <v>3.39</v>
      </c>
      <c r="G30" s="12">
        <v>1</v>
      </c>
      <c r="H30" s="8">
        <v>4</v>
      </c>
      <c r="I30" s="12">
        <v>0</v>
      </c>
    </row>
    <row r="31" spans="2:9" ht="15" customHeight="1" x14ac:dyDescent="0.2">
      <c r="B31" t="s">
        <v>65</v>
      </c>
      <c r="C31" s="12">
        <v>3</v>
      </c>
      <c r="D31" s="8">
        <v>3.57</v>
      </c>
      <c r="E31" s="12">
        <v>3</v>
      </c>
      <c r="F31" s="8">
        <v>5.08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98</v>
      </c>
      <c r="C32" s="12">
        <v>3</v>
      </c>
      <c r="D32" s="8">
        <v>3.57</v>
      </c>
      <c r="E32" s="12">
        <v>0</v>
      </c>
      <c r="F32" s="8">
        <v>0</v>
      </c>
      <c r="G32" s="12">
        <v>3</v>
      </c>
      <c r="H32" s="8">
        <v>12</v>
      </c>
      <c r="I32" s="12">
        <v>0</v>
      </c>
    </row>
    <row r="33" spans="2:9" ht="15" customHeight="1" x14ac:dyDescent="0.2">
      <c r="B33" t="s">
        <v>76</v>
      </c>
      <c r="C33" s="12">
        <v>3</v>
      </c>
      <c r="D33" s="8">
        <v>3.57</v>
      </c>
      <c r="E33" s="12">
        <v>3</v>
      </c>
      <c r="F33" s="8">
        <v>5.08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84</v>
      </c>
      <c r="C34" s="12">
        <v>2</v>
      </c>
      <c r="D34" s="8">
        <v>2.38</v>
      </c>
      <c r="E34" s="12">
        <v>2</v>
      </c>
      <c r="F34" s="8">
        <v>3.39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81</v>
      </c>
      <c r="C35" s="12">
        <v>2</v>
      </c>
      <c r="D35" s="8">
        <v>2.38</v>
      </c>
      <c r="E35" s="12">
        <v>2</v>
      </c>
      <c r="F35" s="8">
        <v>3.39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66</v>
      </c>
      <c r="C36" s="12">
        <v>2</v>
      </c>
      <c r="D36" s="8">
        <v>2.38</v>
      </c>
      <c r="E36" s="12">
        <v>2</v>
      </c>
      <c r="F36" s="8">
        <v>3.39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88</v>
      </c>
      <c r="C37" s="12">
        <v>2</v>
      </c>
      <c r="D37" s="8">
        <v>2.38</v>
      </c>
      <c r="E37" s="12">
        <v>1</v>
      </c>
      <c r="F37" s="8">
        <v>1.69</v>
      </c>
      <c r="G37" s="12">
        <v>1</v>
      </c>
      <c r="H37" s="8">
        <v>4</v>
      </c>
      <c r="I37" s="12">
        <v>0</v>
      </c>
    </row>
    <row r="38" spans="2:9" ht="15" customHeight="1" x14ac:dyDescent="0.2">
      <c r="B38" t="s">
        <v>73</v>
      </c>
      <c r="C38" s="12">
        <v>2</v>
      </c>
      <c r="D38" s="8">
        <v>2.38</v>
      </c>
      <c r="E38" s="12">
        <v>2</v>
      </c>
      <c r="F38" s="8">
        <v>3.39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87</v>
      </c>
      <c r="C39" s="12">
        <v>1</v>
      </c>
      <c r="D39" s="8">
        <v>1.19</v>
      </c>
      <c r="E39" s="12">
        <v>1</v>
      </c>
      <c r="F39" s="8">
        <v>1.69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67</v>
      </c>
      <c r="C40" s="12">
        <v>1</v>
      </c>
      <c r="D40" s="8">
        <v>1.19</v>
      </c>
      <c r="E40" s="12">
        <v>1</v>
      </c>
      <c r="F40" s="8">
        <v>1.69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68</v>
      </c>
      <c r="C41" s="12">
        <v>1</v>
      </c>
      <c r="D41" s="8">
        <v>1.19</v>
      </c>
      <c r="E41" s="12">
        <v>1</v>
      </c>
      <c r="F41" s="8">
        <v>1.69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69</v>
      </c>
      <c r="C42" s="12">
        <v>1</v>
      </c>
      <c r="D42" s="8">
        <v>1.19</v>
      </c>
      <c r="E42" s="12">
        <v>1</v>
      </c>
      <c r="F42" s="8">
        <v>1.69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70</v>
      </c>
      <c r="C43" s="12">
        <v>1</v>
      </c>
      <c r="D43" s="8">
        <v>1.19</v>
      </c>
      <c r="E43" s="12">
        <v>0</v>
      </c>
      <c r="F43" s="8">
        <v>0</v>
      </c>
      <c r="G43" s="12">
        <v>1</v>
      </c>
      <c r="H43" s="8">
        <v>4</v>
      </c>
      <c r="I43" s="12">
        <v>0</v>
      </c>
    </row>
    <row r="44" spans="2:9" ht="15" customHeight="1" x14ac:dyDescent="0.2">
      <c r="B44" t="s">
        <v>71</v>
      </c>
      <c r="C44" s="12">
        <v>1</v>
      </c>
      <c r="D44" s="8">
        <v>1.19</v>
      </c>
      <c r="E44" s="12">
        <v>0</v>
      </c>
      <c r="F44" s="8">
        <v>0</v>
      </c>
      <c r="G44" s="12">
        <v>1</v>
      </c>
      <c r="H44" s="8">
        <v>4</v>
      </c>
      <c r="I44" s="12">
        <v>0</v>
      </c>
    </row>
    <row r="45" spans="2:9" ht="15" customHeight="1" x14ac:dyDescent="0.2">
      <c r="B45" t="s">
        <v>72</v>
      </c>
      <c r="C45" s="12">
        <v>1</v>
      </c>
      <c r="D45" s="8">
        <v>1.19</v>
      </c>
      <c r="E45" s="12">
        <v>0</v>
      </c>
      <c r="F45" s="8">
        <v>0</v>
      </c>
      <c r="G45" s="12">
        <v>1</v>
      </c>
      <c r="H45" s="8">
        <v>4</v>
      </c>
      <c r="I45" s="12">
        <v>0</v>
      </c>
    </row>
    <row r="46" spans="2:9" ht="15" customHeight="1" x14ac:dyDescent="0.2">
      <c r="B46" t="s">
        <v>77</v>
      </c>
      <c r="C46" s="12">
        <v>1</v>
      </c>
      <c r="D46" s="8">
        <v>1.19</v>
      </c>
      <c r="E46" s="12">
        <v>0</v>
      </c>
      <c r="F46" s="8">
        <v>0</v>
      </c>
      <c r="G46" s="12">
        <v>1</v>
      </c>
      <c r="H46" s="8">
        <v>4</v>
      </c>
      <c r="I46" s="12">
        <v>0</v>
      </c>
    </row>
    <row r="47" spans="2:9" ht="15" customHeight="1" x14ac:dyDescent="0.2">
      <c r="B47" t="s">
        <v>78</v>
      </c>
      <c r="C47" s="12">
        <v>1</v>
      </c>
      <c r="D47" s="8">
        <v>1.19</v>
      </c>
      <c r="E47" s="12">
        <v>1</v>
      </c>
      <c r="F47" s="8">
        <v>1.69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100</v>
      </c>
      <c r="C48" s="12">
        <v>1</v>
      </c>
      <c r="D48" s="8">
        <v>1.19</v>
      </c>
      <c r="E48" s="12">
        <v>1</v>
      </c>
      <c r="F48" s="8">
        <v>1.69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107</v>
      </c>
      <c r="C49" s="12">
        <v>1</v>
      </c>
      <c r="D49" s="8">
        <v>1.19</v>
      </c>
      <c r="E49" s="12">
        <v>0</v>
      </c>
      <c r="F49" s="8">
        <v>0</v>
      </c>
      <c r="G49" s="12">
        <v>1</v>
      </c>
      <c r="H49" s="8">
        <v>4</v>
      </c>
      <c r="I49" s="12">
        <v>0</v>
      </c>
    </row>
    <row r="52" spans="2:9" ht="33" customHeight="1" x14ac:dyDescent="0.2">
      <c r="B52" t="s">
        <v>245</v>
      </c>
      <c r="C52" s="10" t="s">
        <v>52</v>
      </c>
      <c r="D52" s="10" t="s">
        <v>53</v>
      </c>
      <c r="E52" s="10" t="s">
        <v>54</v>
      </c>
      <c r="F52" s="10" t="s">
        <v>55</v>
      </c>
      <c r="G52" s="10" t="s">
        <v>56</v>
      </c>
      <c r="H52" s="10" t="s">
        <v>57</v>
      </c>
      <c r="I52" s="10" t="s">
        <v>58</v>
      </c>
    </row>
    <row r="53" spans="2:9" ht="15" customHeight="1" x14ac:dyDescent="0.2">
      <c r="B53" t="s">
        <v>120</v>
      </c>
      <c r="C53" s="12">
        <v>6</v>
      </c>
      <c r="D53" s="8">
        <v>7.14</v>
      </c>
      <c r="E53" s="12">
        <v>2</v>
      </c>
      <c r="F53" s="8">
        <v>3.39</v>
      </c>
      <c r="G53" s="12">
        <v>4</v>
      </c>
      <c r="H53" s="8">
        <v>16</v>
      </c>
      <c r="I53" s="12">
        <v>0</v>
      </c>
    </row>
    <row r="54" spans="2:9" ht="15" customHeight="1" x14ac:dyDescent="0.2">
      <c r="B54" t="s">
        <v>122</v>
      </c>
      <c r="C54" s="12">
        <v>6</v>
      </c>
      <c r="D54" s="8">
        <v>7.14</v>
      </c>
      <c r="E54" s="12">
        <v>4</v>
      </c>
      <c r="F54" s="8">
        <v>6.78</v>
      </c>
      <c r="G54" s="12">
        <v>2</v>
      </c>
      <c r="H54" s="8">
        <v>8</v>
      </c>
      <c r="I54" s="12">
        <v>0</v>
      </c>
    </row>
    <row r="55" spans="2:9" ht="15" customHeight="1" x14ac:dyDescent="0.2">
      <c r="B55" t="s">
        <v>124</v>
      </c>
      <c r="C55" s="12">
        <v>5</v>
      </c>
      <c r="D55" s="8">
        <v>5.95</v>
      </c>
      <c r="E55" s="12">
        <v>4</v>
      </c>
      <c r="F55" s="8">
        <v>6.78</v>
      </c>
      <c r="G55" s="12">
        <v>1</v>
      </c>
      <c r="H55" s="8">
        <v>4</v>
      </c>
      <c r="I55" s="12">
        <v>0</v>
      </c>
    </row>
    <row r="56" spans="2:9" ht="15" customHeight="1" x14ac:dyDescent="0.2">
      <c r="B56" t="s">
        <v>135</v>
      </c>
      <c r="C56" s="12">
        <v>5</v>
      </c>
      <c r="D56" s="8">
        <v>5.95</v>
      </c>
      <c r="E56" s="12">
        <v>5</v>
      </c>
      <c r="F56" s="8">
        <v>8.4700000000000006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136</v>
      </c>
      <c r="C57" s="12">
        <v>5</v>
      </c>
      <c r="D57" s="8">
        <v>5.95</v>
      </c>
      <c r="E57" s="12">
        <v>5</v>
      </c>
      <c r="F57" s="8">
        <v>8.4700000000000006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137</v>
      </c>
      <c r="C58" s="12">
        <v>5</v>
      </c>
      <c r="D58" s="8">
        <v>5.95</v>
      </c>
      <c r="E58" s="12">
        <v>5</v>
      </c>
      <c r="F58" s="8">
        <v>8.4700000000000006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220</v>
      </c>
      <c r="C59" s="12">
        <v>4</v>
      </c>
      <c r="D59" s="8">
        <v>4.76</v>
      </c>
      <c r="E59" s="12">
        <v>2</v>
      </c>
      <c r="F59" s="8">
        <v>3.39</v>
      </c>
      <c r="G59" s="12">
        <v>2</v>
      </c>
      <c r="H59" s="8">
        <v>8</v>
      </c>
      <c r="I59" s="12">
        <v>0</v>
      </c>
    </row>
    <row r="60" spans="2:9" ht="15" customHeight="1" x14ac:dyDescent="0.2">
      <c r="B60" t="s">
        <v>121</v>
      </c>
      <c r="C60" s="12">
        <v>3</v>
      </c>
      <c r="D60" s="8">
        <v>3.57</v>
      </c>
      <c r="E60" s="12">
        <v>2</v>
      </c>
      <c r="F60" s="8">
        <v>3.39</v>
      </c>
      <c r="G60" s="12">
        <v>1</v>
      </c>
      <c r="H60" s="8">
        <v>4</v>
      </c>
      <c r="I60" s="12">
        <v>0</v>
      </c>
    </row>
    <row r="61" spans="2:9" ht="15" customHeight="1" x14ac:dyDescent="0.2">
      <c r="B61" t="s">
        <v>191</v>
      </c>
      <c r="C61" s="12">
        <v>3</v>
      </c>
      <c r="D61" s="8">
        <v>3.57</v>
      </c>
      <c r="E61" s="12">
        <v>0</v>
      </c>
      <c r="F61" s="8">
        <v>0</v>
      </c>
      <c r="G61" s="12">
        <v>3</v>
      </c>
      <c r="H61" s="8">
        <v>12</v>
      </c>
      <c r="I61" s="12">
        <v>0</v>
      </c>
    </row>
    <row r="62" spans="2:9" ht="15" customHeight="1" x14ac:dyDescent="0.2">
      <c r="B62" t="s">
        <v>123</v>
      </c>
      <c r="C62" s="12">
        <v>2</v>
      </c>
      <c r="D62" s="8">
        <v>2.38</v>
      </c>
      <c r="E62" s="12">
        <v>0</v>
      </c>
      <c r="F62" s="8">
        <v>0</v>
      </c>
      <c r="G62" s="12">
        <v>2</v>
      </c>
      <c r="H62" s="8">
        <v>8</v>
      </c>
      <c r="I62" s="12">
        <v>0</v>
      </c>
    </row>
    <row r="63" spans="2:9" ht="15" customHeight="1" x14ac:dyDescent="0.2">
      <c r="B63" t="s">
        <v>172</v>
      </c>
      <c r="C63" s="12">
        <v>2</v>
      </c>
      <c r="D63" s="8">
        <v>2.38</v>
      </c>
      <c r="E63" s="12">
        <v>2</v>
      </c>
      <c r="F63" s="8">
        <v>3.39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221</v>
      </c>
      <c r="C64" s="12">
        <v>2</v>
      </c>
      <c r="D64" s="8">
        <v>2.38</v>
      </c>
      <c r="E64" s="12">
        <v>2</v>
      </c>
      <c r="F64" s="8">
        <v>3.39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183</v>
      </c>
      <c r="C65" s="12">
        <v>2</v>
      </c>
      <c r="D65" s="8">
        <v>2.38</v>
      </c>
      <c r="E65" s="12">
        <v>2</v>
      </c>
      <c r="F65" s="8">
        <v>3.39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138</v>
      </c>
      <c r="C66" s="12">
        <v>2</v>
      </c>
      <c r="D66" s="8">
        <v>2.38</v>
      </c>
      <c r="E66" s="12">
        <v>2</v>
      </c>
      <c r="F66" s="8">
        <v>3.39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160</v>
      </c>
      <c r="C67" s="12">
        <v>1</v>
      </c>
      <c r="D67" s="8">
        <v>1.19</v>
      </c>
      <c r="E67" s="12">
        <v>0</v>
      </c>
      <c r="F67" s="8">
        <v>0</v>
      </c>
      <c r="G67" s="12">
        <v>1</v>
      </c>
      <c r="H67" s="8">
        <v>4</v>
      </c>
      <c r="I67" s="12">
        <v>0</v>
      </c>
    </row>
    <row r="68" spans="2:9" ht="15" customHeight="1" x14ac:dyDescent="0.2">
      <c r="B68" t="s">
        <v>156</v>
      </c>
      <c r="C68" s="12">
        <v>1</v>
      </c>
      <c r="D68" s="8">
        <v>1.19</v>
      </c>
      <c r="E68" s="12">
        <v>0</v>
      </c>
      <c r="F68" s="8">
        <v>0</v>
      </c>
      <c r="G68" s="12">
        <v>1</v>
      </c>
      <c r="H68" s="8">
        <v>4</v>
      </c>
      <c r="I68" s="12">
        <v>0</v>
      </c>
    </row>
    <row r="69" spans="2:9" ht="15" customHeight="1" x14ac:dyDescent="0.2">
      <c r="B69" t="s">
        <v>163</v>
      </c>
      <c r="C69" s="12">
        <v>1</v>
      </c>
      <c r="D69" s="8">
        <v>1.19</v>
      </c>
      <c r="E69" s="12">
        <v>1</v>
      </c>
      <c r="F69" s="8">
        <v>1.69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199</v>
      </c>
      <c r="C70" s="12">
        <v>1</v>
      </c>
      <c r="D70" s="8">
        <v>1.19</v>
      </c>
      <c r="E70" s="12">
        <v>1</v>
      </c>
      <c r="F70" s="8">
        <v>1.69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168</v>
      </c>
      <c r="C71" s="12">
        <v>1</v>
      </c>
      <c r="D71" s="8">
        <v>1.19</v>
      </c>
      <c r="E71" s="12">
        <v>1</v>
      </c>
      <c r="F71" s="8">
        <v>1.69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219</v>
      </c>
      <c r="C72" s="12">
        <v>1</v>
      </c>
      <c r="D72" s="8">
        <v>1.19</v>
      </c>
      <c r="E72" s="12">
        <v>1</v>
      </c>
      <c r="F72" s="8">
        <v>1.69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157</v>
      </c>
      <c r="C73" s="12">
        <v>1</v>
      </c>
      <c r="D73" s="8">
        <v>1.19</v>
      </c>
      <c r="E73" s="12">
        <v>1</v>
      </c>
      <c r="F73" s="8">
        <v>1.69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178</v>
      </c>
      <c r="C74" s="12">
        <v>1</v>
      </c>
      <c r="D74" s="8">
        <v>1.19</v>
      </c>
      <c r="E74" s="12">
        <v>0</v>
      </c>
      <c r="F74" s="8">
        <v>0</v>
      </c>
      <c r="G74" s="12">
        <v>1</v>
      </c>
      <c r="H74" s="8">
        <v>4</v>
      </c>
      <c r="I74" s="12">
        <v>0</v>
      </c>
    </row>
    <row r="75" spans="2:9" ht="15" customHeight="1" x14ac:dyDescent="0.2">
      <c r="B75" t="s">
        <v>216</v>
      </c>
      <c r="C75" s="12">
        <v>1</v>
      </c>
      <c r="D75" s="8">
        <v>1.19</v>
      </c>
      <c r="E75" s="12">
        <v>1</v>
      </c>
      <c r="F75" s="8">
        <v>1.69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165</v>
      </c>
      <c r="C76" s="12">
        <v>1</v>
      </c>
      <c r="D76" s="8">
        <v>1.19</v>
      </c>
      <c r="E76" s="12">
        <v>1</v>
      </c>
      <c r="F76" s="8">
        <v>1.69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222</v>
      </c>
      <c r="C77" s="12">
        <v>1</v>
      </c>
      <c r="D77" s="8">
        <v>1.19</v>
      </c>
      <c r="E77" s="12">
        <v>1</v>
      </c>
      <c r="F77" s="8">
        <v>1.69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154</v>
      </c>
      <c r="C78" s="12">
        <v>1</v>
      </c>
      <c r="D78" s="8">
        <v>1.19</v>
      </c>
      <c r="E78" s="12">
        <v>1</v>
      </c>
      <c r="F78" s="8">
        <v>1.69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223</v>
      </c>
      <c r="C79" s="12">
        <v>1</v>
      </c>
      <c r="D79" s="8">
        <v>1.19</v>
      </c>
      <c r="E79" s="12">
        <v>1</v>
      </c>
      <c r="F79" s="8">
        <v>1.69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126</v>
      </c>
      <c r="C80" s="12">
        <v>1</v>
      </c>
      <c r="D80" s="8">
        <v>1.19</v>
      </c>
      <c r="E80" s="12">
        <v>1</v>
      </c>
      <c r="F80" s="8">
        <v>1.69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161</v>
      </c>
      <c r="C81" s="12">
        <v>1</v>
      </c>
      <c r="D81" s="8">
        <v>1.19</v>
      </c>
      <c r="E81" s="12">
        <v>1</v>
      </c>
      <c r="F81" s="8">
        <v>1.69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212</v>
      </c>
      <c r="C82" s="12">
        <v>1</v>
      </c>
      <c r="D82" s="8">
        <v>1.19</v>
      </c>
      <c r="E82" s="12">
        <v>1</v>
      </c>
      <c r="F82" s="8">
        <v>1.69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140</v>
      </c>
      <c r="C83" s="12">
        <v>1</v>
      </c>
      <c r="D83" s="8">
        <v>1.19</v>
      </c>
      <c r="E83" s="12">
        <v>1</v>
      </c>
      <c r="F83" s="8">
        <v>1.69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131</v>
      </c>
      <c r="C84" s="12">
        <v>1</v>
      </c>
      <c r="D84" s="8">
        <v>1.19</v>
      </c>
      <c r="E84" s="12">
        <v>0</v>
      </c>
      <c r="F84" s="8">
        <v>0</v>
      </c>
      <c r="G84" s="12">
        <v>1</v>
      </c>
      <c r="H84" s="8">
        <v>4</v>
      </c>
      <c r="I84" s="12">
        <v>0</v>
      </c>
    </row>
    <row r="85" spans="2:9" ht="15" customHeight="1" x14ac:dyDescent="0.2">
      <c r="B85" t="s">
        <v>188</v>
      </c>
      <c r="C85" s="12">
        <v>1</v>
      </c>
      <c r="D85" s="8">
        <v>1.19</v>
      </c>
      <c r="E85" s="12">
        <v>0</v>
      </c>
      <c r="F85" s="8">
        <v>0</v>
      </c>
      <c r="G85" s="12">
        <v>1</v>
      </c>
      <c r="H85" s="8">
        <v>4</v>
      </c>
      <c r="I85" s="12">
        <v>0</v>
      </c>
    </row>
    <row r="86" spans="2:9" ht="15" customHeight="1" x14ac:dyDescent="0.2">
      <c r="B86" t="s">
        <v>141</v>
      </c>
      <c r="C86" s="12">
        <v>1</v>
      </c>
      <c r="D86" s="8">
        <v>1.19</v>
      </c>
      <c r="E86" s="12">
        <v>0</v>
      </c>
      <c r="F86" s="8">
        <v>0</v>
      </c>
      <c r="G86" s="12">
        <v>1</v>
      </c>
      <c r="H86" s="8">
        <v>4</v>
      </c>
      <c r="I86" s="12">
        <v>0</v>
      </c>
    </row>
    <row r="87" spans="2:9" ht="15" customHeight="1" x14ac:dyDescent="0.2">
      <c r="B87" t="s">
        <v>152</v>
      </c>
      <c r="C87" s="12">
        <v>1</v>
      </c>
      <c r="D87" s="8">
        <v>1.19</v>
      </c>
      <c r="E87" s="12">
        <v>1</v>
      </c>
      <c r="F87" s="8">
        <v>1.69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215</v>
      </c>
      <c r="C88" s="12">
        <v>1</v>
      </c>
      <c r="D88" s="8">
        <v>1.19</v>
      </c>
      <c r="E88" s="12">
        <v>0</v>
      </c>
      <c r="F88" s="8">
        <v>0</v>
      </c>
      <c r="G88" s="12">
        <v>1</v>
      </c>
      <c r="H88" s="8">
        <v>4</v>
      </c>
      <c r="I88" s="12">
        <v>0</v>
      </c>
    </row>
    <row r="89" spans="2:9" ht="15" customHeight="1" x14ac:dyDescent="0.2">
      <c r="B89" t="s">
        <v>132</v>
      </c>
      <c r="C89" s="12">
        <v>1</v>
      </c>
      <c r="D89" s="8">
        <v>1.19</v>
      </c>
      <c r="E89" s="12">
        <v>1</v>
      </c>
      <c r="F89" s="8">
        <v>1.69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153</v>
      </c>
      <c r="C90" s="12">
        <v>1</v>
      </c>
      <c r="D90" s="8">
        <v>1.19</v>
      </c>
      <c r="E90" s="12">
        <v>1</v>
      </c>
      <c r="F90" s="8">
        <v>1.69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155</v>
      </c>
      <c r="C91" s="12">
        <v>1</v>
      </c>
      <c r="D91" s="8">
        <v>1.19</v>
      </c>
      <c r="E91" s="12">
        <v>1</v>
      </c>
      <c r="F91" s="8">
        <v>1.69</v>
      </c>
      <c r="G91" s="12">
        <v>0</v>
      </c>
      <c r="H91" s="8">
        <v>0</v>
      </c>
      <c r="I91" s="12">
        <v>0</v>
      </c>
    </row>
    <row r="92" spans="2:9" ht="15" customHeight="1" x14ac:dyDescent="0.2">
      <c r="B92" t="s">
        <v>224</v>
      </c>
      <c r="C92" s="12">
        <v>1</v>
      </c>
      <c r="D92" s="8">
        <v>1.19</v>
      </c>
      <c r="E92" s="12">
        <v>0</v>
      </c>
      <c r="F92" s="8">
        <v>0</v>
      </c>
      <c r="G92" s="12">
        <v>1</v>
      </c>
      <c r="H92" s="8">
        <v>4</v>
      </c>
      <c r="I92" s="12">
        <v>0</v>
      </c>
    </row>
    <row r="93" spans="2:9" ht="15" customHeight="1" x14ac:dyDescent="0.2">
      <c r="B93" t="s">
        <v>142</v>
      </c>
      <c r="C93" s="12">
        <v>1</v>
      </c>
      <c r="D93" s="8">
        <v>1.19</v>
      </c>
      <c r="E93" s="12">
        <v>1</v>
      </c>
      <c r="F93" s="8">
        <v>1.69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194</v>
      </c>
      <c r="C94" s="12">
        <v>1</v>
      </c>
      <c r="D94" s="8">
        <v>1.19</v>
      </c>
      <c r="E94" s="12">
        <v>1</v>
      </c>
      <c r="F94" s="8">
        <v>1.69</v>
      </c>
      <c r="G94" s="12">
        <v>0</v>
      </c>
      <c r="H94" s="8">
        <v>0</v>
      </c>
      <c r="I94" s="12">
        <v>0</v>
      </c>
    </row>
    <row r="95" spans="2:9" ht="15" customHeight="1" x14ac:dyDescent="0.2">
      <c r="B95" t="s">
        <v>225</v>
      </c>
      <c r="C95" s="12">
        <v>1</v>
      </c>
      <c r="D95" s="8">
        <v>1.19</v>
      </c>
      <c r="E95" s="12">
        <v>0</v>
      </c>
      <c r="F95" s="8">
        <v>0</v>
      </c>
      <c r="G95" s="12">
        <v>1</v>
      </c>
      <c r="H95" s="8">
        <v>4</v>
      </c>
      <c r="I95" s="12">
        <v>0</v>
      </c>
    </row>
    <row r="96" spans="2:9" ht="15" customHeight="1" x14ac:dyDescent="0.2">
      <c r="B96" t="s">
        <v>139</v>
      </c>
      <c r="C96" s="12">
        <v>1</v>
      </c>
      <c r="D96" s="8">
        <v>1.19</v>
      </c>
      <c r="E96" s="12">
        <v>1</v>
      </c>
      <c r="F96" s="8">
        <v>1.69</v>
      </c>
      <c r="G96" s="12">
        <v>0</v>
      </c>
      <c r="H96" s="8">
        <v>0</v>
      </c>
      <c r="I96" s="12">
        <v>0</v>
      </c>
    </row>
    <row r="97" spans="2:9" ht="15" customHeight="1" x14ac:dyDescent="0.2">
      <c r="B97" t="s">
        <v>198</v>
      </c>
      <c r="C97" s="12">
        <v>1</v>
      </c>
      <c r="D97" s="8">
        <v>1.19</v>
      </c>
      <c r="E97" s="12">
        <v>1</v>
      </c>
      <c r="F97" s="8">
        <v>1.69</v>
      </c>
      <c r="G97" s="12">
        <v>0</v>
      </c>
      <c r="H97" s="8">
        <v>0</v>
      </c>
      <c r="I97" s="12">
        <v>0</v>
      </c>
    </row>
    <row r="98" spans="2:9" ht="15" customHeight="1" x14ac:dyDescent="0.2">
      <c r="B98" t="s">
        <v>200</v>
      </c>
      <c r="C98" s="12">
        <v>1</v>
      </c>
      <c r="D98" s="8">
        <v>1.19</v>
      </c>
      <c r="E98" s="12">
        <v>0</v>
      </c>
      <c r="F98" s="8">
        <v>0</v>
      </c>
      <c r="G98" s="12">
        <v>1</v>
      </c>
      <c r="H98" s="8">
        <v>4</v>
      </c>
      <c r="I98" s="12">
        <v>0</v>
      </c>
    </row>
    <row r="100" spans="2:9" ht="15" customHeight="1" x14ac:dyDescent="0.2">
      <c r="B100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74A7C-3974-478B-81E3-93114CE10849}">
  <sheetPr>
    <pageSetUpPr fitToPage="1"/>
  </sheetPr>
  <dimension ref="A1:I874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118</v>
      </c>
      <c r="B1" s="3" t="s">
        <v>119</v>
      </c>
      <c r="C1" s="7" t="s">
        <v>52</v>
      </c>
      <c r="D1" s="7" t="s">
        <v>53</v>
      </c>
      <c r="E1" s="7" t="s">
        <v>54</v>
      </c>
      <c r="F1" s="7" t="s">
        <v>55</v>
      </c>
      <c r="G1" s="7" t="s">
        <v>56</v>
      </c>
      <c r="H1" s="7" t="s">
        <v>57</v>
      </c>
      <c r="I1" s="7" t="s">
        <v>58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74</v>
      </c>
      <c r="C3" s="4">
        <v>5330</v>
      </c>
      <c r="D3" s="8">
        <v>10.37</v>
      </c>
      <c r="E3" s="4">
        <v>4624</v>
      </c>
      <c r="F3" s="8">
        <v>17.239999999999998</v>
      </c>
      <c r="G3" s="4">
        <v>704</v>
      </c>
      <c r="H3" s="8">
        <v>2.92</v>
      </c>
      <c r="I3" s="4">
        <v>1</v>
      </c>
    </row>
    <row r="4" spans="1:9" x14ac:dyDescent="0.2">
      <c r="A4" s="2">
        <v>2</v>
      </c>
      <c r="B4" s="1" t="s">
        <v>73</v>
      </c>
      <c r="C4" s="4">
        <v>4579</v>
      </c>
      <c r="D4" s="8">
        <v>8.91</v>
      </c>
      <c r="E4" s="4">
        <v>3900</v>
      </c>
      <c r="F4" s="8">
        <v>14.54</v>
      </c>
      <c r="G4" s="4">
        <v>678</v>
      </c>
      <c r="H4" s="8">
        <v>2.81</v>
      </c>
      <c r="I4" s="4">
        <v>1</v>
      </c>
    </row>
    <row r="5" spans="1:9" x14ac:dyDescent="0.2">
      <c r="A5" s="2">
        <v>3</v>
      </c>
      <c r="B5" s="1" t="s">
        <v>70</v>
      </c>
      <c r="C5" s="4">
        <v>3687</v>
      </c>
      <c r="D5" s="8">
        <v>7.17</v>
      </c>
      <c r="E5" s="4">
        <v>2031</v>
      </c>
      <c r="F5" s="8">
        <v>7.57</v>
      </c>
      <c r="G5" s="4">
        <v>1654</v>
      </c>
      <c r="H5" s="8">
        <v>6.86</v>
      </c>
      <c r="I5" s="4">
        <v>1</v>
      </c>
    </row>
    <row r="6" spans="1:9" x14ac:dyDescent="0.2">
      <c r="A6" s="2">
        <v>4</v>
      </c>
      <c r="B6" s="1" t="s">
        <v>59</v>
      </c>
      <c r="C6" s="4">
        <v>3644</v>
      </c>
      <c r="D6" s="8">
        <v>7.09</v>
      </c>
      <c r="E6" s="4">
        <v>1141</v>
      </c>
      <c r="F6" s="8">
        <v>4.25</v>
      </c>
      <c r="G6" s="4">
        <v>2502</v>
      </c>
      <c r="H6" s="8">
        <v>10.38</v>
      </c>
      <c r="I6" s="4">
        <v>1</v>
      </c>
    </row>
    <row r="7" spans="1:9" x14ac:dyDescent="0.2">
      <c r="A7" s="2">
        <v>5</v>
      </c>
      <c r="B7" s="1" t="s">
        <v>68</v>
      </c>
      <c r="C7" s="4">
        <v>3142</v>
      </c>
      <c r="D7" s="8">
        <v>6.11</v>
      </c>
      <c r="E7" s="4">
        <v>1565</v>
      </c>
      <c r="F7" s="8">
        <v>5.83</v>
      </c>
      <c r="G7" s="4">
        <v>1575</v>
      </c>
      <c r="H7" s="8">
        <v>6.54</v>
      </c>
      <c r="I7" s="4">
        <v>2</v>
      </c>
    </row>
    <row r="8" spans="1:9" x14ac:dyDescent="0.2">
      <c r="A8" s="2">
        <v>6</v>
      </c>
      <c r="B8" s="1" t="s">
        <v>60</v>
      </c>
      <c r="C8" s="4">
        <v>2610</v>
      </c>
      <c r="D8" s="8">
        <v>5.08</v>
      </c>
      <c r="E8" s="4">
        <v>1210</v>
      </c>
      <c r="F8" s="8">
        <v>4.51</v>
      </c>
      <c r="G8" s="4">
        <v>1399</v>
      </c>
      <c r="H8" s="8">
        <v>5.81</v>
      </c>
      <c r="I8" s="4">
        <v>1</v>
      </c>
    </row>
    <row r="9" spans="1:9" x14ac:dyDescent="0.2">
      <c r="A9" s="2">
        <v>7</v>
      </c>
      <c r="B9" s="1" t="s">
        <v>66</v>
      </c>
      <c r="C9" s="4">
        <v>2177</v>
      </c>
      <c r="D9" s="8">
        <v>4.24</v>
      </c>
      <c r="E9" s="4">
        <v>1464</v>
      </c>
      <c r="F9" s="8">
        <v>5.46</v>
      </c>
      <c r="G9" s="4">
        <v>705</v>
      </c>
      <c r="H9" s="8">
        <v>2.93</v>
      </c>
      <c r="I9" s="4">
        <v>8</v>
      </c>
    </row>
    <row r="10" spans="1:9" x14ac:dyDescent="0.2">
      <c r="A10" s="2">
        <v>8</v>
      </c>
      <c r="B10" s="1" t="s">
        <v>61</v>
      </c>
      <c r="C10" s="4">
        <v>1825</v>
      </c>
      <c r="D10" s="8">
        <v>3.55</v>
      </c>
      <c r="E10" s="4">
        <v>541</v>
      </c>
      <c r="F10" s="8">
        <v>2.02</v>
      </c>
      <c r="G10" s="4">
        <v>1284</v>
      </c>
      <c r="H10" s="8">
        <v>5.33</v>
      </c>
      <c r="I10" s="4">
        <v>0</v>
      </c>
    </row>
    <row r="11" spans="1:9" x14ac:dyDescent="0.2">
      <c r="A11" s="2">
        <v>9</v>
      </c>
      <c r="B11" s="1" t="s">
        <v>67</v>
      </c>
      <c r="C11" s="4">
        <v>1745</v>
      </c>
      <c r="D11" s="8">
        <v>3.4</v>
      </c>
      <c r="E11" s="4">
        <v>933</v>
      </c>
      <c r="F11" s="8">
        <v>3.48</v>
      </c>
      <c r="G11" s="4">
        <v>812</v>
      </c>
      <c r="H11" s="8">
        <v>3.37</v>
      </c>
      <c r="I11" s="4">
        <v>0</v>
      </c>
    </row>
    <row r="12" spans="1:9" x14ac:dyDescent="0.2">
      <c r="A12" s="2">
        <v>10</v>
      </c>
      <c r="B12" s="1" t="s">
        <v>75</v>
      </c>
      <c r="C12" s="4">
        <v>1703</v>
      </c>
      <c r="D12" s="8">
        <v>3.31</v>
      </c>
      <c r="E12" s="4">
        <v>1115</v>
      </c>
      <c r="F12" s="8">
        <v>4.16</v>
      </c>
      <c r="G12" s="4">
        <v>397</v>
      </c>
      <c r="H12" s="8">
        <v>1.65</v>
      </c>
      <c r="I12" s="4">
        <v>7</v>
      </c>
    </row>
    <row r="13" spans="1:9" x14ac:dyDescent="0.2">
      <c r="A13" s="2">
        <v>11</v>
      </c>
      <c r="B13" s="1" t="s">
        <v>76</v>
      </c>
      <c r="C13" s="4">
        <v>1554</v>
      </c>
      <c r="D13" s="8">
        <v>3.02</v>
      </c>
      <c r="E13" s="4">
        <v>1402</v>
      </c>
      <c r="F13" s="8">
        <v>5.23</v>
      </c>
      <c r="G13" s="4">
        <v>149</v>
      </c>
      <c r="H13" s="8">
        <v>0.62</v>
      </c>
      <c r="I13" s="4">
        <v>2</v>
      </c>
    </row>
    <row r="14" spans="1:9" x14ac:dyDescent="0.2">
      <c r="A14" s="2">
        <v>12</v>
      </c>
      <c r="B14" s="1" t="s">
        <v>71</v>
      </c>
      <c r="C14" s="4">
        <v>1293</v>
      </c>
      <c r="D14" s="8">
        <v>2.52</v>
      </c>
      <c r="E14" s="4">
        <v>828</v>
      </c>
      <c r="F14" s="8">
        <v>3.09</v>
      </c>
      <c r="G14" s="4">
        <v>464</v>
      </c>
      <c r="H14" s="8">
        <v>1.93</v>
      </c>
      <c r="I14" s="4">
        <v>1</v>
      </c>
    </row>
    <row r="15" spans="1:9" x14ac:dyDescent="0.2">
      <c r="A15" s="2">
        <v>13</v>
      </c>
      <c r="B15" s="1" t="s">
        <v>78</v>
      </c>
      <c r="C15" s="4">
        <v>1045</v>
      </c>
      <c r="D15" s="8">
        <v>2.0299999999999998</v>
      </c>
      <c r="E15" s="4">
        <v>783</v>
      </c>
      <c r="F15" s="8">
        <v>2.92</v>
      </c>
      <c r="G15" s="4">
        <v>262</v>
      </c>
      <c r="H15" s="8">
        <v>1.0900000000000001</v>
      </c>
      <c r="I15" s="4">
        <v>0</v>
      </c>
    </row>
    <row r="16" spans="1:9" x14ac:dyDescent="0.2">
      <c r="A16" s="2">
        <v>14</v>
      </c>
      <c r="B16" s="1" t="s">
        <v>63</v>
      </c>
      <c r="C16" s="4">
        <v>984</v>
      </c>
      <c r="D16" s="8">
        <v>1.91</v>
      </c>
      <c r="E16" s="4">
        <v>357</v>
      </c>
      <c r="F16" s="8">
        <v>1.33</v>
      </c>
      <c r="G16" s="4">
        <v>627</v>
      </c>
      <c r="H16" s="8">
        <v>2.6</v>
      </c>
      <c r="I16" s="4">
        <v>0</v>
      </c>
    </row>
    <row r="17" spans="1:9" x14ac:dyDescent="0.2">
      <c r="A17" s="2">
        <v>15</v>
      </c>
      <c r="B17" s="1" t="s">
        <v>65</v>
      </c>
      <c r="C17" s="4">
        <v>980</v>
      </c>
      <c r="D17" s="8">
        <v>1.91</v>
      </c>
      <c r="E17" s="4">
        <v>447</v>
      </c>
      <c r="F17" s="8">
        <v>1.67</v>
      </c>
      <c r="G17" s="4">
        <v>533</v>
      </c>
      <c r="H17" s="8">
        <v>2.21</v>
      </c>
      <c r="I17" s="4">
        <v>0</v>
      </c>
    </row>
    <row r="18" spans="1:9" x14ac:dyDescent="0.2">
      <c r="A18" s="2">
        <v>16</v>
      </c>
      <c r="B18" s="1" t="s">
        <v>72</v>
      </c>
      <c r="C18" s="4">
        <v>969</v>
      </c>
      <c r="D18" s="8">
        <v>1.89</v>
      </c>
      <c r="E18" s="4">
        <v>439</v>
      </c>
      <c r="F18" s="8">
        <v>1.64</v>
      </c>
      <c r="G18" s="4">
        <v>513</v>
      </c>
      <c r="H18" s="8">
        <v>2.13</v>
      </c>
      <c r="I18" s="4">
        <v>1</v>
      </c>
    </row>
    <row r="19" spans="1:9" x14ac:dyDescent="0.2">
      <c r="A19" s="2">
        <v>17</v>
      </c>
      <c r="B19" s="1" t="s">
        <v>62</v>
      </c>
      <c r="C19" s="4">
        <v>735</v>
      </c>
      <c r="D19" s="8">
        <v>1.43</v>
      </c>
      <c r="E19" s="4">
        <v>419</v>
      </c>
      <c r="F19" s="8">
        <v>1.56</v>
      </c>
      <c r="G19" s="4">
        <v>316</v>
      </c>
      <c r="H19" s="8">
        <v>1.31</v>
      </c>
      <c r="I19" s="4">
        <v>0</v>
      </c>
    </row>
    <row r="20" spans="1:9" x14ac:dyDescent="0.2">
      <c r="A20" s="2">
        <v>18</v>
      </c>
      <c r="B20" s="1" t="s">
        <v>69</v>
      </c>
      <c r="C20" s="4">
        <v>730</v>
      </c>
      <c r="D20" s="8">
        <v>1.42</v>
      </c>
      <c r="E20" s="4">
        <v>114</v>
      </c>
      <c r="F20" s="8">
        <v>0.43</v>
      </c>
      <c r="G20" s="4">
        <v>615</v>
      </c>
      <c r="H20" s="8">
        <v>2.5499999999999998</v>
      </c>
      <c r="I20" s="4">
        <v>1</v>
      </c>
    </row>
    <row r="21" spans="1:9" x14ac:dyDescent="0.2">
      <c r="A21" s="2">
        <v>19</v>
      </c>
      <c r="B21" s="1" t="s">
        <v>77</v>
      </c>
      <c r="C21" s="4">
        <v>711</v>
      </c>
      <c r="D21" s="8">
        <v>1.38</v>
      </c>
      <c r="E21" s="4">
        <v>13</v>
      </c>
      <c r="F21" s="8">
        <v>0.05</v>
      </c>
      <c r="G21" s="4">
        <v>629</v>
      </c>
      <c r="H21" s="8">
        <v>2.61</v>
      </c>
      <c r="I21" s="4">
        <v>24</v>
      </c>
    </row>
    <row r="22" spans="1:9" x14ac:dyDescent="0.2">
      <c r="A22" s="2">
        <v>20</v>
      </c>
      <c r="B22" s="1" t="s">
        <v>64</v>
      </c>
      <c r="C22" s="4">
        <v>709</v>
      </c>
      <c r="D22" s="8">
        <v>1.38</v>
      </c>
      <c r="E22" s="4">
        <v>78</v>
      </c>
      <c r="F22" s="8">
        <v>0.28999999999999998</v>
      </c>
      <c r="G22" s="4">
        <v>631</v>
      </c>
      <c r="H22" s="8">
        <v>2.62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74</v>
      </c>
      <c r="C25" s="4">
        <v>925</v>
      </c>
      <c r="D25" s="8">
        <v>10.74</v>
      </c>
      <c r="E25" s="4">
        <v>781</v>
      </c>
      <c r="F25" s="8">
        <v>18.809999999999999</v>
      </c>
      <c r="G25" s="4">
        <v>143</v>
      </c>
      <c r="H25" s="8">
        <v>3.23</v>
      </c>
      <c r="I25" s="4">
        <v>1</v>
      </c>
    </row>
    <row r="26" spans="1:9" x14ac:dyDescent="0.2">
      <c r="A26" s="2">
        <v>2</v>
      </c>
      <c r="B26" s="1" t="s">
        <v>73</v>
      </c>
      <c r="C26" s="4">
        <v>804</v>
      </c>
      <c r="D26" s="8">
        <v>9.33</v>
      </c>
      <c r="E26" s="4">
        <v>671</v>
      </c>
      <c r="F26" s="8">
        <v>16.16</v>
      </c>
      <c r="G26" s="4">
        <v>133</v>
      </c>
      <c r="H26" s="8">
        <v>3</v>
      </c>
      <c r="I26" s="4">
        <v>0</v>
      </c>
    </row>
    <row r="27" spans="1:9" x14ac:dyDescent="0.2">
      <c r="A27" s="2">
        <v>3</v>
      </c>
      <c r="B27" s="1" t="s">
        <v>70</v>
      </c>
      <c r="C27" s="4">
        <v>735</v>
      </c>
      <c r="D27" s="8">
        <v>8.5299999999999994</v>
      </c>
      <c r="E27" s="4">
        <v>386</v>
      </c>
      <c r="F27" s="8">
        <v>9.2899999999999991</v>
      </c>
      <c r="G27" s="4">
        <v>349</v>
      </c>
      <c r="H27" s="8">
        <v>7.88</v>
      </c>
      <c r="I27" s="4">
        <v>0</v>
      </c>
    </row>
    <row r="28" spans="1:9" x14ac:dyDescent="0.2">
      <c r="A28" s="2">
        <v>4</v>
      </c>
      <c r="B28" s="1" t="s">
        <v>59</v>
      </c>
      <c r="C28" s="4">
        <v>595</v>
      </c>
      <c r="D28" s="8">
        <v>6.91</v>
      </c>
      <c r="E28" s="4">
        <v>117</v>
      </c>
      <c r="F28" s="8">
        <v>2.82</v>
      </c>
      <c r="G28" s="4">
        <v>478</v>
      </c>
      <c r="H28" s="8">
        <v>10.79</v>
      </c>
      <c r="I28" s="4">
        <v>0</v>
      </c>
    </row>
    <row r="29" spans="1:9" x14ac:dyDescent="0.2">
      <c r="A29" s="2">
        <v>5</v>
      </c>
      <c r="B29" s="1" t="s">
        <v>68</v>
      </c>
      <c r="C29" s="4">
        <v>473</v>
      </c>
      <c r="D29" s="8">
        <v>5.49</v>
      </c>
      <c r="E29" s="4">
        <v>214</v>
      </c>
      <c r="F29" s="8">
        <v>5.15</v>
      </c>
      <c r="G29" s="4">
        <v>259</v>
      </c>
      <c r="H29" s="8">
        <v>5.85</v>
      </c>
      <c r="I29" s="4">
        <v>0</v>
      </c>
    </row>
    <row r="30" spans="1:9" x14ac:dyDescent="0.2">
      <c r="A30" s="2">
        <v>6</v>
      </c>
      <c r="B30" s="1" t="s">
        <v>60</v>
      </c>
      <c r="C30" s="4">
        <v>458</v>
      </c>
      <c r="D30" s="8">
        <v>5.32</v>
      </c>
      <c r="E30" s="4">
        <v>152</v>
      </c>
      <c r="F30" s="8">
        <v>3.66</v>
      </c>
      <c r="G30" s="4">
        <v>305</v>
      </c>
      <c r="H30" s="8">
        <v>6.88</v>
      </c>
      <c r="I30" s="4">
        <v>1</v>
      </c>
    </row>
    <row r="31" spans="1:9" x14ac:dyDescent="0.2">
      <c r="A31" s="2">
        <v>7</v>
      </c>
      <c r="B31" s="1" t="s">
        <v>75</v>
      </c>
      <c r="C31" s="4">
        <v>355</v>
      </c>
      <c r="D31" s="8">
        <v>4.12</v>
      </c>
      <c r="E31" s="4">
        <v>244</v>
      </c>
      <c r="F31" s="8">
        <v>5.88</v>
      </c>
      <c r="G31" s="4">
        <v>103</v>
      </c>
      <c r="H31" s="8">
        <v>2.33</v>
      </c>
      <c r="I31" s="4">
        <v>2</v>
      </c>
    </row>
    <row r="32" spans="1:9" x14ac:dyDescent="0.2">
      <c r="A32" s="2">
        <v>8</v>
      </c>
      <c r="B32" s="1" t="s">
        <v>66</v>
      </c>
      <c r="C32" s="4">
        <v>330</v>
      </c>
      <c r="D32" s="8">
        <v>3.83</v>
      </c>
      <c r="E32" s="4">
        <v>210</v>
      </c>
      <c r="F32" s="8">
        <v>5.0599999999999996</v>
      </c>
      <c r="G32" s="4">
        <v>119</v>
      </c>
      <c r="H32" s="8">
        <v>2.69</v>
      </c>
      <c r="I32" s="4">
        <v>1</v>
      </c>
    </row>
    <row r="33" spans="1:9" x14ac:dyDescent="0.2">
      <c r="A33" s="2">
        <v>9</v>
      </c>
      <c r="B33" s="1" t="s">
        <v>61</v>
      </c>
      <c r="C33" s="4">
        <v>319</v>
      </c>
      <c r="D33" s="8">
        <v>3.7</v>
      </c>
      <c r="E33" s="4">
        <v>70</v>
      </c>
      <c r="F33" s="8">
        <v>1.69</v>
      </c>
      <c r="G33" s="4">
        <v>249</v>
      </c>
      <c r="H33" s="8">
        <v>5.62</v>
      </c>
      <c r="I33" s="4">
        <v>0</v>
      </c>
    </row>
    <row r="34" spans="1:9" x14ac:dyDescent="0.2">
      <c r="A34" s="2">
        <v>9</v>
      </c>
      <c r="B34" s="1" t="s">
        <v>76</v>
      </c>
      <c r="C34" s="4">
        <v>319</v>
      </c>
      <c r="D34" s="8">
        <v>3.7</v>
      </c>
      <c r="E34" s="4">
        <v>282</v>
      </c>
      <c r="F34" s="8">
        <v>6.79</v>
      </c>
      <c r="G34" s="4">
        <v>37</v>
      </c>
      <c r="H34" s="8">
        <v>0.84</v>
      </c>
      <c r="I34" s="4">
        <v>0</v>
      </c>
    </row>
    <row r="35" spans="1:9" x14ac:dyDescent="0.2">
      <c r="A35" s="2">
        <v>11</v>
      </c>
      <c r="B35" s="1" t="s">
        <v>71</v>
      </c>
      <c r="C35" s="4">
        <v>291</v>
      </c>
      <c r="D35" s="8">
        <v>3.38</v>
      </c>
      <c r="E35" s="4">
        <v>186</v>
      </c>
      <c r="F35" s="8">
        <v>4.4800000000000004</v>
      </c>
      <c r="G35" s="4">
        <v>105</v>
      </c>
      <c r="H35" s="8">
        <v>2.37</v>
      </c>
      <c r="I35" s="4">
        <v>0</v>
      </c>
    </row>
    <row r="36" spans="1:9" x14ac:dyDescent="0.2">
      <c r="A36" s="2">
        <v>12</v>
      </c>
      <c r="B36" s="1" t="s">
        <v>67</v>
      </c>
      <c r="C36" s="4">
        <v>286</v>
      </c>
      <c r="D36" s="8">
        <v>3.32</v>
      </c>
      <c r="E36" s="4">
        <v>130</v>
      </c>
      <c r="F36" s="8">
        <v>3.13</v>
      </c>
      <c r="G36" s="4">
        <v>156</v>
      </c>
      <c r="H36" s="8">
        <v>3.52</v>
      </c>
      <c r="I36" s="4">
        <v>0</v>
      </c>
    </row>
    <row r="37" spans="1:9" x14ac:dyDescent="0.2">
      <c r="A37" s="2">
        <v>13</v>
      </c>
      <c r="B37" s="1" t="s">
        <v>72</v>
      </c>
      <c r="C37" s="4">
        <v>210</v>
      </c>
      <c r="D37" s="8">
        <v>2.44</v>
      </c>
      <c r="E37" s="4">
        <v>67</v>
      </c>
      <c r="F37" s="8">
        <v>1.61</v>
      </c>
      <c r="G37" s="4">
        <v>142</v>
      </c>
      <c r="H37" s="8">
        <v>3.21</v>
      </c>
      <c r="I37" s="4">
        <v>0</v>
      </c>
    </row>
    <row r="38" spans="1:9" x14ac:dyDescent="0.2">
      <c r="A38" s="2">
        <v>14</v>
      </c>
      <c r="B38" s="1" t="s">
        <v>78</v>
      </c>
      <c r="C38" s="4">
        <v>165</v>
      </c>
      <c r="D38" s="8">
        <v>1.92</v>
      </c>
      <c r="E38" s="4">
        <v>121</v>
      </c>
      <c r="F38" s="8">
        <v>2.91</v>
      </c>
      <c r="G38" s="4">
        <v>44</v>
      </c>
      <c r="H38" s="8">
        <v>0.99</v>
      </c>
      <c r="I38" s="4">
        <v>0</v>
      </c>
    </row>
    <row r="39" spans="1:9" x14ac:dyDescent="0.2">
      <c r="A39" s="2">
        <v>15</v>
      </c>
      <c r="B39" s="1" t="s">
        <v>65</v>
      </c>
      <c r="C39" s="4">
        <v>160</v>
      </c>
      <c r="D39" s="8">
        <v>1.86</v>
      </c>
      <c r="E39" s="4">
        <v>65</v>
      </c>
      <c r="F39" s="8">
        <v>1.57</v>
      </c>
      <c r="G39" s="4">
        <v>95</v>
      </c>
      <c r="H39" s="8">
        <v>2.14</v>
      </c>
      <c r="I39" s="4">
        <v>0</v>
      </c>
    </row>
    <row r="40" spans="1:9" x14ac:dyDescent="0.2">
      <c r="A40" s="2">
        <v>16</v>
      </c>
      <c r="B40" s="1" t="s">
        <v>69</v>
      </c>
      <c r="C40" s="4">
        <v>156</v>
      </c>
      <c r="D40" s="8">
        <v>1.81</v>
      </c>
      <c r="E40" s="4">
        <v>13</v>
      </c>
      <c r="F40" s="8">
        <v>0.31</v>
      </c>
      <c r="G40" s="4">
        <v>143</v>
      </c>
      <c r="H40" s="8">
        <v>3.23</v>
      </c>
      <c r="I40" s="4">
        <v>0</v>
      </c>
    </row>
    <row r="41" spans="1:9" x14ac:dyDescent="0.2">
      <c r="A41" s="2">
        <v>17</v>
      </c>
      <c r="B41" s="1" t="s">
        <v>77</v>
      </c>
      <c r="C41" s="4">
        <v>152</v>
      </c>
      <c r="D41" s="8">
        <v>1.76</v>
      </c>
      <c r="E41" s="4">
        <v>1</v>
      </c>
      <c r="F41" s="8">
        <v>0.02</v>
      </c>
      <c r="G41" s="4">
        <v>141</v>
      </c>
      <c r="H41" s="8">
        <v>3.18</v>
      </c>
      <c r="I41" s="4">
        <v>3</v>
      </c>
    </row>
    <row r="42" spans="1:9" x14ac:dyDescent="0.2">
      <c r="A42" s="2">
        <v>18</v>
      </c>
      <c r="B42" s="1" t="s">
        <v>64</v>
      </c>
      <c r="C42" s="4">
        <v>148</v>
      </c>
      <c r="D42" s="8">
        <v>1.72</v>
      </c>
      <c r="E42" s="4">
        <v>15</v>
      </c>
      <c r="F42" s="8">
        <v>0.36</v>
      </c>
      <c r="G42" s="4">
        <v>133</v>
      </c>
      <c r="H42" s="8">
        <v>3</v>
      </c>
      <c r="I42" s="4">
        <v>0</v>
      </c>
    </row>
    <row r="43" spans="1:9" x14ac:dyDescent="0.2">
      <c r="A43" s="2">
        <v>19</v>
      </c>
      <c r="B43" s="1" t="s">
        <v>79</v>
      </c>
      <c r="C43" s="4">
        <v>139</v>
      </c>
      <c r="D43" s="8">
        <v>1.61</v>
      </c>
      <c r="E43" s="4">
        <v>26</v>
      </c>
      <c r="F43" s="8">
        <v>0.63</v>
      </c>
      <c r="G43" s="4">
        <v>112</v>
      </c>
      <c r="H43" s="8">
        <v>2.5299999999999998</v>
      </c>
      <c r="I43" s="4">
        <v>1</v>
      </c>
    </row>
    <row r="44" spans="1:9" x14ac:dyDescent="0.2">
      <c r="A44" s="2">
        <v>20</v>
      </c>
      <c r="B44" s="1" t="s">
        <v>80</v>
      </c>
      <c r="C44" s="4">
        <v>105</v>
      </c>
      <c r="D44" s="8">
        <v>1.22</v>
      </c>
      <c r="E44" s="4">
        <v>45</v>
      </c>
      <c r="F44" s="8">
        <v>1.08</v>
      </c>
      <c r="G44" s="4">
        <v>60</v>
      </c>
      <c r="H44" s="8">
        <v>1.35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74</v>
      </c>
      <c r="C47" s="4">
        <v>992</v>
      </c>
      <c r="D47" s="8">
        <v>10.35</v>
      </c>
      <c r="E47" s="4">
        <v>844</v>
      </c>
      <c r="F47" s="8">
        <v>19.39</v>
      </c>
      <c r="G47" s="4">
        <v>148</v>
      </c>
      <c r="H47" s="8">
        <v>2.89</v>
      </c>
      <c r="I47" s="4">
        <v>0</v>
      </c>
    </row>
    <row r="48" spans="1:9" x14ac:dyDescent="0.2">
      <c r="A48" s="2">
        <v>2</v>
      </c>
      <c r="B48" s="1" t="s">
        <v>73</v>
      </c>
      <c r="C48" s="4">
        <v>893</v>
      </c>
      <c r="D48" s="8">
        <v>9.32</v>
      </c>
      <c r="E48" s="4">
        <v>730</v>
      </c>
      <c r="F48" s="8">
        <v>16.77</v>
      </c>
      <c r="G48" s="4">
        <v>163</v>
      </c>
      <c r="H48" s="8">
        <v>3.18</v>
      </c>
      <c r="I48" s="4">
        <v>0</v>
      </c>
    </row>
    <row r="49" spans="1:9" x14ac:dyDescent="0.2">
      <c r="A49" s="2">
        <v>3</v>
      </c>
      <c r="B49" s="1" t="s">
        <v>70</v>
      </c>
      <c r="C49" s="4">
        <v>759</v>
      </c>
      <c r="D49" s="8">
        <v>7.92</v>
      </c>
      <c r="E49" s="4">
        <v>308</v>
      </c>
      <c r="F49" s="8">
        <v>7.08</v>
      </c>
      <c r="G49" s="4">
        <v>450</v>
      </c>
      <c r="H49" s="8">
        <v>8.7799999999999994</v>
      </c>
      <c r="I49" s="4">
        <v>1</v>
      </c>
    </row>
    <row r="50" spans="1:9" x14ac:dyDescent="0.2">
      <c r="A50" s="2">
        <v>4</v>
      </c>
      <c r="B50" s="1" t="s">
        <v>59</v>
      </c>
      <c r="C50" s="4">
        <v>628</v>
      </c>
      <c r="D50" s="8">
        <v>6.55</v>
      </c>
      <c r="E50" s="4">
        <v>116</v>
      </c>
      <c r="F50" s="8">
        <v>2.66</v>
      </c>
      <c r="G50" s="4">
        <v>511</v>
      </c>
      <c r="H50" s="8">
        <v>9.9700000000000006</v>
      </c>
      <c r="I50" s="4">
        <v>1</v>
      </c>
    </row>
    <row r="51" spans="1:9" x14ac:dyDescent="0.2">
      <c r="A51" s="2">
        <v>5</v>
      </c>
      <c r="B51" s="1" t="s">
        <v>68</v>
      </c>
      <c r="C51" s="4">
        <v>564</v>
      </c>
      <c r="D51" s="8">
        <v>5.88</v>
      </c>
      <c r="E51" s="4">
        <v>264</v>
      </c>
      <c r="F51" s="8">
        <v>6.06</v>
      </c>
      <c r="G51" s="4">
        <v>299</v>
      </c>
      <c r="H51" s="8">
        <v>5.83</v>
      </c>
      <c r="I51" s="4">
        <v>1</v>
      </c>
    </row>
    <row r="52" spans="1:9" x14ac:dyDescent="0.2">
      <c r="A52" s="2">
        <v>6</v>
      </c>
      <c r="B52" s="1" t="s">
        <v>60</v>
      </c>
      <c r="C52" s="4">
        <v>407</v>
      </c>
      <c r="D52" s="8">
        <v>4.25</v>
      </c>
      <c r="E52" s="4">
        <v>134</v>
      </c>
      <c r="F52" s="8">
        <v>3.08</v>
      </c>
      <c r="G52" s="4">
        <v>273</v>
      </c>
      <c r="H52" s="8">
        <v>5.33</v>
      </c>
      <c r="I52" s="4">
        <v>0</v>
      </c>
    </row>
    <row r="53" spans="1:9" x14ac:dyDescent="0.2">
      <c r="A53" s="2">
        <v>7</v>
      </c>
      <c r="B53" s="1" t="s">
        <v>75</v>
      </c>
      <c r="C53" s="4">
        <v>368</v>
      </c>
      <c r="D53" s="8">
        <v>3.84</v>
      </c>
      <c r="E53" s="4">
        <v>227</v>
      </c>
      <c r="F53" s="8">
        <v>5.21</v>
      </c>
      <c r="G53" s="4">
        <v>90</v>
      </c>
      <c r="H53" s="8">
        <v>1.76</v>
      </c>
      <c r="I53" s="4">
        <v>2</v>
      </c>
    </row>
    <row r="54" spans="1:9" x14ac:dyDescent="0.2">
      <c r="A54" s="2">
        <v>8</v>
      </c>
      <c r="B54" s="1" t="s">
        <v>71</v>
      </c>
      <c r="C54" s="4">
        <v>363</v>
      </c>
      <c r="D54" s="8">
        <v>3.79</v>
      </c>
      <c r="E54" s="4">
        <v>208</v>
      </c>
      <c r="F54" s="8">
        <v>4.78</v>
      </c>
      <c r="G54" s="4">
        <v>154</v>
      </c>
      <c r="H54" s="8">
        <v>3</v>
      </c>
      <c r="I54" s="4">
        <v>1</v>
      </c>
    </row>
    <row r="55" spans="1:9" x14ac:dyDescent="0.2">
      <c r="A55" s="2">
        <v>9</v>
      </c>
      <c r="B55" s="1" t="s">
        <v>66</v>
      </c>
      <c r="C55" s="4">
        <v>359</v>
      </c>
      <c r="D55" s="8">
        <v>3.75</v>
      </c>
      <c r="E55" s="4">
        <v>211</v>
      </c>
      <c r="F55" s="8">
        <v>4.8499999999999996</v>
      </c>
      <c r="G55" s="4">
        <v>148</v>
      </c>
      <c r="H55" s="8">
        <v>2.89</v>
      </c>
      <c r="I55" s="4">
        <v>0</v>
      </c>
    </row>
    <row r="56" spans="1:9" x14ac:dyDescent="0.2">
      <c r="A56" s="2">
        <v>10</v>
      </c>
      <c r="B56" s="1" t="s">
        <v>61</v>
      </c>
      <c r="C56" s="4">
        <v>353</v>
      </c>
      <c r="D56" s="8">
        <v>3.68</v>
      </c>
      <c r="E56" s="4">
        <v>68</v>
      </c>
      <c r="F56" s="8">
        <v>1.56</v>
      </c>
      <c r="G56" s="4">
        <v>285</v>
      </c>
      <c r="H56" s="8">
        <v>5.56</v>
      </c>
      <c r="I56" s="4">
        <v>0</v>
      </c>
    </row>
    <row r="57" spans="1:9" x14ac:dyDescent="0.2">
      <c r="A57" s="2">
        <v>11</v>
      </c>
      <c r="B57" s="1" t="s">
        <v>76</v>
      </c>
      <c r="C57" s="4">
        <v>323</v>
      </c>
      <c r="D57" s="8">
        <v>3.37</v>
      </c>
      <c r="E57" s="4">
        <v>281</v>
      </c>
      <c r="F57" s="8">
        <v>6.46</v>
      </c>
      <c r="G57" s="4">
        <v>41</v>
      </c>
      <c r="H57" s="8">
        <v>0.8</v>
      </c>
      <c r="I57" s="4">
        <v>1</v>
      </c>
    </row>
    <row r="58" spans="1:9" x14ac:dyDescent="0.2">
      <c r="A58" s="2">
        <v>12</v>
      </c>
      <c r="B58" s="1" t="s">
        <v>67</v>
      </c>
      <c r="C58" s="4">
        <v>285</v>
      </c>
      <c r="D58" s="8">
        <v>2.97</v>
      </c>
      <c r="E58" s="4">
        <v>143</v>
      </c>
      <c r="F58" s="8">
        <v>3.29</v>
      </c>
      <c r="G58" s="4">
        <v>142</v>
      </c>
      <c r="H58" s="8">
        <v>2.77</v>
      </c>
      <c r="I58" s="4">
        <v>0</v>
      </c>
    </row>
    <row r="59" spans="1:9" x14ac:dyDescent="0.2">
      <c r="A59" s="2">
        <v>13</v>
      </c>
      <c r="B59" s="1" t="s">
        <v>65</v>
      </c>
      <c r="C59" s="4">
        <v>212</v>
      </c>
      <c r="D59" s="8">
        <v>2.21</v>
      </c>
      <c r="E59" s="4">
        <v>81</v>
      </c>
      <c r="F59" s="8">
        <v>1.86</v>
      </c>
      <c r="G59" s="4">
        <v>131</v>
      </c>
      <c r="H59" s="8">
        <v>2.56</v>
      </c>
      <c r="I59" s="4">
        <v>0</v>
      </c>
    </row>
    <row r="60" spans="1:9" x14ac:dyDescent="0.2">
      <c r="A60" s="2">
        <v>13</v>
      </c>
      <c r="B60" s="1" t="s">
        <v>72</v>
      </c>
      <c r="C60" s="4">
        <v>212</v>
      </c>
      <c r="D60" s="8">
        <v>2.21</v>
      </c>
      <c r="E60" s="4">
        <v>90</v>
      </c>
      <c r="F60" s="8">
        <v>2.0699999999999998</v>
      </c>
      <c r="G60" s="4">
        <v>119</v>
      </c>
      <c r="H60" s="8">
        <v>2.3199999999999998</v>
      </c>
      <c r="I60" s="4">
        <v>0</v>
      </c>
    </row>
    <row r="61" spans="1:9" x14ac:dyDescent="0.2">
      <c r="A61" s="2">
        <v>15</v>
      </c>
      <c r="B61" s="1" t="s">
        <v>69</v>
      </c>
      <c r="C61" s="4">
        <v>202</v>
      </c>
      <c r="D61" s="8">
        <v>2.11</v>
      </c>
      <c r="E61" s="4">
        <v>21</v>
      </c>
      <c r="F61" s="8">
        <v>0.48</v>
      </c>
      <c r="G61" s="4">
        <v>181</v>
      </c>
      <c r="H61" s="8">
        <v>3.53</v>
      </c>
      <c r="I61" s="4">
        <v>0</v>
      </c>
    </row>
    <row r="62" spans="1:9" x14ac:dyDescent="0.2">
      <c r="A62" s="2">
        <v>16</v>
      </c>
      <c r="B62" s="1" t="s">
        <v>64</v>
      </c>
      <c r="C62" s="4">
        <v>179</v>
      </c>
      <c r="D62" s="8">
        <v>1.87</v>
      </c>
      <c r="E62" s="4">
        <v>11</v>
      </c>
      <c r="F62" s="8">
        <v>0.25</v>
      </c>
      <c r="G62" s="4">
        <v>168</v>
      </c>
      <c r="H62" s="8">
        <v>3.28</v>
      </c>
      <c r="I62" s="4">
        <v>0</v>
      </c>
    </row>
    <row r="63" spans="1:9" x14ac:dyDescent="0.2">
      <c r="A63" s="2">
        <v>17</v>
      </c>
      <c r="B63" s="1" t="s">
        <v>81</v>
      </c>
      <c r="C63" s="4">
        <v>165</v>
      </c>
      <c r="D63" s="8">
        <v>1.72</v>
      </c>
      <c r="E63" s="4">
        <v>23</v>
      </c>
      <c r="F63" s="8">
        <v>0.53</v>
      </c>
      <c r="G63" s="4">
        <v>142</v>
      </c>
      <c r="H63" s="8">
        <v>2.77</v>
      </c>
      <c r="I63" s="4">
        <v>0</v>
      </c>
    </row>
    <row r="64" spans="1:9" x14ac:dyDescent="0.2">
      <c r="A64" s="2">
        <v>18</v>
      </c>
      <c r="B64" s="1" t="s">
        <v>78</v>
      </c>
      <c r="C64" s="4">
        <v>160</v>
      </c>
      <c r="D64" s="8">
        <v>1.67</v>
      </c>
      <c r="E64" s="4">
        <v>114</v>
      </c>
      <c r="F64" s="8">
        <v>2.62</v>
      </c>
      <c r="G64" s="4">
        <v>46</v>
      </c>
      <c r="H64" s="8">
        <v>0.9</v>
      </c>
      <c r="I64" s="4">
        <v>0</v>
      </c>
    </row>
    <row r="65" spans="1:9" x14ac:dyDescent="0.2">
      <c r="A65" s="2">
        <v>19</v>
      </c>
      <c r="B65" s="1" t="s">
        <v>79</v>
      </c>
      <c r="C65" s="4">
        <v>148</v>
      </c>
      <c r="D65" s="8">
        <v>1.54</v>
      </c>
      <c r="E65" s="4">
        <v>19</v>
      </c>
      <c r="F65" s="8">
        <v>0.44</v>
      </c>
      <c r="G65" s="4">
        <v>129</v>
      </c>
      <c r="H65" s="8">
        <v>2.52</v>
      </c>
      <c r="I65" s="4">
        <v>0</v>
      </c>
    </row>
    <row r="66" spans="1:9" x14ac:dyDescent="0.2">
      <c r="A66" s="2">
        <v>20</v>
      </c>
      <c r="B66" s="1" t="s">
        <v>63</v>
      </c>
      <c r="C66" s="4">
        <v>143</v>
      </c>
      <c r="D66" s="8">
        <v>1.49</v>
      </c>
      <c r="E66" s="4">
        <v>45</v>
      </c>
      <c r="F66" s="8">
        <v>1.03</v>
      </c>
      <c r="G66" s="4">
        <v>98</v>
      </c>
      <c r="H66" s="8">
        <v>1.91</v>
      </c>
      <c r="I66" s="4">
        <v>0</v>
      </c>
    </row>
    <row r="67" spans="1:9" x14ac:dyDescent="0.2">
      <c r="A67" s="2">
        <v>20</v>
      </c>
      <c r="B67" s="1" t="s">
        <v>77</v>
      </c>
      <c r="C67" s="4">
        <v>143</v>
      </c>
      <c r="D67" s="8">
        <v>1.49</v>
      </c>
      <c r="E67" s="4">
        <v>0</v>
      </c>
      <c r="F67" s="8">
        <v>0</v>
      </c>
      <c r="G67" s="4">
        <v>128</v>
      </c>
      <c r="H67" s="8">
        <v>2.5</v>
      </c>
      <c r="I67" s="4">
        <v>10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62</v>
      </c>
      <c r="C70" s="4">
        <v>384</v>
      </c>
      <c r="D70" s="8">
        <v>10.66</v>
      </c>
      <c r="E70" s="4">
        <v>217</v>
      </c>
      <c r="F70" s="8">
        <v>9.93</v>
      </c>
      <c r="G70" s="4">
        <v>167</v>
      </c>
      <c r="H70" s="8">
        <v>12</v>
      </c>
      <c r="I70" s="4">
        <v>0</v>
      </c>
    </row>
    <row r="71" spans="1:9" x14ac:dyDescent="0.2">
      <c r="A71" s="2">
        <v>2</v>
      </c>
      <c r="B71" s="1" t="s">
        <v>73</v>
      </c>
      <c r="C71" s="4">
        <v>379</v>
      </c>
      <c r="D71" s="8">
        <v>10.52</v>
      </c>
      <c r="E71" s="4">
        <v>334</v>
      </c>
      <c r="F71" s="8">
        <v>15.28</v>
      </c>
      <c r="G71" s="4">
        <v>44</v>
      </c>
      <c r="H71" s="8">
        <v>3.16</v>
      </c>
      <c r="I71" s="4">
        <v>1</v>
      </c>
    </row>
    <row r="72" spans="1:9" x14ac:dyDescent="0.2">
      <c r="A72" s="2">
        <v>3</v>
      </c>
      <c r="B72" s="1" t="s">
        <v>74</v>
      </c>
      <c r="C72" s="4">
        <v>357</v>
      </c>
      <c r="D72" s="8">
        <v>9.91</v>
      </c>
      <c r="E72" s="4">
        <v>324</v>
      </c>
      <c r="F72" s="8">
        <v>14.82</v>
      </c>
      <c r="G72" s="4">
        <v>33</v>
      </c>
      <c r="H72" s="8">
        <v>2.37</v>
      </c>
      <c r="I72" s="4">
        <v>0</v>
      </c>
    </row>
    <row r="73" spans="1:9" x14ac:dyDescent="0.2">
      <c r="A73" s="2">
        <v>4</v>
      </c>
      <c r="B73" s="1" t="s">
        <v>68</v>
      </c>
      <c r="C73" s="4">
        <v>237</v>
      </c>
      <c r="D73" s="8">
        <v>6.58</v>
      </c>
      <c r="E73" s="4">
        <v>133</v>
      </c>
      <c r="F73" s="8">
        <v>6.08</v>
      </c>
      <c r="G73" s="4">
        <v>104</v>
      </c>
      <c r="H73" s="8">
        <v>7.47</v>
      </c>
      <c r="I73" s="4">
        <v>0</v>
      </c>
    </row>
    <row r="74" spans="1:9" x14ac:dyDescent="0.2">
      <c r="A74" s="2">
        <v>5</v>
      </c>
      <c r="B74" s="1" t="s">
        <v>70</v>
      </c>
      <c r="C74" s="4">
        <v>205</v>
      </c>
      <c r="D74" s="8">
        <v>5.69</v>
      </c>
      <c r="E74" s="4">
        <v>121</v>
      </c>
      <c r="F74" s="8">
        <v>5.54</v>
      </c>
      <c r="G74" s="4">
        <v>84</v>
      </c>
      <c r="H74" s="8">
        <v>6.03</v>
      </c>
      <c r="I74" s="4">
        <v>0</v>
      </c>
    </row>
    <row r="75" spans="1:9" x14ac:dyDescent="0.2">
      <c r="A75" s="2">
        <v>6</v>
      </c>
      <c r="B75" s="1" t="s">
        <v>59</v>
      </c>
      <c r="C75" s="4">
        <v>199</v>
      </c>
      <c r="D75" s="8">
        <v>5.52</v>
      </c>
      <c r="E75" s="4">
        <v>82</v>
      </c>
      <c r="F75" s="8">
        <v>3.75</v>
      </c>
      <c r="G75" s="4">
        <v>117</v>
      </c>
      <c r="H75" s="8">
        <v>8.41</v>
      </c>
      <c r="I75" s="4">
        <v>0</v>
      </c>
    </row>
    <row r="76" spans="1:9" x14ac:dyDescent="0.2">
      <c r="A76" s="2">
        <v>6</v>
      </c>
      <c r="B76" s="1" t="s">
        <v>66</v>
      </c>
      <c r="C76" s="4">
        <v>199</v>
      </c>
      <c r="D76" s="8">
        <v>5.52</v>
      </c>
      <c r="E76" s="4">
        <v>156</v>
      </c>
      <c r="F76" s="8">
        <v>7.14</v>
      </c>
      <c r="G76" s="4">
        <v>42</v>
      </c>
      <c r="H76" s="8">
        <v>3.02</v>
      </c>
      <c r="I76" s="4">
        <v>1</v>
      </c>
    </row>
    <row r="77" spans="1:9" x14ac:dyDescent="0.2">
      <c r="A77" s="2">
        <v>8</v>
      </c>
      <c r="B77" s="1" t="s">
        <v>60</v>
      </c>
      <c r="C77" s="4">
        <v>155</v>
      </c>
      <c r="D77" s="8">
        <v>4.3</v>
      </c>
      <c r="E77" s="4">
        <v>89</v>
      </c>
      <c r="F77" s="8">
        <v>4.07</v>
      </c>
      <c r="G77" s="4">
        <v>66</v>
      </c>
      <c r="H77" s="8">
        <v>4.74</v>
      </c>
      <c r="I77" s="4">
        <v>0</v>
      </c>
    </row>
    <row r="78" spans="1:9" x14ac:dyDescent="0.2">
      <c r="A78" s="2">
        <v>9</v>
      </c>
      <c r="B78" s="1" t="s">
        <v>76</v>
      </c>
      <c r="C78" s="4">
        <v>104</v>
      </c>
      <c r="D78" s="8">
        <v>2.89</v>
      </c>
      <c r="E78" s="4">
        <v>100</v>
      </c>
      <c r="F78" s="8">
        <v>4.57</v>
      </c>
      <c r="G78" s="4">
        <v>4</v>
      </c>
      <c r="H78" s="8">
        <v>0.28999999999999998</v>
      </c>
      <c r="I78" s="4">
        <v>0</v>
      </c>
    </row>
    <row r="79" spans="1:9" x14ac:dyDescent="0.2">
      <c r="A79" s="2">
        <v>10</v>
      </c>
      <c r="B79" s="1" t="s">
        <v>67</v>
      </c>
      <c r="C79" s="4">
        <v>101</v>
      </c>
      <c r="D79" s="8">
        <v>2.8</v>
      </c>
      <c r="E79" s="4">
        <v>60</v>
      </c>
      <c r="F79" s="8">
        <v>2.74</v>
      </c>
      <c r="G79" s="4">
        <v>41</v>
      </c>
      <c r="H79" s="8">
        <v>2.95</v>
      </c>
      <c r="I79" s="4">
        <v>0</v>
      </c>
    </row>
    <row r="80" spans="1:9" x14ac:dyDescent="0.2">
      <c r="A80" s="2">
        <v>11</v>
      </c>
      <c r="B80" s="1" t="s">
        <v>61</v>
      </c>
      <c r="C80" s="4">
        <v>94</v>
      </c>
      <c r="D80" s="8">
        <v>2.61</v>
      </c>
      <c r="E80" s="4">
        <v>43</v>
      </c>
      <c r="F80" s="8">
        <v>1.97</v>
      </c>
      <c r="G80" s="4">
        <v>51</v>
      </c>
      <c r="H80" s="8">
        <v>3.66</v>
      </c>
      <c r="I80" s="4">
        <v>0</v>
      </c>
    </row>
    <row r="81" spans="1:9" x14ac:dyDescent="0.2">
      <c r="A81" s="2">
        <v>12</v>
      </c>
      <c r="B81" s="1" t="s">
        <v>65</v>
      </c>
      <c r="C81" s="4">
        <v>84</v>
      </c>
      <c r="D81" s="8">
        <v>2.33</v>
      </c>
      <c r="E81" s="4">
        <v>53</v>
      </c>
      <c r="F81" s="8">
        <v>2.42</v>
      </c>
      <c r="G81" s="4">
        <v>31</v>
      </c>
      <c r="H81" s="8">
        <v>2.23</v>
      </c>
      <c r="I81" s="4">
        <v>0</v>
      </c>
    </row>
    <row r="82" spans="1:9" x14ac:dyDescent="0.2">
      <c r="A82" s="2">
        <v>13</v>
      </c>
      <c r="B82" s="1" t="s">
        <v>71</v>
      </c>
      <c r="C82" s="4">
        <v>77</v>
      </c>
      <c r="D82" s="8">
        <v>2.14</v>
      </c>
      <c r="E82" s="4">
        <v>46</v>
      </c>
      <c r="F82" s="8">
        <v>2.1</v>
      </c>
      <c r="G82" s="4">
        <v>31</v>
      </c>
      <c r="H82" s="8">
        <v>2.23</v>
      </c>
      <c r="I82" s="4">
        <v>0</v>
      </c>
    </row>
    <row r="83" spans="1:9" x14ac:dyDescent="0.2">
      <c r="A83" s="2">
        <v>14</v>
      </c>
      <c r="B83" s="1" t="s">
        <v>75</v>
      </c>
      <c r="C83" s="4">
        <v>70</v>
      </c>
      <c r="D83" s="8">
        <v>1.94</v>
      </c>
      <c r="E83" s="4">
        <v>41</v>
      </c>
      <c r="F83" s="8">
        <v>1.88</v>
      </c>
      <c r="G83" s="4">
        <v>17</v>
      </c>
      <c r="H83" s="8">
        <v>1.22</v>
      </c>
      <c r="I83" s="4">
        <v>0</v>
      </c>
    </row>
    <row r="84" spans="1:9" x14ac:dyDescent="0.2">
      <c r="A84" s="2">
        <v>15</v>
      </c>
      <c r="B84" s="1" t="s">
        <v>63</v>
      </c>
      <c r="C84" s="4">
        <v>66</v>
      </c>
      <c r="D84" s="8">
        <v>1.83</v>
      </c>
      <c r="E84" s="4">
        <v>24</v>
      </c>
      <c r="F84" s="8">
        <v>1.1000000000000001</v>
      </c>
      <c r="G84" s="4">
        <v>42</v>
      </c>
      <c r="H84" s="8">
        <v>3.02</v>
      </c>
      <c r="I84" s="4">
        <v>0</v>
      </c>
    </row>
    <row r="85" spans="1:9" x14ac:dyDescent="0.2">
      <c r="A85" s="2">
        <v>15</v>
      </c>
      <c r="B85" s="1" t="s">
        <v>82</v>
      </c>
      <c r="C85" s="4">
        <v>66</v>
      </c>
      <c r="D85" s="8">
        <v>1.83</v>
      </c>
      <c r="E85" s="4">
        <v>25</v>
      </c>
      <c r="F85" s="8">
        <v>1.1399999999999999</v>
      </c>
      <c r="G85" s="4">
        <v>41</v>
      </c>
      <c r="H85" s="8">
        <v>2.95</v>
      </c>
      <c r="I85" s="4">
        <v>0</v>
      </c>
    </row>
    <row r="86" spans="1:9" x14ac:dyDescent="0.2">
      <c r="A86" s="2">
        <v>17</v>
      </c>
      <c r="B86" s="1" t="s">
        <v>72</v>
      </c>
      <c r="C86" s="4">
        <v>60</v>
      </c>
      <c r="D86" s="8">
        <v>1.67</v>
      </c>
      <c r="E86" s="4">
        <v>41</v>
      </c>
      <c r="F86" s="8">
        <v>1.88</v>
      </c>
      <c r="G86" s="4">
        <v>18</v>
      </c>
      <c r="H86" s="8">
        <v>1.29</v>
      </c>
      <c r="I86" s="4">
        <v>0</v>
      </c>
    </row>
    <row r="87" spans="1:9" x14ac:dyDescent="0.2">
      <c r="A87" s="2">
        <v>18</v>
      </c>
      <c r="B87" s="1" t="s">
        <v>83</v>
      </c>
      <c r="C87" s="4">
        <v>55</v>
      </c>
      <c r="D87" s="8">
        <v>1.53</v>
      </c>
      <c r="E87" s="4">
        <v>24</v>
      </c>
      <c r="F87" s="8">
        <v>1.1000000000000001</v>
      </c>
      <c r="G87" s="4">
        <v>31</v>
      </c>
      <c r="H87" s="8">
        <v>2.23</v>
      </c>
      <c r="I87" s="4">
        <v>0</v>
      </c>
    </row>
    <row r="88" spans="1:9" x14ac:dyDescent="0.2">
      <c r="A88" s="2">
        <v>19</v>
      </c>
      <c r="B88" s="1" t="s">
        <v>81</v>
      </c>
      <c r="C88" s="4">
        <v>45</v>
      </c>
      <c r="D88" s="8">
        <v>1.25</v>
      </c>
      <c r="E88" s="4">
        <v>16</v>
      </c>
      <c r="F88" s="8">
        <v>0.73</v>
      </c>
      <c r="G88" s="4">
        <v>29</v>
      </c>
      <c r="H88" s="8">
        <v>2.08</v>
      </c>
      <c r="I88" s="4">
        <v>0</v>
      </c>
    </row>
    <row r="89" spans="1:9" x14ac:dyDescent="0.2">
      <c r="A89" s="2">
        <v>19</v>
      </c>
      <c r="B89" s="1" t="s">
        <v>78</v>
      </c>
      <c r="C89" s="4">
        <v>45</v>
      </c>
      <c r="D89" s="8">
        <v>1.25</v>
      </c>
      <c r="E89" s="4">
        <v>36</v>
      </c>
      <c r="F89" s="8">
        <v>1.65</v>
      </c>
      <c r="G89" s="4">
        <v>9</v>
      </c>
      <c r="H89" s="8">
        <v>0.65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74</v>
      </c>
      <c r="C92" s="4">
        <v>525</v>
      </c>
      <c r="D92" s="8">
        <v>11.09</v>
      </c>
      <c r="E92" s="4">
        <v>448</v>
      </c>
      <c r="F92" s="8">
        <v>18.98</v>
      </c>
      <c r="G92" s="4">
        <v>77</v>
      </c>
      <c r="H92" s="8">
        <v>3.29</v>
      </c>
      <c r="I92" s="4">
        <v>0</v>
      </c>
    </row>
    <row r="93" spans="1:9" x14ac:dyDescent="0.2">
      <c r="A93" s="2">
        <v>2</v>
      </c>
      <c r="B93" s="1" t="s">
        <v>70</v>
      </c>
      <c r="C93" s="4">
        <v>346</v>
      </c>
      <c r="D93" s="8">
        <v>7.31</v>
      </c>
      <c r="E93" s="4">
        <v>207</v>
      </c>
      <c r="F93" s="8">
        <v>8.77</v>
      </c>
      <c r="G93" s="4">
        <v>139</v>
      </c>
      <c r="H93" s="8">
        <v>5.93</v>
      </c>
      <c r="I93" s="4">
        <v>0</v>
      </c>
    </row>
    <row r="94" spans="1:9" x14ac:dyDescent="0.2">
      <c r="A94" s="2">
        <v>3</v>
      </c>
      <c r="B94" s="1" t="s">
        <v>73</v>
      </c>
      <c r="C94" s="4">
        <v>341</v>
      </c>
      <c r="D94" s="8">
        <v>7.2</v>
      </c>
      <c r="E94" s="4">
        <v>296</v>
      </c>
      <c r="F94" s="8">
        <v>12.54</v>
      </c>
      <c r="G94" s="4">
        <v>45</v>
      </c>
      <c r="H94" s="8">
        <v>1.92</v>
      </c>
      <c r="I94" s="4">
        <v>0</v>
      </c>
    </row>
    <row r="95" spans="1:9" x14ac:dyDescent="0.2">
      <c r="A95" s="2">
        <v>4</v>
      </c>
      <c r="B95" s="1" t="s">
        <v>68</v>
      </c>
      <c r="C95" s="4">
        <v>286</v>
      </c>
      <c r="D95" s="8">
        <v>6.04</v>
      </c>
      <c r="E95" s="4">
        <v>130</v>
      </c>
      <c r="F95" s="8">
        <v>5.51</v>
      </c>
      <c r="G95" s="4">
        <v>156</v>
      </c>
      <c r="H95" s="8">
        <v>6.66</v>
      </c>
      <c r="I95" s="4">
        <v>0</v>
      </c>
    </row>
    <row r="96" spans="1:9" x14ac:dyDescent="0.2">
      <c r="A96" s="2">
        <v>5</v>
      </c>
      <c r="B96" s="1" t="s">
        <v>59</v>
      </c>
      <c r="C96" s="4">
        <v>272</v>
      </c>
      <c r="D96" s="8">
        <v>5.74</v>
      </c>
      <c r="E96" s="4">
        <v>80</v>
      </c>
      <c r="F96" s="8">
        <v>3.39</v>
      </c>
      <c r="G96" s="4">
        <v>192</v>
      </c>
      <c r="H96" s="8">
        <v>8.19</v>
      </c>
      <c r="I96" s="4">
        <v>0</v>
      </c>
    </row>
    <row r="97" spans="1:9" x14ac:dyDescent="0.2">
      <c r="A97" s="2">
        <v>6</v>
      </c>
      <c r="B97" s="1" t="s">
        <v>60</v>
      </c>
      <c r="C97" s="4">
        <v>229</v>
      </c>
      <c r="D97" s="8">
        <v>4.84</v>
      </c>
      <c r="E97" s="4">
        <v>93</v>
      </c>
      <c r="F97" s="8">
        <v>3.94</v>
      </c>
      <c r="G97" s="4">
        <v>136</v>
      </c>
      <c r="H97" s="8">
        <v>5.8</v>
      </c>
      <c r="I97" s="4">
        <v>0</v>
      </c>
    </row>
    <row r="98" spans="1:9" x14ac:dyDescent="0.2">
      <c r="A98" s="2">
        <v>7</v>
      </c>
      <c r="B98" s="1" t="s">
        <v>67</v>
      </c>
      <c r="C98" s="4">
        <v>214</v>
      </c>
      <c r="D98" s="8">
        <v>4.5199999999999996</v>
      </c>
      <c r="E98" s="4">
        <v>103</v>
      </c>
      <c r="F98" s="8">
        <v>4.3600000000000003</v>
      </c>
      <c r="G98" s="4">
        <v>111</v>
      </c>
      <c r="H98" s="8">
        <v>4.74</v>
      </c>
      <c r="I98" s="4">
        <v>0</v>
      </c>
    </row>
    <row r="99" spans="1:9" x14ac:dyDescent="0.2">
      <c r="A99" s="2">
        <v>8</v>
      </c>
      <c r="B99" s="1" t="s">
        <v>66</v>
      </c>
      <c r="C99" s="4">
        <v>176</v>
      </c>
      <c r="D99" s="8">
        <v>3.72</v>
      </c>
      <c r="E99" s="4">
        <v>114</v>
      </c>
      <c r="F99" s="8">
        <v>4.83</v>
      </c>
      <c r="G99" s="4">
        <v>62</v>
      </c>
      <c r="H99" s="8">
        <v>2.65</v>
      </c>
      <c r="I99" s="4">
        <v>0</v>
      </c>
    </row>
    <row r="100" spans="1:9" x14ac:dyDescent="0.2">
      <c r="A100" s="2">
        <v>9</v>
      </c>
      <c r="B100" s="1" t="s">
        <v>61</v>
      </c>
      <c r="C100" s="4">
        <v>163</v>
      </c>
      <c r="D100" s="8">
        <v>3.44</v>
      </c>
      <c r="E100" s="4">
        <v>47</v>
      </c>
      <c r="F100" s="8">
        <v>1.99</v>
      </c>
      <c r="G100" s="4">
        <v>116</v>
      </c>
      <c r="H100" s="8">
        <v>4.95</v>
      </c>
      <c r="I100" s="4">
        <v>0</v>
      </c>
    </row>
    <row r="101" spans="1:9" x14ac:dyDescent="0.2">
      <c r="A101" s="2">
        <v>10</v>
      </c>
      <c r="B101" s="1" t="s">
        <v>75</v>
      </c>
      <c r="C101" s="4">
        <v>149</v>
      </c>
      <c r="D101" s="8">
        <v>3.15</v>
      </c>
      <c r="E101" s="4">
        <v>100</v>
      </c>
      <c r="F101" s="8">
        <v>4.24</v>
      </c>
      <c r="G101" s="4">
        <v>33</v>
      </c>
      <c r="H101" s="8">
        <v>1.41</v>
      </c>
      <c r="I101" s="4">
        <v>0</v>
      </c>
    </row>
    <row r="102" spans="1:9" x14ac:dyDescent="0.2">
      <c r="A102" s="2">
        <v>11</v>
      </c>
      <c r="B102" s="1" t="s">
        <v>63</v>
      </c>
      <c r="C102" s="4">
        <v>142</v>
      </c>
      <c r="D102" s="8">
        <v>3</v>
      </c>
      <c r="E102" s="4">
        <v>48</v>
      </c>
      <c r="F102" s="8">
        <v>2.0299999999999998</v>
      </c>
      <c r="G102" s="4">
        <v>94</v>
      </c>
      <c r="H102" s="8">
        <v>4.01</v>
      </c>
      <c r="I102" s="4">
        <v>0</v>
      </c>
    </row>
    <row r="103" spans="1:9" x14ac:dyDescent="0.2">
      <c r="A103" s="2">
        <v>12</v>
      </c>
      <c r="B103" s="1" t="s">
        <v>71</v>
      </c>
      <c r="C103" s="4">
        <v>127</v>
      </c>
      <c r="D103" s="8">
        <v>2.68</v>
      </c>
      <c r="E103" s="4">
        <v>86</v>
      </c>
      <c r="F103" s="8">
        <v>3.64</v>
      </c>
      <c r="G103" s="4">
        <v>41</v>
      </c>
      <c r="H103" s="8">
        <v>1.75</v>
      </c>
      <c r="I103" s="4">
        <v>0</v>
      </c>
    </row>
    <row r="104" spans="1:9" x14ac:dyDescent="0.2">
      <c r="A104" s="2">
        <v>13</v>
      </c>
      <c r="B104" s="1" t="s">
        <v>78</v>
      </c>
      <c r="C104" s="4">
        <v>124</v>
      </c>
      <c r="D104" s="8">
        <v>2.62</v>
      </c>
      <c r="E104" s="4">
        <v>91</v>
      </c>
      <c r="F104" s="8">
        <v>3.85</v>
      </c>
      <c r="G104" s="4">
        <v>33</v>
      </c>
      <c r="H104" s="8">
        <v>1.41</v>
      </c>
      <c r="I104" s="4">
        <v>0</v>
      </c>
    </row>
    <row r="105" spans="1:9" x14ac:dyDescent="0.2">
      <c r="A105" s="2">
        <v>14</v>
      </c>
      <c r="B105" s="1" t="s">
        <v>76</v>
      </c>
      <c r="C105" s="4">
        <v>118</v>
      </c>
      <c r="D105" s="8">
        <v>2.4900000000000002</v>
      </c>
      <c r="E105" s="4">
        <v>104</v>
      </c>
      <c r="F105" s="8">
        <v>4.4000000000000004</v>
      </c>
      <c r="G105" s="4">
        <v>14</v>
      </c>
      <c r="H105" s="8">
        <v>0.6</v>
      </c>
      <c r="I105" s="4">
        <v>0</v>
      </c>
    </row>
    <row r="106" spans="1:9" x14ac:dyDescent="0.2">
      <c r="A106" s="2">
        <v>15</v>
      </c>
      <c r="B106" s="1" t="s">
        <v>65</v>
      </c>
      <c r="C106" s="4">
        <v>105</v>
      </c>
      <c r="D106" s="8">
        <v>2.2200000000000002</v>
      </c>
      <c r="E106" s="4">
        <v>35</v>
      </c>
      <c r="F106" s="8">
        <v>1.48</v>
      </c>
      <c r="G106" s="4">
        <v>70</v>
      </c>
      <c r="H106" s="8">
        <v>2.99</v>
      </c>
      <c r="I106" s="4">
        <v>0</v>
      </c>
    </row>
    <row r="107" spans="1:9" x14ac:dyDescent="0.2">
      <c r="A107" s="2">
        <v>16</v>
      </c>
      <c r="B107" s="1" t="s">
        <v>72</v>
      </c>
      <c r="C107" s="4">
        <v>97</v>
      </c>
      <c r="D107" s="8">
        <v>2.0499999999999998</v>
      </c>
      <c r="E107" s="4">
        <v>47</v>
      </c>
      <c r="F107" s="8">
        <v>1.99</v>
      </c>
      <c r="G107" s="4">
        <v>48</v>
      </c>
      <c r="H107" s="8">
        <v>2.0499999999999998</v>
      </c>
      <c r="I107" s="4">
        <v>1</v>
      </c>
    </row>
    <row r="108" spans="1:9" x14ac:dyDescent="0.2">
      <c r="A108" s="2">
        <v>17</v>
      </c>
      <c r="B108" s="1" t="s">
        <v>82</v>
      </c>
      <c r="C108" s="4">
        <v>92</v>
      </c>
      <c r="D108" s="8">
        <v>1.94</v>
      </c>
      <c r="E108" s="4">
        <v>29</v>
      </c>
      <c r="F108" s="8">
        <v>1.23</v>
      </c>
      <c r="G108" s="4">
        <v>63</v>
      </c>
      <c r="H108" s="8">
        <v>2.69</v>
      </c>
      <c r="I108" s="4">
        <v>0</v>
      </c>
    </row>
    <row r="109" spans="1:9" x14ac:dyDescent="0.2">
      <c r="A109" s="2">
        <v>18</v>
      </c>
      <c r="B109" s="1" t="s">
        <v>83</v>
      </c>
      <c r="C109" s="4">
        <v>72</v>
      </c>
      <c r="D109" s="8">
        <v>1.52</v>
      </c>
      <c r="E109" s="4">
        <v>21</v>
      </c>
      <c r="F109" s="8">
        <v>0.89</v>
      </c>
      <c r="G109" s="4">
        <v>51</v>
      </c>
      <c r="H109" s="8">
        <v>2.1800000000000002</v>
      </c>
      <c r="I109" s="4">
        <v>0</v>
      </c>
    </row>
    <row r="110" spans="1:9" x14ac:dyDescent="0.2">
      <c r="A110" s="2">
        <v>18</v>
      </c>
      <c r="B110" s="1" t="s">
        <v>77</v>
      </c>
      <c r="C110" s="4">
        <v>72</v>
      </c>
      <c r="D110" s="8">
        <v>1.52</v>
      </c>
      <c r="E110" s="4">
        <v>6</v>
      </c>
      <c r="F110" s="8">
        <v>0.25</v>
      </c>
      <c r="G110" s="4">
        <v>62</v>
      </c>
      <c r="H110" s="8">
        <v>2.65</v>
      </c>
      <c r="I110" s="4">
        <v>2</v>
      </c>
    </row>
    <row r="111" spans="1:9" x14ac:dyDescent="0.2">
      <c r="A111" s="2">
        <v>20</v>
      </c>
      <c r="B111" s="1" t="s">
        <v>69</v>
      </c>
      <c r="C111" s="4">
        <v>68</v>
      </c>
      <c r="D111" s="8">
        <v>1.44</v>
      </c>
      <c r="E111" s="4">
        <v>9</v>
      </c>
      <c r="F111" s="8">
        <v>0.38</v>
      </c>
      <c r="G111" s="4">
        <v>59</v>
      </c>
      <c r="H111" s="8">
        <v>2.52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74</v>
      </c>
      <c r="C114" s="4">
        <v>566</v>
      </c>
      <c r="D114" s="8">
        <v>10.44</v>
      </c>
      <c r="E114" s="4">
        <v>486</v>
      </c>
      <c r="F114" s="8">
        <v>18.29</v>
      </c>
      <c r="G114" s="4">
        <v>80</v>
      </c>
      <c r="H114" s="8">
        <v>2.93</v>
      </c>
      <c r="I114" s="4">
        <v>0</v>
      </c>
    </row>
    <row r="115" spans="1:9" x14ac:dyDescent="0.2">
      <c r="A115" s="2">
        <v>2</v>
      </c>
      <c r="B115" s="1" t="s">
        <v>70</v>
      </c>
      <c r="C115" s="4">
        <v>505</v>
      </c>
      <c r="D115" s="8">
        <v>9.32</v>
      </c>
      <c r="E115" s="4">
        <v>297</v>
      </c>
      <c r="F115" s="8">
        <v>11.18</v>
      </c>
      <c r="G115" s="4">
        <v>208</v>
      </c>
      <c r="H115" s="8">
        <v>7.61</v>
      </c>
      <c r="I115" s="4">
        <v>0</v>
      </c>
    </row>
    <row r="116" spans="1:9" x14ac:dyDescent="0.2">
      <c r="A116" s="2">
        <v>3</v>
      </c>
      <c r="B116" s="1" t="s">
        <v>73</v>
      </c>
      <c r="C116" s="4">
        <v>437</v>
      </c>
      <c r="D116" s="8">
        <v>8.06</v>
      </c>
      <c r="E116" s="4">
        <v>357</v>
      </c>
      <c r="F116" s="8">
        <v>13.44</v>
      </c>
      <c r="G116" s="4">
        <v>80</v>
      </c>
      <c r="H116" s="8">
        <v>2.93</v>
      </c>
      <c r="I116" s="4">
        <v>0</v>
      </c>
    </row>
    <row r="117" spans="1:9" x14ac:dyDescent="0.2">
      <c r="A117" s="2">
        <v>4</v>
      </c>
      <c r="B117" s="1" t="s">
        <v>59</v>
      </c>
      <c r="C117" s="4">
        <v>307</v>
      </c>
      <c r="D117" s="8">
        <v>5.67</v>
      </c>
      <c r="E117" s="4">
        <v>85</v>
      </c>
      <c r="F117" s="8">
        <v>3.2</v>
      </c>
      <c r="G117" s="4">
        <v>222</v>
      </c>
      <c r="H117" s="8">
        <v>8.1199999999999992</v>
      </c>
      <c r="I117" s="4">
        <v>0</v>
      </c>
    </row>
    <row r="118" spans="1:9" x14ac:dyDescent="0.2">
      <c r="A118" s="2">
        <v>5</v>
      </c>
      <c r="B118" s="1" t="s">
        <v>68</v>
      </c>
      <c r="C118" s="4">
        <v>292</v>
      </c>
      <c r="D118" s="8">
        <v>5.39</v>
      </c>
      <c r="E118" s="4">
        <v>122</v>
      </c>
      <c r="F118" s="8">
        <v>4.59</v>
      </c>
      <c r="G118" s="4">
        <v>170</v>
      </c>
      <c r="H118" s="8">
        <v>6.22</v>
      </c>
      <c r="I118" s="4">
        <v>0</v>
      </c>
    </row>
    <row r="119" spans="1:9" x14ac:dyDescent="0.2">
      <c r="A119" s="2">
        <v>6</v>
      </c>
      <c r="B119" s="1" t="s">
        <v>60</v>
      </c>
      <c r="C119" s="4">
        <v>224</v>
      </c>
      <c r="D119" s="8">
        <v>4.13</v>
      </c>
      <c r="E119" s="4">
        <v>95</v>
      </c>
      <c r="F119" s="8">
        <v>3.58</v>
      </c>
      <c r="G119" s="4">
        <v>129</v>
      </c>
      <c r="H119" s="8">
        <v>4.72</v>
      </c>
      <c r="I119" s="4">
        <v>0</v>
      </c>
    </row>
    <row r="120" spans="1:9" x14ac:dyDescent="0.2">
      <c r="A120" s="2">
        <v>7</v>
      </c>
      <c r="B120" s="1" t="s">
        <v>61</v>
      </c>
      <c r="C120" s="4">
        <v>217</v>
      </c>
      <c r="D120" s="8">
        <v>4</v>
      </c>
      <c r="E120" s="4">
        <v>54</v>
      </c>
      <c r="F120" s="8">
        <v>2.0299999999999998</v>
      </c>
      <c r="G120" s="4">
        <v>163</v>
      </c>
      <c r="H120" s="8">
        <v>5.96</v>
      </c>
      <c r="I120" s="4">
        <v>0</v>
      </c>
    </row>
    <row r="121" spans="1:9" x14ac:dyDescent="0.2">
      <c r="A121" s="2">
        <v>8</v>
      </c>
      <c r="B121" s="1" t="s">
        <v>67</v>
      </c>
      <c r="C121" s="4">
        <v>182</v>
      </c>
      <c r="D121" s="8">
        <v>3.36</v>
      </c>
      <c r="E121" s="4">
        <v>105</v>
      </c>
      <c r="F121" s="8">
        <v>3.95</v>
      </c>
      <c r="G121" s="4">
        <v>77</v>
      </c>
      <c r="H121" s="8">
        <v>2.82</v>
      </c>
      <c r="I121" s="4">
        <v>0</v>
      </c>
    </row>
    <row r="122" spans="1:9" x14ac:dyDescent="0.2">
      <c r="A122" s="2">
        <v>9</v>
      </c>
      <c r="B122" s="1" t="s">
        <v>76</v>
      </c>
      <c r="C122" s="4">
        <v>168</v>
      </c>
      <c r="D122" s="8">
        <v>3.1</v>
      </c>
      <c r="E122" s="4">
        <v>156</v>
      </c>
      <c r="F122" s="8">
        <v>5.87</v>
      </c>
      <c r="G122" s="4">
        <v>12</v>
      </c>
      <c r="H122" s="8">
        <v>0.44</v>
      </c>
      <c r="I122" s="4">
        <v>0</v>
      </c>
    </row>
    <row r="123" spans="1:9" x14ac:dyDescent="0.2">
      <c r="A123" s="2">
        <v>10</v>
      </c>
      <c r="B123" s="1" t="s">
        <v>75</v>
      </c>
      <c r="C123" s="4">
        <v>159</v>
      </c>
      <c r="D123" s="8">
        <v>2.93</v>
      </c>
      <c r="E123" s="4">
        <v>104</v>
      </c>
      <c r="F123" s="8">
        <v>3.91</v>
      </c>
      <c r="G123" s="4">
        <v>51</v>
      </c>
      <c r="H123" s="8">
        <v>1.86</v>
      </c>
      <c r="I123" s="4">
        <v>1</v>
      </c>
    </row>
    <row r="124" spans="1:9" x14ac:dyDescent="0.2">
      <c r="A124" s="2">
        <v>11</v>
      </c>
      <c r="B124" s="1" t="s">
        <v>63</v>
      </c>
      <c r="C124" s="4">
        <v>154</v>
      </c>
      <c r="D124" s="8">
        <v>2.84</v>
      </c>
      <c r="E124" s="4">
        <v>57</v>
      </c>
      <c r="F124" s="8">
        <v>2.15</v>
      </c>
      <c r="G124" s="4">
        <v>97</v>
      </c>
      <c r="H124" s="8">
        <v>3.55</v>
      </c>
      <c r="I124" s="4">
        <v>0</v>
      </c>
    </row>
    <row r="125" spans="1:9" x14ac:dyDescent="0.2">
      <c r="A125" s="2">
        <v>12</v>
      </c>
      <c r="B125" s="1" t="s">
        <v>66</v>
      </c>
      <c r="C125" s="4">
        <v>147</v>
      </c>
      <c r="D125" s="8">
        <v>2.71</v>
      </c>
      <c r="E125" s="4">
        <v>101</v>
      </c>
      <c r="F125" s="8">
        <v>3.8</v>
      </c>
      <c r="G125" s="4">
        <v>46</v>
      </c>
      <c r="H125" s="8">
        <v>1.68</v>
      </c>
      <c r="I125" s="4">
        <v>0</v>
      </c>
    </row>
    <row r="126" spans="1:9" x14ac:dyDescent="0.2">
      <c r="A126" s="2">
        <v>13</v>
      </c>
      <c r="B126" s="1" t="s">
        <v>82</v>
      </c>
      <c r="C126" s="4">
        <v>146</v>
      </c>
      <c r="D126" s="8">
        <v>2.69</v>
      </c>
      <c r="E126" s="4">
        <v>30</v>
      </c>
      <c r="F126" s="8">
        <v>1.1299999999999999</v>
      </c>
      <c r="G126" s="4">
        <v>116</v>
      </c>
      <c r="H126" s="8">
        <v>4.24</v>
      </c>
      <c r="I126" s="4">
        <v>0</v>
      </c>
    </row>
    <row r="127" spans="1:9" x14ac:dyDescent="0.2">
      <c r="A127" s="2">
        <v>14</v>
      </c>
      <c r="B127" s="1" t="s">
        <v>71</v>
      </c>
      <c r="C127" s="4">
        <v>127</v>
      </c>
      <c r="D127" s="8">
        <v>2.34</v>
      </c>
      <c r="E127" s="4">
        <v>87</v>
      </c>
      <c r="F127" s="8">
        <v>3.27</v>
      </c>
      <c r="G127" s="4">
        <v>40</v>
      </c>
      <c r="H127" s="8">
        <v>1.46</v>
      </c>
      <c r="I127" s="4">
        <v>0</v>
      </c>
    </row>
    <row r="128" spans="1:9" x14ac:dyDescent="0.2">
      <c r="A128" s="2">
        <v>15</v>
      </c>
      <c r="B128" s="1" t="s">
        <v>64</v>
      </c>
      <c r="C128" s="4">
        <v>123</v>
      </c>
      <c r="D128" s="8">
        <v>2.27</v>
      </c>
      <c r="E128" s="4">
        <v>14</v>
      </c>
      <c r="F128" s="8">
        <v>0.53</v>
      </c>
      <c r="G128" s="4">
        <v>109</v>
      </c>
      <c r="H128" s="8">
        <v>3.99</v>
      </c>
      <c r="I128" s="4">
        <v>0</v>
      </c>
    </row>
    <row r="129" spans="1:9" x14ac:dyDescent="0.2">
      <c r="A129" s="2">
        <v>16</v>
      </c>
      <c r="B129" s="1" t="s">
        <v>78</v>
      </c>
      <c r="C129" s="4">
        <v>114</v>
      </c>
      <c r="D129" s="8">
        <v>2.1</v>
      </c>
      <c r="E129" s="4">
        <v>86</v>
      </c>
      <c r="F129" s="8">
        <v>3.24</v>
      </c>
      <c r="G129" s="4">
        <v>28</v>
      </c>
      <c r="H129" s="8">
        <v>1.02</v>
      </c>
      <c r="I129" s="4">
        <v>0</v>
      </c>
    </row>
    <row r="130" spans="1:9" x14ac:dyDescent="0.2">
      <c r="A130" s="2">
        <v>17</v>
      </c>
      <c r="B130" s="1" t="s">
        <v>81</v>
      </c>
      <c r="C130" s="4">
        <v>97</v>
      </c>
      <c r="D130" s="8">
        <v>1.79</v>
      </c>
      <c r="E130" s="4">
        <v>10</v>
      </c>
      <c r="F130" s="8">
        <v>0.38</v>
      </c>
      <c r="G130" s="4">
        <v>87</v>
      </c>
      <c r="H130" s="8">
        <v>3.18</v>
      </c>
      <c r="I130" s="4">
        <v>0</v>
      </c>
    </row>
    <row r="131" spans="1:9" x14ac:dyDescent="0.2">
      <c r="A131" s="2">
        <v>18</v>
      </c>
      <c r="B131" s="1" t="s">
        <v>72</v>
      </c>
      <c r="C131" s="4">
        <v>88</v>
      </c>
      <c r="D131" s="8">
        <v>1.62</v>
      </c>
      <c r="E131" s="4">
        <v>41</v>
      </c>
      <c r="F131" s="8">
        <v>1.54</v>
      </c>
      <c r="G131" s="4">
        <v>47</v>
      </c>
      <c r="H131" s="8">
        <v>1.72</v>
      </c>
      <c r="I131" s="4">
        <v>0</v>
      </c>
    </row>
    <row r="132" spans="1:9" x14ac:dyDescent="0.2">
      <c r="A132" s="2">
        <v>19</v>
      </c>
      <c r="B132" s="1" t="s">
        <v>65</v>
      </c>
      <c r="C132" s="4">
        <v>86</v>
      </c>
      <c r="D132" s="8">
        <v>1.59</v>
      </c>
      <c r="E132" s="4">
        <v>36</v>
      </c>
      <c r="F132" s="8">
        <v>1.35</v>
      </c>
      <c r="G132" s="4">
        <v>50</v>
      </c>
      <c r="H132" s="8">
        <v>1.83</v>
      </c>
      <c r="I132" s="4">
        <v>0</v>
      </c>
    </row>
    <row r="133" spans="1:9" x14ac:dyDescent="0.2">
      <c r="A133" s="2">
        <v>19</v>
      </c>
      <c r="B133" s="1" t="s">
        <v>69</v>
      </c>
      <c r="C133" s="4">
        <v>86</v>
      </c>
      <c r="D133" s="8">
        <v>1.59</v>
      </c>
      <c r="E133" s="4">
        <v>18</v>
      </c>
      <c r="F133" s="8">
        <v>0.68</v>
      </c>
      <c r="G133" s="4">
        <v>68</v>
      </c>
      <c r="H133" s="8">
        <v>2.4900000000000002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73</v>
      </c>
      <c r="C136" s="4">
        <v>181</v>
      </c>
      <c r="D136" s="8">
        <v>11.66</v>
      </c>
      <c r="E136" s="4">
        <v>163</v>
      </c>
      <c r="F136" s="8">
        <v>17.32</v>
      </c>
      <c r="G136" s="4">
        <v>18</v>
      </c>
      <c r="H136" s="8">
        <v>3.05</v>
      </c>
      <c r="I136" s="4">
        <v>0</v>
      </c>
    </row>
    <row r="137" spans="1:9" x14ac:dyDescent="0.2">
      <c r="A137" s="2">
        <v>2</v>
      </c>
      <c r="B137" s="1" t="s">
        <v>74</v>
      </c>
      <c r="C137" s="4">
        <v>176</v>
      </c>
      <c r="D137" s="8">
        <v>11.34</v>
      </c>
      <c r="E137" s="4">
        <v>159</v>
      </c>
      <c r="F137" s="8">
        <v>16.899999999999999</v>
      </c>
      <c r="G137" s="4">
        <v>17</v>
      </c>
      <c r="H137" s="8">
        <v>2.88</v>
      </c>
      <c r="I137" s="4">
        <v>0</v>
      </c>
    </row>
    <row r="138" spans="1:9" x14ac:dyDescent="0.2">
      <c r="A138" s="2">
        <v>3</v>
      </c>
      <c r="B138" s="1" t="s">
        <v>68</v>
      </c>
      <c r="C138" s="4">
        <v>134</v>
      </c>
      <c r="D138" s="8">
        <v>8.6300000000000008</v>
      </c>
      <c r="E138" s="4">
        <v>63</v>
      </c>
      <c r="F138" s="8">
        <v>6.7</v>
      </c>
      <c r="G138" s="4">
        <v>71</v>
      </c>
      <c r="H138" s="8">
        <v>12.03</v>
      </c>
      <c r="I138" s="4">
        <v>0</v>
      </c>
    </row>
    <row r="139" spans="1:9" x14ac:dyDescent="0.2">
      <c r="A139" s="2">
        <v>4</v>
      </c>
      <c r="B139" s="1" t="s">
        <v>59</v>
      </c>
      <c r="C139" s="4">
        <v>129</v>
      </c>
      <c r="D139" s="8">
        <v>8.31</v>
      </c>
      <c r="E139" s="4">
        <v>49</v>
      </c>
      <c r="F139" s="8">
        <v>5.21</v>
      </c>
      <c r="G139" s="4">
        <v>80</v>
      </c>
      <c r="H139" s="8">
        <v>13.56</v>
      </c>
      <c r="I139" s="4">
        <v>0</v>
      </c>
    </row>
    <row r="140" spans="1:9" x14ac:dyDescent="0.2">
      <c r="A140" s="2">
        <v>5</v>
      </c>
      <c r="B140" s="1" t="s">
        <v>66</v>
      </c>
      <c r="C140" s="4">
        <v>106</v>
      </c>
      <c r="D140" s="8">
        <v>6.83</v>
      </c>
      <c r="E140" s="4">
        <v>76</v>
      </c>
      <c r="F140" s="8">
        <v>8.08</v>
      </c>
      <c r="G140" s="4">
        <v>29</v>
      </c>
      <c r="H140" s="8">
        <v>4.92</v>
      </c>
      <c r="I140" s="4">
        <v>1</v>
      </c>
    </row>
    <row r="141" spans="1:9" x14ac:dyDescent="0.2">
      <c r="A141" s="2">
        <v>6</v>
      </c>
      <c r="B141" s="1" t="s">
        <v>60</v>
      </c>
      <c r="C141" s="4">
        <v>96</v>
      </c>
      <c r="D141" s="8">
        <v>6.19</v>
      </c>
      <c r="E141" s="4">
        <v>52</v>
      </c>
      <c r="F141" s="8">
        <v>5.53</v>
      </c>
      <c r="G141" s="4">
        <v>44</v>
      </c>
      <c r="H141" s="8">
        <v>7.46</v>
      </c>
      <c r="I141" s="4">
        <v>0</v>
      </c>
    </row>
    <row r="142" spans="1:9" x14ac:dyDescent="0.2">
      <c r="A142" s="2">
        <v>7</v>
      </c>
      <c r="B142" s="1" t="s">
        <v>61</v>
      </c>
      <c r="C142" s="4">
        <v>54</v>
      </c>
      <c r="D142" s="8">
        <v>3.48</v>
      </c>
      <c r="E142" s="4">
        <v>32</v>
      </c>
      <c r="F142" s="8">
        <v>3.4</v>
      </c>
      <c r="G142" s="4">
        <v>22</v>
      </c>
      <c r="H142" s="8">
        <v>3.73</v>
      </c>
      <c r="I142" s="4">
        <v>0</v>
      </c>
    </row>
    <row r="143" spans="1:9" x14ac:dyDescent="0.2">
      <c r="A143" s="2">
        <v>8</v>
      </c>
      <c r="B143" s="1" t="s">
        <v>70</v>
      </c>
      <c r="C143" s="4">
        <v>52</v>
      </c>
      <c r="D143" s="8">
        <v>3.35</v>
      </c>
      <c r="E143" s="4">
        <v>19</v>
      </c>
      <c r="F143" s="8">
        <v>2.02</v>
      </c>
      <c r="G143" s="4">
        <v>33</v>
      </c>
      <c r="H143" s="8">
        <v>5.59</v>
      </c>
      <c r="I143" s="4">
        <v>0</v>
      </c>
    </row>
    <row r="144" spans="1:9" x14ac:dyDescent="0.2">
      <c r="A144" s="2">
        <v>8</v>
      </c>
      <c r="B144" s="1" t="s">
        <v>75</v>
      </c>
      <c r="C144" s="4">
        <v>52</v>
      </c>
      <c r="D144" s="8">
        <v>3.35</v>
      </c>
      <c r="E144" s="4">
        <v>35</v>
      </c>
      <c r="F144" s="8">
        <v>3.72</v>
      </c>
      <c r="G144" s="4">
        <v>10</v>
      </c>
      <c r="H144" s="8">
        <v>1.69</v>
      </c>
      <c r="I144" s="4">
        <v>0</v>
      </c>
    </row>
    <row r="145" spans="1:9" x14ac:dyDescent="0.2">
      <c r="A145" s="2">
        <v>10</v>
      </c>
      <c r="B145" s="1" t="s">
        <v>67</v>
      </c>
      <c r="C145" s="4">
        <v>45</v>
      </c>
      <c r="D145" s="8">
        <v>2.9</v>
      </c>
      <c r="E145" s="4">
        <v>30</v>
      </c>
      <c r="F145" s="8">
        <v>3.19</v>
      </c>
      <c r="G145" s="4">
        <v>15</v>
      </c>
      <c r="H145" s="8">
        <v>2.54</v>
      </c>
      <c r="I145" s="4">
        <v>0</v>
      </c>
    </row>
    <row r="146" spans="1:9" x14ac:dyDescent="0.2">
      <c r="A146" s="2">
        <v>10</v>
      </c>
      <c r="B146" s="1" t="s">
        <v>76</v>
      </c>
      <c r="C146" s="4">
        <v>45</v>
      </c>
      <c r="D146" s="8">
        <v>2.9</v>
      </c>
      <c r="E146" s="4">
        <v>44</v>
      </c>
      <c r="F146" s="8">
        <v>4.68</v>
      </c>
      <c r="G146" s="4">
        <v>1</v>
      </c>
      <c r="H146" s="8">
        <v>0.17</v>
      </c>
      <c r="I146" s="4">
        <v>0</v>
      </c>
    </row>
    <row r="147" spans="1:9" x14ac:dyDescent="0.2">
      <c r="A147" s="2">
        <v>12</v>
      </c>
      <c r="B147" s="1" t="s">
        <v>78</v>
      </c>
      <c r="C147" s="4">
        <v>38</v>
      </c>
      <c r="D147" s="8">
        <v>2.4500000000000002</v>
      </c>
      <c r="E147" s="4">
        <v>30</v>
      </c>
      <c r="F147" s="8">
        <v>3.19</v>
      </c>
      <c r="G147" s="4">
        <v>8</v>
      </c>
      <c r="H147" s="8">
        <v>1.36</v>
      </c>
      <c r="I147" s="4">
        <v>0</v>
      </c>
    </row>
    <row r="148" spans="1:9" x14ac:dyDescent="0.2">
      <c r="A148" s="2">
        <v>13</v>
      </c>
      <c r="B148" s="1" t="s">
        <v>65</v>
      </c>
      <c r="C148" s="4">
        <v>34</v>
      </c>
      <c r="D148" s="8">
        <v>2.19</v>
      </c>
      <c r="E148" s="4">
        <v>20</v>
      </c>
      <c r="F148" s="8">
        <v>2.13</v>
      </c>
      <c r="G148" s="4">
        <v>14</v>
      </c>
      <c r="H148" s="8">
        <v>2.37</v>
      </c>
      <c r="I148" s="4">
        <v>0</v>
      </c>
    </row>
    <row r="149" spans="1:9" x14ac:dyDescent="0.2">
      <c r="A149" s="2">
        <v>14</v>
      </c>
      <c r="B149" s="1" t="s">
        <v>88</v>
      </c>
      <c r="C149" s="4">
        <v>31</v>
      </c>
      <c r="D149" s="8">
        <v>2</v>
      </c>
      <c r="E149" s="4">
        <v>24</v>
      </c>
      <c r="F149" s="8">
        <v>2.5499999999999998</v>
      </c>
      <c r="G149" s="4">
        <v>7</v>
      </c>
      <c r="H149" s="8">
        <v>1.19</v>
      </c>
      <c r="I149" s="4">
        <v>0</v>
      </c>
    </row>
    <row r="150" spans="1:9" x14ac:dyDescent="0.2">
      <c r="A150" s="2">
        <v>15</v>
      </c>
      <c r="B150" s="1" t="s">
        <v>72</v>
      </c>
      <c r="C150" s="4">
        <v>24</v>
      </c>
      <c r="D150" s="8">
        <v>1.55</v>
      </c>
      <c r="E150" s="4">
        <v>14</v>
      </c>
      <c r="F150" s="8">
        <v>1.49</v>
      </c>
      <c r="G150" s="4">
        <v>8</v>
      </c>
      <c r="H150" s="8">
        <v>1.36</v>
      </c>
      <c r="I150" s="4">
        <v>0</v>
      </c>
    </row>
    <row r="151" spans="1:9" x14ac:dyDescent="0.2">
      <c r="A151" s="2">
        <v>16</v>
      </c>
      <c r="B151" s="1" t="s">
        <v>84</v>
      </c>
      <c r="C151" s="4">
        <v>23</v>
      </c>
      <c r="D151" s="8">
        <v>1.48</v>
      </c>
      <c r="E151" s="4">
        <v>11</v>
      </c>
      <c r="F151" s="8">
        <v>1.17</v>
      </c>
      <c r="G151" s="4">
        <v>12</v>
      </c>
      <c r="H151" s="8">
        <v>2.0299999999999998</v>
      </c>
      <c r="I151" s="4">
        <v>0</v>
      </c>
    </row>
    <row r="152" spans="1:9" x14ac:dyDescent="0.2">
      <c r="A152" s="2">
        <v>16</v>
      </c>
      <c r="B152" s="1" t="s">
        <v>71</v>
      </c>
      <c r="C152" s="4">
        <v>23</v>
      </c>
      <c r="D152" s="8">
        <v>1.48</v>
      </c>
      <c r="E152" s="4">
        <v>19</v>
      </c>
      <c r="F152" s="8">
        <v>2.02</v>
      </c>
      <c r="G152" s="4">
        <v>4</v>
      </c>
      <c r="H152" s="8">
        <v>0.68</v>
      </c>
      <c r="I152" s="4">
        <v>0</v>
      </c>
    </row>
    <row r="153" spans="1:9" x14ac:dyDescent="0.2">
      <c r="A153" s="2">
        <v>18</v>
      </c>
      <c r="B153" s="1" t="s">
        <v>77</v>
      </c>
      <c r="C153" s="4">
        <v>20</v>
      </c>
      <c r="D153" s="8">
        <v>1.29</v>
      </c>
      <c r="E153" s="4">
        <v>0</v>
      </c>
      <c r="F153" s="8">
        <v>0</v>
      </c>
      <c r="G153" s="4">
        <v>20</v>
      </c>
      <c r="H153" s="8">
        <v>3.39</v>
      </c>
      <c r="I153" s="4">
        <v>0</v>
      </c>
    </row>
    <row r="154" spans="1:9" x14ac:dyDescent="0.2">
      <c r="A154" s="2">
        <v>19</v>
      </c>
      <c r="B154" s="1" t="s">
        <v>85</v>
      </c>
      <c r="C154" s="4">
        <v>17</v>
      </c>
      <c r="D154" s="8">
        <v>1.1000000000000001</v>
      </c>
      <c r="E154" s="4">
        <v>4</v>
      </c>
      <c r="F154" s="8">
        <v>0.43</v>
      </c>
      <c r="G154" s="4">
        <v>13</v>
      </c>
      <c r="H154" s="8">
        <v>2.2000000000000002</v>
      </c>
      <c r="I154" s="4">
        <v>0</v>
      </c>
    </row>
    <row r="155" spans="1:9" x14ac:dyDescent="0.2">
      <c r="A155" s="2">
        <v>19</v>
      </c>
      <c r="B155" s="1" t="s">
        <v>86</v>
      </c>
      <c r="C155" s="4">
        <v>17</v>
      </c>
      <c r="D155" s="8">
        <v>1.1000000000000001</v>
      </c>
      <c r="E155" s="4">
        <v>7</v>
      </c>
      <c r="F155" s="8">
        <v>0.74</v>
      </c>
      <c r="G155" s="4">
        <v>10</v>
      </c>
      <c r="H155" s="8">
        <v>1.69</v>
      </c>
      <c r="I155" s="4">
        <v>0</v>
      </c>
    </row>
    <row r="156" spans="1:9" x14ac:dyDescent="0.2">
      <c r="A156" s="2">
        <v>19</v>
      </c>
      <c r="B156" s="1" t="s">
        <v>87</v>
      </c>
      <c r="C156" s="4">
        <v>17</v>
      </c>
      <c r="D156" s="8">
        <v>1.1000000000000001</v>
      </c>
      <c r="E156" s="4">
        <v>7</v>
      </c>
      <c r="F156" s="8">
        <v>0.74</v>
      </c>
      <c r="G156" s="4">
        <v>10</v>
      </c>
      <c r="H156" s="8">
        <v>1.69</v>
      </c>
      <c r="I156" s="4">
        <v>0</v>
      </c>
    </row>
    <row r="157" spans="1:9" x14ac:dyDescent="0.2">
      <c r="A157" s="1"/>
      <c r="C157" s="4"/>
      <c r="D157" s="8"/>
      <c r="E157" s="4"/>
      <c r="F157" s="8"/>
      <c r="G157" s="4"/>
      <c r="H157" s="8"/>
      <c r="I157" s="4"/>
    </row>
    <row r="158" spans="1:9" x14ac:dyDescent="0.2">
      <c r="A158" s="1" t="s">
        <v>7</v>
      </c>
      <c r="C158" s="4"/>
      <c r="D158" s="8"/>
      <c r="E158" s="4"/>
      <c r="F158" s="8"/>
      <c r="G158" s="4"/>
      <c r="H158" s="8"/>
      <c r="I158" s="4"/>
    </row>
    <row r="159" spans="1:9" x14ac:dyDescent="0.2">
      <c r="A159" s="2">
        <v>1</v>
      </c>
      <c r="B159" s="1" t="s">
        <v>73</v>
      </c>
      <c r="C159" s="4">
        <v>249</v>
      </c>
      <c r="D159" s="8">
        <v>12.31</v>
      </c>
      <c r="E159" s="4">
        <v>226</v>
      </c>
      <c r="F159" s="8">
        <v>19.600000000000001</v>
      </c>
      <c r="G159" s="4">
        <v>23</v>
      </c>
      <c r="H159" s="8">
        <v>2.71</v>
      </c>
      <c r="I159" s="4">
        <v>0</v>
      </c>
    </row>
    <row r="160" spans="1:9" x14ac:dyDescent="0.2">
      <c r="A160" s="2">
        <v>2</v>
      </c>
      <c r="B160" s="1" t="s">
        <v>74</v>
      </c>
      <c r="C160" s="4">
        <v>235</v>
      </c>
      <c r="D160" s="8">
        <v>11.62</v>
      </c>
      <c r="E160" s="4">
        <v>207</v>
      </c>
      <c r="F160" s="8">
        <v>17.95</v>
      </c>
      <c r="G160" s="4">
        <v>28</v>
      </c>
      <c r="H160" s="8">
        <v>3.3</v>
      </c>
      <c r="I160" s="4">
        <v>0</v>
      </c>
    </row>
    <row r="161" spans="1:9" x14ac:dyDescent="0.2">
      <c r="A161" s="2">
        <v>3</v>
      </c>
      <c r="B161" s="1" t="s">
        <v>70</v>
      </c>
      <c r="C161" s="4">
        <v>143</v>
      </c>
      <c r="D161" s="8">
        <v>7.07</v>
      </c>
      <c r="E161" s="4">
        <v>90</v>
      </c>
      <c r="F161" s="8">
        <v>7.81</v>
      </c>
      <c r="G161" s="4">
        <v>53</v>
      </c>
      <c r="H161" s="8">
        <v>6.24</v>
      </c>
      <c r="I161" s="4">
        <v>0</v>
      </c>
    </row>
    <row r="162" spans="1:9" x14ac:dyDescent="0.2">
      <c r="A162" s="2">
        <v>4</v>
      </c>
      <c r="B162" s="1" t="s">
        <v>68</v>
      </c>
      <c r="C162" s="4">
        <v>135</v>
      </c>
      <c r="D162" s="8">
        <v>6.67</v>
      </c>
      <c r="E162" s="4">
        <v>53</v>
      </c>
      <c r="F162" s="8">
        <v>4.5999999999999996</v>
      </c>
      <c r="G162" s="4">
        <v>82</v>
      </c>
      <c r="H162" s="8">
        <v>9.66</v>
      </c>
      <c r="I162" s="4">
        <v>0</v>
      </c>
    </row>
    <row r="163" spans="1:9" x14ac:dyDescent="0.2">
      <c r="A163" s="2">
        <v>5</v>
      </c>
      <c r="B163" s="1" t="s">
        <v>59</v>
      </c>
      <c r="C163" s="4">
        <v>121</v>
      </c>
      <c r="D163" s="8">
        <v>5.98</v>
      </c>
      <c r="E163" s="4">
        <v>25</v>
      </c>
      <c r="F163" s="8">
        <v>2.17</v>
      </c>
      <c r="G163" s="4">
        <v>96</v>
      </c>
      <c r="H163" s="8">
        <v>11.31</v>
      </c>
      <c r="I163" s="4">
        <v>0</v>
      </c>
    </row>
    <row r="164" spans="1:9" x14ac:dyDescent="0.2">
      <c r="A164" s="2">
        <v>6</v>
      </c>
      <c r="B164" s="1" t="s">
        <v>66</v>
      </c>
      <c r="C164" s="4">
        <v>82</v>
      </c>
      <c r="D164" s="8">
        <v>4.05</v>
      </c>
      <c r="E164" s="4">
        <v>63</v>
      </c>
      <c r="F164" s="8">
        <v>5.46</v>
      </c>
      <c r="G164" s="4">
        <v>19</v>
      </c>
      <c r="H164" s="8">
        <v>2.2400000000000002</v>
      </c>
      <c r="I164" s="4">
        <v>0</v>
      </c>
    </row>
    <row r="165" spans="1:9" x14ac:dyDescent="0.2">
      <c r="A165" s="2">
        <v>7</v>
      </c>
      <c r="B165" s="1" t="s">
        <v>76</v>
      </c>
      <c r="C165" s="4">
        <v>76</v>
      </c>
      <c r="D165" s="8">
        <v>3.76</v>
      </c>
      <c r="E165" s="4">
        <v>66</v>
      </c>
      <c r="F165" s="8">
        <v>5.72</v>
      </c>
      <c r="G165" s="4">
        <v>10</v>
      </c>
      <c r="H165" s="8">
        <v>1.18</v>
      </c>
      <c r="I165" s="4">
        <v>0</v>
      </c>
    </row>
    <row r="166" spans="1:9" x14ac:dyDescent="0.2">
      <c r="A166" s="2">
        <v>8</v>
      </c>
      <c r="B166" s="1" t="s">
        <v>67</v>
      </c>
      <c r="C166" s="4">
        <v>71</v>
      </c>
      <c r="D166" s="8">
        <v>3.51</v>
      </c>
      <c r="E166" s="4">
        <v>41</v>
      </c>
      <c r="F166" s="8">
        <v>3.56</v>
      </c>
      <c r="G166" s="4">
        <v>30</v>
      </c>
      <c r="H166" s="8">
        <v>3.53</v>
      </c>
      <c r="I166" s="4">
        <v>0</v>
      </c>
    </row>
    <row r="167" spans="1:9" x14ac:dyDescent="0.2">
      <c r="A167" s="2">
        <v>9</v>
      </c>
      <c r="B167" s="1" t="s">
        <v>75</v>
      </c>
      <c r="C167" s="4">
        <v>69</v>
      </c>
      <c r="D167" s="8">
        <v>3.41</v>
      </c>
      <c r="E167" s="4">
        <v>48</v>
      </c>
      <c r="F167" s="8">
        <v>4.16</v>
      </c>
      <c r="G167" s="4">
        <v>9</v>
      </c>
      <c r="H167" s="8">
        <v>1.06</v>
      </c>
      <c r="I167" s="4">
        <v>0</v>
      </c>
    </row>
    <row r="168" spans="1:9" x14ac:dyDescent="0.2">
      <c r="A168" s="2">
        <v>10</v>
      </c>
      <c r="B168" s="1" t="s">
        <v>60</v>
      </c>
      <c r="C168" s="4">
        <v>67</v>
      </c>
      <c r="D168" s="8">
        <v>3.31</v>
      </c>
      <c r="E168" s="4">
        <v>31</v>
      </c>
      <c r="F168" s="8">
        <v>2.69</v>
      </c>
      <c r="G168" s="4">
        <v>36</v>
      </c>
      <c r="H168" s="8">
        <v>4.24</v>
      </c>
      <c r="I168" s="4">
        <v>0</v>
      </c>
    </row>
    <row r="169" spans="1:9" x14ac:dyDescent="0.2">
      <c r="A169" s="2">
        <v>11</v>
      </c>
      <c r="B169" s="1" t="s">
        <v>61</v>
      </c>
      <c r="C169" s="4">
        <v>53</v>
      </c>
      <c r="D169" s="8">
        <v>2.62</v>
      </c>
      <c r="E169" s="4">
        <v>19</v>
      </c>
      <c r="F169" s="8">
        <v>1.65</v>
      </c>
      <c r="G169" s="4">
        <v>34</v>
      </c>
      <c r="H169" s="8">
        <v>4</v>
      </c>
      <c r="I169" s="4">
        <v>0</v>
      </c>
    </row>
    <row r="170" spans="1:9" x14ac:dyDescent="0.2">
      <c r="A170" s="2">
        <v>12</v>
      </c>
      <c r="B170" s="1" t="s">
        <v>63</v>
      </c>
      <c r="C170" s="4">
        <v>50</v>
      </c>
      <c r="D170" s="8">
        <v>2.4700000000000002</v>
      </c>
      <c r="E170" s="4">
        <v>22</v>
      </c>
      <c r="F170" s="8">
        <v>1.91</v>
      </c>
      <c r="G170" s="4">
        <v>28</v>
      </c>
      <c r="H170" s="8">
        <v>3.3</v>
      </c>
      <c r="I170" s="4">
        <v>0</v>
      </c>
    </row>
    <row r="171" spans="1:9" x14ac:dyDescent="0.2">
      <c r="A171" s="2">
        <v>12</v>
      </c>
      <c r="B171" s="1" t="s">
        <v>65</v>
      </c>
      <c r="C171" s="4">
        <v>50</v>
      </c>
      <c r="D171" s="8">
        <v>2.4700000000000002</v>
      </c>
      <c r="E171" s="4">
        <v>22</v>
      </c>
      <c r="F171" s="8">
        <v>1.91</v>
      </c>
      <c r="G171" s="4">
        <v>28</v>
      </c>
      <c r="H171" s="8">
        <v>3.3</v>
      </c>
      <c r="I171" s="4">
        <v>0</v>
      </c>
    </row>
    <row r="172" spans="1:9" x14ac:dyDescent="0.2">
      <c r="A172" s="2">
        <v>14</v>
      </c>
      <c r="B172" s="1" t="s">
        <v>71</v>
      </c>
      <c r="C172" s="4">
        <v>42</v>
      </c>
      <c r="D172" s="8">
        <v>2.08</v>
      </c>
      <c r="E172" s="4">
        <v>33</v>
      </c>
      <c r="F172" s="8">
        <v>2.86</v>
      </c>
      <c r="G172" s="4">
        <v>9</v>
      </c>
      <c r="H172" s="8">
        <v>1.06</v>
      </c>
      <c r="I172" s="4">
        <v>0</v>
      </c>
    </row>
    <row r="173" spans="1:9" x14ac:dyDescent="0.2">
      <c r="A173" s="2">
        <v>15</v>
      </c>
      <c r="B173" s="1" t="s">
        <v>82</v>
      </c>
      <c r="C173" s="4">
        <v>37</v>
      </c>
      <c r="D173" s="8">
        <v>1.83</v>
      </c>
      <c r="E173" s="4">
        <v>13</v>
      </c>
      <c r="F173" s="8">
        <v>1.1299999999999999</v>
      </c>
      <c r="G173" s="4">
        <v>24</v>
      </c>
      <c r="H173" s="8">
        <v>2.83</v>
      </c>
      <c r="I173" s="4">
        <v>0</v>
      </c>
    </row>
    <row r="174" spans="1:9" x14ac:dyDescent="0.2">
      <c r="A174" s="2">
        <v>16</v>
      </c>
      <c r="B174" s="1" t="s">
        <v>78</v>
      </c>
      <c r="C174" s="4">
        <v>35</v>
      </c>
      <c r="D174" s="8">
        <v>1.73</v>
      </c>
      <c r="E174" s="4">
        <v>23</v>
      </c>
      <c r="F174" s="8">
        <v>1.99</v>
      </c>
      <c r="G174" s="4">
        <v>12</v>
      </c>
      <c r="H174" s="8">
        <v>1.41</v>
      </c>
      <c r="I174" s="4">
        <v>0</v>
      </c>
    </row>
    <row r="175" spans="1:9" x14ac:dyDescent="0.2">
      <c r="A175" s="2">
        <v>17</v>
      </c>
      <c r="B175" s="1" t="s">
        <v>81</v>
      </c>
      <c r="C175" s="4">
        <v>34</v>
      </c>
      <c r="D175" s="8">
        <v>1.68</v>
      </c>
      <c r="E175" s="4">
        <v>7</v>
      </c>
      <c r="F175" s="8">
        <v>0.61</v>
      </c>
      <c r="G175" s="4">
        <v>27</v>
      </c>
      <c r="H175" s="8">
        <v>3.18</v>
      </c>
      <c r="I175" s="4">
        <v>0</v>
      </c>
    </row>
    <row r="176" spans="1:9" x14ac:dyDescent="0.2">
      <c r="A176" s="2">
        <v>18</v>
      </c>
      <c r="B176" s="1" t="s">
        <v>64</v>
      </c>
      <c r="C176" s="4">
        <v>28</v>
      </c>
      <c r="D176" s="8">
        <v>1.38</v>
      </c>
      <c r="E176" s="4">
        <v>1</v>
      </c>
      <c r="F176" s="8">
        <v>0.09</v>
      </c>
      <c r="G176" s="4">
        <v>27</v>
      </c>
      <c r="H176" s="8">
        <v>3.18</v>
      </c>
      <c r="I176" s="4">
        <v>0</v>
      </c>
    </row>
    <row r="177" spans="1:9" x14ac:dyDescent="0.2">
      <c r="A177" s="2">
        <v>18</v>
      </c>
      <c r="B177" s="1" t="s">
        <v>72</v>
      </c>
      <c r="C177" s="4">
        <v>28</v>
      </c>
      <c r="D177" s="8">
        <v>1.38</v>
      </c>
      <c r="E177" s="4">
        <v>19</v>
      </c>
      <c r="F177" s="8">
        <v>1.65</v>
      </c>
      <c r="G177" s="4">
        <v>9</v>
      </c>
      <c r="H177" s="8">
        <v>1.06</v>
      </c>
      <c r="I177" s="4">
        <v>0</v>
      </c>
    </row>
    <row r="178" spans="1:9" x14ac:dyDescent="0.2">
      <c r="A178" s="2">
        <v>20</v>
      </c>
      <c r="B178" s="1" t="s">
        <v>83</v>
      </c>
      <c r="C178" s="4">
        <v>26</v>
      </c>
      <c r="D178" s="8">
        <v>1.29</v>
      </c>
      <c r="E178" s="4">
        <v>15</v>
      </c>
      <c r="F178" s="8">
        <v>1.3</v>
      </c>
      <c r="G178" s="4">
        <v>11</v>
      </c>
      <c r="H178" s="8">
        <v>1.3</v>
      </c>
      <c r="I178" s="4">
        <v>0</v>
      </c>
    </row>
    <row r="179" spans="1:9" x14ac:dyDescent="0.2">
      <c r="A179" s="1"/>
      <c r="C179" s="4"/>
      <c r="D179" s="8"/>
      <c r="E179" s="4"/>
      <c r="F179" s="8"/>
      <c r="G179" s="4"/>
      <c r="H179" s="8"/>
      <c r="I179" s="4"/>
    </row>
    <row r="180" spans="1:9" x14ac:dyDescent="0.2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2">
      <c r="A181" s="2">
        <v>1</v>
      </c>
      <c r="B181" s="1" t="s">
        <v>74</v>
      </c>
      <c r="C181" s="4">
        <v>235</v>
      </c>
      <c r="D181" s="8">
        <v>10.77</v>
      </c>
      <c r="E181" s="4">
        <v>206</v>
      </c>
      <c r="F181" s="8">
        <v>16.21</v>
      </c>
      <c r="G181" s="4">
        <v>29</v>
      </c>
      <c r="H181" s="8">
        <v>3.24</v>
      </c>
      <c r="I181" s="4">
        <v>0</v>
      </c>
    </row>
    <row r="182" spans="1:9" x14ac:dyDescent="0.2">
      <c r="A182" s="2">
        <v>2</v>
      </c>
      <c r="B182" s="1" t="s">
        <v>70</v>
      </c>
      <c r="C182" s="4">
        <v>228</v>
      </c>
      <c r="D182" s="8">
        <v>10.45</v>
      </c>
      <c r="E182" s="4">
        <v>169</v>
      </c>
      <c r="F182" s="8">
        <v>13.3</v>
      </c>
      <c r="G182" s="4">
        <v>59</v>
      </c>
      <c r="H182" s="8">
        <v>6.6</v>
      </c>
      <c r="I182" s="4">
        <v>0</v>
      </c>
    </row>
    <row r="183" spans="1:9" x14ac:dyDescent="0.2">
      <c r="A183" s="2">
        <v>3</v>
      </c>
      <c r="B183" s="1" t="s">
        <v>73</v>
      </c>
      <c r="C183" s="4">
        <v>198</v>
      </c>
      <c r="D183" s="8">
        <v>9.07</v>
      </c>
      <c r="E183" s="4">
        <v>175</v>
      </c>
      <c r="F183" s="8">
        <v>13.77</v>
      </c>
      <c r="G183" s="4">
        <v>23</v>
      </c>
      <c r="H183" s="8">
        <v>2.57</v>
      </c>
      <c r="I183" s="4">
        <v>0</v>
      </c>
    </row>
    <row r="184" spans="1:9" x14ac:dyDescent="0.2">
      <c r="A184" s="2">
        <v>4</v>
      </c>
      <c r="B184" s="1" t="s">
        <v>59</v>
      </c>
      <c r="C184" s="4">
        <v>191</v>
      </c>
      <c r="D184" s="8">
        <v>8.75</v>
      </c>
      <c r="E184" s="4">
        <v>75</v>
      </c>
      <c r="F184" s="8">
        <v>5.9</v>
      </c>
      <c r="G184" s="4">
        <v>116</v>
      </c>
      <c r="H184" s="8">
        <v>12.98</v>
      </c>
      <c r="I184" s="4">
        <v>0</v>
      </c>
    </row>
    <row r="185" spans="1:9" x14ac:dyDescent="0.2">
      <c r="A185" s="2">
        <v>5</v>
      </c>
      <c r="B185" s="1" t="s">
        <v>60</v>
      </c>
      <c r="C185" s="4">
        <v>167</v>
      </c>
      <c r="D185" s="8">
        <v>7.65</v>
      </c>
      <c r="E185" s="4">
        <v>90</v>
      </c>
      <c r="F185" s="8">
        <v>7.08</v>
      </c>
      <c r="G185" s="4">
        <v>77</v>
      </c>
      <c r="H185" s="8">
        <v>8.61</v>
      </c>
      <c r="I185" s="4">
        <v>0</v>
      </c>
    </row>
    <row r="186" spans="1:9" x14ac:dyDescent="0.2">
      <c r="A186" s="2">
        <v>6</v>
      </c>
      <c r="B186" s="1" t="s">
        <v>68</v>
      </c>
      <c r="C186" s="4">
        <v>107</v>
      </c>
      <c r="D186" s="8">
        <v>4.9000000000000004</v>
      </c>
      <c r="E186" s="4">
        <v>61</v>
      </c>
      <c r="F186" s="8">
        <v>4.8</v>
      </c>
      <c r="G186" s="4">
        <v>46</v>
      </c>
      <c r="H186" s="8">
        <v>5.15</v>
      </c>
      <c r="I186" s="4">
        <v>0</v>
      </c>
    </row>
    <row r="187" spans="1:9" x14ac:dyDescent="0.2">
      <c r="A187" s="2">
        <v>7</v>
      </c>
      <c r="B187" s="1" t="s">
        <v>66</v>
      </c>
      <c r="C187" s="4">
        <v>98</v>
      </c>
      <c r="D187" s="8">
        <v>4.49</v>
      </c>
      <c r="E187" s="4">
        <v>67</v>
      </c>
      <c r="F187" s="8">
        <v>5.27</v>
      </c>
      <c r="G187" s="4">
        <v>31</v>
      </c>
      <c r="H187" s="8">
        <v>3.47</v>
      </c>
      <c r="I187" s="4">
        <v>0</v>
      </c>
    </row>
    <row r="188" spans="1:9" x14ac:dyDescent="0.2">
      <c r="A188" s="2">
        <v>8</v>
      </c>
      <c r="B188" s="1" t="s">
        <v>61</v>
      </c>
      <c r="C188" s="4">
        <v>83</v>
      </c>
      <c r="D188" s="8">
        <v>3.8</v>
      </c>
      <c r="E188" s="4">
        <v>27</v>
      </c>
      <c r="F188" s="8">
        <v>2.12</v>
      </c>
      <c r="G188" s="4">
        <v>56</v>
      </c>
      <c r="H188" s="8">
        <v>6.26</v>
      </c>
      <c r="I188" s="4">
        <v>0</v>
      </c>
    </row>
    <row r="189" spans="1:9" x14ac:dyDescent="0.2">
      <c r="A189" s="2">
        <v>9</v>
      </c>
      <c r="B189" s="1" t="s">
        <v>67</v>
      </c>
      <c r="C189" s="4">
        <v>78</v>
      </c>
      <c r="D189" s="8">
        <v>3.57</v>
      </c>
      <c r="E189" s="4">
        <v>44</v>
      </c>
      <c r="F189" s="8">
        <v>3.46</v>
      </c>
      <c r="G189" s="4">
        <v>34</v>
      </c>
      <c r="H189" s="8">
        <v>3.8</v>
      </c>
      <c r="I189" s="4">
        <v>0</v>
      </c>
    </row>
    <row r="190" spans="1:9" x14ac:dyDescent="0.2">
      <c r="A190" s="2">
        <v>10</v>
      </c>
      <c r="B190" s="1" t="s">
        <v>75</v>
      </c>
      <c r="C190" s="4">
        <v>65</v>
      </c>
      <c r="D190" s="8">
        <v>2.98</v>
      </c>
      <c r="E190" s="4">
        <v>41</v>
      </c>
      <c r="F190" s="8">
        <v>3.23</v>
      </c>
      <c r="G190" s="4">
        <v>15</v>
      </c>
      <c r="H190" s="8">
        <v>1.68</v>
      </c>
      <c r="I190" s="4">
        <v>0</v>
      </c>
    </row>
    <row r="191" spans="1:9" x14ac:dyDescent="0.2">
      <c r="A191" s="2">
        <v>11</v>
      </c>
      <c r="B191" s="1" t="s">
        <v>76</v>
      </c>
      <c r="C191" s="4">
        <v>59</v>
      </c>
      <c r="D191" s="8">
        <v>2.7</v>
      </c>
      <c r="E191" s="4">
        <v>54</v>
      </c>
      <c r="F191" s="8">
        <v>4.25</v>
      </c>
      <c r="G191" s="4">
        <v>5</v>
      </c>
      <c r="H191" s="8">
        <v>0.56000000000000005</v>
      </c>
      <c r="I191" s="4">
        <v>0</v>
      </c>
    </row>
    <row r="192" spans="1:9" x14ac:dyDescent="0.2">
      <c r="A192" s="2">
        <v>12</v>
      </c>
      <c r="B192" s="1" t="s">
        <v>78</v>
      </c>
      <c r="C192" s="4">
        <v>50</v>
      </c>
      <c r="D192" s="8">
        <v>2.29</v>
      </c>
      <c r="E192" s="4">
        <v>37</v>
      </c>
      <c r="F192" s="8">
        <v>2.91</v>
      </c>
      <c r="G192" s="4">
        <v>13</v>
      </c>
      <c r="H192" s="8">
        <v>1.45</v>
      </c>
      <c r="I192" s="4">
        <v>0</v>
      </c>
    </row>
    <row r="193" spans="1:9" x14ac:dyDescent="0.2">
      <c r="A193" s="2">
        <v>13</v>
      </c>
      <c r="B193" s="1" t="s">
        <v>72</v>
      </c>
      <c r="C193" s="4">
        <v>48</v>
      </c>
      <c r="D193" s="8">
        <v>2.2000000000000002</v>
      </c>
      <c r="E193" s="4">
        <v>15</v>
      </c>
      <c r="F193" s="8">
        <v>1.18</v>
      </c>
      <c r="G193" s="4">
        <v>32</v>
      </c>
      <c r="H193" s="8">
        <v>3.58</v>
      </c>
      <c r="I193" s="4">
        <v>0</v>
      </c>
    </row>
    <row r="194" spans="1:9" x14ac:dyDescent="0.2">
      <c r="A194" s="2">
        <v>14</v>
      </c>
      <c r="B194" s="1" t="s">
        <v>71</v>
      </c>
      <c r="C194" s="4">
        <v>45</v>
      </c>
      <c r="D194" s="8">
        <v>2.06</v>
      </c>
      <c r="E194" s="4">
        <v>29</v>
      </c>
      <c r="F194" s="8">
        <v>2.2799999999999998</v>
      </c>
      <c r="G194" s="4">
        <v>16</v>
      </c>
      <c r="H194" s="8">
        <v>1.79</v>
      </c>
      <c r="I194" s="4">
        <v>0</v>
      </c>
    </row>
    <row r="195" spans="1:9" x14ac:dyDescent="0.2">
      <c r="A195" s="2">
        <v>15</v>
      </c>
      <c r="B195" s="1" t="s">
        <v>65</v>
      </c>
      <c r="C195" s="4">
        <v>40</v>
      </c>
      <c r="D195" s="8">
        <v>1.83</v>
      </c>
      <c r="E195" s="4">
        <v>16</v>
      </c>
      <c r="F195" s="8">
        <v>1.26</v>
      </c>
      <c r="G195" s="4">
        <v>24</v>
      </c>
      <c r="H195" s="8">
        <v>2.68</v>
      </c>
      <c r="I195" s="4">
        <v>0</v>
      </c>
    </row>
    <row r="196" spans="1:9" x14ac:dyDescent="0.2">
      <c r="A196" s="2">
        <v>16</v>
      </c>
      <c r="B196" s="1" t="s">
        <v>77</v>
      </c>
      <c r="C196" s="4">
        <v>38</v>
      </c>
      <c r="D196" s="8">
        <v>1.74</v>
      </c>
      <c r="E196" s="4">
        <v>2</v>
      </c>
      <c r="F196" s="8">
        <v>0.16</v>
      </c>
      <c r="G196" s="4">
        <v>36</v>
      </c>
      <c r="H196" s="8">
        <v>4.03</v>
      </c>
      <c r="I196" s="4">
        <v>0</v>
      </c>
    </row>
    <row r="197" spans="1:9" x14ac:dyDescent="0.2">
      <c r="A197" s="2">
        <v>17</v>
      </c>
      <c r="B197" s="1" t="s">
        <v>87</v>
      </c>
      <c r="C197" s="4">
        <v>28</v>
      </c>
      <c r="D197" s="8">
        <v>1.28</v>
      </c>
      <c r="E197" s="4">
        <v>15</v>
      </c>
      <c r="F197" s="8">
        <v>1.18</v>
      </c>
      <c r="G197" s="4">
        <v>13</v>
      </c>
      <c r="H197" s="8">
        <v>1.45</v>
      </c>
      <c r="I197" s="4">
        <v>0</v>
      </c>
    </row>
    <row r="198" spans="1:9" x14ac:dyDescent="0.2">
      <c r="A198" s="2">
        <v>18</v>
      </c>
      <c r="B198" s="1" t="s">
        <v>69</v>
      </c>
      <c r="C198" s="4">
        <v>27</v>
      </c>
      <c r="D198" s="8">
        <v>1.24</v>
      </c>
      <c r="E198" s="4">
        <v>9</v>
      </c>
      <c r="F198" s="8">
        <v>0.71</v>
      </c>
      <c r="G198" s="4">
        <v>18</v>
      </c>
      <c r="H198" s="8">
        <v>2.0099999999999998</v>
      </c>
      <c r="I198" s="4">
        <v>0</v>
      </c>
    </row>
    <row r="199" spans="1:9" x14ac:dyDescent="0.2">
      <c r="A199" s="2">
        <v>19</v>
      </c>
      <c r="B199" s="1" t="s">
        <v>84</v>
      </c>
      <c r="C199" s="4">
        <v>25</v>
      </c>
      <c r="D199" s="8">
        <v>1.1499999999999999</v>
      </c>
      <c r="E199" s="4">
        <v>10</v>
      </c>
      <c r="F199" s="8">
        <v>0.79</v>
      </c>
      <c r="G199" s="4">
        <v>15</v>
      </c>
      <c r="H199" s="8">
        <v>1.68</v>
      </c>
      <c r="I199" s="4">
        <v>0</v>
      </c>
    </row>
    <row r="200" spans="1:9" x14ac:dyDescent="0.2">
      <c r="A200" s="2">
        <v>19</v>
      </c>
      <c r="B200" s="1" t="s">
        <v>89</v>
      </c>
      <c r="C200" s="4">
        <v>25</v>
      </c>
      <c r="D200" s="8">
        <v>1.1499999999999999</v>
      </c>
      <c r="E200" s="4">
        <v>12</v>
      </c>
      <c r="F200" s="8">
        <v>0.94</v>
      </c>
      <c r="G200" s="4">
        <v>13</v>
      </c>
      <c r="H200" s="8">
        <v>1.45</v>
      </c>
      <c r="I200" s="4">
        <v>0</v>
      </c>
    </row>
    <row r="201" spans="1:9" x14ac:dyDescent="0.2">
      <c r="A201" s="1"/>
      <c r="C201" s="4"/>
      <c r="D201" s="8"/>
      <c r="E201" s="4"/>
      <c r="F201" s="8"/>
      <c r="G201" s="4"/>
      <c r="H201" s="8"/>
      <c r="I201" s="4"/>
    </row>
    <row r="202" spans="1:9" x14ac:dyDescent="0.2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2">
      <c r="A203" s="2">
        <v>1</v>
      </c>
      <c r="B203" s="1" t="s">
        <v>74</v>
      </c>
      <c r="C203" s="4">
        <v>169</v>
      </c>
      <c r="D203" s="8">
        <v>10.52</v>
      </c>
      <c r="E203" s="4">
        <v>154</v>
      </c>
      <c r="F203" s="8">
        <v>18.05</v>
      </c>
      <c r="G203" s="4">
        <v>15</v>
      </c>
      <c r="H203" s="8">
        <v>2.0499999999999998</v>
      </c>
      <c r="I203" s="4">
        <v>0</v>
      </c>
    </row>
    <row r="204" spans="1:9" x14ac:dyDescent="0.2">
      <c r="A204" s="2">
        <v>2</v>
      </c>
      <c r="B204" s="1" t="s">
        <v>68</v>
      </c>
      <c r="C204" s="4">
        <v>137</v>
      </c>
      <c r="D204" s="8">
        <v>8.5299999999999994</v>
      </c>
      <c r="E204" s="4">
        <v>76</v>
      </c>
      <c r="F204" s="8">
        <v>8.91</v>
      </c>
      <c r="G204" s="4">
        <v>61</v>
      </c>
      <c r="H204" s="8">
        <v>8.34</v>
      </c>
      <c r="I204" s="4">
        <v>0</v>
      </c>
    </row>
    <row r="205" spans="1:9" x14ac:dyDescent="0.2">
      <c r="A205" s="2">
        <v>3</v>
      </c>
      <c r="B205" s="1" t="s">
        <v>59</v>
      </c>
      <c r="C205" s="4">
        <v>133</v>
      </c>
      <c r="D205" s="8">
        <v>8.2799999999999994</v>
      </c>
      <c r="E205" s="4">
        <v>49</v>
      </c>
      <c r="F205" s="8">
        <v>5.74</v>
      </c>
      <c r="G205" s="4">
        <v>84</v>
      </c>
      <c r="H205" s="8">
        <v>11.49</v>
      </c>
      <c r="I205" s="4">
        <v>0</v>
      </c>
    </row>
    <row r="206" spans="1:9" x14ac:dyDescent="0.2">
      <c r="A206" s="2">
        <v>4</v>
      </c>
      <c r="B206" s="1" t="s">
        <v>70</v>
      </c>
      <c r="C206" s="4">
        <v>123</v>
      </c>
      <c r="D206" s="8">
        <v>7.66</v>
      </c>
      <c r="E206" s="4">
        <v>91</v>
      </c>
      <c r="F206" s="8">
        <v>10.67</v>
      </c>
      <c r="G206" s="4">
        <v>32</v>
      </c>
      <c r="H206" s="8">
        <v>4.38</v>
      </c>
      <c r="I206" s="4">
        <v>0</v>
      </c>
    </row>
    <row r="207" spans="1:9" x14ac:dyDescent="0.2">
      <c r="A207" s="2">
        <v>5</v>
      </c>
      <c r="B207" s="1" t="s">
        <v>73</v>
      </c>
      <c r="C207" s="4">
        <v>88</v>
      </c>
      <c r="D207" s="8">
        <v>5.48</v>
      </c>
      <c r="E207" s="4">
        <v>79</v>
      </c>
      <c r="F207" s="8">
        <v>9.26</v>
      </c>
      <c r="G207" s="4">
        <v>9</v>
      </c>
      <c r="H207" s="8">
        <v>1.23</v>
      </c>
      <c r="I207" s="4">
        <v>0</v>
      </c>
    </row>
    <row r="208" spans="1:9" x14ac:dyDescent="0.2">
      <c r="A208" s="2">
        <v>6</v>
      </c>
      <c r="B208" s="1" t="s">
        <v>60</v>
      </c>
      <c r="C208" s="4">
        <v>87</v>
      </c>
      <c r="D208" s="8">
        <v>5.42</v>
      </c>
      <c r="E208" s="4">
        <v>36</v>
      </c>
      <c r="F208" s="8">
        <v>4.22</v>
      </c>
      <c r="G208" s="4">
        <v>51</v>
      </c>
      <c r="H208" s="8">
        <v>6.98</v>
      </c>
      <c r="I208" s="4">
        <v>0</v>
      </c>
    </row>
    <row r="209" spans="1:9" x14ac:dyDescent="0.2">
      <c r="A209" s="2">
        <v>7</v>
      </c>
      <c r="B209" s="1" t="s">
        <v>75</v>
      </c>
      <c r="C209" s="4">
        <v>65</v>
      </c>
      <c r="D209" s="8">
        <v>4.05</v>
      </c>
      <c r="E209" s="4">
        <v>44</v>
      </c>
      <c r="F209" s="8">
        <v>5.16</v>
      </c>
      <c r="G209" s="4">
        <v>11</v>
      </c>
      <c r="H209" s="8">
        <v>1.5</v>
      </c>
      <c r="I209" s="4">
        <v>0</v>
      </c>
    </row>
    <row r="210" spans="1:9" x14ac:dyDescent="0.2">
      <c r="A210" s="2">
        <v>8</v>
      </c>
      <c r="B210" s="1" t="s">
        <v>66</v>
      </c>
      <c r="C210" s="4">
        <v>63</v>
      </c>
      <c r="D210" s="8">
        <v>3.92</v>
      </c>
      <c r="E210" s="4">
        <v>43</v>
      </c>
      <c r="F210" s="8">
        <v>5.04</v>
      </c>
      <c r="G210" s="4">
        <v>20</v>
      </c>
      <c r="H210" s="8">
        <v>2.74</v>
      </c>
      <c r="I210" s="4">
        <v>0</v>
      </c>
    </row>
    <row r="211" spans="1:9" x14ac:dyDescent="0.2">
      <c r="A211" s="2">
        <v>9</v>
      </c>
      <c r="B211" s="1" t="s">
        <v>67</v>
      </c>
      <c r="C211" s="4">
        <v>61</v>
      </c>
      <c r="D211" s="8">
        <v>3.8</v>
      </c>
      <c r="E211" s="4">
        <v>36</v>
      </c>
      <c r="F211" s="8">
        <v>4.22</v>
      </c>
      <c r="G211" s="4">
        <v>25</v>
      </c>
      <c r="H211" s="8">
        <v>3.42</v>
      </c>
      <c r="I211" s="4">
        <v>0</v>
      </c>
    </row>
    <row r="212" spans="1:9" x14ac:dyDescent="0.2">
      <c r="A212" s="2">
        <v>10</v>
      </c>
      <c r="B212" s="1" t="s">
        <v>61</v>
      </c>
      <c r="C212" s="4">
        <v>60</v>
      </c>
      <c r="D212" s="8">
        <v>3.74</v>
      </c>
      <c r="E212" s="4">
        <v>20</v>
      </c>
      <c r="F212" s="8">
        <v>2.34</v>
      </c>
      <c r="G212" s="4">
        <v>40</v>
      </c>
      <c r="H212" s="8">
        <v>5.47</v>
      </c>
      <c r="I212" s="4">
        <v>0</v>
      </c>
    </row>
    <row r="213" spans="1:9" x14ac:dyDescent="0.2">
      <c r="A213" s="2">
        <v>11</v>
      </c>
      <c r="B213" s="1" t="s">
        <v>63</v>
      </c>
      <c r="C213" s="4">
        <v>49</v>
      </c>
      <c r="D213" s="8">
        <v>3.05</v>
      </c>
      <c r="E213" s="4">
        <v>11</v>
      </c>
      <c r="F213" s="8">
        <v>1.29</v>
      </c>
      <c r="G213" s="4">
        <v>38</v>
      </c>
      <c r="H213" s="8">
        <v>5.2</v>
      </c>
      <c r="I213" s="4">
        <v>0</v>
      </c>
    </row>
    <row r="214" spans="1:9" x14ac:dyDescent="0.2">
      <c r="A214" s="2">
        <v>12</v>
      </c>
      <c r="B214" s="1" t="s">
        <v>76</v>
      </c>
      <c r="C214" s="4">
        <v>45</v>
      </c>
      <c r="D214" s="8">
        <v>2.8</v>
      </c>
      <c r="E214" s="4">
        <v>38</v>
      </c>
      <c r="F214" s="8">
        <v>4.45</v>
      </c>
      <c r="G214" s="4">
        <v>7</v>
      </c>
      <c r="H214" s="8">
        <v>0.96</v>
      </c>
      <c r="I214" s="4">
        <v>0</v>
      </c>
    </row>
    <row r="215" spans="1:9" x14ac:dyDescent="0.2">
      <c r="A215" s="2">
        <v>13</v>
      </c>
      <c r="B215" s="1" t="s">
        <v>78</v>
      </c>
      <c r="C215" s="4">
        <v>31</v>
      </c>
      <c r="D215" s="8">
        <v>1.93</v>
      </c>
      <c r="E215" s="4">
        <v>22</v>
      </c>
      <c r="F215" s="8">
        <v>2.58</v>
      </c>
      <c r="G215" s="4">
        <v>9</v>
      </c>
      <c r="H215" s="8">
        <v>1.23</v>
      </c>
      <c r="I215" s="4">
        <v>0</v>
      </c>
    </row>
    <row r="216" spans="1:9" x14ac:dyDescent="0.2">
      <c r="A216" s="2">
        <v>14</v>
      </c>
      <c r="B216" s="1" t="s">
        <v>72</v>
      </c>
      <c r="C216" s="4">
        <v>30</v>
      </c>
      <c r="D216" s="8">
        <v>1.87</v>
      </c>
      <c r="E216" s="4">
        <v>15</v>
      </c>
      <c r="F216" s="8">
        <v>1.76</v>
      </c>
      <c r="G216" s="4">
        <v>15</v>
      </c>
      <c r="H216" s="8">
        <v>2.0499999999999998</v>
      </c>
      <c r="I216" s="4">
        <v>0</v>
      </c>
    </row>
    <row r="217" spans="1:9" x14ac:dyDescent="0.2">
      <c r="A217" s="2">
        <v>15</v>
      </c>
      <c r="B217" s="1" t="s">
        <v>81</v>
      </c>
      <c r="C217" s="4">
        <v>25</v>
      </c>
      <c r="D217" s="8">
        <v>1.56</v>
      </c>
      <c r="E217" s="4">
        <v>4</v>
      </c>
      <c r="F217" s="8">
        <v>0.47</v>
      </c>
      <c r="G217" s="4">
        <v>21</v>
      </c>
      <c r="H217" s="8">
        <v>2.87</v>
      </c>
      <c r="I217" s="4">
        <v>0</v>
      </c>
    </row>
    <row r="218" spans="1:9" x14ac:dyDescent="0.2">
      <c r="A218" s="2">
        <v>16</v>
      </c>
      <c r="B218" s="1" t="s">
        <v>80</v>
      </c>
      <c r="C218" s="4">
        <v>24</v>
      </c>
      <c r="D218" s="8">
        <v>1.49</v>
      </c>
      <c r="E218" s="4">
        <v>13</v>
      </c>
      <c r="F218" s="8">
        <v>1.52</v>
      </c>
      <c r="G218" s="4">
        <v>11</v>
      </c>
      <c r="H218" s="8">
        <v>1.5</v>
      </c>
      <c r="I218" s="4">
        <v>0</v>
      </c>
    </row>
    <row r="219" spans="1:9" x14ac:dyDescent="0.2">
      <c r="A219" s="2">
        <v>16</v>
      </c>
      <c r="B219" s="1" t="s">
        <v>69</v>
      </c>
      <c r="C219" s="4">
        <v>24</v>
      </c>
      <c r="D219" s="8">
        <v>1.49</v>
      </c>
      <c r="E219" s="4">
        <v>5</v>
      </c>
      <c r="F219" s="8">
        <v>0.59</v>
      </c>
      <c r="G219" s="4">
        <v>19</v>
      </c>
      <c r="H219" s="8">
        <v>2.6</v>
      </c>
      <c r="I219" s="4">
        <v>0</v>
      </c>
    </row>
    <row r="220" spans="1:9" x14ac:dyDescent="0.2">
      <c r="A220" s="2">
        <v>16</v>
      </c>
      <c r="B220" s="1" t="s">
        <v>77</v>
      </c>
      <c r="C220" s="4">
        <v>24</v>
      </c>
      <c r="D220" s="8">
        <v>1.49</v>
      </c>
      <c r="E220" s="4">
        <v>2</v>
      </c>
      <c r="F220" s="8">
        <v>0.23</v>
      </c>
      <c r="G220" s="4">
        <v>21</v>
      </c>
      <c r="H220" s="8">
        <v>2.87</v>
      </c>
      <c r="I220" s="4">
        <v>0</v>
      </c>
    </row>
    <row r="221" spans="1:9" x14ac:dyDescent="0.2">
      <c r="A221" s="2">
        <v>19</v>
      </c>
      <c r="B221" s="1" t="s">
        <v>82</v>
      </c>
      <c r="C221" s="4">
        <v>23</v>
      </c>
      <c r="D221" s="8">
        <v>1.43</v>
      </c>
      <c r="E221" s="4">
        <v>5</v>
      </c>
      <c r="F221" s="8">
        <v>0.59</v>
      </c>
      <c r="G221" s="4">
        <v>18</v>
      </c>
      <c r="H221" s="8">
        <v>2.46</v>
      </c>
      <c r="I221" s="4">
        <v>0</v>
      </c>
    </row>
    <row r="222" spans="1:9" x14ac:dyDescent="0.2">
      <c r="A222" s="2">
        <v>20</v>
      </c>
      <c r="B222" s="1" t="s">
        <v>65</v>
      </c>
      <c r="C222" s="4">
        <v>21</v>
      </c>
      <c r="D222" s="8">
        <v>1.31</v>
      </c>
      <c r="E222" s="4">
        <v>10</v>
      </c>
      <c r="F222" s="8">
        <v>1.17</v>
      </c>
      <c r="G222" s="4">
        <v>11</v>
      </c>
      <c r="H222" s="8">
        <v>1.5</v>
      </c>
      <c r="I222" s="4">
        <v>0</v>
      </c>
    </row>
    <row r="223" spans="1:9" x14ac:dyDescent="0.2">
      <c r="A223" s="2">
        <v>20</v>
      </c>
      <c r="B223" s="1" t="s">
        <v>71</v>
      </c>
      <c r="C223" s="4">
        <v>21</v>
      </c>
      <c r="D223" s="8">
        <v>1.31</v>
      </c>
      <c r="E223" s="4">
        <v>14</v>
      </c>
      <c r="F223" s="8">
        <v>1.64</v>
      </c>
      <c r="G223" s="4">
        <v>7</v>
      </c>
      <c r="H223" s="8">
        <v>0.96</v>
      </c>
      <c r="I223" s="4">
        <v>0</v>
      </c>
    </row>
    <row r="224" spans="1:9" x14ac:dyDescent="0.2">
      <c r="A224" s="1"/>
      <c r="C224" s="4"/>
      <c r="D224" s="8"/>
      <c r="E224" s="4"/>
      <c r="F224" s="8"/>
      <c r="G224" s="4"/>
      <c r="H224" s="8"/>
      <c r="I224" s="4"/>
    </row>
    <row r="225" spans="1:9" x14ac:dyDescent="0.2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2">
      <c r="A226" s="2">
        <v>1</v>
      </c>
      <c r="B226" s="1" t="s">
        <v>73</v>
      </c>
      <c r="C226" s="4">
        <v>147</v>
      </c>
      <c r="D226" s="8">
        <v>9.36</v>
      </c>
      <c r="E226" s="4">
        <v>134</v>
      </c>
      <c r="F226" s="8">
        <v>14.14</v>
      </c>
      <c r="G226" s="4">
        <v>13</v>
      </c>
      <c r="H226" s="8">
        <v>2.17</v>
      </c>
      <c r="I226" s="4">
        <v>0</v>
      </c>
    </row>
    <row r="227" spans="1:9" x14ac:dyDescent="0.2">
      <c r="A227" s="2">
        <v>2</v>
      </c>
      <c r="B227" s="1" t="s">
        <v>74</v>
      </c>
      <c r="C227" s="4">
        <v>136</v>
      </c>
      <c r="D227" s="8">
        <v>8.66</v>
      </c>
      <c r="E227" s="4">
        <v>118</v>
      </c>
      <c r="F227" s="8">
        <v>12.45</v>
      </c>
      <c r="G227" s="4">
        <v>18</v>
      </c>
      <c r="H227" s="8">
        <v>3.01</v>
      </c>
      <c r="I227" s="4">
        <v>0</v>
      </c>
    </row>
    <row r="228" spans="1:9" x14ac:dyDescent="0.2">
      <c r="A228" s="2">
        <v>3</v>
      </c>
      <c r="B228" s="1" t="s">
        <v>59</v>
      </c>
      <c r="C228" s="4">
        <v>123</v>
      </c>
      <c r="D228" s="8">
        <v>7.83</v>
      </c>
      <c r="E228" s="4">
        <v>66</v>
      </c>
      <c r="F228" s="8">
        <v>6.96</v>
      </c>
      <c r="G228" s="4">
        <v>57</v>
      </c>
      <c r="H228" s="8">
        <v>9.52</v>
      </c>
      <c r="I228" s="4">
        <v>0</v>
      </c>
    </row>
    <row r="229" spans="1:9" x14ac:dyDescent="0.2">
      <c r="A229" s="2">
        <v>4</v>
      </c>
      <c r="B229" s="1" t="s">
        <v>60</v>
      </c>
      <c r="C229" s="4">
        <v>108</v>
      </c>
      <c r="D229" s="8">
        <v>6.88</v>
      </c>
      <c r="E229" s="4">
        <v>62</v>
      </c>
      <c r="F229" s="8">
        <v>6.54</v>
      </c>
      <c r="G229" s="4">
        <v>46</v>
      </c>
      <c r="H229" s="8">
        <v>7.68</v>
      </c>
      <c r="I229" s="4">
        <v>0</v>
      </c>
    </row>
    <row r="230" spans="1:9" x14ac:dyDescent="0.2">
      <c r="A230" s="2">
        <v>5</v>
      </c>
      <c r="B230" s="1" t="s">
        <v>70</v>
      </c>
      <c r="C230" s="4">
        <v>101</v>
      </c>
      <c r="D230" s="8">
        <v>6.43</v>
      </c>
      <c r="E230" s="4">
        <v>69</v>
      </c>
      <c r="F230" s="8">
        <v>7.28</v>
      </c>
      <c r="G230" s="4">
        <v>32</v>
      </c>
      <c r="H230" s="8">
        <v>5.34</v>
      </c>
      <c r="I230" s="4">
        <v>0</v>
      </c>
    </row>
    <row r="231" spans="1:9" x14ac:dyDescent="0.2">
      <c r="A231" s="2">
        <v>6</v>
      </c>
      <c r="B231" s="1" t="s">
        <v>68</v>
      </c>
      <c r="C231" s="4">
        <v>84</v>
      </c>
      <c r="D231" s="8">
        <v>5.35</v>
      </c>
      <c r="E231" s="4">
        <v>46</v>
      </c>
      <c r="F231" s="8">
        <v>4.8499999999999996</v>
      </c>
      <c r="G231" s="4">
        <v>38</v>
      </c>
      <c r="H231" s="8">
        <v>6.34</v>
      </c>
      <c r="I231" s="4">
        <v>0</v>
      </c>
    </row>
    <row r="232" spans="1:9" x14ac:dyDescent="0.2">
      <c r="A232" s="2">
        <v>7</v>
      </c>
      <c r="B232" s="1" t="s">
        <v>75</v>
      </c>
      <c r="C232" s="4">
        <v>70</v>
      </c>
      <c r="D232" s="8">
        <v>4.46</v>
      </c>
      <c r="E232" s="4">
        <v>49</v>
      </c>
      <c r="F232" s="8">
        <v>5.17</v>
      </c>
      <c r="G232" s="4">
        <v>5</v>
      </c>
      <c r="H232" s="8">
        <v>0.83</v>
      </c>
      <c r="I232" s="4">
        <v>2</v>
      </c>
    </row>
    <row r="233" spans="1:9" x14ac:dyDescent="0.2">
      <c r="A233" s="2">
        <v>8</v>
      </c>
      <c r="B233" s="1" t="s">
        <v>66</v>
      </c>
      <c r="C233" s="4">
        <v>67</v>
      </c>
      <c r="D233" s="8">
        <v>4.2699999999999996</v>
      </c>
      <c r="E233" s="4">
        <v>48</v>
      </c>
      <c r="F233" s="8">
        <v>5.0599999999999996</v>
      </c>
      <c r="G233" s="4">
        <v>19</v>
      </c>
      <c r="H233" s="8">
        <v>3.17</v>
      </c>
      <c r="I233" s="4">
        <v>0</v>
      </c>
    </row>
    <row r="234" spans="1:9" x14ac:dyDescent="0.2">
      <c r="A234" s="2">
        <v>9</v>
      </c>
      <c r="B234" s="1" t="s">
        <v>67</v>
      </c>
      <c r="C234" s="4">
        <v>51</v>
      </c>
      <c r="D234" s="8">
        <v>3.25</v>
      </c>
      <c r="E234" s="4">
        <v>32</v>
      </c>
      <c r="F234" s="8">
        <v>3.38</v>
      </c>
      <c r="G234" s="4">
        <v>19</v>
      </c>
      <c r="H234" s="8">
        <v>3.17</v>
      </c>
      <c r="I234" s="4">
        <v>0</v>
      </c>
    </row>
    <row r="235" spans="1:9" x14ac:dyDescent="0.2">
      <c r="A235" s="2">
        <v>10</v>
      </c>
      <c r="B235" s="1" t="s">
        <v>78</v>
      </c>
      <c r="C235" s="4">
        <v>48</v>
      </c>
      <c r="D235" s="8">
        <v>3.06</v>
      </c>
      <c r="E235" s="4">
        <v>38</v>
      </c>
      <c r="F235" s="8">
        <v>4.01</v>
      </c>
      <c r="G235" s="4">
        <v>10</v>
      </c>
      <c r="H235" s="8">
        <v>1.67</v>
      </c>
      <c r="I235" s="4">
        <v>0</v>
      </c>
    </row>
    <row r="236" spans="1:9" x14ac:dyDescent="0.2">
      <c r="A236" s="2">
        <v>11</v>
      </c>
      <c r="B236" s="1" t="s">
        <v>61</v>
      </c>
      <c r="C236" s="4">
        <v>46</v>
      </c>
      <c r="D236" s="8">
        <v>2.93</v>
      </c>
      <c r="E236" s="4">
        <v>22</v>
      </c>
      <c r="F236" s="8">
        <v>2.3199999999999998</v>
      </c>
      <c r="G236" s="4">
        <v>24</v>
      </c>
      <c r="H236" s="8">
        <v>4.01</v>
      </c>
      <c r="I236" s="4">
        <v>0</v>
      </c>
    </row>
    <row r="237" spans="1:9" x14ac:dyDescent="0.2">
      <c r="A237" s="2">
        <v>12</v>
      </c>
      <c r="B237" s="1" t="s">
        <v>63</v>
      </c>
      <c r="C237" s="4">
        <v>38</v>
      </c>
      <c r="D237" s="8">
        <v>2.42</v>
      </c>
      <c r="E237" s="4">
        <v>22</v>
      </c>
      <c r="F237" s="8">
        <v>2.3199999999999998</v>
      </c>
      <c r="G237" s="4">
        <v>16</v>
      </c>
      <c r="H237" s="8">
        <v>2.67</v>
      </c>
      <c r="I237" s="4">
        <v>0</v>
      </c>
    </row>
    <row r="238" spans="1:9" x14ac:dyDescent="0.2">
      <c r="A238" s="2">
        <v>13</v>
      </c>
      <c r="B238" s="1" t="s">
        <v>76</v>
      </c>
      <c r="C238" s="4">
        <v>37</v>
      </c>
      <c r="D238" s="8">
        <v>2.36</v>
      </c>
      <c r="E238" s="4">
        <v>37</v>
      </c>
      <c r="F238" s="8">
        <v>3.9</v>
      </c>
      <c r="G238" s="4">
        <v>0</v>
      </c>
      <c r="H238" s="8">
        <v>0</v>
      </c>
      <c r="I238" s="4">
        <v>0</v>
      </c>
    </row>
    <row r="239" spans="1:9" x14ac:dyDescent="0.2">
      <c r="A239" s="2">
        <v>14</v>
      </c>
      <c r="B239" s="1" t="s">
        <v>65</v>
      </c>
      <c r="C239" s="4">
        <v>34</v>
      </c>
      <c r="D239" s="8">
        <v>2.17</v>
      </c>
      <c r="E239" s="4">
        <v>19</v>
      </c>
      <c r="F239" s="8">
        <v>2</v>
      </c>
      <c r="G239" s="4">
        <v>15</v>
      </c>
      <c r="H239" s="8">
        <v>2.5</v>
      </c>
      <c r="I239" s="4">
        <v>0</v>
      </c>
    </row>
    <row r="240" spans="1:9" x14ac:dyDescent="0.2">
      <c r="A240" s="2">
        <v>15</v>
      </c>
      <c r="B240" s="1" t="s">
        <v>83</v>
      </c>
      <c r="C240" s="4">
        <v>30</v>
      </c>
      <c r="D240" s="8">
        <v>1.91</v>
      </c>
      <c r="E240" s="4">
        <v>13</v>
      </c>
      <c r="F240" s="8">
        <v>1.37</v>
      </c>
      <c r="G240" s="4">
        <v>17</v>
      </c>
      <c r="H240" s="8">
        <v>2.84</v>
      </c>
      <c r="I240" s="4">
        <v>0</v>
      </c>
    </row>
    <row r="241" spans="1:9" x14ac:dyDescent="0.2">
      <c r="A241" s="2">
        <v>16</v>
      </c>
      <c r="B241" s="1" t="s">
        <v>82</v>
      </c>
      <c r="C241" s="4">
        <v>28</v>
      </c>
      <c r="D241" s="8">
        <v>1.78</v>
      </c>
      <c r="E241" s="4">
        <v>15</v>
      </c>
      <c r="F241" s="8">
        <v>1.58</v>
      </c>
      <c r="G241" s="4">
        <v>13</v>
      </c>
      <c r="H241" s="8">
        <v>2.17</v>
      </c>
      <c r="I241" s="4">
        <v>0</v>
      </c>
    </row>
    <row r="242" spans="1:9" x14ac:dyDescent="0.2">
      <c r="A242" s="2">
        <v>17</v>
      </c>
      <c r="B242" s="1" t="s">
        <v>90</v>
      </c>
      <c r="C242" s="4">
        <v>25</v>
      </c>
      <c r="D242" s="8">
        <v>1.59</v>
      </c>
      <c r="E242" s="4">
        <v>9</v>
      </c>
      <c r="F242" s="8">
        <v>0.95</v>
      </c>
      <c r="G242" s="4">
        <v>16</v>
      </c>
      <c r="H242" s="8">
        <v>2.67</v>
      </c>
      <c r="I242" s="4">
        <v>0</v>
      </c>
    </row>
    <row r="243" spans="1:9" x14ac:dyDescent="0.2">
      <c r="A243" s="2">
        <v>18</v>
      </c>
      <c r="B243" s="1" t="s">
        <v>91</v>
      </c>
      <c r="C243" s="4">
        <v>24</v>
      </c>
      <c r="D243" s="8">
        <v>1.53</v>
      </c>
      <c r="E243" s="4">
        <v>7</v>
      </c>
      <c r="F243" s="8">
        <v>0.74</v>
      </c>
      <c r="G243" s="4">
        <v>17</v>
      </c>
      <c r="H243" s="8">
        <v>2.84</v>
      </c>
      <c r="I243" s="4">
        <v>0</v>
      </c>
    </row>
    <row r="244" spans="1:9" x14ac:dyDescent="0.2">
      <c r="A244" s="2">
        <v>18</v>
      </c>
      <c r="B244" s="1" t="s">
        <v>71</v>
      </c>
      <c r="C244" s="4">
        <v>24</v>
      </c>
      <c r="D244" s="8">
        <v>1.53</v>
      </c>
      <c r="E244" s="4">
        <v>14</v>
      </c>
      <c r="F244" s="8">
        <v>1.48</v>
      </c>
      <c r="G244" s="4">
        <v>10</v>
      </c>
      <c r="H244" s="8">
        <v>1.67</v>
      </c>
      <c r="I244" s="4">
        <v>0</v>
      </c>
    </row>
    <row r="245" spans="1:9" x14ac:dyDescent="0.2">
      <c r="A245" s="2">
        <v>20</v>
      </c>
      <c r="B245" s="1" t="s">
        <v>87</v>
      </c>
      <c r="C245" s="4">
        <v>23</v>
      </c>
      <c r="D245" s="8">
        <v>1.46</v>
      </c>
      <c r="E245" s="4">
        <v>11</v>
      </c>
      <c r="F245" s="8">
        <v>1.1599999999999999</v>
      </c>
      <c r="G245" s="4">
        <v>12</v>
      </c>
      <c r="H245" s="8">
        <v>2</v>
      </c>
      <c r="I245" s="4">
        <v>0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74</v>
      </c>
      <c r="C248" s="4">
        <v>156</v>
      </c>
      <c r="D248" s="8">
        <v>12.22</v>
      </c>
      <c r="E248" s="4">
        <v>138</v>
      </c>
      <c r="F248" s="8">
        <v>20.85</v>
      </c>
      <c r="G248" s="4">
        <v>18</v>
      </c>
      <c r="H248" s="8">
        <v>3.08</v>
      </c>
      <c r="I248" s="4">
        <v>0</v>
      </c>
    </row>
    <row r="249" spans="1:9" x14ac:dyDescent="0.2">
      <c r="A249" s="2">
        <v>2</v>
      </c>
      <c r="B249" s="1" t="s">
        <v>59</v>
      </c>
      <c r="C249" s="4">
        <v>128</v>
      </c>
      <c r="D249" s="8">
        <v>10.02</v>
      </c>
      <c r="E249" s="4">
        <v>36</v>
      </c>
      <c r="F249" s="8">
        <v>5.44</v>
      </c>
      <c r="G249" s="4">
        <v>92</v>
      </c>
      <c r="H249" s="8">
        <v>15.75</v>
      </c>
      <c r="I249" s="4">
        <v>0</v>
      </c>
    </row>
    <row r="250" spans="1:9" x14ac:dyDescent="0.2">
      <c r="A250" s="2">
        <v>3</v>
      </c>
      <c r="B250" s="1" t="s">
        <v>68</v>
      </c>
      <c r="C250" s="4">
        <v>95</v>
      </c>
      <c r="D250" s="8">
        <v>7.44</v>
      </c>
      <c r="E250" s="4">
        <v>59</v>
      </c>
      <c r="F250" s="8">
        <v>8.91</v>
      </c>
      <c r="G250" s="4">
        <v>36</v>
      </c>
      <c r="H250" s="8">
        <v>6.16</v>
      </c>
      <c r="I250" s="4">
        <v>0</v>
      </c>
    </row>
    <row r="251" spans="1:9" x14ac:dyDescent="0.2">
      <c r="A251" s="2">
        <v>4</v>
      </c>
      <c r="B251" s="1" t="s">
        <v>73</v>
      </c>
      <c r="C251" s="4">
        <v>70</v>
      </c>
      <c r="D251" s="8">
        <v>5.48</v>
      </c>
      <c r="E251" s="4">
        <v>61</v>
      </c>
      <c r="F251" s="8">
        <v>9.2100000000000009</v>
      </c>
      <c r="G251" s="4">
        <v>9</v>
      </c>
      <c r="H251" s="8">
        <v>1.54</v>
      </c>
      <c r="I251" s="4">
        <v>0</v>
      </c>
    </row>
    <row r="252" spans="1:9" x14ac:dyDescent="0.2">
      <c r="A252" s="2">
        <v>5</v>
      </c>
      <c r="B252" s="1" t="s">
        <v>67</v>
      </c>
      <c r="C252" s="4">
        <v>67</v>
      </c>
      <c r="D252" s="8">
        <v>5.25</v>
      </c>
      <c r="E252" s="4">
        <v>40</v>
      </c>
      <c r="F252" s="8">
        <v>6.04</v>
      </c>
      <c r="G252" s="4">
        <v>27</v>
      </c>
      <c r="H252" s="8">
        <v>4.62</v>
      </c>
      <c r="I252" s="4">
        <v>0</v>
      </c>
    </row>
    <row r="253" spans="1:9" x14ac:dyDescent="0.2">
      <c r="A253" s="2">
        <v>6</v>
      </c>
      <c r="B253" s="1" t="s">
        <v>66</v>
      </c>
      <c r="C253" s="4">
        <v>65</v>
      </c>
      <c r="D253" s="8">
        <v>5.09</v>
      </c>
      <c r="E253" s="4">
        <v>40</v>
      </c>
      <c r="F253" s="8">
        <v>6.04</v>
      </c>
      <c r="G253" s="4">
        <v>25</v>
      </c>
      <c r="H253" s="8">
        <v>4.28</v>
      </c>
      <c r="I253" s="4">
        <v>0</v>
      </c>
    </row>
    <row r="254" spans="1:9" x14ac:dyDescent="0.2">
      <c r="A254" s="2">
        <v>7</v>
      </c>
      <c r="B254" s="1" t="s">
        <v>60</v>
      </c>
      <c r="C254" s="4">
        <v>61</v>
      </c>
      <c r="D254" s="8">
        <v>4.78</v>
      </c>
      <c r="E254" s="4">
        <v>25</v>
      </c>
      <c r="F254" s="8">
        <v>3.78</v>
      </c>
      <c r="G254" s="4">
        <v>36</v>
      </c>
      <c r="H254" s="8">
        <v>6.16</v>
      </c>
      <c r="I254" s="4">
        <v>0</v>
      </c>
    </row>
    <row r="255" spans="1:9" x14ac:dyDescent="0.2">
      <c r="A255" s="2">
        <v>8</v>
      </c>
      <c r="B255" s="1" t="s">
        <v>61</v>
      </c>
      <c r="C255" s="4">
        <v>52</v>
      </c>
      <c r="D255" s="8">
        <v>4.07</v>
      </c>
      <c r="E255" s="4">
        <v>13</v>
      </c>
      <c r="F255" s="8">
        <v>1.96</v>
      </c>
      <c r="G255" s="4">
        <v>39</v>
      </c>
      <c r="H255" s="8">
        <v>6.68</v>
      </c>
      <c r="I255" s="4">
        <v>0</v>
      </c>
    </row>
    <row r="256" spans="1:9" x14ac:dyDescent="0.2">
      <c r="A256" s="2">
        <v>9</v>
      </c>
      <c r="B256" s="1" t="s">
        <v>75</v>
      </c>
      <c r="C256" s="4">
        <v>44</v>
      </c>
      <c r="D256" s="8">
        <v>3.45</v>
      </c>
      <c r="E256" s="4">
        <v>22</v>
      </c>
      <c r="F256" s="8">
        <v>3.32</v>
      </c>
      <c r="G256" s="4">
        <v>7</v>
      </c>
      <c r="H256" s="8">
        <v>1.2</v>
      </c>
      <c r="I256" s="4">
        <v>0</v>
      </c>
    </row>
    <row r="257" spans="1:9" x14ac:dyDescent="0.2">
      <c r="A257" s="2">
        <v>9</v>
      </c>
      <c r="B257" s="1" t="s">
        <v>76</v>
      </c>
      <c r="C257" s="4">
        <v>44</v>
      </c>
      <c r="D257" s="8">
        <v>3.45</v>
      </c>
      <c r="E257" s="4">
        <v>41</v>
      </c>
      <c r="F257" s="8">
        <v>6.19</v>
      </c>
      <c r="G257" s="4">
        <v>3</v>
      </c>
      <c r="H257" s="8">
        <v>0.51</v>
      </c>
      <c r="I257" s="4">
        <v>0</v>
      </c>
    </row>
    <row r="258" spans="1:9" x14ac:dyDescent="0.2">
      <c r="A258" s="2">
        <v>11</v>
      </c>
      <c r="B258" s="1" t="s">
        <v>70</v>
      </c>
      <c r="C258" s="4">
        <v>33</v>
      </c>
      <c r="D258" s="8">
        <v>2.58</v>
      </c>
      <c r="E258" s="4">
        <v>19</v>
      </c>
      <c r="F258" s="8">
        <v>2.87</v>
      </c>
      <c r="G258" s="4">
        <v>14</v>
      </c>
      <c r="H258" s="8">
        <v>2.4</v>
      </c>
      <c r="I258" s="4">
        <v>0</v>
      </c>
    </row>
    <row r="259" spans="1:9" x14ac:dyDescent="0.2">
      <c r="A259" s="2">
        <v>12</v>
      </c>
      <c r="B259" s="1" t="s">
        <v>63</v>
      </c>
      <c r="C259" s="4">
        <v>32</v>
      </c>
      <c r="D259" s="8">
        <v>2.5099999999999998</v>
      </c>
      <c r="E259" s="4">
        <v>11</v>
      </c>
      <c r="F259" s="8">
        <v>1.66</v>
      </c>
      <c r="G259" s="4">
        <v>21</v>
      </c>
      <c r="H259" s="8">
        <v>3.6</v>
      </c>
      <c r="I259" s="4">
        <v>0</v>
      </c>
    </row>
    <row r="260" spans="1:9" x14ac:dyDescent="0.2">
      <c r="A260" s="2">
        <v>12</v>
      </c>
      <c r="B260" s="1" t="s">
        <v>71</v>
      </c>
      <c r="C260" s="4">
        <v>32</v>
      </c>
      <c r="D260" s="8">
        <v>2.5099999999999998</v>
      </c>
      <c r="E260" s="4">
        <v>23</v>
      </c>
      <c r="F260" s="8">
        <v>3.47</v>
      </c>
      <c r="G260" s="4">
        <v>9</v>
      </c>
      <c r="H260" s="8">
        <v>1.54</v>
      </c>
      <c r="I260" s="4">
        <v>0</v>
      </c>
    </row>
    <row r="261" spans="1:9" x14ac:dyDescent="0.2">
      <c r="A261" s="2">
        <v>14</v>
      </c>
      <c r="B261" s="1" t="s">
        <v>77</v>
      </c>
      <c r="C261" s="4">
        <v>25</v>
      </c>
      <c r="D261" s="8">
        <v>1.96</v>
      </c>
      <c r="E261" s="4">
        <v>0</v>
      </c>
      <c r="F261" s="8">
        <v>0</v>
      </c>
      <c r="G261" s="4">
        <v>17</v>
      </c>
      <c r="H261" s="8">
        <v>2.91</v>
      </c>
      <c r="I261" s="4">
        <v>2</v>
      </c>
    </row>
    <row r="262" spans="1:9" x14ac:dyDescent="0.2">
      <c r="A262" s="2">
        <v>15</v>
      </c>
      <c r="B262" s="1" t="s">
        <v>65</v>
      </c>
      <c r="C262" s="4">
        <v>23</v>
      </c>
      <c r="D262" s="8">
        <v>1.8</v>
      </c>
      <c r="E262" s="4">
        <v>11</v>
      </c>
      <c r="F262" s="8">
        <v>1.66</v>
      </c>
      <c r="G262" s="4">
        <v>12</v>
      </c>
      <c r="H262" s="8">
        <v>2.0499999999999998</v>
      </c>
      <c r="I262" s="4">
        <v>0</v>
      </c>
    </row>
    <row r="263" spans="1:9" x14ac:dyDescent="0.2">
      <c r="A263" s="2">
        <v>16</v>
      </c>
      <c r="B263" s="1" t="s">
        <v>78</v>
      </c>
      <c r="C263" s="4">
        <v>22</v>
      </c>
      <c r="D263" s="8">
        <v>1.72</v>
      </c>
      <c r="E263" s="4">
        <v>18</v>
      </c>
      <c r="F263" s="8">
        <v>2.72</v>
      </c>
      <c r="G263" s="4">
        <v>4</v>
      </c>
      <c r="H263" s="8">
        <v>0.68</v>
      </c>
      <c r="I263" s="4">
        <v>0</v>
      </c>
    </row>
    <row r="264" spans="1:9" x14ac:dyDescent="0.2">
      <c r="A264" s="2">
        <v>17</v>
      </c>
      <c r="B264" s="1" t="s">
        <v>80</v>
      </c>
      <c r="C264" s="4">
        <v>21</v>
      </c>
      <c r="D264" s="8">
        <v>1.64</v>
      </c>
      <c r="E264" s="4">
        <v>8</v>
      </c>
      <c r="F264" s="8">
        <v>1.21</v>
      </c>
      <c r="G264" s="4">
        <v>13</v>
      </c>
      <c r="H264" s="8">
        <v>2.23</v>
      </c>
      <c r="I264" s="4">
        <v>0</v>
      </c>
    </row>
    <row r="265" spans="1:9" x14ac:dyDescent="0.2">
      <c r="A265" s="2">
        <v>17</v>
      </c>
      <c r="B265" s="1" t="s">
        <v>72</v>
      </c>
      <c r="C265" s="4">
        <v>21</v>
      </c>
      <c r="D265" s="8">
        <v>1.64</v>
      </c>
      <c r="E265" s="4">
        <v>8</v>
      </c>
      <c r="F265" s="8">
        <v>1.21</v>
      </c>
      <c r="G265" s="4">
        <v>12</v>
      </c>
      <c r="H265" s="8">
        <v>2.0499999999999998</v>
      </c>
      <c r="I265" s="4">
        <v>0</v>
      </c>
    </row>
    <row r="266" spans="1:9" x14ac:dyDescent="0.2">
      <c r="A266" s="2">
        <v>19</v>
      </c>
      <c r="B266" s="1" t="s">
        <v>82</v>
      </c>
      <c r="C266" s="4">
        <v>15</v>
      </c>
      <c r="D266" s="8">
        <v>1.17</v>
      </c>
      <c r="E266" s="4">
        <v>4</v>
      </c>
      <c r="F266" s="8">
        <v>0.6</v>
      </c>
      <c r="G266" s="4">
        <v>11</v>
      </c>
      <c r="H266" s="8">
        <v>1.88</v>
      </c>
      <c r="I266" s="4">
        <v>0</v>
      </c>
    </row>
    <row r="267" spans="1:9" x14ac:dyDescent="0.2">
      <c r="A267" s="2">
        <v>19</v>
      </c>
      <c r="B267" s="1" t="s">
        <v>89</v>
      </c>
      <c r="C267" s="4">
        <v>15</v>
      </c>
      <c r="D267" s="8">
        <v>1.17</v>
      </c>
      <c r="E267" s="4">
        <v>5</v>
      </c>
      <c r="F267" s="8">
        <v>0.76</v>
      </c>
      <c r="G267" s="4">
        <v>9</v>
      </c>
      <c r="H267" s="8">
        <v>1.54</v>
      </c>
      <c r="I267" s="4">
        <v>0</v>
      </c>
    </row>
    <row r="268" spans="1:9" x14ac:dyDescent="0.2">
      <c r="A268" s="1"/>
      <c r="C268" s="4"/>
      <c r="D268" s="8"/>
      <c r="E268" s="4"/>
      <c r="F268" s="8"/>
      <c r="G268" s="4"/>
      <c r="H268" s="8"/>
      <c r="I268" s="4"/>
    </row>
    <row r="269" spans="1:9" x14ac:dyDescent="0.2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2">
      <c r="A270" s="2">
        <v>1</v>
      </c>
      <c r="B270" s="1" t="s">
        <v>74</v>
      </c>
      <c r="C270" s="4">
        <v>133</v>
      </c>
      <c r="D270" s="8">
        <v>9.06</v>
      </c>
      <c r="E270" s="4">
        <v>124</v>
      </c>
      <c r="F270" s="8">
        <v>14.54</v>
      </c>
      <c r="G270" s="4">
        <v>9</v>
      </c>
      <c r="H270" s="8">
        <v>1.5</v>
      </c>
      <c r="I270" s="4">
        <v>0</v>
      </c>
    </row>
    <row r="271" spans="1:9" x14ac:dyDescent="0.2">
      <c r="A271" s="2">
        <v>2</v>
      </c>
      <c r="B271" s="1" t="s">
        <v>68</v>
      </c>
      <c r="C271" s="4">
        <v>118</v>
      </c>
      <c r="D271" s="8">
        <v>8.0399999999999991</v>
      </c>
      <c r="E271" s="4">
        <v>69</v>
      </c>
      <c r="F271" s="8">
        <v>8.09</v>
      </c>
      <c r="G271" s="4">
        <v>49</v>
      </c>
      <c r="H271" s="8">
        <v>8.15</v>
      </c>
      <c r="I271" s="4">
        <v>0</v>
      </c>
    </row>
    <row r="272" spans="1:9" x14ac:dyDescent="0.2">
      <c r="A272" s="2">
        <v>3</v>
      </c>
      <c r="B272" s="1" t="s">
        <v>73</v>
      </c>
      <c r="C272" s="4">
        <v>109</v>
      </c>
      <c r="D272" s="8">
        <v>7.43</v>
      </c>
      <c r="E272" s="4">
        <v>91</v>
      </c>
      <c r="F272" s="8">
        <v>10.67</v>
      </c>
      <c r="G272" s="4">
        <v>18</v>
      </c>
      <c r="H272" s="8">
        <v>3</v>
      </c>
      <c r="I272" s="4">
        <v>0</v>
      </c>
    </row>
    <row r="273" spans="1:9" x14ac:dyDescent="0.2">
      <c r="A273" s="2">
        <v>4</v>
      </c>
      <c r="B273" s="1" t="s">
        <v>59</v>
      </c>
      <c r="C273" s="4">
        <v>108</v>
      </c>
      <c r="D273" s="8">
        <v>7.36</v>
      </c>
      <c r="E273" s="4">
        <v>54</v>
      </c>
      <c r="F273" s="8">
        <v>6.33</v>
      </c>
      <c r="G273" s="4">
        <v>54</v>
      </c>
      <c r="H273" s="8">
        <v>8.99</v>
      </c>
      <c r="I273" s="4">
        <v>0</v>
      </c>
    </row>
    <row r="274" spans="1:9" x14ac:dyDescent="0.2">
      <c r="A274" s="2">
        <v>5</v>
      </c>
      <c r="B274" s="1" t="s">
        <v>70</v>
      </c>
      <c r="C274" s="4">
        <v>95</v>
      </c>
      <c r="D274" s="8">
        <v>6.47</v>
      </c>
      <c r="E274" s="4">
        <v>48</v>
      </c>
      <c r="F274" s="8">
        <v>5.63</v>
      </c>
      <c r="G274" s="4">
        <v>47</v>
      </c>
      <c r="H274" s="8">
        <v>7.82</v>
      </c>
      <c r="I274" s="4">
        <v>0</v>
      </c>
    </row>
    <row r="275" spans="1:9" x14ac:dyDescent="0.2">
      <c r="A275" s="2">
        <v>6</v>
      </c>
      <c r="B275" s="1" t="s">
        <v>62</v>
      </c>
      <c r="C275" s="4">
        <v>83</v>
      </c>
      <c r="D275" s="8">
        <v>5.65</v>
      </c>
      <c r="E275" s="4">
        <v>59</v>
      </c>
      <c r="F275" s="8">
        <v>6.92</v>
      </c>
      <c r="G275" s="4">
        <v>24</v>
      </c>
      <c r="H275" s="8">
        <v>3.99</v>
      </c>
      <c r="I275" s="4">
        <v>0</v>
      </c>
    </row>
    <row r="276" spans="1:9" x14ac:dyDescent="0.2">
      <c r="A276" s="2">
        <v>7</v>
      </c>
      <c r="B276" s="1" t="s">
        <v>60</v>
      </c>
      <c r="C276" s="4">
        <v>74</v>
      </c>
      <c r="D276" s="8">
        <v>5.04</v>
      </c>
      <c r="E276" s="4">
        <v>46</v>
      </c>
      <c r="F276" s="8">
        <v>5.39</v>
      </c>
      <c r="G276" s="4">
        <v>28</v>
      </c>
      <c r="H276" s="8">
        <v>4.66</v>
      </c>
      <c r="I276" s="4">
        <v>0</v>
      </c>
    </row>
    <row r="277" spans="1:9" x14ac:dyDescent="0.2">
      <c r="A277" s="2">
        <v>8</v>
      </c>
      <c r="B277" s="1" t="s">
        <v>66</v>
      </c>
      <c r="C277" s="4">
        <v>65</v>
      </c>
      <c r="D277" s="8">
        <v>4.43</v>
      </c>
      <c r="E277" s="4">
        <v>42</v>
      </c>
      <c r="F277" s="8">
        <v>4.92</v>
      </c>
      <c r="G277" s="4">
        <v>22</v>
      </c>
      <c r="H277" s="8">
        <v>3.66</v>
      </c>
      <c r="I277" s="4">
        <v>1</v>
      </c>
    </row>
    <row r="278" spans="1:9" x14ac:dyDescent="0.2">
      <c r="A278" s="2">
        <v>9</v>
      </c>
      <c r="B278" s="1" t="s">
        <v>67</v>
      </c>
      <c r="C278" s="4">
        <v>63</v>
      </c>
      <c r="D278" s="8">
        <v>4.29</v>
      </c>
      <c r="E278" s="4">
        <v>38</v>
      </c>
      <c r="F278" s="8">
        <v>4.45</v>
      </c>
      <c r="G278" s="4">
        <v>25</v>
      </c>
      <c r="H278" s="8">
        <v>4.16</v>
      </c>
      <c r="I278" s="4">
        <v>0</v>
      </c>
    </row>
    <row r="279" spans="1:9" x14ac:dyDescent="0.2">
      <c r="A279" s="2">
        <v>10</v>
      </c>
      <c r="B279" s="1" t="s">
        <v>61</v>
      </c>
      <c r="C279" s="4">
        <v>45</v>
      </c>
      <c r="D279" s="8">
        <v>3.07</v>
      </c>
      <c r="E279" s="4">
        <v>18</v>
      </c>
      <c r="F279" s="8">
        <v>2.11</v>
      </c>
      <c r="G279" s="4">
        <v>27</v>
      </c>
      <c r="H279" s="8">
        <v>4.49</v>
      </c>
      <c r="I279" s="4">
        <v>0</v>
      </c>
    </row>
    <row r="280" spans="1:9" x14ac:dyDescent="0.2">
      <c r="A280" s="2">
        <v>11</v>
      </c>
      <c r="B280" s="1" t="s">
        <v>63</v>
      </c>
      <c r="C280" s="4">
        <v>40</v>
      </c>
      <c r="D280" s="8">
        <v>2.72</v>
      </c>
      <c r="E280" s="4">
        <v>23</v>
      </c>
      <c r="F280" s="8">
        <v>2.7</v>
      </c>
      <c r="G280" s="4">
        <v>17</v>
      </c>
      <c r="H280" s="8">
        <v>2.83</v>
      </c>
      <c r="I280" s="4">
        <v>0</v>
      </c>
    </row>
    <row r="281" spans="1:9" x14ac:dyDescent="0.2">
      <c r="A281" s="2">
        <v>12</v>
      </c>
      <c r="B281" s="1" t="s">
        <v>82</v>
      </c>
      <c r="C281" s="4">
        <v>36</v>
      </c>
      <c r="D281" s="8">
        <v>2.4500000000000002</v>
      </c>
      <c r="E281" s="4">
        <v>9</v>
      </c>
      <c r="F281" s="8">
        <v>1.06</v>
      </c>
      <c r="G281" s="4">
        <v>27</v>
      </c>
      <c r="H281" s="8">
        <v>4.49</v>
      </c>
      <c r="I281" s="4">
        <v>0</v>
      </c>
    </row>
    <row r="282" spans="1:9" x14ac:dyDescent="0.2">
      <c r="A282" s="2">
        <v>13</v>
      </c>
      <c r="B282" s="1" t="s">
        <v>78</v>
      </c>
      <c r="C282" s="4">
        <v>35</v>
      </c>
      <c r="D282" s="8">
        <v>2.38</v>
      </c>
      <c r="E282" s="4">
        <v>29</v>
      </c>
      <c r="F282" s="8">
        <v>3.4</v>
      </c>
      <c r="G282" s="4">
        <v>6</v>
      </c>
      <c r="H282" s="8">
        <v>1</v>
      </c>
      <c r="I282" s="4">
        <v>0</v>
      </c>
    </row>
    <row r="283" spans="1:9" x14ac:dyDescent="0.2">
      <c r="A283" s="2">
        <v>14</v>
      </c>
      <c r="B283" s="1" t="s">
        <v>75</v>
      </c>
      <c r="C283" s="4">
        <v>34</v>
      </c>
      <c r="D283" s="8">
        <v>2.3199999999999998</v>
      </c>
      <c r="E283" s="4">
        <v>19</v>
      </c>
      <c r="F283" s="8">
        <v>2.23</v>
      </c>
      <c r="G283" s="4">
        <v>11</v>
      </c>
      <c r="H283" s="8">
        <v>1.83</v>
      </c>
      <c r="I283" s="4">
        <v>0</v>
      </c>
    </row>
    <row r="284" spans="1:9" x14ac:dyDescent="0.2">
      <c r="A284" s="2">
        <v>15</v>
      </c>
      <c r="B284" s="1" t="s">
        <v>76</v>
      </c>
      <c r="C284" s="4">
        <v>32</v>
      </c>
      <c r="D284" s="8">
        <v>2.1800000000000002</v>
      </c>
      <c r="E284" s="4">
        <v>29</v>
      </c>
      <c r="F284" s="8">
        <v>3.4</v>
      </c>
      <c r="G284" s="4">
        <v>3</v>
      </c>
      <c r="H284" s="8">
        <v>0.5</v>
      </c>
      <c r="I284" s="4">
        <v>0</v>
      </c>
    </row>
    <row r="285" spans="1:9" x14ac:dyDescent="0.2">
      <c r="A285" s="2">
        <v>16</v>
      </c>
      <c r="B285" s="1" t="s">
        <v>65</v>
      </c>
      <c r="C285" s="4">
        <v>31</v>
      </c>
      <c r="D285" s="8">
        <v>2.11</v>
      </c>
      <c r="E285" s="4">
        <v>12</v>
      </c>
      <c r="F285" s="8">
        <v>1.41</v>
      </c>
      <c r="G285" s="4">
        <v>19</v>
      </c>
      <c r="H285" s="8">
        <v>3.16</v>
      </c>
      <c r="I285" s="4">
        <v>0</v>
      </c>
    </row>
    <row r="286" spans="1:9" x14ac:dyDescent="0.2">
      <c r="A286" s="2">
        <v>17</v>
      </c>
      <c r="B286" s="1" t="s">
        <v>86</v>
      </c>
      <c r="C286" s="4">
        <v>23</v>
      </c>
      <c r="D286" s="8">
        <v>1.57</v>
      </c>
      <c r="E286" s="4">
        <v>8</v>
      </c>
      <c r="F286" s="8">
        <v>0.94</v>
      </c>
      <c r="G286" s="4">
        <v>15</v>
      </c>
      <c r="H286" s="8">
        <v>2.5</v>
      </c>
      <c r="I286" s="4">
        <v>0</v>
      </c>
    </row>
    <row r="287" spans="1:9" x14ac:dyDescent="0.2">
      <c r="A287" s="2">
        <v>17</v>
      </c>
      <c r="B287" s="1" t="s">
        <v>72</v>
      </c>
      <c r="C287" s="4">
        <v>23</v>
      </c>
      <c r="D287" s="8">
        <v>1.57</v>
      </c>
      <c r="E287" s="4">
        <v>15</v>
      </c>
      <c r="F287" s="8">
        <v>1.76</v>
      </c>
      <c r="G287" s="4">
        <v>6</v>
      </c>
      <c r="H287" s="8">
        <v>1</v>
      </c>
      <c r="I287" s="4">
        <v>0</v>
      </c>
    </row>
    <row r="288" spans="1:9" x14ac:dyDescent="0.2">
      <c r="A288" s="2">
        <v>19</v>
      </c>
      <c r="B288" s="1" t="s">
        <v>83</v>
      </c>
      <c r="C288" s="4">
        <v>22</v>
      </c>
      <c r="D288" s="8">
        <v>1.5</v>
      </c>
      <c r="E288" s="4">
        <v>14</v>
      </c>
      <c r="F288" s="8">
        <v>1.64</v>
      </c>
      <c r="G288" s="4">
        <v>8</v>
      </c>
      <c r="H288" s="8">
        <v>1.33</v>
      </c>
      <c r="I288" s="4">
        <v>0</v>
      </c>
    </row>
    <row r="289" spans="1:9" x14ac:dyDescent="0.2">
      <c r="A289" s="2">
        <v>20</v>
      </c>
      <c r="B289" s="1" t="s">
        <v>79</v>
      </c>
      <c r="C289" s="4">
        <v>17</v>
      </c>
      <c r="D289" s="8">
        <v>1.1599999999999999</v>
      </c>
      <c r="E289" s="4">
        <v>3</v>
      </c>
      <c r="F289" s="8">
        <v>0.35</v>
      </c>
      <c r="G289" s="4">
        <v>14</v>
      </c>
      <c r="H289" s="8">
        <v>2.33</v>
      </c>
      <c r="I289" s="4">
        <v>0</v>
      </c>
    </row>
    <row r="290" spans="1:9" x14ac:dyDescent="0.2">
      <c r="A290" s="2">
        <v>20</v>
      </c>
      <c r="B290" s="1" t="s">
        <v>71</v>
      </c>
      <c r="C290" s="4">
        <v>17</v>
      </c>
      <c r="D290" s="8">
        <v>1.1599999999999999</v>
      </c>
      <c r="E290" s="4">
        <v>13</v>
      </c>
      <c r="F290" s="8">
        <v>1.52</v>
      </c>
      <c r="G290" s="4">
        <v>4</v>
      </c>
      <c r="H290" s="8">
        <v>0.67</v>
      </c>
      <c r="I290" s="4">
        <v>0</v>
      </c>
    </row>
    <row r="291" spans="1:9" x14ac:dyDescent="0.2">
      <c r="A291" s="1"/>
      <c r="C291" s="4"/>
      <c r="D291" s="8"/>
      <c r="E291" s="4"/>
      <c r="F291" s="8"/>
      <c r="G291" s="4"/>
      <c r="H291" s="8"/>
      <c r="I291" s="4"/>
    </row>
    <row r="292" spans="1:9" x14ac:dyDescent="0.2">
      <c r="A292" s="1" t="s">
        <v>13</v>
      </c>
      <c r="C292" s="4"/>
      <c r="D292" s="8"/>
      <c r="E292" s="4"/>
      <c r="F292" s="8"/>
      <c r="G292" s="4"/>
      <c r="H292" s="8"/>
      <c r="I292" s="4"/>
    </row>
    <row r="293" spans="1:9" x14ac:dyDescent="0.2">
      <c r="A293" s="2">
        <v>1</v>
      </c>
      <c r="B293" s="1" t="s">
        <v>59</v>
      </c>
      <c r="C293" s="4">
        <v>45</v>
      </c>
      <c r="D293" s="8">
        <v>15.1</v>
      </c>
      <c r="E293" s="4">
        <v>10</v>
      </c>
      <c r="F293" s="8">
        <v>7.04</v>
      </c>
      <c r="G293" s="4">
        <v>35</v>
      </c>
      <c r="H293" s="8">
        <v>23.65</v>
      </c>
      <c r="I293" s="4">
        <v>0</v>
      </c>
    </row>
    <row r="294" spans="1:9" x14ac:dyDescent="0.2">
      <c r="A294" s="2">
        <v>2</v>
      </c>
      <c r="B294" s="1" t="s">
        <v>60</v>
      </c>
      <c r="C294" s="4">
        <v>25</v>
      </c>
      <c r="D294" s="8">
        <v>8.39</v>
      </c>
      <c r="E294" s="4">
        <v>13</v>
      </c>
      <c r="F294" s="8">
        <v>9.15</v>
      </c>
      <c r="G294" s="4">
        <v>12</v>
      </c>
      <c r="H294" s="8">
        <v>8.11</v>
      </c>
      <c r="I294" s="4">
        <v>0</v>
      </c>
    </row>
    <row r="295" spans="1:9" x14ac:dyDescent="0.2">
      <c r="A295" s="2">
        <v>3</v>
      </c>
      <c r="B295" s="1" t="s">
        <v>74</v>
      </c>
      <c r="C295" s="4">
        <v>19</v>
      </c>
      <c r="D295" s="8">
        <v>6.38</v>
      </c>
      <c r="E295" s="4">
        <v>18</v>
      </c>
      <c r="F295" s="8">
        <v>12.68</v>
      </c>
      <c r="G295" s="4">
        <v>1</v>
      </c>
      <c r="H295" s="8">
        <v>0.68</v>
      </c>
      <c r="I295" s="4">
        <v>0</v>
      </c>
    </row>
    <row r="296" spans="1:9" x14ac:dyDescent="0.2">
      <c r="A296" s="2">
        <v>4</v>
      </c>
      <c r="B296" s="1" t="s">
        <v>73</v>
      </c>
      <c r="C296" s="4">
        <v>17</v>
      </c>
      <c r="D296" s="8">
        <v>5.7</v>
      </c>
      <c r="E296" s="4">
        <v>15</v>
      </c>
      <c r="F296" s="8">
        <v>10.56</v>
      </c>
      <c r="G296" s="4">
        <v>2</v>
      </c>
      <c r="H296" s="8">
        <v>1.35</v>
      </c>
      <c r="I296" s="4">
        <v>0</v>
      </c>
    </row>
    <row r="297" spans="1:9" x14ac:dyDescent="0.2">
      <c r="A297" s="2">
        <v>5</v>
      </c>
      <c r="B297" s="1" t="s">
        <v>61</v>
      </c>
      <c r="C297" s="4">
        <v>15</v>
      </c>
      <c r="D297" s="8">
        <v>5.03</v>
      </c>
      <c r="E297" s="4">
        <v>4</v>
      </c>
      <c r="F297" s="8">
        <v>2.82</v>
      </c>
      <c r="G297" s="4">
        <v>11</v>
      </c>
      <c r="H297" s="8">
        <v>7.43</v>
      </c>
      <c r="I297" s="4">
        <v>0</v>
      </c>
    </row>
    <row r="298" spans="1:9" x14ac:dyDescent="0.2">
      <c r="A298" s="2">
        <v>6</v>
      </c>
      <c r="B298" s="1" t="s">
        <v>70</v>
      </c>
      <c r="C298" s="4">
        <v>14</v>
      </c>
      <c r="D298" s="8">
        <v>4.7</v>
      </c>
      <c r="E298" s="4">
        <v>11</v>
      </c>
      <c r="F298" s="8">
        <v>7.75</v>
      </c>
      <c r="G298" s="4">
        <v>3</v>
      </c>
      <c r="H298" s="8">
        <v>2.0299999999999998</v>
      </c>
      <c r="I298" s="4">
        <v>0</v>
      </c>
    </row>
    <row r="299" spans="1:9" x14ac:dyDescent="0.2">
      <c r="A299" s="2">
        <v>7</v>
      </c>
      <c r="B299" s="1" t="s">
        <v>66</v>
      </c>
      <c r="C299" s="4">
        <v>11</v>
      </c>
      <c r="D299" s="8">
        <v>3.69</v>
      </c>
      <c r="E299" s="4">
        <v>7</v>
      </c>
      <c r="F299" s="8">
        <v>4.93</v>
      </c>
      <c r="G299" s="4">
        <v>3</v>
      </c>
      <c r="H299" s="8">
        <v>2.0299999999999998</v>
      </c>
      <c r="I299" s="4">
        <v>1</v>
      </c>
    </row>
    <row r="300" spans="1:9" x14ac:dyDescent="0.2">
      <c r="A300" s="2">
        <v>7</v>
      </c>
      <c r="B300" s="1" t="s">
        <v>68</v>
      </c>
      <c r="C300" s="4">
        <v>11</v>
      </c>
      <c r="D300" s="8">
        <v>3.69</v>
      </c>
      <c r="E300" s="4">
        <v>6</v>
      </c>
      <c r="F300" s="8">
        <v>4.2300000000000004</v>
      </c>
      <c r="G300" s="4">
        <v>5</v>
      </c>
      <c r="H300" s="8">
        <v>3.38</v>
      </c>
      <c r="I300" s="4">
        <v>0</v>
      </c>
    </row>
    <row r="301" spans="1:9" x14ac:dyDescent="0.2">
      <c r="A301" s="2">
        <v>9</v>
      </c>
      <c r="B301" s="1" t="s">
        <v>82</v>
      </c>
      <c r="C301" s="4">
        <v>9</v>
      </c>
      <c r="D301" s="8">
        <v>3.02</v>
      </c>
      <c r="E301" s="4">
        <v>0</v>
      </c>
      <c r="F301" s="8">
        <v>0</v>
      </c>
      <c r="G301" s="4">
        <v>9</v>
      </c>
      <c r="H301" s="8">
        <v>6.08</v>
      </c>
      <c r="I301" s="4">
        <v>0</v>
      </c>
    </row>
    <row r="302" spans="1:9" x14ac:dyDescent="0.2">
      <c r="A302" s="2">
        <v>10</v>
      </c>
      <c r="B302" s="1" t="s">
        <v>63</v>
      </c>
      <c r="C302" s="4">
        <v>8</v>
      </c>
      <c r="D302" s="8">
        <v>2.68</v>
      </c>
      <c r="E302" s="4">
        <v>2</v>
      </c>
      <c r="F302" s="8">
        <v>1.41</v>
      </c>
      <c r="G302" s="4">
        <v>6</v>
      </c>
      <c r="H302" s="8">
        <v>4.05</v>
      </c>
      <c r="I302" s="4">
        <v>0</v>
      </c>
    </row>
    <row r="303" spans="1:9" x14ac:dyDescent="0.2">
      <c r="A303" s="2">
        <v>10</v>
      </c>
      <c r="B303" s="1" t="s">
        <v>72</v>
      </c>
      <c r="C303" s="4">
        <v>8</v>
      </c>
      <c r="D303" s="8">
        <v>2.68</v>
      </c>
      <c r="E303" s="4">
        <v>6</v>
      </c>
      <c r="F303" s="8">
        <v>4.2300000000000004</v>
      </c>
      <c r="G303" s="4">
        <v>2</v>
      </c>
      <c r="H303" s="8">
        <v>1.35</v>
      </c>
      <c r="I303" s="4">
        <v>0</v>
      </c>
    </row>
    <row r="304" spans="1:9" x14ac:dyDescent="0.2">
      <c r="A304" s="2">
        <v>10</v>
      </c>
      <c r="B304" s="1" t="s">
        <v>78</v>
      </c>
      <c r="C304" s="4">
        <v>8</v>
      </c>
      <c r="D304" s="8">
        <v>2.68</v>
      </c>
      <c r="E304" s="4">
        <v>8</v>
      </c>
      <c r="F304" s="8">
        <v>5.63</v>
      </c>
      <c r="G304" s="4">
        <v>0</v>
      </c>
      <c r="H304" s="8">
        <v>0</v>
      </c>
      <c r="I304" s="4">
        <v>0</v>
      </c>
    </row>
    <row r="305" spans="1:9" x14ac:dyDescent="0.2">
      <c r="A305" s="2">
        <v>13</v>
      </c>
      <c r="B305" s="1" t="s">
        <v>75</v>
      </c>
      <c r="C305" s="4">
        <v>7</v>
      </c>
      <c r="D305" s="8">
        <v>2.35</v>
      </c>
      <c r="E305" s="4">
        <v>5</v>
      </c>
      <c r="F305" s="8">
        <v>3.52</v>
      </c>
      <c r="G305" s="4">
        <v>1</v>
      </c>
      <c r="H305" s="8">
        <v>0.68</v>
      </c>
      <c r="I305" s="4">
        <v>0</v>
      </c>
    </row>
    <row r="306" spans="1:9" x14ac:dyDescent="0.2">
      <c r="A306" s="2">
        <v>13</v>
      </c>
      <c r="B306" s="1" t="s">
        <v>76</v>
      </c>
      <c r="C306" s="4">
        <v>7</v>
      </c>
      <c r="D306" s="8">
        <v>2.35</v>
      </c>
      <c r="E306" s="4">
        <v>7</v>
      </c>
      <c r="F306" s="8">
        <v>4.93</v>
      </c>
      <c r="G306" s="4">
        <v>0</v>
      </c>
      <c r="H306" s="8">
        <v>0</v>
      </c>
      <c r="I306" s="4">
        <v>0</v>
      </c>
    </row>
    <row r="307" spans="1:9" x14ac:dyDescent="0.2">
      <c r="A307" s="2">
        <v>15</v>
      </c>
      <c r="B307" s="1" t="s">
        <v>92</v>
      </c>
      <c r="C307" s="4">
        <v>6</v>
      </c>
      <c r="D307" s="8">
        <v>2.0099999999999998</v>
      </c>
      <c r="E307" s="4">
        <v>2</v>
      </c>
      <c r="F307" s="8">
        <v>1.41</v>
      </c>
      <c r="G307" s="4">
        <v>4</v>
      </c>
      <c r="H307" s="8">
        <v>2.7</v>
      </c>
      <c r="I307" s="4">
        <v>0</v>
      </c>
    </row>
    <row r="308" spans="1:9" x14ac:dyDescent="0.2">
      <c r="A308" s="2">
        <v>15</v>
      </c>
      <c r="B308" s="1" t="s">
        <v>81</v>
      </c>
      <c r="C308" s="4">
        <v>6</v>
      </c>
      <c r="D308" s="8">
        <v>2.0099999999999998</v>
      </c>
      <c r="E308" s="4">
        <v>1</v>
      </c>
      <c r="F308" s="8">
        <v>0.7</v>
      </c>
      <c r="G308" s="4">
        <v>5</v>
      </c>
      <c r="H308" s="8">
        <v>3.38</v>
      </c>
      <c r="I308" s="4">
        <v>0</v>
      </c>
    </row>
    <row r="309" spans="1:9" x14ac:dyDescent="0.2">
      <c r="A309" s="2">
        <v>15</v>
      </c>
      <c r="B309" s="1" t="s">
        <v>64</v>
      </c>
      <c r="C309" s="4">
        <v>6</v>
      </c>
      <c r="D309" s="8">
        <v>2.0099999999999998</v>
      </c>
      <c r="E309" s="4">
        <v>0</v>
      </c>
      <c r="F309" s="8">
        <v>0</v>
      </c>
      <c r="G309" s="4">
        <v>6</v>
      </c>
      <c r="H309" s="8">
        <v>4.05</v>
      </c>
      <c r="I309" s="4">
        <v>0</v>
      </c>
    </row>
    <row r="310" spans="1:9" x14ac:dyDescent="0.2">
      <c r="A310" s="2">
        <v>15</v>
      </c>
      <c r="B310" s="1" t="s">
        <v>79</v>
      </c>
      <c r="C310" s="4">
        <v>6</v>
      </c>
      <c r="D310" s="8">
        <v>2.0099999999999998</v>
      </c>
      <c r="E310" s="4">
        <v>0</v>
      </c>
      <c r="F310" s="8">
        <v>0</v>
      </c>
      <c r="G310" s="4">
        <v>6</v>
      </c>
      <c r="H310" s="8">
        <v>4.05</v>
      </c>
      <c r="I310" s="4">
        <v>0</v>
      </c>
    </row>
    <row r="311" spans="1:9" x14ac:dyDescent="0.2">
      <c r="A311" s="2">
        <v>15</v>
      </c>
      <c r="B311" s="1" t="s">
        <v>67</v>
      </c>
      <c r="C311" s="4">
        <v>6</v>
      </c>
      <c r="D311" s="8">
        <v>2.0099999999999998</v>
      </c>
      <c r="E311" s="4">
        <v>4</v>
      </c>
      <c r="F311" s="8">
        <v>2.82</v>
      </c>
      <c r="G311" s="4">
        <v>2</v>
      </c>
      <c r="H311" s="8">
        <v>1.35</v>
      </c>
      <c r="I311" s="4">
        <v>0</v>
      </c>
    </row>
    <row r="312" spans="1:9" x14ac:dyDescent="0.2">
      <c r="A312" s="2">
        <v>15</v>
      </c>
      <c r="B312" s="1" t="s">
        <v>77</v>
      </c>
      <c r="C312" s="4">
        <v>6</v>
      </c>
      <c r="D312" s="8">
        <v>2.0099999999999998</v>
      </c>
      <c r="E312" s="4">
        <v>0</v>
      </c>
      <c r="F312" s="8">
        <v>0</v>
      </c>
      <c r="G312" s="4">
        <v>4</v>
      </c>
      <c r="H312" s="8">
        <v>2.7</v>
      </c>
      <c r="I312" s="4">
        <v>0</v>
      </c>
    </row>
    <row r="313" spans="1:9" x14ac:dyDescent="0.2">
      <c r="A313" s="1"/>
      <c r="C313" s="4"/>
      <c r="D313" s="8"/>
      <c r="E313" s="4"/>
      <c r="F313" s="8"/>
      <c r="G313" s="4"/>
      <c r="H313" s="8"/>
      <c r="I313" s="4"/>
    </row>
    <row r="314" spans="1:9" x14ac:dyDescent="0.2">
      <c r="A314" s="1" t="s">
        <v>14</v>
      </c>
      <c r="C314" s="4"/>
      <c r="D314" s="8"/>
      <c r="E314" s="4"/>
      <c r="F314" s="8"/>
      <c r="G314" s="4"/>
      <c r="H314" s="8"/>
      <c r="I314" s="4"/>
    </row>
    <row r="315" spans="1:9" x14ac:dyDescent="0.2">
      <c r="A315" s="2">
        <v>1</v>
      </c>
      <c r="B315" s="1" t="s">
        <v>74</v>
      </c>
      <c r="C315" s="4">
        <v>40</v>
      </c>
      <c r="D315" s="8">
        <v>11.08</v>
      </c>
      <c r="E315" s="4">
        <v>32</v>
      </c>
      <c r="F315" s="8">
        <v>17.78</v>
      </c>
      <c r="G315" s="4">
        <v>8</v>
      </c>
      <c r="H315" s="8">
        <v>4.47</v>
      </c>
      <c r="I315" s="4">
        <v>0</v>
      </c>
    </row>
    <row r="316" spans="1:9" x14ac:dyDescent="0.2">
      <c r="A316" s="2">
        <v>2</v>
      </c>
      <c r="B316" s="1" t="s">
        <v>60</v>
      </c>
      <c r="C316" s="4">
        <v>31</v>
      </c>
      <c r="D316" s="8">
        <v>8.59</v>
      </c>
      <c r="E316" s="4">
        <v>20</v>
      </c>
      <c r="F316" s="8">
        <v>11.11</v>
      </c>
      <c r="G316" s="4">
        <v>11</v>
      </c>
      <c r="H316" s="8">
        <v>6.15</v>
      </c>
      <c r="I316" s="4">
        <v>0</v>
      </c>
    </row>
    <row r="317" spans="1:9" x14ac:dyDescent="0.2">
      <c r="A317" s="2">
        <v>2</v>
      </c>
      <c r="B317" s="1" t="s">
        <v>73</v>
      </c>
      <c r="C317" s="4">
        <v>31</v>
      </c>
      <c r="D317" s="8">
        <v>8.59</v>
      </c>
      <c r="E317" s="4">
        <v>28</v>
      </c>
      <c r="F317" s="8">
        <v>15.56</v>
      </c>
      <c r="G317" s="4">
        <v>3</v>
      </c>
      <c r="H317" s="8">
        <v>1.68</v>
      </c>
      <c r="I317" s="4">
        <v>0</v>
      </c>
    </row>
    <row r="318" spans="1:9" x14ac:dyDescent="0.2">
      <c r="A318" s="2">
        <v>4</v>
      </c>
      <c r="B318" s="1" t="s">
        <v>59</v>
      </c>
      <c r="C318" s="4">
        <v>30</v>
      </c>
      <c r="D318" s="8">
        <v>8.31</v>
      </c>
      <c r="E318" s="4">
        <v>11</v>
      </c>
      <c r="F318" s="8">
        <v>6.11</v>
      </c>
      <c r="G318" s="4">
        <v>19</v>
      </c>
      <c r="H318" s="8">
        <v>10.61</v>
      </c>
      <c r="I318" s="4">
        <v>0</v>
      </c>
    </row>
    <row r="319" spans="1:9" x14ac:dyDescent="0.2">
      <c r="A319" s="2">
        <v>5</v>
      </c>
      <c r="B319" s="1" t="s">
        <v>68</v>
      </c>
      <c r="C319" s="4">
        <v>27</v>
      </c>
      <c r="D319" s="8">
        <v>7.48</v>
      </c>
      <c r="E319" s="4">
        <v>8</v>
      </c>
      <c r="F319" s="8">
        <v>4.4400000000000004</v>
      </c>
      <c r="G319" s="4">
        <v>19</v>
      </c>
      <c r="H319" s="8">
        <v>10.61</v>
      </c>
      <c r="I319" s="4">
        <v>0</v>
      </c>
    </row>
    <row r="320" spans="1:9" x14ac:dyDescent="0.2">
      <c r="A320" s="2">
        <v>6</v>
      </c>
      <c r="B320" s="1" t="s">
        <v>75</v>
      </c>
      <c r="C320" s="4">
        <v>16</v>
      </c>
      <c r="D320" s="8">
        <v>4.43</v>
      </c>
      <c r="E320" s="4">
        <v>12</v>
      </c>
      <c r="F320" s="8">
        <v>6.67</v>
      </c>
      <c r="G320" s="4">
        <v>4</v>
      </c>
      <c r="H320" s="8">
        <v>2.23</v>
      </c>
      <c r="I320" s="4">
        <v>0</v>
      </c>
    </row>
    <row r="321" spans="1:9" x14ac:dyDescent="0.2">
      <c r="A321" s="2">
        <v>7</v>
      </c>
      <c r="B321" s="1" t="s">
        <v>61</v>
      </c>
      <c r="C321" s="4">
        <v>15</v>
      </c>
      <c r="D321" s="8">
        <v>4.16</v>
      </c>
      <c r="E321" s="4">
        <v>2</v>
      </c>
      <c r="F321" s="8">
        <v>1.1100000000000001</v>
      </c>
      <c r="G321" s="4">
        <v>13</v>
      </c>
      <c r="H321" s="8">
        <v>7.26</v>
      </c>
      <c r="I321" s="4">
        <v>0</v>
      </c>
    </row>
    <row r="322" spans="1:9" x14ac:dyDescent="0.2">
      <c r="A322" s="2">
        <v>8</v>
      </c>
      <c r="B322" s="1" t="s">
        <v>67</v>
      </c>
      <c r="C322" s="4">
        <v>14</v>
      </c>
      <c r="D322" s="8">
        <v>3.88</v>
      </c>
      <c r="E322" s="4">
        <v>6</v>
      </c>
      <c r="F322" s="8">
        <v>3.33</v>
      </c>
      <c r="G322" s="4">
        <v>8</v>
      </c>
      <c r="H322" s="8">
        <v>4.47</v>
      </c>
      <c r="I322" s="4">
        <v>0</v>
      </c>
    </row>
    <row r="323" spans="1:9" x14ac:dyDescent="0.2">
      <c r="A323" s="2">
        <v>9</v>
      </c>
      <c r="B323" s="1" t="s">
        <v>66</v>
      </c>
      <c r="C323" s="4">
        <v>13</v>
      </c>
      <c r="D323" s="8">
        <v>3.6</v>
      </c>
      <c r="E323" s="4">
        <v>8</v>
      </c>
      <c r="F323" s="8">
        <v>4.4400000000000004</v>
      </c>
      <c r="G323" s="4">
        <v>5</v>
      </c>
      <c r="H323" s="8">
        <v>2.79</v>
      </c>
      <c r="I323" s="4">
        <v>0</v>
      </c>
    </row>
    <row r="324" spans="1:9" x14ac:dyDescent="0.2">
      <c r="A324" s="2">
        <v>9</v>
      </c>
      <c r="B324" s="1" t="s">
        <v>76</v>
      </c>
      <c r="C324" s="4">
        <v>13</v>
      </c>
      <c r="D324" s="8">
        <v>3.6</v>
      </c>
      <c r="E324" s="4">
        <v>12</v>
      </c>
      <c r="F324" s="8">
        <v>6.67</v>
      </c>
      <c r="G324" s="4">
        <v>1</v>
      </c>
      <c r="H324" s="8">
        <v>0.56000000000000005</v>
      </c>
      <c r="I324" s="4">
        <v>0</v>
      </c>
    </row>
    <row r="325" spans="1:9" x14ac:dyDescent="0.2">
      <c r="A325" s="2">
        <v>11</v>
      </c>
      <c r="B325" s="1" t="s">
        <v>77</v>
      </c>
      <c r="C325" s="4">
        <v>12</v>
      </c>
      <c r="D325" s="8">
        <v>3.32</v>
      </c>
      <c r="E325" s="4">
        <v>0</v>
      </c>
      <c r="F325" s="8">
        <v>0</v>
      </c>
      <c r="G325" s="4">
        <v>11</v>
      </c>
      <c r="H325" s="8">
        <v>6.15</v>
      </c>
      <c r="I325" s="4">
        <v>0</v>
      </c>
    </row>
    <row r="326" spans="1:9" x14ac:dyDescent="0.2">
      <c r="A326" s="2">
        <v>12</v>
      </c>
      <c r="B326" s="1" t="s">
        <v>78</v>
      </c>
      <c r="C326" s="4">
        <v>11</v>
      </c>
      <c r="D326" s="8">
        <v>3.05</v>
      </c>
      <c r="E326" s="4">
        <v>11</v>
      </c>
      <c r="F326" s="8">
        <v>6.11</v>
      </c>
      <c r="G326" s="4">
        <v>0</v>
      </c>
      <c r="H326" s="8">
        <v>0</v>
      </c>
      <c r="I326" s="4">
        <v>0</v>
      </c>
    </row>
    <row r="327" spans="1:9" x14ac:dyDescent="0.2">
      <c r="A327" s="2">
        <v>13</v>
      </c>
      <c r="B327" s="1" t="s">
        <v>69</v>
      </c>
      <c r="C327" s="4">
        <v>9</v>
      </c>
      <c r="D327" s="8">
        <v>2.4900000000000002</v>
      </c>
      <c r="E327" s="4">
        <v>2</v>
      </c>
      <c r="F327" s="8">
        <v>1.1100000000000001</v>
      </c>
      <c r="G327" s="4">
        <v>7</v>
      </c>
      <c r="H327" s="8">
        <v>3.91</v>
      </c>
      <c r="I327" s="4">
        <v>0</v>
      </c>
    </row>
    <row r="328" spans="1:9" x14ac:dyDescent="0.2">
      <c r="A328" s="2">
        <v>14</v>
      </c>
      <c r="B328" s="1" t="s">
        <v>80</v>
      </c>
      <c r="C328" s="4">
        <v>7</v>
      </c>
      <c r="D328" s="8">
        <v>1.94</v>
      </c>
      <c r="E328" s="4">
        <v>5</v>
      </c>
      <c r="F328" s="8">
        <v>2.78</v>
      </c>
      <c r="G328" s="4">
        <v>2</v>
      </c>
      <c r="H328" s="8">
        <v>1.1200000000000001</v>
      </c>
      <c r="I328" s="4">
        <v>0</v>
      </c>
    </row>
    <row r="329" spans="1:9" x14ac:dyDescent="0.2">
      <c r="A329" s="2">
        <v>15</v>
      </c>
      <c r="B329" s="1" t="s">
        <v>84</v>
      </c>
      <c r="C329" s="4">
        <v>6</v>
      </c>
      <c r="D329" s="8">
        <v>1.66</v>
      </c>
      <c r="E329" s="4">
        <v>0</v>
      </c>
      <c r="F329" s="8">
        <v>0</v>
      </c>
      <c r="G329" s="4">
        <v>6</v>
      </c>
      <c r="H329" s="8">
        <v>3.35</v>
      </c>
      <c r="I329" s="4">
        <v>0</v>
      </c>
    </row>
    <row r="330" spans="1:9" x14ac:dyDescent="0.2">
      <c r="A330" s="2">
        <v>15</v>
      </c>
      <c r="B330" s="1" t="s">
        <v>92</v>
      </c>
      <c r="C330" s="4">
        <v>6</v>
      </c>
      <c r="D330" s="8">
        <v>1.66</v>
      </c>
      <c r="E330" s="4">
        <v>1</v>
      </c>
      <c r="F330" s="8">
        <v>0.56000000000000005</v>
      </c>
      <c r="G330" s="4">
        <v>5</v>
      </c>
      <c r="H330" s="8">
        <v>2.79</v>
      </c>
      <c r="I330" s="4">
        <v>0</v>
      </c>
    </row>
    <row r="331" spans="1:9" x14ac:dyDescent="0.2">
      <c r="A331" s="2">
        <v>15</v>
      </c>
      <c r="B331" s="1" t="s">
        <v>89</v>
      </c>
      <c r="C331" s="4">
        <v>6</v>
      </c>
      <c r="D331" s="8">
        <v>1.66</v>
      </c>
      <c r="E331" s="4">
        <v>3</v>
      </c>
      <c r="F331" s="8">
        <v>1.67</v>
      </c>
      <c r="G331" s="4">
        <v>3</v>
      </c>
      <c r="H331" s="8">
        <v>1.68</v>
      </c>
      <c r="I331" s="4">
        <v>0</v>
      </c>
    </row>
    <row r="332" spans="1:9" x14ac:dyDescent="0.2">
      <c r="A332" s="2">
        <v>18</v>
      </c>
      <c r="B332" s="1" t="s">
        <v>72</v>
      </c>
      <c r="C332" s="4">
        <v>5</v>
      </c>
      <c r="D332" s="8">
        <v>1.39</v>
      </c>
      <c r="E332" s="4">
        <v>2</v>
      </c>
      <c r="F332" s="8">
        <v>1.1100000000000001</v>
      </c>
      <c r="G332" s="4">
        <v>3</v>
      </c>
      <c r="H332" s="8">
        <v>1.68</v>
      </c>
      <c r="I332" s="4">
        <v>0</v>
      </c>
    </row>
    <row r="333" spans="1:9" x14ac:dyDescent="0.2">
      <c r="A333" s="2">
        <v>19</v>
      </c>
      <c r="B333" s="1" t="s">
        <v>82</v>
      </c>
      <c r="C333" s="4">
        <v>4</v>
      </c>
      <c r="D333" s="8">
        <v>1.1100000000000001</v>
      </c>
      <c r="E333" s="4">
        <v>1</v>
      </c>
      <c r="F333" s="8">
        <v>0.56000000000000005</v>
      </c>
      <c r="G333" s="4">
        <v>3</v>
      </c>
      <c r="H333" s="8">
        <v>1.68</v>
      </c>
      <c r="I333" s="4">
        <v>0</v>
      </c>
    </row>
    <row r="334" spans="1:9" x14ac:dyDescent="0.2">
      <c r="A334" s="2">
        <v>19</v>
      </c>
      <c r="B334" s="1" t="s">
        <v>88</v>
      </c>
      <c r="C334" s="4">
        <v>4</v>
      </c>
      <c r="D334" s="8">
        <v>1.1100000000000001</v>
      </c>
      <c r="E334" s="4">
        <v>1</v>
      </c>
      <c r="F334" s="8">
        <v>0.56000000000000005</v>
      </c>
      <c r="G334" s="4">
        <v>3</v>
      </c>
      <c r="H334" s="8">
        <v>1.68</v>
      </c>
      <c r="I334" s="4">
        <v>0</v>
      </c>
    </row>
    <row r="335" spans="1:9" x14ac:dyDescent="0.2">
      <c r="A335" s="1"/>
      <c r="C335" s="4"/>
      <c r="D335" s="8"/>
      <c r="E335" s="4"/>
      <c r="F335" s="8"/>
      <c r="G335" s="4"/>
      <c r="H335" s="8"/>
      <c r="I335" s="4"/>
    </row>
    <row r="336" spans="1:9" x14ac:dyDescent="0.2">
      <c r="A336" s="1" t="s">
        <v>15</v>
      </c>
      <c r="C336" s="4"/>
      <c r="D336" s="8"/>
      <c r="E336" s="4"/>
      <c r="F336" s="8"/>
      <c r="G336" s="4"/>
      <c r="H336" s="8"/>
      <c r="I336" s="4"/>
    </row>
    <row r="337" spans="1:9" x14ac:dyDescent="0.2">
      <c r="A337" s="2">
        <v>1</v>
      </c>
      <c r="B337" s="1" t="s">
        <v>66</v>
      </c>
      <c r="C337" s="4">
        <v>9</v>
      </c>
      <c r="D337" s="8">
        <v>12.5</v>
      </c>
      <c r="E337" s="4">
        <v>6</v>
      </c>
      <c r="F337" s="8">
        <v>12.5</v>
      </c>
      <c r="G337" s="4">
        <v>3</v>
      </c>
      <c r="H337" s="8">
        <v>18.75</v>
      </c>
      <c r="I337" s="4">
        <v>0</v>
      </c>
    </row>
    <row r="338" spans="1:9" x14ac:dyDescent="0.2">
      <c r="A338" s="2">
        <v>1</v>
      </c>
      <c r="B338" s="1" t="s">
        <v>68</v>
      </c>
      <c r="C338" s="4">
        <v>9</v>
      </c>
      <c r="D338" s="8">
        <v>12.5</v>
      </c>
      <c r="E338" s="4">
        <v>6</v>
      </c>
      <c r="F338" s="8">
        <v>12.5</v>
      </c>
      <c r="G338" s="4">
        <v>3</v>
      </c>
      <c r="H338" s="8">
        <v>18.75</v>
      </c>
      <c r="I338" s="4">
        <v>0</v>
      </c>
    </row>
    <row r="339" spans="1:9" x14ac:dyDescent="0.2">
      <c r="A339" s="2">
        <v>3</v>
      </c>
      <c r="B339" s="1" t="s">
        <v>85</v>
      </c>
      <c r="C339" s="4">
        <v>7</v>
      </c>
      <c r="D339" s="8">
        <v>9.7200000000000006</v>
      </c>
      <c r="E339" s="4">
        <v>6</v>
      </c>
      <c r="F339" s="8">
        <v>12.5</v>
      </c>
      <c r="G339" s="4">
        <v>1</v>
      </c>
      <c r="H339" s="8">
        <v>6.25</v>
      </c>
      <c r="I339" s="4">
        <v>0</v>
      </c>
    </row>
    <row r="340" spans="1:9" x14ac:dyDescent="0.2">
      <c r="A340" s="2">
        <v>4</v>
      </c>
      <c r="B340" s="1" t="s">
        <v>73</v>
      </c>
      <c r="C340" s="4">
        <v>5</v>
      </c>
      <c r="D340" s="8">
        <v>6.94</v>
      </c>
      <c r="E340" s="4">
        <v>4</v>
      </c>
      <c r="F340" s="8">
        <v>8.33</v>
      </c>
      <c r="G340" s="4">
        <v>1</v>
      </c>
      <c r="H340" s="8">
        <v>6.25</v>
      </c>
      <c r="I340" s="4">
        <v>0</v>
      </c>
    </row>
    <row r="341" spans="1:9" x14ac:dyDescent="0.2">
      <c r="A341" s="2">
        <v>5</v>
      </c>
      <c r="B341" s="1" t="s">
        <v>84</v>
      </c>
      <c r="C341" s="4">
        <v>4</v>
      </c>
      <c r="D341" s="8">
        <v>5.56</v>
      </c>
      <c r="E341" s="4">
        <v>2</v>
      </c>
      <c r="F341" s="8">
        <v>4.17</v>
      </c>
      <c r="G341" s="4">
        <v>2</v>
      </c>
      <c r="H341" s="8">
        <v>12.5</v>
      </c>
      <c r="I341" s="4">
        <v>0</v>
      </c>
    </row>
    <row r="342" spans="1:9" x14ac:dyDescent="0.2">
      <c r="A342" s="2">
        <v>5</v>
      </c>
      <c r="B342" s="1" t="s">
        <v>92</v>
      </c>
      <c r="C342" s="4">
        <v>4</v>
      </c>
      <c r="D342" s="8">
        <v>5.56</v>
      </c>
      <c r="E342" s="4">
        <v>4</v>
      </c>
      <c r="F342" s="8">
        <v>8.33</v>
      </c>
      <c r="G342" s="4">
        <v>0</v>
      </c>
      <c r="H342" s="8">
        <v>0</v>
      </c>
      <c r="I342" s="4">
        <v>0</v>
      </c>
    </row>
    <row r="343" spans="1:9" x14ac:dyDescent="0.2">
      <c r="A343" s="2">
        <v>5</v>
      </c>
      <c r="B343" s="1" t="s">
        <v>74</v>
      </c>
      <c r="C343" s="4">
        <v>4</v>
      </c>
      <c r="D343" s="8">
        <v>5.56</v>
      </c>
      <c r="E343" s="4">
        <v>4</v>
      </c>
      <c r="F343" s="8">
        <v>8.33</v>
      </c>
      <c r="G343" s="4">
        <v>0</v>
      </c>
      <c r="H343" s="8">
        <v>0</v>
      </c>
      <c r="I343" s="4">
        <v>0</v>
      </c>
    </row>
    <row r="344" spans="1:9" x14ac:dyDescent="0.2">
      <c r="A344" s="2">
        <v>8</v>
      </c>
      <c r="B344" s="1" t="s">
        <v>98</v>
      </c>
      <c r="C344" s="4">
        <v>3</v>
      </c>
      <c r="D344" s="8">
        <v>4.17</v>
      </c>
      <c r="E344" s="4">
        <v>1</v>
      </c>
      <c r="F344" s="8">
        <v>2.08</v>
      </c>
      <c r="G344" s="4">
        <v>1</v>
      </c>
      <c r="H344" s="8">
        <v>6.25</v>
      </c>
      <c r="I344" s="4">
        <v>0</v>
      </c>
    </row>
    <row r="345" spans="1:9" x14ac:dyDescent="0.2">
      <c r="A345" s="2">
        <v>8</v>
      </c>
      <c r="B345" s="1" t="s">
        <v>76</v>
      </c>
      <c r="C345" s="4">
        <v>3</v>
      </c>
      <c r="D345" s="8">
        <v>4.17</v>
      </c>
      <c r="E345" s="4">
        <v>1</v>
      </c>
      <c r="F345" s="8">
        <v>2.08</v>
      </c>
      <c r="G345" s="4">
        <v>0</v>
      </c>
      <c r="H345" s="8">
        <v>0</v>
      </c>
      <c r="I345" s="4">
        <v>1</v>
      </c>
    </row>
    <row r="346" spans="1:9" x14ac:dyDescent="0.2">
      <c r="A346" s="2">
        <v>10</v>
      </c>
      <c r="B346" s="1" t="s">
        <v>59</v>
      </c>
      <c r="C346" s="4">
        <v>2</v>
      </c>
      <c r="D346" s="8">
        <v>2.78</v>
      </c>
      <c r="E346" s="4">
        <v>2</v>
      </c>
      <c r="F346" s="8">
        <v>4.17</v>
      </c>
      <c r="G346" s="4">
        <v>0</v>
      </c>
      <c r="H346" s="8">
        <v>0</v>
      </c>
      <c r="I346" s="4">
        <v>0</v>
      </c>
    </row>
    <row r="347" spans="1:9" x14ac:dyDescent="0.2">
      <c r="A347" s="2">
        <v>10</v>
      </c>
      <c r="B347" s="1" t="s">
        <v>60</v>
      </c>
      <c r="C347" s="4">
        <v>2</v>
      </c>
      <c r="D347" s="8">
        <v>2.78</v>
      </c>
      <c r="E347" s="4">
        <v>2</v>
      </c>
      <c r="F347" s="8">
        <v>4.17</v>
      </c>
      <c r="G347" s="4">
        <v>0</v>
      </c>
      <c r="H347" s="8">
        <v>0</v>
      </c>
      <c r="I347" s="4">
        <v>0</v>
      </c>
    </row>
    <row r="348" spans="1:9" x14ac:dyDescent="0.2">
      <c r="A348" s="2">
        <v>10</v>
      </c>
      <c r="B348" s="1" t="s">
        <v>93</v>
      </c>
      <c r="C348" s="4">
        <v>2</v>
      </c>
      <c r="D348" s="8">
        <v>2.78</v>
      </c>
      <c r="E348" s="4">
        <v>0</v>
      </c>
      <c r="F348" s="8">
        <v>0</v>
      </c>
      <c r="G348" s="4">
        <v>0</v>
      </c>
      <c r="H348" s="8">
        <v>0</v>
      </c>
      <c r="I348" s="4">
        <v>1</v>
      </c>
    </row>
    <row r="349" spans="1:9" x14ac:dyDescent="0.2">
      <c r="A349" s="2">
        <v>10</v>
      </c>
      <c r="B349" s="1" t="s">
        <v>86</v>
      </c>
      <c r="C349" s="4">
        <v>2</v>
      </c>
      <c r="D349" s="8">
        <v>2.78</v>
      </c>
      <c r="E349" s="4">
        <v>1</v>
      </c>
      <c r="F349" s="8">
        <v>2.08</v>
      </c>
      <c r="G349" s="4">
        <v>0</v>
      </c>
      <c r="H349" s="8">
        <v>0</v>
      </c>
      <c r="I349" s="4">
        <v>0</v>
      </c>
    </row>
    <row r="350" spans="1:9" x14ac:dyDescent="0.2">
      <c r="A350" s="2">
        <v>10</v>
      </c>
      <c r="B350" s="1" t="s">
        <v>65</v>
      </c>
      <c r="C350" s="4">
        <v>2</v>
      </c>
      <c r="D350" s="8">
        <v>2.78</v>
      </c>
      <c r="E350" s="4">
        <v>2</v>
      </c>
      <c r="F350" s="8">
        <v>4.17</v>
      </c>
      <c r="G350" s="4">
        <v>0</v>
      </c>
      <c r="H350" s="8">
        <v>0</v>
      </c>
      <c r="I350" s="4">
        <v>0</v>
      </c>
    </row>
    <row r="351" spans="1:9" x14ac:dyDescent="0.2">
      <c r="A351" s="2">
        <v>15</v>
      </c>
      <c r="B351" s="1" t="s">
        <v>61</v>
      </c>
      <c r="C351" s="4">
        <v>1</v>
      </c>
      <c r="D351" s="8">
        <v>1.39</v>
      </c>
      <c r="E351" s="4">
        <v>1</v>
      </c>
      <c r="F351" s="8">
        <v>2.08</v>
      </c>
      <c r="G351" s="4">
        <v>0</v>
      </c>
      <c r="H351" s="8">
        <v>0</v>
      </c>
      <c r="I351" s="4">
        <v>0</v>
      </c>
    </row>
    <row r="352" spans="1:9" x14ac:dyDescent="0.2">
      <c r="A352" s="2">
        <v>15</v>
      </c>
      <c r="B352" s="1" t="s">
        <v>62</v>
      </c>
      <c r="C352" s="4">
        <v>1</v>
      </c>
      <c r="D352" s="8">
        <v>1.39</v>
      </c>
      <c r="E352" s="4">
        <v>1</v>
      </c>
      <c r="F352" s="8">
        <v>2.08</v>
      </c>
      <c r="G352" s="4">
        <v>0</v>
      </c>
      <c r="H352" s="8">
        <v>0</v>
      </c>
      <c r="I352" s="4">
        <v>0</v>
      </c>
    </row>
    <row r="353" spans="1:9" x14ac:dyDescent="0.2">
      <c r="A353" s="2">
        <v>15</v>
      </c>
      <c r="B353" s="1" t="s">
        <v>94</v>
      </c>
      <c r="C353" s="4">
        <v>1</v>
      </c>
      <c r="D353" s="8">
        <v>1.39</v>
      </c>
      <c r="E353" s="4">
        <v>0</v>
      </c>
      <c r="F353" s="8">
        <v>0</v>
      </c>
      <c r="G353" s="4">
        <v>1</v>
      </c>
      <c r="H353" s="8">
        <v>6.25</v>
      </c>
      <c r="I353" s="4">
        <v>0</v>
      </c>
    </row>
    <row r="354" spans="1:9" x14ac:dyDescent="0.2">
      <c r="A354" s="2">
        <v>15</v>
      </c>
      <c r="B354" s="1" t="s">
        <v>95</v>
      </c>
      <c r="C354" s="4">
        <v>1</v>
      </c>
      <c r="D354" s="8">
        <v>1.39</v>
      </c>
      <c r="E354" s="4">
        <v>0</v>
      </c>
      <c r="F354" s="8">
        <v>0</v>
      </c>
      <c r="G354" s="4">
        <v>1</v>
      </c>
      <c r="H354" s="8">
        <v>6.25</v>
      </c>
      <c r="I354" s="4">
        <v>0</v>
      </c>
    </row>
    <row r="355" spans="1:9" x14ac:dyDescent="0.2">
      <c r="A355" s="2">
        <v>15</v>
      </c>
      <c r="B355" s="1" t="s">
        <v>96</v>
      </c>
      <c r="C355" s="4">
        <v>1</v>
      </c>
      <c r="D355" s="8">
        <v>1.39</v>
      </c>
      <c r="E355" s="4">
        <v>0</v>
      </c>
      <c r="F355" s="8">
        <v>0</v>
      </c>
      <c r="G355" s="4">
        <v>0</v>
      </c>
      <c r="H355" s="8">
        <v>0</v>
      </c>
      <c r="I355" s="4">
        <v>1</v>
      </c>
    </row>
    <row r="356" spans="1:9" x14ac:dyDescent="0.2">
      <c r="A356" s="2">
        <v>15</v>
      </c>
      <c r="B356" s="1" t="s">
        <v>97</v>
      </c>
      <c r="C356" s="4">
        <v>1</v>
      </c>
      <c r="D356" s="8">
        <v>1.39</v>
      </c>
      <c r="E356" s="4">
        <v>0</v>
      </c>
      <c r="F356" s="8">
        <v>0</v>
      </c>
      <c r="G356" s="4">
        <v>1</v>
      </c>
      <c r="H356" s="8">
        <v>6.25</v>
      </c>
      <c r="I356" s="4">
        <v>0</v>
      </c>
    </row>
    <row r="357" spans="1:9" x14ac:dyDescent="0.2">
      <c r="A357" s="2">
        <v>15</v>
      </c>
      <c r="B357" s="1" t="s">
        <v>71</v>
      </c>
      <c r="C357" s="4">
        <v>1</v>
      </c>
      <c r="D357" s="8">
        <v>1.39</v>
      </c>
      <c r="E357" s="4">
        <v>1</v>
      </c>
      <c r="F357" s="8">
        <v>2.08</v>
      </c>
      <c r="G357" s="4">
        <v>0</v>
      </c>
      <c r="H357" s="8">
        <v>0</v>
      </c>
      <c r="I357" s="4">
        <v>0</v>
      </c>
    </row>
    <row r="358" spans="1:9" x14ac:dyDescent="0.2">
      <c r="A358" s="2">
        <v>15</v>
      </c>
      <c r="B358" s="1" t="s">
        <v>88</v>
      </c>
      <c r="C358" s="4">
        <v>1</v>
      </c>
      <c r="D358" s="8">
        <v>1.39</v>
      </c>
      <c r="E358" s="4">
        <v>1</v>
      </c>
      <c r="F358" s="8">
        <v>2.08</v>
      </c>
      <c r="G358" s="4">
        <v>0</v>
      </c>
      <c r="H358" s="8">
        <v>0</v>
      </c>
      <c r="I358" s="4">
        <v>0</v>
      </c>
    </row>
    <row r="359" spans="1:9" x14ac:dyDescent="0.2">
      <c r="A359" s="2">
        <v>15</v>
      </c>
      <c r="B359" s="1" t="s">
        <v>89</v>
      </c>
      <c r="C359" s="4">
        <v>1</v>
      </c>
      <c r="D359" s="8">
        <v>1.39</v>
      </c>
      <c r="E359" s="4">
        <v>0</v>
      </c>
      <c r="F359" s="8">
        <v>0</v>
      </c>
      <c r="G359" s="4">
        <v>1</v>
      </c>
      <c r="H359" s="8">
        <v>6.25</v>
      </c>
      <c r="I359" s="4">
        <v>0</v>
      </c>
    </row>
    <row r="360" spans="1:9" x14ac:dyDescent="0.2">
      <c r="A360" s="2">
        <v>15</v>
      </c>
      <c r="B360" s="1" t="s">
        <v>75</v>
      </c>
      <c r="C360" s="4">
        <v>1</v>
      </c>
      <c r="D360" s="8">
        <v>1.39</v>
      </c>
      <c r="E360" s="4">
        <v>0</v>
      </c>
      <c r="F360" s="8">
        <v>0</v>
      </c>
      <c r="G360" s="4">
        <v>1</v>
      </c>
      <c r="H360" s="8">
        <v>6.25</v>
      </c>
      <c r="I360" s="4">
        <v>0</v>
      </c>
    </row>
    <row r="361" spans="1:9" x14ac:dyDescent="0.2">
      <c r="A361" s="2">
        <v>15</v>
      </c>
      <c r="B361" s="1" t="s">
        <v>77</v>
      </c>
      <c r="C361" s="4">
        <v>1</v>
      </c>
      <c r="D361" s="8">
        <v>1.39</v>
      </c>
      <c r="E361" s="4">
        <v>0</v>
      </c>
      <c r="F361" s="8">
        <v>0</v>
      </c>
      <c r="G361" s="4">
        <v>0</v>
      </c>
      <c r="H361" s="8">
        <v>0</v>
      </c>
      <c r="I361" s="4">
        <v>0</v>
      </c>
    </row>
    <row r="362" spans="1:9" x14ac:dyDescent="0.2">
      <c r="A362" s="2">
        <v>15</v>
      </c>
      <c r="B362" s="1" t="s">
        <v>99</v>
      </c>
      <c r="C362" s="4">
        <v>1</v>
      </c>
      <c r="D362" s="8">
        <v>1.39</v>
      </c>
      <c r="E362" s="4">
        <v>1</v>
      </c>
      <c r="F362" s="8">
        <v>2.08</v>
      </c>
      <c r="G362" s="4">
        <v>0</v>
      </c>
      <c r="H362" s="8">
        <v>0</v>
      </c>
      <c r="I362" s="4">
        <v>0</v>
      </c>
    </row>
    <row r="363" spans="1:9" x14ac:dyDescent="0.2">
      <c r="A363" s="2">
        <v>15</v>
      </c>
      <c r="B363" s="1" t="s">
        <v>78</v>
      </c>
      <c r="C363" s="4">
        <v>1</v>
      </c>
      <c r="D363" s="8">
        <v>1.39</v>
      </c>
      <c r="E363" s="4">
        <v>1</v>
      </c>
      <c r="F363" s="8">
        <v>2.08</v>
      </c>
      <c r="G363" s="4">
        <v>0</v>
      </c>
      <c r="H363" s="8">
        <v>0</v>
      </c>
      <c r="I363" s="4">
        <v>0</v>
      </c>
    </row>
    <row r="364" spans="1:9" x14ac:dyDescent="0.2">
      <c r="A364" s="2">
        <v>15</v>
      </c>
      <c r="B364" s="1" t="s">
        <v>100</v>
      </c>
      <c r="C364" s="4">
        <v>1</v>
      </c>
      <c r="D364" s="8">
        <v>1.39</v>
      </c>
      <c r="E364" s="4">
        <v>1</v>
      </c>
      <c r="F364" s="8">
        <v>2.08</v>
      </c>
      <c r="G364" s="4">
        <v>0</v>
      </c>
      <c r="H364" s="8">
        <v>0</v>
      </c>
      <c r="I364" s="4">
        <v>0</v>
      </c>
    </row>
    <row r="365" spans="1:9" x14ac:dyDescent="0.2">
      <c r="A365" s="1"/>
      <c r="C365" s="4"/>
      <c r="D365" s="8"/>
      <c r="E365" s="4"/>
      <c r="F365" s="8"/>
      <c r="G365" s="4"/>
      <c r="H365" s="8"/>
      <c r="I365" s="4"/>
    </row>
    <row r="366" spans="1:9" x14ac:dyDescent="0.2">
      <c r="A366" s="1" t="s">
        <v>16</v>
      </c>
      <c r="C366" s="4"/>
      <c r="D366" s="8"/>
      <c r="E366" s="4"/>
      <c r="F366" s="8"/>
      <c r="G366" s="4"/>
      <c r="H366" s="8"/>
      <c r="I366" s="4"/>
    </row>
    <row r="367" spans="1:9" x14ac:dyDescent="0.2">
      <c r="A367" s="2">
        <v>1</v>
      </c>
      <c r="B367" s="1" t="s">
        <v>70</v>
      </c>
      <c r="C367" s="4">
        <v>26</v>
      </c>
      <c r="D367" s="8">
        <v>19.7</v>
      </c>
      <c r="E367" s="4">
        <v>25</v>
      </c>
      <c r="F367" s="8">
        <v>23.58</v>
      </c>
      <c r="G367" s="4">
        <v>1</v>
      </c>
      <c r="H367" s="8">
        <v>4.3499999999999996</v>
      </c>
      <c r="I367" s="4">
        <v>0</v>
      </c>
    </row>
    <row r="368" spans="1:9" x14ac:dyDescent="0.2">
      <c r="A368" s="2">
        <v>2</v>
      </c>
      <c r="B368" s="1" t="s">
        <v>66</v>
      </c>
      <c r="C368" s="4">
        <v>23</v>
      </c>
      <c r="D368" s="8">
        <v>17.420000000000002</v>
      </c>
      <c r="E368" s="4">
        <v>17</v>
      </c>
      <c r="F368" s="8">
        <v>16.04</v>
      </c>
      <c r="G368" s="4">
        <v>5</v>
      </c>
      <c r="H368" s="8">
        <v>21.74</v>
      </c>
      <c r="I368" s="4">
        <v>1</v>
      </c>
    </row>
    <row r="369" spans="1:9" x14ac:dyDescent="0.2">
      <c r="A369" s="2">
        <v>3</v>
      </c>
      <c r="B369" s="1" t="s">
        <v>68</v>
      </c>
      <c r="C369" s="4">
        <v>16</v>
      </c>
      <c r="D369" s="8">
        <v>12.12</v>
      </c>
      <c r="E369" s="4">
        <v>13</v>
      </c>
      <c r="F369" s="8">
        <v>12.26</v>
      </c>
      <c r="G369" s="4">
        <v>3</v>
      </c>
      <c r="H369" s="8">
        <v>13.04</v>
      </c>
      <c r="I369" s="4">
        <v>0</v>
      </c>
    </row>
    <row r="370" spans="1:9" x14ac:dyDescent="0.2">
      <c r="A370" s="2">
        <v>4</v>
      </c>
      <c r="B370" s="1" t="s">
        <v>59</v>
      </c>
      <c r="C370" s="4">
        <v>12</v>
      </c>
      <c r="D370" s="8">
        <v>9.09</v>
      </c>
      <c r="E370" s="4">
        <v>7</v>
      </c>
      <c r="F370" s="8">
        <v>6.6</v>
      </c>
      <c r="G370" s="4">
        <v>5</v>
      </c>
      <c r="H370" s="8">
        <v>21.74</v>
      </c>
      <c r="I370" s="4">
        <v>0</v>
      </c>
    </row>
    <row r="371" spans="1:9" x14ac:dyDescent="0.2">
      <c r="A371" s="2">
        <v>5</v>
      </c>
      <c r="B371" s="1" t="s">
        <v>74</v>
      </c>
      <c r="C371" s="4">
        <v>8</v>
      </c>
      <c r="D371" s="8">
        <v>6.06</v>
      </c>
      <c r="E371" s="4">
        <v>7</v>
      </c>
      <c r="F371" s="8">
        <v>6.6</v>
      </c>
      <c r="G371" s="4">
        <v>1</v>
      </c>
      <c r="H371" s="8">
        <v>4.3499999999999996</v>
      </c>
      <c r="I371" s="4">
        <v>0</v>
      </c>
    </row>
    <row r="372" spans="1:9" x14ac:dyDescent="0.2">
      <c r="A372" s="2">
        <v>6</v>
      </c>
      <c r="B372" s="1" t="s">
        <v>60</v>
      </c>
      <c r="C372" s="4">
        <v>7</v>
      </c>
      <c r="D372" s="8">
        <v>5.3</v>
      </c>
      <c r="E372" s="4">
        <v>7</v>
      </c>
      <c r="F372" s="8">
        <v>6.6</v>
      </c>
      <c r="G372" s="4">
        <v>0</v>
      </c>
      <c r="H372" s="8">
        <v>0</v>
      </c>
      <c r="I372" s="4">
        <v>0</v>
      </c>
    </row>
    <row r="373" spans="1:9" x14ac:dyDescent="0.2">
      <c r="A373" s="2">
        <v>7</v>
      </c>
      <c r="B373" s="1" t="s">
        <v>73</v>
      </c>
      <c r="C373" s="4">
        <v>5</v>
      </c>
      <c r="D373" s="8">
        <v>3.79</v>
      </c>
      <c r="E373" s="4">
        <v>5</v>
      </c>
      <c r="F373" s="8">
        <v>4.72</v>
      </c>
      <c r="G373" s="4">
        <v>0</v>
      </c>
      <c r="H373" s="8">
        <v>0</v>
      </c>
      <c r="I373" s="4">
        <v>0</v>
      </c>
    </row>
    <row r="374" spans="1:9" x14ac:dyDescent="0.2">
      <c r="A374" s="2">
        <v>8</v>
      </c>
      <c r="B374" s="1" t="s">
        <v>85</v>
      </c>
      <c r="C374" s="4">
        <v>3</v>
      </c>
      <c r="D374" s="8">
        <v>2.27</v>
      </c>
      <c r="E374" s="4">
        <v>2</v>
      </c>
      <c r="F374" s="8">
        <v>1.89</v>
      </c>
      <c r="G374" s="4">
        <v>1</v>
      </c>
      <c r="H374" s="8">
        <v>4.3499999999999996</v>
      </c>
      <c r="I374" s="4">
        <v>0</v>
      </c>
    </row>
    <row r="375" spans="1:9" x14ac:dyDescent="0.2">
      <c r="A375" s="2">
        <v>8</v>
      </c>
      <c r="B375" s="1" t="s">
        <v>67</v>
      </c>
      <c r="C375" s="4">
        <v>3</v>
      </c>
      <c r="D375" s="8">
        <v>2.27</v>
      </c>
      <c r="E375" s="4">
        <v>3</v>
      </c>
      <c r="F375" s="8">
        <v>2.83</v>
      </c>
      <c r="G375" s="4">
        <v>0</v>
      </c>
      <c r="H375" s="8">
        <v>0</v>
      </c>
      <c r="I375" s="4">
        <v>0</v>
      </c>
    </row>
    <row r="376" spans="1:9" x14ac:dyDescent="0.2">
      <c r="A376" s="2">
        <v>8</v>
      </c>
      <c r="B376" s="1" t="s">
        <v>88</v>
      </c>
      <c r="C376" s="4">
        <v>3</v>
      </c>
      <c r="D376" s="8">
        <v>2.27</v>
      </c>
      <c r="E376" s="4">
        <v>2</v>
      </c>
      <c r="F376" s="8">
        <v>1.89</v>
      </c>
      <c r="G376" s="4">
        <v>1</v>
      </c>
      <c r="H376" s="8">
        <v>4.3499999999999996</v>
      </c>
      <c r="I376" s="4">
        <v>0</v>
      </c>
    </row>
    <row r="377" spans="1:9" x14ac:dyDescent="0.2">
      <c r="A377" s="2">
        <v>8</v>
      </c>
      <c r="B377" s="1" t="s">
        <v>107</v>
      </c>
      <c r="C377" s="4">
        <v>3</v>
      </c>
      <c r="D377" s="8">
        <v>2.27</v>
      </c>
      <c r="E377" s="4">
        <v>1</v>
      </c>
      <c r="F377" s="8">
        <v>0.94</v>
      </c>
      <c r="G377" s="4">
        <v>2</v>
      </c>
      <c r="H377" s="8">
        <v>8.6999999999999993</v>
      </c>
      <c r="I377" s="4">
        <v>0</v>
      </c>
    </row>
    <row r="378" spans="1:9" x14ac:dyDescent="0.2">
      <c r="A378" s="2">
        <v>12</v>
      </c>
      <c r="B378" s="1" t="s">
        <v>102</v>
      </c>
      <c r="C378" s="4">
        <v>2</v>
      </c>
      <c r="D378" s="8">
        <v>1.52</v>
      </c>
      <c r="E378" s="4">
        <v>1</v>
      </c>
      <c r="F378" s="8">
        <v>0.94</v>
      </c>
      <c r="G378" s="4">
        <v>1</v>
      </c>
      <c r="H378" s="8">
        <v>4.3499999999999996</v>
      </c>
      <c r="I378" s="4">
        <v>0</v>
      </c>
    </row>
    <row r="379" spans="1:9" x14ac:dyDescent="0.2">
      <c r="A379" s="2">
        <v>12</v>
      </c>
      <c r="B379" s="1" t="s">
        <v>81</v>
      </c>
      <c r="C379" s="4">
        <v>2</v>
      </c>
      <c r="D379" s="8">
        <v>1.52</v>
      </c>
      <c r="E379" s="4">
        <v>2</v>
      </c>
      <c r="F379" s="8">
        <v>1.89</v>
      </c>
      <c r="G379" s="4">
        <v>0</v>
      </c>
      <c r="H379" s="8">
        <v>0</v>
      </c>
      <c r="I379" s="4">
        <v>0</v>
      </c>
    </row>
    <row r="380" spans="1:9" x14ac:dyDescent="0.2">
      <c r="A380" s="2">
        <v>12</v>
      </c>
      <c r="B380" s="1" t="s">
        <v>65</v>
      </c>
      <c r="C380" s="4">
        <v>2</v>
      </c>
      <c r="D380" s="8">
        <v>1.52</v>
      </c>
      <c r="E380" s="4">
        <v>1</v>
      </c>
      <c r="F380" s="8">
        <v>0.94</v>
      </c>
      <c r="G380" s="4">
        <v>1</v>
      </c>
      <c r="H380" s="8">
        <v>4.3499999999999996</v>
      </c>
      <c r="I380" s="4">
        <v>0</v>
      </c>
    </row>
    <row r="381" spans="1:9" x14ac:dyDescent="0.2">
      <c r="A381" s="2">
        <v>12</v>
      </c>
      <c r="B381" s="1" t="s">
        <v>75</v>
      </c>
      <c r="C381" s="4">
        <v>2</v>
      </c>
      <c r="D381" s="8">
        <v>1.52</v>
      </c>
      <c r="E381" s="4">
        <v>1</v>
      </c>
      <c r="F381" s="8">
        <v>0.94</v>
      </c>
      <c r="G381" s="4">
        <v>0</v>
      </c>
      <c r="H381" s="8">
        <v>0</v>
      </c>
      <c r="I381" s="4">
        <v>0</v>
      </c>
    </row>
    <row r="382" spans="1:9" x14ac:dyDescent="0.2">
      <c r="A382" s="2">
        <v>16</v>
      </c>
      <c r="B382" s="1" t="s">
        <v>61</v>
      </c>
      <c r="C382" s="4">
        <v>1</v>
      </c>
      <c r="D382" s="8">
        <v>0.76</v>
      </c>
      <c r="E382" s="4">
        <v>1</v>
      </c>
      <c r="F382" s="8">
        <v>0.94</v>
      </c>
      <c r="G382" s="4">
        <v>0</v>
      </c>
      <c r="H382" s="8">
        <v>0</v>
      </c>
      <c r="I382" s="4">
        <v>0</v>
      </c>
    </row>
    <row r="383" spans="1:9" x14ac:dyDescent="0.2">
      <c r="A383" s="2">
        <v>16</v>
      </c>
      <c r="B383" s="1" t="s">
        <v>84</v>
      </c>
      <c r="C383" s="4">
        <v>1</v>
      </c>
      <c r="D383" s="8">
        <v>0.76</v>
      </c>
      <c r="E383" s="4">
        <v>1</v>
      </c>
      <c r="F383" s="8">
        <v>0.94</v>
      </c>
      <c r="G383" s="4">
        <v>0</v>
      </c>
      <c r="H383" s="8">
        <v>0</v>
      </c>
      <c r="I383" s="4">
        <v>0</v>
      </c>
    </row>
    <row r="384" spans="1:9" x14ac:dyDescent="0.2">
      <c r="A384" s="2">
        <v>16</v>
      </c>
      <c r="B384" s="1" t="s">
        <v>92</v>
      </c>
      <c r="C384" s="4">
        <v>1</v>
      </c>
      <c r="D384" s="8">
        <v>0.76</v>
      </c>
      <c r="E384" s="4">
        <v>1</v>
      </c>
      <c r="F384" s="8">
        <v>0.94</v>
      </c>
      <c r="G384" s="4">
        <v>0</v>
      </c>
      <c r="H384" s="8">
        <v>0</v>
      </c>
      <c r="I384" s="4">
        <v>0</v>
      </c>
    </row>
    <row r="385" spans="1:9" x14ac:dyDescent="0.2">
      <c r="A385" s="2">
        <v>16</v>
      </c>
      <c r="B385" s="1" t="s">
        <v>101</v>
      </c>
      <c r="C385" s="4">
        <v>1</v>
      </c>
      <c r="D385" s="8">
        <v>0.76</v>
      </c>
      <c r="E385" s="4">
        <v>1</v>
      </c>
      <c r="F385" s="8">
        <v>0.94</v>
      </c>
      <c r="G385" s="4">
        <v>0</v>
      </c>
      <c r="H385" s="8">
        <v>0</v>
      </c>
      <c r="I385" s="4">
        <v>0</v>
      </c>
    </row>
    <row r="386" spans="1:9" x14ac:dyDescent="0.2">
      <c r="A386" s="2">
        <v>16</v>
      </c>
      <c r="B386" s="1" t="s">
        <v>63</v>
      </c>
      <c r="C386" s="4">
        <v>1</v>
      </c>
      <c r="D386" s="8">
        <v>0.76</v>
      </c>
      <c r="E386" s="4">
        <v>1</v>
      </c>
      <c r="F386" s="8">
        <v>0.94</v>
      </c>
      <c r="G386" s="4">
        <v>0</v>
      </c>
      <c r="H386" s="8">
        <v>0</v>
      </c>
      <c r="I386" s="4">
        <v>0</v>
      </c>
    </row>
    <row r="387" spans="1:9" x14ac:dyDescent="0.2">
      <c r="A387" s="2">
        <v>16</v>
      </c>
      <c r="B387" s="1" t="s">
        <v>91</v>
      </c>
      <c r="C387" s="4">
        <v>1</v>
      </c>
      <c r="D387" s="8">
        <v>0.76</v>
      </c>
      <c r="E387" s="4">
        <v>0</v>
      </c>
      <c r="F387" s="8">
        <v>0</v>
      </c>
      <c r="G387" s="4">
        <v>1</v>
      </c>
      <c r="H387" s="8">
        <v>4.3499999999999996</v>
      </c>
      <c r="I387" s="4">
        <v>0</v>
      </c>
    </row>
    <row r="388" spans="1:9" x14ac:dyDescent="0.2">
      <c r="A388" s="2">
        <v>16</v>
      </c>
      <c r="B388" s="1" t="s">
        <v>103</v>
      </c>
      <c r="C388" s="4">
        <v>1</v>
      </c>
      <c r="D388" s="8">
        <v>0.76</v>
      </c>
      <c r="E388" s="4">
        <v>0</v>
      </c>
      <c r="F388" s="8">
        <v>0</v>
      </c>
      <c r="G388" s="4">
        <v>0</v>
      </c>
      <c r="H388" s="8">
        <v>0</v>
      </c>
      <c r="I388" s="4">
        <v>0</v>
      </c>
    </row>
    <row r="389" spans="1:9" x14ac:dyDescent="0.2">
      <c r="A389" s="2">
        <v>16</v>
      </c>
      <c r="B389" s="1" t="s">
        <v>104</v>
      </c>
      <c r="C389" s="4">
        <v>1</v>
      </c>
      <c r="D389" s="8">
        <v>0.76</v>
      </c>
      <c r="E389" s="4">
        <v>1</v>
      </c>
      <c r="F389" s="8">
        <v>0.94</v>
      </c>
      <c r="G389" s="4">
        <v>0</v>
      </c>
      <c r="H389" s="8">
        <v>0</v>
      </c>
      <c r="I389" s="4">
        <v>0</v>
      </c>
    </row>
    <row r="390" spans="1:9" x14ac:dyDescent="0.2">
      <c r="A390" s="2">
        <v>16</v>
      </c>
      <c r="B390" s="1" t="s">
        <v>105</v>
      </c>
      <c r="C390" s="4">
        <v>1</v>
      </c>
      <c r="D390" s="8">
        <v>0.76</v>
      </c>
      <c r="E390" s="4">
        <v>1</v>
      </c>
      <c r="F390" s="8">
        <v>0.94</v>
      </c>
      <c r="G390" s="4">
        <v>0</v>
      </c>
      <c r="H390" s="8">
        <v>0</v>
      </c>
      <c r="I390" s="4">
        <v>0</v>
      </c>
    </row>
    <row r="391" spans="1:9" x14ac:dyDescent="0.2">
      <c r="A391" s="2">
        <v>16</v>
      </c>
      <c r="B391" s="1" t="s">
        <v>79</v>
      </c>
      <c r="C391" s="4">
        <v>1</v>
      </c>
      <c r="D391" s="8">
        <v>0.76</v>
      </c>
      <c r="E391" s="4">
        <v>1</v>
      </c>
      <c r="F391" s="8">
        <v>0.94</v>
      </c>
      <c r="G391" s="4">
        <v>0</v>
      </c>
      <c r="H391" s="8">
        <v>0</v>
      </c>
      <c r="I391" s="4">
        <v>0</v>
      </c>
    </row>
    <row r="392" spans="1:9" x14ac:dyDescent="0.2">
      <c r="A392" s="2">
        <v>16</v>
      </c>
      <c r="B392" s="1" t="s">
        <v>80</v>
      </c>
      <c r="C392" s="4">
        <v>1</v>
      </c>
      <c r="D392" s="8">
        <v>0.76</v>
      </c>
      <c r="E392" s="4">
        <v>1</v>
      </c>
      <c r="F392" s="8">
        <v>0.94</v>
      </c>
      <c r="G392" s="4">
        <v>0</v>
      </c>
      <c r="H392" s="8">
        <v>0</v>
      </c>
      <c r="I392" s="4">
        <v>0</v>
      </c>
    </row>
    <row r="393" spans="1:9" x14ac:dyDescent="0.2">
      <c r="A393" s="2">
        <v>16</v>
      </c>
      <c r="B393" s="1" t="s">
        <v>71</v>
      </c>
      <c r="C393" s="4">
        <v>1</v>
      </c>
      <c r="D393" s="8">
        <v>0.76</v>
      </c>
      <c r="E393" s="4">
        <v>1</v>
      </c>
      <c r="F393" s="8">
        <v>0.94</v>
      </c>
      <c r="G393" s="4">
        <v>0</v>
      </c>
      <c r="H393" s="8">
        <v>0</v>
      </c>
      <c r="I393" s="4">
        <v>0</v>
      </c>
    </row>
    <row r="394" spans="1:9" x14ac:dyDescent="0.2">
      <c r="A394" s="2">
        <v>16</v>
      </c>
      <c r="B394" s="1" t="s">
        <v>89</v>
      </c>
      <c r="C394" s="4">
        <v>1</v>
      </c>
      <c r="D394" s="8">
        <v>0.76</v>
      </c>
      <c r="E394" s="4">
        <v>0</v>
      </c>
      <c r="F394" s="8">
        <v>0</v>
      </c>
      <c r="G394" s="4">
        <v>1</v>
      </c>
      <c r="H394" s="8">
        <v>4.3499999999999996</v>
      </c>
      <c r="I394" s="4">
        <v>0</v>
      </c>
    </row>
    <row r="395" spans="1:9" x14ac:dyDescent="0.2">
      <c r="A395" s="2">
        <v>16</v>
      </c>
      <c r="B395" s="1" t="s">
        <v>106</v>
      </c>
      <c r="C395" s="4">
        <v>1</v>
      </c>
      <c r="D395" s="8">
        <v>0.76</v>
      </c>
      <c r="E395" s="4">
        <v>1</v>
      </c>
      <c r="F395" s="8">
        <v>0.94</v>
      </c>
      <c r="G395" s="4">
        <v>0</v>
      </c>
      <c r="H395" s="8">
        <v>0</v>
      </c>
      <c r="I395" s="4">
        <v>0</v>
      </c>
    </row>
    <row r="396" spans="1:9" x14ac:dyDescent="0.2">
      <c r="A396" s="2">
        <v>16</v>
      </c>
      <c r="B396" s="1" t="s">
        <v>78</v>
      </c>
      <c r="C396" s="4">
        <v>1</v>
      </c>
      <c r="D396" s="8">
        <v>0.76</v>
      </c>
      <c r="E396" s="4">
        <v>1</v>
      </c>
      <c r="F396" s="8">
        <v>0.94</v>
      </c>
      <c r="G396" s="4">
        <v>0</v>
      </c>
      <c r="H396" s="8">
        <v>0</v>
      </c>
      <c r="I396" s="4">
        <v>0</v>
      </c>
    </row>
    <row r="397" spans="1:9" x14ac:dyDescent="0.2">
      <c r="A397" s="1"/>
      <c r="C397" s="4"/>
      <c r="D397" s="8"/>
      <c r="E397" s="4"/>
      <c r="F397" s="8"/>
      <c r="G397" s="4"/>
      <c r="H397" s="8"/>
      <c r="I397" s="4"/>
    </row>
    <row r="398" spans="1:9" x14ac:dyDescent="0.2">
      <c r="A398" s="1" t="s">
        <v>17</v>
      </c>
      <c r="C398" s="4"/>
      <c r="D398" s="8"/>
      <c r="E398" s="4"/>
      <c r="F398" s="8"/>
      <c r="G398" s="4"/>
      <c r="H398" s="8"/>
      <c r="I398" s="4"/>
    </row>
    <row r="399" spans="1:9" x14ac:dyDescent="0.2">
      <c r="A399" s="2">
        <v>1</v>
      </c>
      <c r="B399" s="1" t="s">
        <v>74</v>
      </c>
      <c r="C399" s="4">
        <v>28</v>
      </c>
      <c r="D399" s="8">
        <v>9.76</v>
      </c>
      <c r="E399" s="4">
        <v>27</v>
      </c>
      <c r="F399" s="8">
        <v>15.88</v>
      </c>
      <c r="G399" s="4">
        <v>1</v>
      </c>
      <c r="H399" s="8">
        <v>0.91</v>
      </c>
      <c r="I399" s="4">
        <v>0</v>
      </c>
    </row>
    <row r="400" spans="1:9" x14ac:dyDescent="0.2">
      <c r="A400" s="2">
        <v>2</v>
      </c>
      <c r="B400" s="1" t="s">
        <v>73</v>
      </c>
      <c r="C400" s="4">
        <v>27</v>
      </c>
      <c r="D400" s="8">
        <v>9.41</v>
      </c>
      <c r="E400" s="4">
        <v>25</v>
      </c>
      <c r="F400" s="8">
        <v>14.71</v>
      </c>
      <c r="G400" s="4">
        <v>2</v>
      </c>
      <c r="H400" s="8">
        <v>1.82</v>
      </c>
      <c r="I400" s="4">
        <v>0</v>
      </c>
    </row>
    <row r="401" spans="1:9" x14ac:dyDescent="0.2">
      <c r="A401" s="2">
        <v>3</v>
      </c>
      <c r="B401" s="1" t="s">
        <v>59</v>
      </c>
      <c r="C401" s="4">
        <v>25</v>
      </c>
      <c r="D401" s="8">
        <v>8.7100000000000009</v>
      </c>
      <c r="E401" s="4">
        <v>8</v>
      </c>
      <c r="F401" s="8">
        <v>4.71</v>
      </c>
      <c r="G401" s="4">
        <v>17</v>
      </c>
      <c r="H401" s="8">
        <v>15.45</v>
      </c>
      <c r="I401" s="4">
        <v>0</v>
      </c>
    </row>
    <row r="402" spans="1:9" x14ac:dyDescent="0.2">
      <c r="A402" s="2">
        <v>4</v>
      </c>
      <c r="B402" s="1" t="s">
        <v>68</v>
      </c>
      <c r="C402" s="4">
        <v>23</v>
      </c>
      <c r="D402" s="8">
        <v>8.01</v>
      </c>
      <c r="E402" s="4">
        <v>12</v>
      </c>
      <c r="F402" s="8">
        <v>7.06</v>
      </c>
      <c r="G402" s="4">
        <v>11</v>
      </c>
      <c r="H402" s="8">
        <v>10</v>
      </c>
      <c r="I402" s="4">
        <v>0</v>
      </c>
    </row>
    <row r="403" spans="1:9" x14ac:dyDescent="0.2">
      <c r="A403" s="2">
        <v>5</v>
      </c>
      <c r="B403" s="1" t="s">
        <v>66</v>
      </c>
      <c r="C403" s="4">
        <v>21</v>
      </c>
      <c r="D403" s="8">
        <v>7.32</v>
      </c>
      <c r="E403" s="4">
        <v>16</v>
      </c>
      <c r="F403" s="8">
        <v>9.41</v>
      </c>
      <c r="G403" s="4">
        <v>5</v>
      </c>
      <c r="H403" s="8">
        <v>4.55</v>
      </c>
      <c r="I403" s="4">
        <v>0</v>
      </c>
    </row>
    <row r="404" spans="1:9" x14ac:dyDescent="0.2">
      <c r="A404" s="2">
        <v>6</v>
      </c>
      <c r="B404" s="1" t="s">
        <v>84</v>
      </c>
      <c r="C404" s="4">
        <v>18</v>
      </c>
      <c r="D404" s="8">
        <v>6.27</v>
      </c>
      <c r="E404" s="4">
        <v>5</v>
      </c>
      <c r="F404" s="8">
        <v>2.94</v>
      </c>
      <c r="G404" s="4">
        <v>13</v>
      </c>
      <c r="H404" s="8">
        <v>11.82</v>
      </c>
      <c r="I404" s="4">
        <v>0</v>
      </c>
    </row>
    <row r="405" spans="1:9" x14ac:dyDescent="0.2">
      <c r="A405" s="2">
        <v>7</v>
      </c>
      <c r="B405" s="1" t="s">
        <v>85</v>
      </c>
      <c r="C405" s="4">
        <v>14</v>
      </c>
      <c r="D405" s="8">
        <v>4.88</v>
      </c>
      <c r="E405" s="4">
        <v>6</v>
      </c>
      <c r="F405" s="8">
        <v>3.53</v>
      </c>
      <c r="G405" s="4">
        <v>8</v>
      </c>
      <c r="H405" s="8">
        <v>7.27</v>
      </c>
      <c r="I405" s="4">
        <v>0</v>
      </c>
    </row>
    <row r="406" spans="1:9" x14ac:dyDescent="0.2">
      <c r="A406" s="2">
        <v>8</v>
      </c>
      <c r="B406" s="1" t="s">
        <v>61</v>
      </c>
      <c r="C406" s="4">
        <v>13</v>
      </c>
      <c r="D406" s="8">
        <v>4.53</v>
      </c>
      <c r="E406" s="4">
        <v>5</v>
      </c>
      <c r="F406" s="8">
        <v>2.94</v>
      </c>
      <c r="G406" s="4">
        <v>8</v>
      </c>
      <c r="H406" s="8">
        <v>7.27</v>
      </c>
      <c r="I406" s="4">
        <v>0</v>
      </c>
    </row>
    <row r="407" spans="1:9" x14ac:dyDescent="0.2">
      <c r="A407" s="2">
        <v>9</v>
      </c>
      <c r="B407" s="1" t="s">
        <v>78</v>
      </c>
      <c r="C407" s="4">
        <v>10</v>
      </c>
      <c r="D407" s="8">
        <v>3.48</v>
      </c>
      <c r="E407" s="4">
        <v>9</v>
      </c>
      <c r="F407" s="8">
        <v>5.29</v>
      </c>
      <c r="G407" s="4">
        <v>1</v>
      </c>
      <c r="H407" s="8">
        <v>0.91</v>
      </c>
      <c r="I407" s="4">
        <v>0</v>
      </c>
    </row>
    <row r="408" spans="1:9" x14ac:dyDescent="0.2">
      <c r="A408" s="2">
        <v>10</v>
      </c>
      <c r="B408" s="1" t="s">
        <v>70</v>
      </c>
      <c r="C408" s="4">
        <v>9</v>
      </c>
      <c r="D408" s="8">
        <v>3.14</v>
      </c>
      <c r="E408" s="4">
        <v>5</v>
      </c>
      <c r="F408" s="8">
        <v>2.94</v>
      </c>
      <c r="G408" s="4">
        <v>4</v>
      </c>
      <c r="H408" s="8">
        <v>3.64</v>
      </c>
      <c r="I408" s="4">
        <v>0</v>
      </c>
    </row>
    <row r="409" spans="1:9" x14ac:dyDescent="0.2">
      <c r="A409" s="2">
        <v>11</v>
      </c>
      <c r="B409" s="1" t="s">
        <v>60</v>
      </c>
      <c r="C409" s="4">
        <v>8</v>
      </c>
      <c r="D409" s="8">
        <v>2.79</v>
      </c>
      <c r="E409" s="4">
        <v>7</v>
      </c>
      <c r="F409" s="8">
        <v>4.12</v>
      </c>
      <c r="G409" s="4">
        <v>1</v>
      </c>
      <c r="H409" s="8">
        <v>0.91</v>
      </c>
      <c r="I409" s="4">
        <v>0</v>
      </c>
    </row>
    <row r="410" spans="1:9" x14ac:dyDescent="0.2">
      <c r="A410" s="2">
        <v>11</v>
      </c>
      <c r="B410" s="1" t="s">
        <v>67</v>
      </c>
      <c r="C410" s="4">
        <v>8</v>
      </c>
      <c r="D410" s="8">
        <v>2.79</v>
      </c>
      <c r="E410" s="4">
        <v>4</v>
      </c>
      <c r="F410" s="8">
        <v>2.35</v>
      </c>
      <c r="G410" s="4">
        <v>4</v>
      </c>
      <c r="H410" s="8">
        <v>3.64</v>
      </c>
      <c r="I410" s="4">
        <v>0</v>
      </c>
    </row>
    <row r="411" spans="1:9" x14ac:dyDescent="0.2">
      <c r="A411" s="2">
        <v>13</v>
      </c>
      <c r="B411" s="1" t="s">
        <v>65</v>
      </c>
      <c r="C411" s="4">
        <v>6</v>
      </c>
      <c r="D411" s="8">
        <v>2.09</v>
      </c>
      <c r="E411" s="4">
        <v>6</v>
      </c>
      <c r="F411" s="8">
        <v>3.53</v>
      </c>
      <c r="G411" s="4">
        <v>0</v>
      </c>
      <c r="H411" s="8">
        <v>0</v>
      </c>
      <c r="I411" s="4">
        <v>0</v>
      </c>
    </row>
    <row r="412" spans="1:9" x14ac:dyDescent="0.2">
      <c r="A412" s="2">
        <v>14</v>
      </c>
      <c r="B412" s="1" t="s">
        <v>90</v>
      </c>
      <c r="C412" s="4">
        <v>5</v>
      </c>
      <c r="D412" s="8">
        <v>1.74</v>
      </c>
      <c r="E412" s="4">
        <v>0</v>
      </c>
      <c r="F412" s="8">
        <v>0</v>
      </c>
      <c r="G412" s="4">
        <v>5</v>
      </c>
      <c r="H412" s="8">
        <v>4.55</v>
      </c>
      <c r="I412" s="4">
        <v>0</v>
      </c>
    </row>
    <row r="413" spans="1:9" x14ac:dyDescent="0.2">
      <c r="A413" s="2">
        <v>14</v>
      </c>
      <c r="B413" s="1" t="s">
        <v>82</v>
      </c>
      <c r="C413" s="4">
        <v>5</v>
      </c>
      <c r="D413" s="8">
        <v>1.74</v>
      </c>
      <c r="E413" s="4">
        <v>1</v>
      </c>
      <c r="F413" s="8">
        <v>0.59</v>
      </c>
      <c r="G413" s="4">
        <v>4</v>
      </c>
      <c r="H413" s="8">
        <v>3.64</v>
      </c>
      <c r="I413" s="4">
        <v>0</v>
      </c>
    </row>
    <row r="414" spans="1:9" x14ac:dyDescent="0.2">
      <c r="A414" s="2">
        <v>14</v>
      </c>
      <c r="B414" s="1" t="s">
        <v>81</v>
      </c>
      <c r="C414" s="4">
        <v>5</v>
      </c>
      <c r="D414" s="8">
        <v>1.74</v>
      </c>
      <c r="E414" s="4">
        <v>1</v>
      </c>
      <c r="F414" s="8">
        <v>0.59</v>
      </c>
      <c r="G414" s="4">
        <v>4</v>
      </c>
      <c r="H414" s="8">
        <v>3.64</v>
      </c>
      <c r="I414" s="4">
        <v>0</v>
      </c>
    </row>
    <row r="415" spans="1:9" x14ac:dyDescent="0.2">
      <c r="A415" s="2">
        <v>14</v>
      </c>
      <c r="B415" s="1" t="s">
        <v>89</v>
      </c>
      <c r="C415" s="4">
        <v>5</v>
      </c>
      <c r="D415" s="8">
        <v>1.74</v>
      </c>
      <c r="E415" s="4">
        <v>3</v>
      </c>
      <c r="F415" s="8">
        <v>1.76</v>
      </c>
      <c r="G415" s="4">
        <v>2</v>
      </c>
      <c r="H415" s="8">
        <v>1.82</v>
      </c>
      <c r="I415" s="4">
        <v>0</v>
      </c>
    </row>
    <row r="416" spans="1:9" x14ac:dyDescent="0.2">
      <c r="A416" s="2">
        <v>18</v>
      </c>
      <c r="B416" s="1" t="s">
        <v>83</v>
      </c>
      <c r="C416" s="4">
        <v>4</v>
      </c>
      <c r="D416" s="8">
        <v>1.39</v>
      </c>
      <c r="E416" s="4">
        <v>2</v>
      </c>
      <c r="F416" s="8">
        <v>1.18</v>
      </c>
      <c r="G416" s="4">
        <v>2</v>
      </c>
      <c r="H416" s="8">
        <v>1.82</v>
      </c>
      <c r="I416" s="4">
        <v>0</v>
      </c>
    </row>
    <row r="417" spans="1:9" x14ac:dyDescent="0.2">
      <c r="A417" s="2">
        <v>18</v>
      </c>
      <c r="B417" s="1" t="s">
        <v>71</v>
      </c>
      <c r="C417" s="4">
        <v>4</v>
      </c>
      <c r="D417" s="8">
        <v>1.39</v>
      </c>
      <c r="E417" s="4">
        <v>3</v>
      </c>
      <c r="F417" s="8">
        <v>1.76</v>
      </c>
      <c r="G417" s="4">
        <v>1</v>
      </c>
      <c r="H417" s="8">
        <v>0.91</v>
      </c>
      <c r="I417" s="4">
        <v>0</v>
      </c>
    </row>
    <row r="418" spans="1:9" x14ac:dyDescent="0.2">
      <c r="A418" s="2">
        <v>18</v>
      </c>
      <c r="B418" s="1" t="s">
        <v>98</v>
      </c>
      <c r="C418" s="4">
        <v>4</v>
      </c>
      <c r="D418" s="8">
        <v>1.39</v>
      </c>
      <c r="E418" s="4">
        <v>3</v>
      </c>
      <c r="F418" s="8">
        <v>1.76</v>
      </c>
      <c r="G418" s="4">
        <v>0</v>
      </c>
      <c r="H418" s="8">
        <v>0</v>
      </c>
      <c r="I418" s="4">
        <v>0</v>
      </c>
    </row>
    <row r="419" spans="1:9" x14ac:dyDescent="0.2">
      <c r="A419" s="2">
        <v>18</v>
      </c>
      <c r="B419" s="1" t="s">
        <v>75</v>
      </c>
      <c r="C419" s="4">
        <v>4</v>
      </c>
      <c r="D419" s="8">
        <v>1.39</v>
      </c>
      <c r="E419" s="4">
        <v>2</v>
      </c>
      <c r="F419" s="8">
        <v>1.18</v>
      </c>
      <c r="G419" s="4">
        <v>0</v>
      </c>
      <c r="H419" s="8">
        <v>0</v>
      </c>
      <c r="I419" s="4">
        <v>0</v>
      </c>
    </row>
    <row r="420" spans="1:9" x14ac:dyDescent="0.2">
      <c r="A420" s="2">
        <v>18</v>
      </c>
      <c r="B420" s="1" t="s">
        <v>76</v>
      </c>
      <c r="C420" s="4">
        <v>4</v>
      </c>
      <c r="D420" s="8">
        <v>1.39</v>
      </c>
      <c r="E420" s="4">
        <v>4</v>
      </c>
      <c r="F420" s="8">
        <v>2.35</v>
      </c>
      <c r="G420" s="4">
        <v>0</v>
      </c>
      <c r="H420" s="8">
        <v>0</v>
      </c>
      <c r="I420" s="4">
        <v>0</v>
      </c>
    </row>
    <row r="421" spans="1:9" x14ac:dyDescent="0.2">
      <c r="A421" s="1"/>
      <c r="C421" s="4"/>
      <c r="D421" s="8"/>
      <c r="E421" s="4"/>
      <c r="F421" s="8"/>
      <c r="G421" s="4"/>
      <c r="H421" s="8"/>
      <c r="I421" s="4"/>
    </row>
    <row r="422" spans="1:9" x14ac:dyDescent="0.2">
      <c r="A422" s="1" t="s">
        <v>18</v>
      </c>
      <c r="C422" s="4"/>
      <c r="D422" s="8"/>
      <c r="E422" s="4"/>
      <c r="F422" s="8"/>
      <c r="G422" s="4"/>
      <c r="H422" s="8"/>
      <c r="I422" s="4"/>
    </row>
    <row r="423" spans="1:9" x14ac:dyDescent="0.2">
      <c r="A423" s="2">
        <v>1</v>
      </c>
      <c r="B423" s="1" t="s">
        <v>66</v>
      </c>
      <c r="C423" s="4">
        <v>10</v>
      </c>
      <c r="D423" s="8">
        <v>13.16</v>
      </c>
      <c r="E423" s="4">
        <v>9</v>
      </c>
      <c r="F423" s="8">
        <v>14.06</v>
      </c>
      <c r="G423" s="4">
        <v>1</v>
      </c>
      <c r="H423" s="8">
        <v>9.09</v>
      </c>
      <c r="I423" s="4">
        <v>0</v>
      </c>
    </row>
    <row r="424" spans="1:9" x14ac:dyDescent="0.2">
      <c r="A424" s="2">
        <v>2</v>
      </c>
      <c r="B424" s="1" t="s">
        <v>74</v>
      </c>
      <c r="C424" s="4">
        <v>8</v>
      </c>
      <c r="D424" s="8">
        <v>10.53</v>
      </c>
      <c r="E424" s="4">
        <v>7</v>
      </c>
      <c r="F424" s="8">
        <v>10.94</v>
      </c>
      <c r="G424" s="4">
        <v>1</v>
      </c>
      <c r="H424" s="8">
        <v>9.09</v>
      </c>
      <c r="I424" s="4">
        <v>0</v>
      </c>
    </row>
    <row r="425" spans="1:9" x14ac:dyDescent="0.2">
      <c r="A425" s="2">
        <v>3</v>
      </c>
      <c r="B425" s="1" t="s">
        <v>59</v>
      </c>
      <c r="C425" s="4">
        <v>7</v>
      </c>
      <c r="D425" s="8">
        <v>9.2100000000000009</v>
      </c>
      <c r="E425" s="4">
        <v>6</v>
      </c>
      <c r="F425" s="8">
        <v>9.3800000000000008</v>
      </c>
      <c r="G425" s="4">
        <v>1</v>
      </c>
      <c r="H425" s="8">
        <v>9.09</v>
      </c>
      <c r="I425" s="4">
        <v>0</v>
      </c>
    </row>
    <row r="426" spans="1:9" x14ac:dyDescent="0.2">
      <c r="A426" s="2">
        <v>3</v>
      </c>
      <c r="B426" s="1" t="s">
        <v>60</v>
      </c>
      <c r="C426" s="4">
        <v>7</v>
      </c>
      <c r="D426" s="8">
        <v>9.2100000000000009</v>
      </c>
      <c r="E426" s="4">
        <v>7</v>
      </c>
      <c r="F426" s="8">
        <v>10.94</v>
      </c>
      <c r="G426" s="4">
        <v>0</v>
      </c>
      <c r="H426" s="8">
        <v>0</v>
      </c>
      <c r="I426" s="4">
        <v>0</v>
      </c>
    </row>
    <row r="427" spans="1:9" x14ac:dyDescent="0.2">
      <c r="A427" s="2">
        <v>5</v>
      </c>
      <c r="B427" s="1" t="s">
        <v>84</v>
      </c>
      <c r="C427" s="4">
        <v>5</v>
      </c>
      <c r="D427" s="8">
        <v>6.58</v>
      </c>
      <c r="E427" s="4">
        <v>4</v>
      </c>
      <c r="F427" s="8">
        <v>6.25</v>
      </c>
      <c r="G427" s="4">
        <v>1</v>
      </c>
      <c r="H427" s="8">
        <v>9.09</v>
      </c>
      <c r="I427" s="4">
        <v>0</v>
      </c>
    </row>
    <row r="428" spans="1:9" x14ac:dyDescent="0.2">
      <c r="A428" s="2">
        <v>5</v>
      </c>
      <c r="B428" s="1" t="s">
        <v>88</v>
      </c>
      <c r="C428" s="4">
        <v>5</v>
      </c>
      <c r="D428" s="8">
        <v>6.58</v>
      </c>
      <c r="E428" s="4">
        <v>3</v>
      </c>
      <c r="F428" s="8">
        <v>4.6900000000000004</v>
      </c>
      <c r="G428" s="4">
        <v>2</v>
      </c>
      <c r="H428" s="8">
        <v>18.18</v>
      </c>
      <c r="I428" s="4">
        <v>0</v>
      </c>
    </row>
    <row r="429" spans="1:9" x14ac:dyDescent="0.2">
      <c r="A429" s="2">
        <v>5</v>
      </c>
      <c r="B429" s="1" t="s">
        <v>73</v>
      </c>
      <c r="C429" s="4">
        <v>5</v>
      </c>
      <c r="D429" s="8">
        <v>6.58</v>
      </c>
      <c r="E429" s="4">
        <v>5</v>
      </c>
      <c r="F429" s="8">
        <v>7.81</v>
      </c>
      <c r="G429" s="4">
        <v>0</v>
      </c>
      <c r="H429" s="8">
        <v>0</v>
      </c>
      <c r="I429" s="4">
        <v>0</v>
      </c>
    </row>
    <row r="430" spans="1:9" x14ac:dyDescent="0.2">
      <c r="A430" s="2">
        <v>8</v>
      </c>
      <c r="B430" s="1" t="s">
        <v>61</v>
      </c>
      <c r="C430" s="4">
        <v>4</v>
      </c>
      <c r="D430" s="8">
        <v>5.26</v>
      </c>
      <c r="E430" s="4">
        <v>3</v>
      </c>
      <c r="F430" s="8">
        <v>4.6900000000000004</v>
      </c>
      <c r="G430" s="4">
        <v>1</v>
      </c>
      <c r="H430" s="8">
        <v>9.09</v>
      </c>
      <c r="I430" s="4">
        <v>0</v>
      </c>
    </row>
    <row r="431" spans="1:9" x14ac:dyDescent="0.2">
      <c r="A431" s="2">
        <v>8</v>
      </c>
      <c r="B431" s="1" t="s">
        <v>68</v>
      </c>
      <c r="C431" s="4">
        <v>4</v>
      </c>
      <c r="D431" s="8">
        <v>5.26</v>
      </c>
      <c r="E431" s="4">
        <v>4</v>
      </c>
      <c r="F431" s="8">
        <v>6.25</v>
      </c>
      <c r="G431" s="4">
        <v>0</v>
      </c>
      <c r="H431" s="8">
        <v>0</v>
      </c>
      <c r="I431" s="4">
        <v>0</v>
      </c>
    </row>
    <row r="432" spans="1:9" x14ac:dyDescent="0.2">
      <c r="A432" s="2">
        <v>10</v>
      </c>
      <c r="B432" s="1" t="s">
        <v>87</v>
      </c>
      <c r="C432" s="4">
        <v>3</v>
      </c>
      <c r="D432" s="8">
        <v>3.95</v>
      </c>
      <c r="E432" s="4">
        <v>3</v>
      </c>
      <c r="F432" s="8">
        <v>4.6900000000000004</v>
      </c>
      <c r="G432" s="4">
        <v>0</v>
      </c>
      <c r="H432" s="8">
        <v>0</v>
      </c>
      <c r="I432" s="4">
        <v>0</v>
      </c>
    </row>
    <row r="433" spans="1:9" x14ac:dyDescent="0.2">
      <c r="A433" s="2">
        <v>10</v>
      </c>
      <c r="B433" s="1" t="s">
        <v>72</v>
      </c>
      <c r="C433" s="4">
        <v>3</v>
      </c>
      <c r="D433" s="8">
        <v>3.95</v>
      </c>
      <c r="E433" s="4">
        <v>3</v>
      </c>
      <c r="F433" s="8">
        <v>4.6900000000000004</v>
      </c>
      <c r="G433" s="4">
        <v>0</v>
      </c>
      <c r="H433" s="8">
        <v>0</v>
      </c>
      <c r="I433" s="4">
        <v>0</v>
      </c>
    </row>
    <row r="434" spans="1:9" x14ac:dyDescent="0.2">
      <c r="A434" s="2">
        <v>12</v>
      </c>
      <c r="B434" s="1" t="s">
        <v>85</v>
      </c>
      <c r="C434" s="4">
        <v>2</v>
      </c>
      <c r="D434" s="8">
        <v>2.63</v>
      </c>
      <c r="E434" s="4">
        <v>2</v>
      </c>
      <c r="F434" s="8">
        <v>3.13</v>
      </c>
      <c r="G434" s="4">
        <v>0</v>
      </c>
      <c r="H434" s="8">
        <v>0</v>
      </c>
      <c r="I434" s="4">
        <v>0</v>
      </c>
    </row>
    <row r="435" spans="1:9" x14ac:dyDescent="0.2">
      <c r="A435" s="2">
        <v>12</v>
      </c>
      <c r="B435" s="1" t="s">
        <v>110</v>
      </c>
      <c r="C435" s="4">
        <v>2</v>
      </c>
      <c r="D435" s="8">
        <v>2.63</v>
      </c>
      <c r="E435" s="4">
        <v>1</v>
      </c>
      <c r="F435" s="8">
        <v>1.56</v>
      </c>
      <c r="G435" s="4">
        <v>1</v>
      </c>
      <c r="H435" s="8">
        <v>9.09</v>
      </c>
      <c r="I435" s="4">
        <v>0</v>
      </c>
    </row>
    <row r="436" spans="1:9" x14ac:dyDescent="0.2">
      <c r="A436" s="2">
        <v>12</v>
      </c>
      <c r="B436" s="1" t="s">
        <v>67</v>
      </c>
      <c r="C436" s="4">
        <v>2</v>
      </c>
      <c r="D436" s="8">
        <v>2.63</v>
      </c>
      <c r="E436" s="4">
        <v>2</v>
      </c>
      <c r="F436" s="8">
        <v>3.13</v>
      </c>
      <c r="G436" s="4">
        <v>0</v>
      </c>
      <c r="H436" s="8">
        <v>0</v>
      </c>
      <c r="I436" s="4">
        <v>0</v>
      </c>
    </row>
    <row r="437" spans="1:9" x14ac:dyDescent="0.2">
      <c r="A437" s="2">
        <v>15</v>
      </c>
      <c r="B437" s="1" t="s">
        <v>108</v>
      </c>
      <c r="C437" s="4">
        <v>1</v>
      </c>
      <c r="D437" s="8">
        <v>1.32</v>
      </c>
      <c r="E437" s="4">
        <v>1</v>
      </c>
      <c r="F437" s="8">
        <v>1.56</v>
      </c>
      <c r="G437" s="4">
        <v>0</v>
      </c>
      <c r="H437" s="8">
        <v>0</v>
      </c>
      <c r="I437" s="4">
        <v>0</v>
      </c>
    </row>
    <row r="438" spans="1:9" x14ac:dyDescent="0.2">
      <c r="A438" s="2">
        <v>15</v>
      </c>
      <c r="B438" s="1" t="s">
        <v>92</v>
      </c>
      <c r="C438" s="4">
        <v>1</v>
      </c>
      <c r="D438" s="8">
        <v>1.32</v>
      </c>
      <c r="E438" s="4">
        <v>1</v>
      </c>
      <c r="F438" s="8">
        <v>1.56</v>
      </c>
      <c r="G438" s="4">
        <v>0</v>
      </c>
      <c r="H438" s="8">
        <v>0</v>
      </c>
      <c r="I438" s="4">
        <v>0</v>
      </c>
    </row>
    <row r="439" spans="1:9" x14ac:dyDescent="0.2">
      <c r="A439" s="2">
        <v>15</v>
      </c>
      <c r="B439" s="1" t="s">
        <v>90</v>
      </c>
      <c r="C439" s="4">
        <v>1</v>
      </c>
      <c r="D439" s="8">
        <v>1.32</v>
      </c>
      <c r="E439" s="4">
        <v>1</v>
      </c>
      <c r="F439" s="8">
        <v>1.56</v>
      </c>
      <c r="G439" s="4">
        <v>0</v>
      </c>
      <c r="H439" s="8">
        <v>0</v>
      </c>
      <c r="I439" s="4">
        <v>0</v>
      </c>
    </row>
    <row r="440" spans="1:9" x14ac:dyDescent="0.2">
      <c r="A440" s="2">
        <v>15</v>
      </c>
      <c r="B440" s="1" t="s">
        <v>91</v>
      </c>
      <c r="C440" s="4">
        <v>1</v>
      </c>
      <c r="D440" s="8">
        <v>1.32</v>
      </c>
      <c r="E440" s="4">
        <v>0</v>
      </c>
      <c r="F440" s="8">
        <v>0</v>
      </c>
      <c r="G440" s="4">
        <v>1</v>
      </c>
      <c r="H440" s="8">
        <v>9.09</v>
      </c>
      <c r="I440" s="4">
        <v>0</v>
      </c>
    </row>
    <row r="441" spans="1:9" x14ac:dyDescent="0.2">
      <c r="A441" s="2">
        <v>15</v>
      </c>
      <c r="B441" s="1" t="s">
        <v>83</v>
      </c>
      <c r="C441" s="4">
        <v>1</v>
      </c>
      <c r="D441" s="8">
        <v>1.32</v>
      </c>
      <c r="E441" s="4">
        <v>1</v>
      </c>
      <c r="F441" s="8">
        <v>1.56</v>
      </c>
      <c r="G441" s="4">
        <v>0</v>
      </c>
      <c r="H441" s="8">
        <v>0</v>
      </c>
      <c r="I441" s="4">
        <v>0</v>
      </c>
    </row>
    <row r="442" spans="1:9" x14ac:dyDescent="0.2">
      <c r="A442" s="2">
        <v>15</v>
      </c>
      <c r="B442" s="1" t="s">
        <v>86</v>
      </c>
      <c r="C442" s="4">
        <v>1</v>
      </c>
      <c r="D442" s="8">
        <v>1.32</v>
      </c>
      <c r="E442" s="4">
        <v>0</v>
      </c>
      <c r="F442" s="8">
        <v>0</v>
      </c>
      <c r="G442" s="4">
        <v>1</v>
      </c>
      <c r="H442" s="8">
        <v>9.09</v>
      </c>
      <c r="I442" s="4">
        <v>0</v>
      </c>
    </row>
    <row r="443" spans="1:9" x14ac:dyDescent="0.2">
      <c r="A443" s="2">
        <v>15</v>
      </c>
      <c r="B443" s="1" t="s">
        <v>109</v>
      </c>
      <c r="C443" s="4">
        <v>1</v>
      </c>
      <c r="D443" s="8">
        <v>1.32</v>
      </c>
      <c r="E443" s="4">
        <v>0</v>
      </c>
      <c r="F443" s="8">
        <v>0</v>
      </c>
      <c r="G443" s="4">
        <v>0</v>
      </c>
      <c r="H443" s="8">
        <v>0</v>
      </c>
      <c r="I443" s="4">
        <v>0</v>
      </c>
    </row>
    <row r="444" spans="1:9" x14ac:dyDescent="0.2">
      <c r="A444" s="2">
        <v>15</v>
      </c>
      <c r="B444" s="1" t="s">
        <v>75</v>
      </c>
      <c r="C444" s="4">
        <v>1</v>
      </c>
      <c r="D444" s="8">
        <v>1.32</v>
      </c>
      <c r="E444" s="4">
        <v>1</v>
      </c>
      <c r="F444" s="8">
        <v>1.56</v>
      </c>
      <c r="G444" s="4">
        <v>0</v>
      </c>
      <c r="H444" s="8">
        <v>0</v>
      </c>
      <c r="I444" s="4">
        <v>0</v>
      </c>
    </row>
    <row r="445" spans="1:9" x14ac:dyDescent="0.2">
      <c r="A445" s="2">
        <v>15</v>
      </c>
      <c r="B445" s="1" t="s">
        <v>77</v>
      </c>
      <c r="C445" s="4">
        <v>1</v>
      </c>
      <c r="D445" s="8">
        <v>1.32</v>
      </c>
      <c r="E445" s="4">
        <v>0</v>
      </c>
      <c r="F445" s="8">
        <v>0</v>
      </c>
      <c r="G445" s="4">
        <v>1</v>
      </c>
      <c r="H445" s="8">
        <v>9.09</v>
      </c>
      <c r="I445" s="4">
        <v>0</v>
      </c>
    </row>
    <row r="446" spans="1:9" x14ac:dyDescent="0.2">
      <c r="A446" s="1"/>
      <c r="C446" s="4"/>
      <c r="D446" s="8"/>
      <c r="E446" s="4"/>
      <c r="F446" s="8"/>
      <c r="G446" s="4"/>
      <c r="H446" s="8"/>
      <c r="I446" s="4"/>
    </row>
    <row r="447" spans="1:9" x14ac:dyDescent="0.2">
      <c r="A447" s="1" t="s">
        <v>19</v>
      </c>
      <c r="C447" s="4"/>
      <c r="D447" s="8"/>
      <c r="E447" s="4"/>
      <c r="F447" s="8"/>
      <c r="G447" s="4"/>
      <c r="H447" s="8"/>
      <c r="I447" s="4"/>
    </row>
    <row r="448" spans="1:9" x14ac:dyDescent="0.2">
      <c r="A448" s="2">
        <v>1</v>
      </c>
      <c r="B448" s="1" t="s">
        <v>60</v>
      </c>
      <c r="C448" s="4">
        <v>42</v>
      </c>
      <c r="D448" s="8">
        <v>9.33</v>
      </c>
      <c r="E448" s="4">
        <v>33</v>
      </c>
      <c r="F448" s="8">
        <v>11.07</v>
      </c>
      <c r="G448" s="4">
        <v>9</v>
      </c>
      <c r="H448" s="8">
        <v>6.04</v>
      </c>
      <c r="I448" s="4">
        <v>0</v>
      </c>
    </row>
    <row r="449" spans="1:9" x14ac:dyDescent="0.2">
      <c r="A449" s="2">
        <v>2</v>
      </c>
      <c r="B449" s="1" t="s">
        <v>74</v>
      </c>
      <c r="C449" s="4">
        <v>41</v>
      </c>
      <c r="D449" s="8">
        <v>9.11</v>
      </c>
      <c r="E449" s="4">
        <v>35</v>
      </c>
      <c r="F449" s="8">
        <v>11.74</v>
      </c>
      <c r="G449" s="4">
        <v>6</v>
      </c>
      <c r="H449" s="8">
        <v>4.03</v>
      </c>
      <c r="I449" s="4">
        <v>0</v>
      </c>
    </row>
    <row r="450" spans="1:9" x14ac:dyDescent="0.2">
      <c r="A450" s="2">
        <v>3</v>
      </c>
      <c r="B450" s="1" t="s">
        <v>59</v>
      </c>
      <c r="C450" s="4">
        <v>38</v>
      </c>
      <c r="D450" s="8">
        <v>8.44</v>
      </c>
      <c r="E450" s="4">
        <v>19</v>
      </c>
      <c r="F450" s="8">
        <v>6.38</v>
      </c>
      <c r="G450" s="4">
        <v>19</v>
      </c>
      <c r="H450" s="8">
        <v>12.75</v>
      </c>
      <c r="I450" s="4">
        <v>0</v>
      </c>
    </row>
    <row r="451" spans="1:9" x14ac:dyDescent="0.2">
      <c r="A451" s="2">
        <v>4</v>
      </c>
      <c r="B451" s="1" t="s">
        <v>68</v>
      </c>
      <c r="C451" s="4">
        <v>26</v>
      </c>
      <c r="D451" s="8">
        <v>5.78</v>
      </c>
      <c r="E451" s="4">
        <v>22</v>
      </c>
      <c r="F451" s="8">
        <v>7.38</v>
      </c>
      <c r="G451" s="4">
        <v>4</v>
      </c>
      <c r="H451" s="8">
        <v>2.68</v>
      </c>
      <c r="I451" s="4">
        <v>0</v>
      </c>
    </row>
    <row r="452" spans="1:9" x14ac:dyDescent="0.2">
      <c r="A452" s="2">
        <v>5</v>
      </c>
      <c r="B452" s="1" t="s">
        <v>63</v>
      </c>
      <c r="C452" s="4">
        <v>23</v>
      </c>
      <c r="D452" s="8">
        <v>5.1100000000000003</v>
      </c>
      <c r="E452" s="4">
        <v>10</v>
      </c>
      <c r="F452" s="8">
        <v>3.36</v>
      </c>
      <c r="G452" s="4">
        <v>13</v>
      </c>
      <c r="H452" s="8">
        <v>8.7200000000000006</v>
      </c>
      <c r="I452" s="4">
        <v>0</v>
      </c>
    </row>
    <row r="453" spans="1:9" x14ac:dyDescent="0.2">
      <c r="A453" s="2">
        <v>6</v>
      </c>
      <c r="B453" s="1" t="s">
        <v>90</v>
      </c>
      <c r="C453" s="4">
        <v>18</v>
      </c>
      <c r="D453" s="8">
        <v>4</v>
      </c>
      <c r="E453" s="4">
        <v>6</v>
      </c>
      <c r="F453" s="8">
        <v>2.0099999999999998</v>
      </c>
      <c r="G453" s="4">
        <v>12</v>
      </c>
      <c r="H453" s="8">
        <v>8.0500000000000007</v>
      </c>
      <c r="I453" s="4">
        <v>0</v>
      </c>
    </row>
    <row r="454" spans="1:9" x14ac:dyDescent="0.2">
      <c r="A454" s="2">
        <v>6</v>
      </c>
      <c r="B454" s="1" t="s">
        <v>66</v>
      </c>
      <c r="C454" s="4">
        <v>18</v>
      </c>
      <c r="D454" s="8">
        <v>4</v>
      </c>
      <c r="E454" s="4">
        <v>17</v>
      </c>
      <c r="F454" s="8">
        <v>5.7</v>
      </c>
      <c r="G454" s="4">
        <v>1</v>
      </c>
      <c r="H454" s="8">
        <v>0.67</v>
      </c>
      <c r="I454" s="4">
        <v>0</v>
      </c>
    </row>
    <row r="455" spans="1:9" x14ac:dyDescent="0.2">
      <c r="A455" s="2">
        <v>8</v>
      </c>
      <c r="B455" s="1" t="s">
        <v>78</v>
      </c>
      <c r="C455" s="4">
        <v>17</v>
      </c>
      <c r="D455" s="8">
        <v>3.78</v>
      </c>
      <c r="E455" s="4">
        <v>15</v>
      </c>
      <c r="F455" s="8">
        <v>5.03</v>
      </c>
      <c r="G455" s="4">
        <v>2</v>
      </c>
      <c r="H455" s="8">
        <v>1.34</v>
      </c>
      <c r="I455" s="4">
        <v>0</v>
      </c>
    </row>
    <row r="456" spans="1:9" x14ac:dyDescent="0.2">
      <c r="A456" s="2">
        <v>9</v>
      </c>
      <c r="B456" s="1" t="s">
        <v>61</v>
      </c>
      <c r="C456" s="4">
        <v>16</v>
      </c>
      <c r="D456" s="8">
        <v>3.56</v>
      </c>
      <c r="E456" s="4">
        <v>10</v>
      </c>
      <c r="F456" s="8">
        <v>3.36</v>
      </c>
      <c r="G456" s="4">
        <v>6</v>
      </c>
      <c r="H456" s="8">
        <v>4.03</v>
      </c>
      <c r="I456" s="4">
        <v>0</v>
      </c>
    </row>
    <row r="457" spans="1:9" x14ac:dyDescent="0.2">
      <c r="A457" s="2">
        <v>9</v>
      </c>
      <c r="B457" s="1" t="s">
        <v>73</v>
      </c>
      <c r="C457" s="4">
        <v>16</v>
      </c>
      <c r="D457" s="8">
        <v>3.56</v>
      </c>
      <c r="E457" s="4">
        <v>16</v>
      </c>
      <c r="F457" s="8">
        <v>5.37</v>
      </c>
      <c r="G457" s="4">
        <v>0</v>
      </c>
      <c r="H457" s="8">
        <v>0</v>
      </c>
      <c r="I457" s="4">
        <v>0</v>
      </c>
    </row>
    <row r="458" spans="1:9" x14ac:dyDescent="0.2">
      <c r="A458" s="2">
        <v>11</v>
      </c>
      <c r="B458" s="1" t="s">
        <v>75</v>
      </c>
      <c r="C458" s="4">
        <v>14</v>
      </c>
      <c r="D458" s="8">
        <v>3.11</v>
      </c>
      <c r="E458" s="4">
        <v>10</v>
      </c>
      <c r="F458" s="8">
        <v>3.36</v>
      </c>
      <c r="G458" s="4">
        <v>1</v>
      </c>
      <c r="H458" s="8">
        <v>0.67</v>
      </c>
      <c r="I458" s="4">
        <v>0</v>
      </c>
    </row>
    <row r="459" spans="1:9" x14ac:dyDescent="0.2">
      <c r="A459" s="2">
        <v>12</v>
      </c>
      <c r="B459" s="1" t="s">
        <v>91</v>
      </c>
      <c r="C459" s="4">
        <v>11</v>
      </c>
      <c r="D459" s="8">
        <v>2.44</v>
      </c>
      <c r="E459" s="4">
        <v>5</v>
      </c>
      <c r="F459" s="8">
        <v>1.68</v>
      </c>
      <c r="G459" s="4">
        <v>6</v>
      </c>
      <c r="H459" s="8">
        <v>4.03</v>
      </c>
      <c r="I459" s="4">
        <v>0</v>
      </c>
    </row>
    <row r="460" spans="1:9" x14ac:dyDescent="0.2">
      <c r="A460" s="2">
        <v>12</v>
      </c>
      <c r="B460" s="1" t="s">
        <v>67</v>
      </c>
      <c r="C460" s="4">
        <v>11</v>
      </c>
      <c r="D460" s="8">
        <v>2.44</v>
      </c>
      <c r="E460" s="4">
        <v>9</v>
      </c>
      <c r="F460" s="8">
        <v>3.02</v>
      </c>
      <c r="G460" s="4">
        <v>2</v>
      </c>
      <c r="H460" s="8">
        <v>1.34</v>
      </c>
      <c r="I460" s="4">
        <v>0</v>
      </c>
    </row>
    <row r="461" spans="1:9" x14ac:dyDescent="0.2">
      <c r="A461" s="2">
        <v>12</v>
      </c>
      <c r="B461" s="1" t="s">
        <v>70</v>
      </c>
      <c r="C461" s="4">
        <v>11</v>
      </c>
      <c r="D461" s="8">
        <v>2.44</v>
      </c>
      <c r="E461" s="4">
        <v>6</v>
      </c>
      <c r="F461" s="8">
        <v>2.0099999999999998</v>
      </c>
      <c r="G461" s="4">
        <v>5</v>
      </c>
      <c r="H461" s="8">
        <v>3.36</v>
      </c>
      <c r="I461" s="4">
        <v>0</v>
      </c>
    </row>
    <row r="462" spans="1:9" x14ac:dyDescent="0.2">
      <c r="A462" s="2">
        <v>12</v>
      </c>
      <c r="B462" s="1" t="s">
        <v>76</v>
      </c>
      <c r="C462" s="4">
        <v>11</v>
      </c>
      <c r="D462" s="8">
        <v>2.44</v>
      </c>
      <c r="E462" s="4">
        <v>11</v>
      </c>
      <c r="F462" s="8">
        <v>3.69</v>
      </c>
      <c r="G462" s="4">
        <v>0</v>
      </c>
      <c r="H462" s="8">
        <v>0</v>
      </c>
      <c r="I462" s="4">
        <v>0</v>
      </c>
    </row>
    <row r="463" spans="1:9" x14ac:dyDescent="0.2">
      <c r="A463" s="2">
        <v>16</v>
      </c>
      <c r="B463" s="1" t="s">
        <v>83</v>
      </c>
      <c r="C463" s="4">
        <v>10</v>
      </c>
      <c r="D463" s="8">
        <v>2.2200000000000002</v>
      </c>
      <c r="E463" s="4">
        <v>6</v>
      </c>
      <c r="F463" s="8">
        <v>2.0099999999999998</v>
      </c>
      <c r="G463" s="4">
        <v>4</v>
      </c>
      <c r="H463" s="8">
        <v>2.68</v>
      </c>
      <c r="I463" s="4">
        <v>0</v>
      </c>
    </row>
    <row r="464" spans="1:9" x14ac:dyDescent="0.2">
      <c r="A464" s="2">
        <v>16</v>
      </c>
      <c r="B464" s="1" t="s">
        <v>86</v>
      </c>
      <c r="C464" s="4">
        <v>10</v>
      </c>
      <c r="D464" s="8">
        <v>2.2200000000000002</v>
      </c>
      <c r="E464" s="4">
        <v>7</v>
      </c>
      <c r="F464" s="8">
        <v>2.35</v>
      </c>
      <c r="G464" s="4">
        <v>3</v>
      </c>
      <c r="H464" s="8">
        <v>2.0099999999999998</v>
      </c>
      <c r="I464" s="4">
        <v>0</v>
      </c>
    </row>
    <row r="465" spans="1:9" x14ac:dyDescent="0.2">
      <c r="A465" s="2">
        <v>18</v>
      </c>
      <c r="B465" s="1" t="s">
        <v>102</v>
      </c>
      <c r="C465" s="4">
        <v>8</v>
      </c>
      <c r="D465" s="8">
        <v>1.78</v>
      </c>
      <c r="E465" s="4">
        <v>6</v>
      </c>
      <c r="F465" s="8">
        <v>2.0099999999999998</v>
      </c>
      <c r="G465" s="4">
        <v>2</v>
      </c>
      <c r="H465" s="8">
        <v>1.34</v>
      </c>
      <c r="I465" s="4">
        <v>0</v>
      </c>
    </row>
    <row r="466" spans="1:9" x14ac:dyDescent="0.2">
      <c r="A466" s="2">
        <v>18</v>
      </c>
      <c r="B466" s="1" t="s">
        <v>111</v>
      </c>
      <c r="C466" s="4">
        <v>8</v>
      </c>
      <c r="D466" s="8">
        <v>1.78</v>
      </c>
      <c r="E466" s="4">
        <v>7</v>
      </c>
      <c r="F466" s="8">
        <v>2.35</v>
      </c>
      <c r="G466" s="4">
        <v>1</v>
      </c>
      <c r="H466" s="8">
        <v>0.67</v>
      </c>
      <c r="I466" s="4">
        <v>0</v>
      </c>
    </row>
    <row r="467" spans="1:9" x14ac:dyDescent="0.2">
      <c r="A467" s="2">
        <v>20</v>
      </c>
      <c r="B467" s="1" t="s">
        <v>62</v>
      </c>
      <c r="C467" s="4">
        <v>7</v>
      </c>
      <c r="D467" s="8">
        <v>1.56</v>
      </c>
      <c r="E467" s="4">
        <v>4</v>
      </c>
      <c r="F467" s="8">
        <v>1.34</v>
      </c>
      <c r="G467" s="4">
        <v>3</v>
      </c>
      <c r="H467" s="8">
        <v>2.0099999999999998</v>
      </c>
      <c r="I467" s="4">
        <v>0</v>
      </c>
    </row>
    <row r="468" spans="1:9" x14ac:dyDescent="0.2">
      <c r="A468" s="2">
        <v>20</v>
      </c>
      <c r="B468" s="1" t="s">
        <v>101</v>
      </c>
      <c r="C468" s="4">
        <v>7</v>
      </c>
      <c r="D468" s="8">
        <v>1.56</v>
      </c>
      <c r="E468" s="4">
        <v>4</v>
      </c>
      <c r="F468" s="8">
        <v>1.34</v>
      </c>
      <c r="G468" s="4">
        <v>3</v>
      </c>
      <c r="H468" s="8">
        <v>2.0099999999999998</v>
      </c>
      <c r="I468" s="4">
        <v>0</v>
      </c>
    </row>
    <row r="469" spans="1:9" x14ac:dyDescent="0.2">
      <c r="A469" s="2">
        <v>20</v>
      </c>
      <c r="B469" s="1" t="s">
        <v>112</v>
      </c>
      <c r="C469" s="4">
        <v>7</v>
      </c>
      <c r="D469" s="8">
        <v>1.56</v>
      </c>
      <c r="E469" s="4">
        <v>4</v>
      </c>
      <c r="F469" s="8">
        <v>1.34</v>
      </c>
      <c r="G469" s="4">
        <v>3</v>
      </c>
      <c r="H469" s="8">
        <v>2.0099999999999998</v>
      </c>
      <c r="I469" s="4">
        <v>0</v>
      </c>
    </row>
    <row r="470" spans="1:9" x14ac:dyDescent="0.2">
      <c r="A470" s="1"/>
      <c r="C470" s="4"/>
      <c r="D470" s="8"/>
      <c r="E470" s="4"/>
      <c r="F470" s="8"/>
      <c r="G470" s="4"/>
      <c r="H470" s="8"/>
      <c r="I470" s="4"/>
    </row>
    <row r="471" spans="1:9" x14ac:dyDescent="0.2">
      <c r="A471" s="1" t="s">
        <v>20</v>
      </c>
      <c r="C471" s="4"/>
      <c r="D471" s="8"/>
      <c r="E471" s="4"/>
      <c r="F471" s="8"/>
      <c r="G471" s="4"/>
      <c r="H471" s="8"/>
      <c r="I471" s="4"/>
    </row>
    <row r="472" spans="1:9" x14ac:dyDescent="0.2">
      <c r="A472" s="2">
        <v>1</v>
      </c>
      <c r="B472" s="1" t="s">
        <v>73</v>
      </c>
      <c r="C472" s="4">
        <v>66</v>
      </c>
      <c r="D472" s="8">
        <v>12.41</v>
      </c>
      <c r="E472" s="4">
        <v>60</v>
      </c>
      <c r="F472" s="8">
        <v>18.239999999999998</v>
      </c>
      <c r="G472" s="4">
        <v>6</v>
      </c>
      <c r="H472" s="8">
        <v>3.03</v>
      </c>
      <c r="I472" s="4">
        <v>0</v>
      </c>
    </row>
    <row r="473" spans="1:9" x14ac:dyDescent="0.2">
      <c r="A473" s="2">
        <v>2</v>
      </c>
      <c r="B473" s="1" t="s">
        <v>74</v>
      </c>
      <c r="C473" s="4">
        <v>51</v>
      </c>
      <c r="D473" s="8">
        <v>9.59</v>
      </c>
      <c r="E473" s="4">
        <v>48</v>
      </c>
      <c r="F473" s="8">
        <v>14.59</v>
      </c>
      <c r="G473" s="4">
        <v>3</v>
      </c>
      <c r="H473" s="8">
        <v>1.52</v>
      </c>
      <c r="I473" s="4">
        <v>0</v>
      </c>
    </row>
    <row r="474" spans="1:9" x14ac:dyDescent="0.2">
      <c r="A474" s="2">
        <v>3</v>
      </c>
      <c r="B474" s="1" t="s">
        <v>59</v>
      </c>
      <c r="C474" s="4">
        <v>47</v>
      </c>
      <c r="D474" s="8">
        <v>8.83</v>
      </c>
      <c r="E474" s="4">
        <v>23</v>
      </c>
      <c r="F474" s="8">
        <v>6.99</v>
      </c>
      <c r="G474" s="4">
        <v>24</v>
      </c>
      <c r="H474" s="8">
        <v>12.12</v>
      </c>
      <c r="I474" s="4">
        <v>0</v>
      </c>
    </row>
    <row r="475" spans="1:9" x14ac:dyDescent="0.2">
      <c r="A475" s="2">
        <v>4</v>
      </c>
      <c r="B475" s="1" t="s">
        <v>66</v>
      </c>
      <c r="C475" s="4">
        <v>46</v>
      </c>
      <c r="D475" s="8">
        <v>8.65</v>
      </c>
      <c r="E475" s="4">
        <v>38</v>
      </c>
      <c r="F475" s="8">
        <v>11.55</v>
      </c>
      <c r="G475" s="4">
        <v>8</v>
      </c>
      <c r="H475" s="8">
        <v>4.04</v>
      </c>
      <c r="I475" s="4">
        <v>0</v>
      </c>
    </row>
    <row r="476" spans="1:9" x14ac:dyDescent="0.2">
      <c r="A476" s="2">
        <v>5</v>
      </c>
      <c r="B476" s="1" t="s">
        <v>68</v>
      </c>
      <c r="C476" s="4">
        <v>39</v>
      </c>
      <c r="D476" s="8">
        <v>7.33</v>
      </c>
      <c r="E476" s="4">
        <v>22</v>
      </c>
      <c r="F476" s="8">
        <v>6.69</v>
      </c>
      <c r="G476" s="4">
        <v>17</v>
      </c>
      <c r="H476" s="8">
        <v>8.59</v>
      </c>
      <c r="I476" s="4">
        <v>0</v>
      </c>
    </row>
    <row r="477" spans="1:9" x14ac:dyDescent="0.2">
      <c r="A477" s="2">
        <v>6</v>
      </c>
      <c r="B477" s="1" t="s">
        <v>70</v>
      </c>
      <c r="C477" s="4">
        <v>37</v>
      </c>
      <c r="D477" s="8">
        <v>6.95</v>
      </c>
      <c r="E477" s="4">
        <v>21</v>
      </c>
      <c r="F477" s="8">
        <v>6.38</v>
      </c>
      <c r="G477" s="4">
        <v>16</v>
      </c>
      <c r="H477" s="8">
        <v>8.08</v>
      </c>
      <c r="I477" s="4">
        <v>0</v>
      </c>
    </row>
    <row r="478" spans="1:9" x14ac:dyDescent="0.2">
      <c r="A478" s="2">
        <v>7</v>
      </c>
      <c r="B478" s="1" t="s">
        <v>60</v>
      </c>
      <c r="C478" s="4">
        <v>36</v>
      </c>
      <c r="D478" s="8">
        <v>6.77</v>
      </c>
      <c r="E478" s="4">
        <v>25</v>
      </c>
      <c r="F478" s="8">
        <v>7.6</v>
      </c>
      <c r="G478" s="4">
        <v>11</v>
      </c>
      <c r="H478" s="8">
        <v>5.56</v>
      </c>
      <c r="I478" s="4">
        <v>0</v>
      </c>
    </row>
    <row r="479" spans="1:9" x14ac:dyDescent="0.2">
      <c r="A479" s="2">
        <v>8</v>
      </c>
      <c r="B479" s="1" t="s">
        <v>88</v>
      </c>
      <c r="C479" s="4">
        <v>28</v>
      </c>
      <c r="D479" s="8">
        <v>5.26</v>
      </c>
      <c r="E479" s="4">
        <v>18</v>
      </c>
      <c r="F479" s="8">
        <v>5.47</v>
      </c>
      <c r="G479" s="4">
        <v>10</v>
      </c>
      <c r="H479" s="8">
        <v>5.05</v>
      </c>
      <c r="I479" s="4">
        <v>0</v>
      </c>
    </row>
    <row r="480" spans="1:9" x14ac:dyDescent="0.2">
      <c r="A480" s="2">
        <v>9</v>
      </c>
      <c r="B480" s="1" t="s">
        <v>67</v>
      </c>
      <c r="C480" s="4">
        <v>17</v>
      </c>
      <c r="D480" s="8">
        <v>3.2</v>
      </c>
      <c r="E480" s="4">
        <v>7</v>
      </c>
      <c r="F480" s="8">
        <v>2.13</v>
      </c>
      <c r="G480" s="4">
        <v>10</v>
      </c>
      <c r="H480" s="8">
        <v>5.05</v>
      </c>
      <c r="I480" s="4">
        <v>0</v>
      </c>
    </row>
    <row r="481" spans="1:9" x14ac:dyDescent="0.2">
      <c r="A481" s="2">
        <v>10</v>
      </c>
      <c r="B481" s="1" t="s">
        <v>75</v>
      </c>
      <c r="C481" s="4">
        <v>14</v>
      </c>
      <c r="D481" s="8">
        <v>2.63</v>
      </c>
      <c r="E481" s="4">
        <v>9</v>
      </c>
      <c r="F481" s="8">
        <v>2.74</v>
      </c>
      <c r="G481" s="4">
        <v>2</v>
      </c>
      <c r="H481" s="8">
        <v>1.01</v>
      </c>
      <c r="I481" s="4">
        <v>0</v>
      </c>
    </row>
    <row r="482" spans="1:9" x14ac:dyDescent="0.2">
      <c r="A482" s="2">
        <v>11</v>
      </c>
      <c r="B482" s="1" t="s">
        <v>61</v>
      </c>
      <c r="C482" s="4">
        <v>9</v>
      </c>
      <c r="D482" s="8">
        <v>1.69</v>
      </c>
      <c r="E482" s="4">
        <v>6</v>
      </c>
      <c r="F482" s="8">
        <v>1.82</v>
      </c>
      <c r="G482" s="4">
        <v>3</v>
      </c>
      <c r="H482" s="8">
        <v>1.52</v>
      </c>
      <c r="I482" s="4">
        <v>0</v>
      </c>
    </row>
    <row r="483" spans="1:9" x14ac:dyDescent="0.2">
      <c r="A483" s="2">
        <v>11</v>
      </c>
      <c r="B483" s="1" t="s">
        <v>72</v>
      </c>
      <c r="C483" s="4">
        <v>9</v>
      </c>
      <c r="D483" s="8">
        <v>1.69</v>
      </c>
      <c r="E483" s="4">
        <v>4</v>
      </c>
      <c r="F483" s="8">
        <v>1.22</v>
      </c>
      <c r="G483" s="4">
        <v>5</v>
      </c>
      <c r="H483" s="8">
        <v>2.5299999999999998</v>
      </c>
      <c r="I483" s="4">
        <v>0</v>
      </c>
    </row>
    <row r="484" spans="1:9" x14ac:dyDescent="0.2">
      <c r="A484" s="2">
        <v>13</v>
      </c>
      <c r="B484" s="1" t="s">
        <v>65</v>
      </c>
      <c r="C484" s="4">
        <v>8</v>
      </c>
      <c r="D484" s="8">
        <v>1.5</v>
      </c>
      <c r="E484" s="4">
        <v>4</v>
      </c>
      <c r="F484" s="8">
        <v>1.22</v>
      </c>
      <c r="G484" s="4">
        <v>4</v>
      </c>
      <c r="H484" s="8">
        <v>2.02</v>
      </c>
      <c r="I484" s="4">
        <v>0</v>
      </c>
    </row>
    <row r="485" spans="1:9" x14ac:dyDescent="0.2">
      <c r="A485" s="2">
        <v>13</v>
      </c>
      <c r="B485" s="1" t="s">
        <v>80</v>
      </c>
      <c r="C485" s="4">
        <v>8</v>
      </c>
      <c r="D485" s="8">
        <v>1.5</v>
      </c>
      <c r="E485" s="4">
        <v>4</v>
      </c>
      <c r="F485" s="8">
        <v>1.22</v>
      </c>
      <c r="G485" s="4">
        <v>4</v>
      </c>
      <c r="H485" s="8">
        <v>2.02</v>
      </c>
      <c r="I485" s="4">
        <v>0</v>
      </c>
    </row>
    <row r="486" spans="1:9" x14ac:dyDescent="0.2">
      <c r="A486" s="2">
        <v>15</v>
      </c>
      <c r="B486" s="1" t="s">
        <v>76</v>
      </c>
      <c r="C486" s="4">
        <v>7</v>
      </c>
      <c r="D486" s="8">
        <v>1.32</v>
      </c>
      <c r="E486" s="4">
        <v>7</v>
      </c>
      <c r="F486" s="8">
        <v>2.13</v>
      </c>
      <c r="G486" s="4">
        <v>0</v>
      </c>
      <c r="H486" s="8">
        <v>0</v>
      </c>
      <c r="I486" s="4">
        <v>0</v>
      </c>
    </row>
    <row r="487" spans="1:9" x14ac:dyDescent="0.2">
      <c r="A487" s="2">
        <v>15</v>
      </c>
      <c r="B487" s="1" t="s">
        <v>77</v>
      </c>
      <c r="C487" s="4">
        <v>7</v>
      </c>
      <c r="D487" s="8">
        <v>1.32</v>
      </c>
      <c r="E487" s="4">
        <v>0</v>
      </c>
      <c r="F487" s="8">
        <v>0</v>
      </c>
      <c r="G487" s="4">
        <v>6</v>
      </c>
      <c r="H487" s="8">
        <v>3.03</v>
      </c>
      <c r="I487" s="4">
        <v>0</v>
      </c>
    </row>
    <row r="488" spans="1:9" x14ac:dyDescent="0.2">
      <c r="A488" s="2">
        <v>17</v>
      </c>
      <c r="B488" s="1" t="s">
        <v>84</v>
      </c>
      <c r="C488" s="4">
        <v>6</v>
      </c>
      <c r="D488" s="8">
        <v>1.1299999999999999</v>
      </c>
      <c r="E488" s="4">
        <v>4</v>
      </c>
      <c r="F488" s="8">
        <v>1.22</v>
      </c>
      <c r="G488" s="4">
        <v>2</v>
      </c>
      <c r="H488" s="8">
        <v>1.01</v>
      </c>
      <c r="I488" s="4">
        <v>0</v>
      </c>
    </row>
    <row r="489" spans="1:9" x14ac:dyDescent="0.2">
      <c r="A489" s="2">
        <v>17</v>
      </c>
      <c r="B489" s="1" t="s">
        <v>71</v>
      </c>
      <c r="C489" s="4">
        <v>6</v>
      </c>
      <c r="D489" s="8">
        <v>1.1299999999999999</v>
      </c>
      <c r="E489" s="4">
        <v>6</v>
      </c>
      <c r="F489" s="8">
        <v>1.82</v>
      </c>
      <c r="G489" s="4">
        <v>0</v>
      </c>
      <c r="H489" s="8">
        <v>0</v>
      </c>
      <c r="I489" s="4">
        <v>0</v>
      </c>
    </row>
    <row r="490" spans="1:9" x14ac:dyDescent="0.2">
      <c r="A490" s="2">
        <v>17</v>
      </c>
      <c r="B490" s="1" t="s">
        <v>98</v>
      </c>
      <c r="C490" s="4">
        <v>6</v>
      </c>
      <c r="D490" s="8">
        <v>1.1299999999999999</v>
      </c>
      <c r="E490" s="4">
        <v>1</v>
      </c>
      <c r="F490" s="8">
        <v>0.3</v>
      </c>
      <c r="G490" s="4">
        <v>5</v>
      </c>
      <c r="H490" s="8">
        <v>2.5299999999999998</v>
      </c>
      <c r="I490" s="4">
        <v>0</v>
      </c>
    </row>
    <row r="491" spans="1:9" x14ac:dyDescent="0.2">
      <c r="A491" s="2">
        <v>20</v>
      </c>
      <c r="B491" s="1" t="s">
        <v>85</v>
      </c>
      <c r="C491" s="4">
        <v>5</v>
      </c>
      <c r="D491" s="8">
        <v>0.94</v>
      </c>
      <c r="E491" s="4">
        <v>1</v>
      </c>
      <c r="F491" s="8">
        <v>0.3</v>
      </c>
      <c r="G491" s="4">
        <v>4</v>
      </c>
      <c r="H491" s="8">
        <v>2.02</v>
      </c>
      <c r="I491" s="4">
        <v>0</v>
      </c>
    </row>
    <row r="492" spans="1:9" x14ac:dyDescent="0.2">
      <c r="A492" s="2">
        <v>20</v>
      </c>
      <c r="B492" s="1" t="s">
        <v>105</v>
      </c>
      <c r="C492" s="4">
        <v>5</v>
      </c>
      <c r="D492" s="8">
        <v>0.94</v>
      </c>
      <c r="E492" s="4">
        <v>2</v>
      </c>
      <c r="F492" s="8">
        <v>0.61</v>
      </c>
      <c r="G492" s="4">
        <v>3</v>
      </c>
      <c r="H492" s="8">
        <v>1.52</v>
      </c>
      <c r="I492" s="4">
        <v>0</v>
      </c>
    </row>
    <row r="493" spans="1:9" x14ac:dyDescent="0.2">
      <c r="A493" s="2">
        <v>20</v>
      </c>
      <c r="B493" s="1" t="s">
        <v>79</v>
      </c>
      <c r="C493" s="4">
        <v>5</v>
      </c>
      <c r="D493" s="8">
        <v>0.94</v>
      </c>
      <c r="E493" s="4">
        <v>0</v>
      </c>
      <c r="F493" s="8">
        <v>0</v>
      </c>
      <c r="G493" s="4">
        <v>5</v>
      </c>
      <c r="H493" s="8">
        <v>2.5299999999999998</v>
      </c>
      <c r="I493" s="4">
        <v>0</v>
      </c>
    </row>
    <row r="494" spans="1:9" x14ac:dyDescent="0.2">
      <c r="A494" s="2">
        <v>20</v>
      </c>
      <c r="B494" s="1" t="s">
        <v>107</v>
      </c>
      <c r="C494" s="4">
        <v>5</v>
      </c>
      <c r="D494" s="8">
        <v>0.94</v>
      </c>
      <c r="E494" s="4">
        <v>0</v>
      </c>
      <c r="F494" s="8">
        <v>0</v>
      </c>
      <c r="G494" s="4">
        <v>5</v>
      </c>
      <c r="H494" s="8">
        <v>2.5299999999999998</v>
      </c>
      <c r="I494" s="4">
        <v>0</v>
      </c>
    </row>
    <row r="495" spans="1:9" x14ac:dyDescent="0.2">
      <c r="A495" s="1"/>
      <c r="C495" s="4"/>
      <c r="D495" s="8"/>
      <c r="E495" s="4"/>
      <c r="F495" s="8"/>
      <c r="G495" s="4"/>
      <c r="H495" s="8"/>
      <c r="I495" s="4"/>
    </row>
    <row r="496" spans="1:9" x14ac:dyDescent="0.2">
      <c r="A496" s="1" t="s">
        <v>21</v>
      </c>
      <c r="C496" s="4"/>
      <c r="D496" s="8"/>
      <c r="E496" s="4"/>
      <c r="F496" s="8"/>
      <c r="G496" s="4"/>
      <c r="H496" s="8"/>
      <c r="I496" s="4"/>
    </row>
    <row r="497" spans="1:9" x14ac:dyDescent="0.2">
      <c r="A497" s="2">
        <v>1</v>
      </c>
      <c r="B497" s="1" t="s">
        <v>59</v>
      </c>
      <c r="C497" s="4">
        <v>48</v>
      </c>
      <c r="D497" s="8">
        <v>16.84</v>
      </c>
      <c r="E497" s="4">
        <v>22</v>
      </c>
      <c r="F497" s="8">
        <v>14.01</v>
      </c>
      <c r="G497" s="4">
        <v>26</v>
      </c>
      <c r="H497" s="8">
        <v>21.31</v>
      </c>
      <c r="I497" s="4">
        <v>0</v>
      </c>
    </row>
    <row r="498" spans="1:9" x14ac:dyDescent="0.2">
      <c r="A498" s="2">
        <v>2</v>
      </c>
      <c r="B498" s="1" t="s">
        <v>73</v>
      </c>
      <c r="C498" s="4">
        <v>31</v>
      </c>
      <c r="D498" s="8">
        <v>10.88</v>
      </c>
      <c r="E498" s="4">
        <v>28</v>
      </c>
      <c r="F498" s="8">
        <v>17.829999999999998</v>
      </c>
      <c r="G498" s="4">
        <v>3</v>
      </c>
      <c r="H498" s="8">
        <v>2.46</v>
      </c>
      <c r="I498" s="4">
        <v>0</v>
      </c>
    </row>
    <row r="499" spans="1:9" x14ac:dyDescent="0.2">
      <c r="A499" s="2">
        <v>3</v>
      </c>
      <c r="B499" s="1" t="s">
        <v>74</v>
      </c>
      <c r="C499" s="4">
        <v>26</v>
      </c>
      <c r="D499" s="8">
        <v>9.1199999999999992</v>
      </c>
      <c r="E499" s="4">
        <v>24</v>
      </c>
      <c r="F499" s="8">
        <v>15.29</v>
      </c>
      <c r="G499" s="4">
        <v>2</v>
      </c>
      <c r="H499" s="8">
        <v>1.64</v>
      </c>
      <c r="I499" s="4">
        <v>0</v>
      </c>
    </row>
    <row r="500" spans="1:9" x14ac:dyDescent="0.2">
      <c r="A500" s="2">
        <v>4</v>
      </c>
      <c r="B500" s="1" t="s">
        <v>60</v>
      </c>
      <c r="C500" s="4">
        <v>23</v>
      </c>
      <c r="D500" s="8">
        <v>8.07</v>
      </c>
      <c r="E500" s="4">
        <v>15</v>
      </c>
      <c r="F500" s="8">
        <v>9.5500000000000007</v>
      </c>
      <c r="G500" s="4">
        <v>8</v>
      </c>
      <c r="H500" s="8">
        <v>6.56</v>
      </c>
      <c r="I500" s="4">
        <v>0</v>
      </c>
    </row>
    <row r="501" spans="1:9" x14ac:dyDescent="0.2">
      <c r="A501" s="2">
        <v>4</v>
      </c>
      <c r="B501" s="1" t="s">
        <v>68</v>
      </c>
      <c r="C501" s="4">
        <v>23</v>
      </c>
      <c r="D501" s="8">
        <v>8.07</v>
      </c>
      <c r="E501" s="4">
        <v>11</v>
      </c>
      <c r="F501" s="8">
        <v>7.01</v>
      </c>
      <c r="G501" s="4">
        <v>12</v>
      </c>
      <c r="H501" s="8">
        <v>9.84</v>
      </c>
      <c r="I501" s="4">
        <v>0</v>
      </c>
    </row>
    <row r="502" spans="1:9" x14ac:dyDescent="0.2">
      <c r="A502" s="2">
        <v>6</v>
      </c>
      <c r="B502" s="1" t="s">
        <v>88</v>
      </c>
      <c r="C502" s="4">
        <v>19</v>
      </c>
      <c r="D502" s="8">
        <v>6.67</v>
      </c>
      <c r="E502" s="4">
        <v>11</v>
      </c>
      <c r="F502" s="8">
        <v>7.01</v>
      </c>
      <c r="G502" s="4">
        <v>8</v>
      </c>
      <c r="H502" s="8">
        <v>6.56</v>
      </c>
      <c r="I502" s="4">
        <v>0</v>
      </c>
    </row>
    <row r="503" spans="1:9" x14ac:dyDescent="0.2">
      <c r="A503" s="2">
        <v>7</v>
      </c>
      <c r="B503" s="1" t="s">
        <v>70</v>
      </c>
      <c r="C503" s="4">
        <v>17</v>
      </c>
      <c r="D503" s="8">
        <v>5.96</v>
      </c>
      <c r="E503" s="4">
        <v>6</v>
      </c>
      <c r="F503" s="8">
        <v>3.82</v>
      </c>
      <c r="G503" s="4">
        <v>11</v>
      </c>
      <c r="H503" s="8">
        <v>9.02</v>
      </c>
      <c r="I503" s="4">
        <v>0</v>
      </c>
    </row>
    <row r="504" spans="1:9" x14ac:dyDescent="0.2">
      <c r="A504" s="2">
        <v>8</v>
      </c>
      <c r="B504" s="1" t="s">
        <v>61</v>
      </c>
      <c r="C504" s="4">
        <v>13</v>
      </c>
      <c r="D504" s="8">
        <v>4.5599999999999996</v>
      </c>
      <c r="E504" s="4">
        <v>5</v>
      </c>
      <c r="F504" s="8">
        <v>3.18</v>
      </c>
      <c r="G504" s="4">
        <v>8</v>
      </c>
      <c r="H504" s="8">
        <v>6.56</v>
      </c>
      <c r="I504" s="4">
        <v>0</v>
      </c>
    </row>
    <row r="505" spans="1:9" x14ac:dyDescent="0.2">
      <c r="A505" s="2">
        <v>9</v>
      </c>
      <c r="B505" s="1" t="s">
        <v>66</v>
      </c>
      <c r="C505" s="4">
        <v>11</v>
      </c>
      <c r="D505" s="8">
        <v>3.86</v>
      </c>
      <c r="E505" s="4">
        <v>8</v>
      </c>
      <c r="F505" s="8">
        <v>5.0999999999999996</v>
      </c>
      <c r="G505" s="4">
        <v>3</v>
      </c>
      <c r="H505" s="8">
        <v>2.46</v>
      </c>
      <c r="I505" s="4">
        <v>0</v>
      </c>
    </row>
    <row r="506" spans="1:9" x14ac:dyDescent="0.2">
      <c r="A506" s="2">
        <v>10</v>
      </c>
      <c r="B506" s="1" t="s">
        <v>67</v>
      </c>
      <c r="C506" s="4">
        <v>6</v>
      </c>
      <c r="D506" s="8">
        <v>2.11</v>
      </c>
      <c r="E506" s="4">
        <v>2</v>
      </c>
      <c r="F506" s="8">
        <v>1.27</v>
      </c>
      <c r="G506" s="4">
        <v>4</v>
      </c>
      <c r="H506" s="8">
        <v>3.28</v>
      </c>
      <c r="I506" s="4">
        <v>0</v>
      </c>
    </row>
    <row r="507" spans="1:9" x14ac:dyDescent="0.2">
      <c r="A507" s="2">
        <v>10</v>
      </c>
      <c r="B507" s="1" t="s">
        <v>72</v>
      </c>
      <c r="C507" s="4">
        <v>6</v>
      </c>
      <c r="D507" s="8">
        <v>2.11</v>
      </c>
      <c r="E507" s="4">
        <v>1</v>
      </c>
      <c r="F507" s="8">
        <v>0.64</v>
      </c>
      <c r="G507" s="4">
        <v>2</v>
      </c>
      <c r="H507" s="8">
        <v>1.64</v>
      </c>
      <c r="I507" s="4">
        <v>0</v>
      </c>
    </row>
    <row r="508" spans="1:9" x14ac:dyDescent="0.2">
      <c r="A508" s="2">
        <v>12</v>
      </c>
      <c r="B508" s="1" t="s">
        <v>71</v>
      </c>
      <c r="C508" s="4">
        <v>5</v>
      </c>
      <c r="D508" s="8">
        <v>1.75</v>
      </c>
      <c r="E508" s="4">
        <v>4</v>
      </c>
      <c r="F508" s="8">
        <v>2.5499999999999998</v>
      </c>
      <c r="G508" s="4">
        <v>1</v>
      </c>
      <c r="H508" s="8">
        <v>0.82</v>
      </c>
      <c r="I508" s="4">
        <v>0</v>
      </c>
    </row>
    <row r="509" spans="1:9" x14ac:dyDescent="0.2">
      <c r="A509" s="2">
        <v>12</v>
      </c>
      <c r="B509" s="1" t="s">
        <v>106</v>
      </c>
      <c r="C509" s="4">
        <v>5</v>
      </c>
      <c r="D509" s="8">
        <v>1.75</v>
      </c>
      <c r="E509" s="4">
        <v>2</v>
      </c>
      <c r="F509" s="8">
        <v>1.27</v>
      </c>
      <c r="G509" s="4">
        <v>3</v>
      </c>
      <c r="H509" s="8">
        <v>2.46</v>
      </c>
      <c r="I509" s="4">
        <v>0</v>
      </c>
    </row>
    <row r="510" spans="1:9" x14ac:dyDescent="0.2">
      <c r="A510" s="2">
        <v>12</v>
      </c>
      <c r="B510" s="1" t="s">
        <v>75</v>
      </c>
      <c r="C510" s="4">
        <v>5</v>
      </c>
      <c r="D510" s="8">
        <v>1.75</v>
      </c>
      <c r="E510" s="4">
        <v>4</v>
      </c>
      <c r="F510" s="8">
        <v>2.5499999999999998</v>
      </c>
      <c r="G510" s="4">
        <v>0</v>
      </c>
      <c r="H510" s="8">
        <v>0</v>
      </c>
      <c r="I510" s="4">
        <v>0</v>
      </c>
    </row>
    <row r="511" spans="1:9" x14ac:dyDescent="0.2">
      <c r="A511" s="2">
        <v>15</v>
      </c>
      <c r="B511" s="1" t="s">
        <v>69</v>
      </c>
      <c r="C511" s="4">
        <v>4</v>
      </c>
      <c r="D511" s="8">
        <v>1.4</v>
      </c>
      <c r="E511" s="4">
        <v>1</v>
      </c>
      <c r="F511" s="8">
        <v>0.64</v>
      </c>
      <c r="G511" s="4">
        <v>3</v>
      </c>
      <c r="H511" s="8">
        <v>2.46</v>
      </c>
      <c r="I511" s="4">
        <v>0</v>
      </c>
    </row>
    <row r="512" spans="1:9" x14ac:dyDescent="0.2">
      <c r="A512" s="2">
        <v>16</v>
      </c>
      <c r="B512" s="1" t="s">
        <v>86</v>
      </c>
      <c r="C512" s="4">
        <v>3</v>
      </c>
      <c r="D512" s="8">
        <v>1.05</v>
      </c>
      <c r="E512" s="4">
        <v>3</v>
      </c>
      <c r="F512" s="8">
        <v>1.91</v>
      </c>
      <c r="G512" s="4">
        <v>0</v>
      </c>
      <c r="H512" s="8">
        <v>0</v>
      </c>
      <c r="I512" s="4">
        <v>0</v>
      </c>
    </row>
    <row r="513" spans="1:9" x14ac:dyDescent="0.2">
      <c r="A513" s="2">
        <v>16</v>
      </c>
      <c r="B513" s="1" t="s">
        <v>87</v>
      </c>
      <c r="C513" s="4">
        <v>3</v>
      </c>
      <c r="D513" s="8">
        <v>1.05</v>
      </c>
      <c r="E513" s="4">
        <v>1</v>
      </c>
      <c r="F513" s="8">
        <v>0.64</v>
      </c>
      <c r="G513" s="4">
        <v>2</v>
      </c>
      <c r="H513" s="8">
        <v>1.64</v>
      </c>
      <c r="I513" s="4">
        <v>0</v>
      </c>
    </row>
    <row r="514" spans="1:9" x14ac:dyDescent="0.2">
      <c r="A514" s="2">
        <v>16</v>
      </c>
      <c r="B514" s="1" t="s">
        <v>81</v>
      </c>
      <c r="C514" s="4">
        <v>3</v>
      </c>
      <c r="D514" s="8">
        <v>1.05</v>
      </c>
      <c r="E514" s="4">
        <v>0</v>
      </c>
      <c r="F514" s="8">
        <v>0</v>
      </c>
      <c r="G514" s="4">
        <v>3</v>
      </c>
      <c r="H514" s="8">
        <v>2.46</v>
      </c>
      <c r="I514" s="4">
        <v>0</v>
      </c>
    </row>
    <row r="515" spans="1:9" x14ac:dyDescent="0.2">
      <c r="A515" s="2">
        <v>16</v>
      </c>
      <c r="B515" s="1" t="s">
        <v>98</v>
      </c>
      <c r="C515" s="4">
        <v>3</v>
      </c>
      <c r="D515" s="8">
        <v>1.05</v>
      </c>
      <c r="E515" s="4">
        <v>2</v>
      </c>
      <c r="F515" s="8">
        <v>1.27</v>
      </c>
      <c r="G515" s="4">
        <v>0</v>
      </c>
      <c r="H515" s="8">
        <v>0</v>
      </c>
      <c r="I515" s="4">
        <v>0</v>
      </c>
    </row>
    <row r="516" spans="1:9" x14ac:dyDescent="0.2">
      <c r="A516" s="2">
        <v>20</v>
      </c>
      <c r="B516" s="1" t="s">
        <v>93</v>
      </c>
      <c r="C516" s="4">
        <v>2</v>
      </c>
      <c r="D516" s="8">
        <v>0.7</v>
      </c>
      <c r="E516" s="4">
        <v>0</v>
      </c>
      <c r="F516" s="8">
        <v>0</v>
      </c>
      <c r="G516" s="4">
        <v>2</v>
      </c>
      <c r="H516" s="8">
        <v>1.64</v>
      </c>
      <c r="I516" s="4">
        <v>0</v>
      </c>
    </row>
    <row r="517" spans="1:9" x14ac:dyDescent="0.2">
      <c r="A517" s="2">
        <v>20</v>
      </c>
      <c r="B517" s="1" t="s">
        <v>96</v>
      </c>
      <c r="C517" s="4">
        <v>2</v>
      </c>
      <c r="D517" s="8">
        <v>0.7</v>
      </c>
      <c r="E517" s="4">
        <v>0</v>
      </c>
      <c r="F517" s="8">
        <v>0</v>
      </c>
      <c r="G517" s="4">
        <v>2</v>
      </c>
      <c r="H517" s="8">
        <v>1.64</v>
      </c>
      <c r="I517" s="4">
        <v>0</v>
      </c>
    </row>
    <row r="518" spans="1:9" x14ac:dyDescent="0.2">
      <c r="A518" s="2">
        <v>20</v>
      </c>
      <c r="B518" s="1" t="s">
        <v>64</v>
      </c>
      <c r="C518" s="4">
        <v>2</v>
      </c>
      <c r="D518" s="8">
        <v>0.7</v>
      </c>
      <c r="E518" s="4">
        <v>0</v>
      </c>
      <c r="F518" s="8">
        <v>0</v>
      </c>
      <c r="G518" s="4">
        <v>2</v>
      </c>
      <c r="H518" s="8">
        <v>1.64</v>
      </c>
      <c r="I518" s="4">
        <v>0</v>
      </c>
    </row>
    <row r="519" spans="1:9" x14ac:dyDescent="0.2">
      <c r="A519" s="2">
        <v>20</v>
      </c>
      <c r="B519" s="1" t="s">
        <v>76</v>
      </c>
      <c r="C519" s="4">
        <v>2</v>
      </c>
      <c r="D519" s="8">
        <v>0.7</v>
      </c>
      <c r="E519" s="4">
        <v>2</v>
      </c>
      <c r="F519" s="8">
        <v>1.27</v>
      </c>
      <c r="G519" s="4">
        <v>0</v>
      </c>
      <c r="H519" s="8">
        <v>0</v>
      </c>
      <c r="I519" s="4">
        <v>0</v>
      </c>
    </row>
    <row r="520" spans="1:9" x14ac:dyDescent="0.2">
      <c r="A520" s="2">
        <v>20</v>
      </c>
      <c r="B520" s="1" t="s">
        <v>99</v>
      </c>
      <c r="C520" s="4">
        <v>2</v>
      </c>
      <c r="D520" s="8">
        <v>0.7</v>
      </c>
      <c r="E520" s="4">
        <v>0</v>
      </c>
      <c r="F520" s="8">
        <v>0</v>
      </c>
      <c r="G520" s="4">
        <v>2</v>
      </c>
      <c r="H520" s="8">
        <v>1.64</v>
      </c>
      <c r="I520" s="4">
        <v>0</v>
      </c>
    </row>
    <row r="521" spans="1:9" x14ac:dyDescent="0.2">
      <c r="A521" s="2">
        <v>20</v>
      </c>
      <c r="B521" s="1" t="s">
        <v>78</v>
      </c>
      <c r="C521" s="4">
        <v>2</v>
      </c>
      <c r="D521" s="8">
        <v>0.7</v>
      </c>
      <c r="E521" s="4">
        <v>0</v>
      </c>
      <c r="F521" s="8">
        <v>0</v>
      </c>
      <c r="G521" s="4">
        <v>2</v>
      </c>
      <c r="H521" s="8">
        <v>1.64</v>
      </c>
      <c r="I521" s="4">
        <v>0</v>
      </c>
    </row>
    <row r="522" spans="1:9" x14ac:dyDescent="0.2">
      <c r="A522" s="2">
        <v>20</v>
      </c>
      <c r="B522" s="1" t="s">
        <v>107</v>
      </c>
      <c r="C522" s="4">
        <v>2</v>
      </c>
      <c r="D522" s="8">
        <v>0.7</v>
      </c>
      <c r="E522" s="4">
        <v>0</v>
      </c>
      <c r="F522" s="8">
        <v>0</v>
      </c>
      <c r="G522" s="4">
        <v>2</v>
      </c>
      <c r="H522" s="8">
        <v>1.64</v>
      </c>
      <c r="I522" s="4">
        <v>0</v>
      </c>
    </row>
    <row r="523" spans="1:9" x14ac:dyDescent="0.2">
      <c r="A523" s="1"/>
      <c r="C523" s="4"/>
      <c r="D523" s="8"/>
      <c r="E523" s="4"/>
      <c r="F523" s="8"/>
      <c r="G523" s="4"/>
      <c r="H523" s="8"/>
      <c r="I523" s="4"/>
    </row>
    <row r="524" spans="1:9" x14ac:dyDescent="0.2">
      <c r="A524" s="1" t="s">
        <v>22</v>
      </c>
      <c r="C524" s="4"/>
      <c r="D524" s="8"/>
      <c r="E524" s="4"/>
      <c r="F524" s="8"/>
      <c r="G524" s="4"/>
      <c r="H524" s="8"/>
      <c r="I524" s="4"/>
    </row>
    <row r="525" spans="1:9" x14ac:dyDescent="0.2">
      <c r="A525" s="2">
        <v>1</v>
      </c>
      <c r="B525" s="1" t="s">
        <v>59</v>
      </c>
      <c r="C525" s="4">
        <v>63</v>
      </c>
      <c r="D525" s="8">
        <v>16.98</v>
      </c>
      <c r="E525" s="4">
        <v>28</v>
      </c>
      <c r="F525" s="8">
        <v>14.14</v>
      </c>
      <c r="G525" s="4">
        <v>35</v>
      </c>
      <c r="H525" s="8">
        <v>20.71</v>
      </c>
      <c r="I525" s="4">
        <v>0</v>
      </c>
    </row>
    <row r="526" spans="1:9" x14ac:dyDescent="0.2">
      <c r="A526" s="2">
        <v>2</v>
      </c>
      <c r="B526" s="1" t="s">
        <v>88</v>
      </c>
      <c r="C526" s="4">
        <v>51</v>
      </c>
      <c r="D526" s="8">
        <v>13.75</v>
      </c>
      <c r="E526" s="4">
        <v>30</v>
      </c>
      <c r="F526" s="8">
        <v>15.15</v>
      </c>
      <c r="G526" s="4">
        <v>21</v>
      </c>
      <c r="H526" s="8">
        <v>12.43</v>
      </c>
      <c r="I526" s="4">
        <v>0</v>
      </c>
    </row>
    <row r="527" spans="1:9" x14ac:dyDescent="0.2">
      <c r="A527" s="2">
        <v>3</v>
      </c>
      <c r="B527" s="1" t="s">
        <v>73</v>
      </c>
      <c r="C527" s="4">
        <v>39</v>
      </c>
      <c r="D527" s="8">
        <v>10.51</v>
      </c>
      <c r="E527" s="4">
        <v>31</v>
      </c>
      <c r="F527" s="8">
        <v>15.66</v>
      </c>
      <c r="G527" s="4">
        <v>8</v>
      </c>
      <c r="H527" s="8">
        <v>4.7300000000000004</v>
      </c>
      <c r="I527" s="4">
        <v>0</v>
      </c>
    </row>
    <row r="528" spans="1:9" x14ac:dyDescent="0.2">
      <c r="A528" s="2">
        <v>4</v>
      </c>
      <c r="B528" s="1" t="s">
        <v>74</v>
      </c>
      <c r="C528" s="4">
        <v>26</v>
      </c>
      <c r="D528" s="8">
        <v>7.01</v>
      </c>
      <c r="E528" s="4">
        <v>24</v>
      </c>
      <c r="F528" s="8">
        <v>12.12</v>
      </c>
      <c r="G528" s="4">
        <v>2</v>
      </c>
      <c r="H528" s="8">
        <v>1.18</v>
      </c>
      <c r="I528" s="4">
        <v>0</v>
      </c>
    </row>
    <row r="529" spans="1:9" x14ac:dyDescent="0.2">
      <c r="A529" s="2">
        <v>5</v>
      </c>
      <c r="B529" s="1" t="s">
        <v>68</v>
      </c>
      <c r="C529" s="4">
        <v>22</v>
      </c>
      <c r="D529" s="8">
        <v>5.93</v>
      </c>
      <c r="E529" s="4">
        <v>10</v>
      </c>
      <c r="F529" s="8">
        <v>5.05</v>
      </c>
      <c r="G529" s="4">
        <v>12</v>
      </c>
      <c r="H529" s="8">
        <v>7.1</v>
      </c>
      <c r="I529" s="4">
        <v>0</v>
      </c>
    </row>
    <row r="530" spans="1:9" x14ac:dyDescent="0.2">
      <c r="A530" s="2">
        <v>6</v>
      </c>
      <c r="B530" s="1" t="s">
        <v>60</v>
      </c>
      <c r="C530" s="4">
        <v>19</v>
      </c>
      <c r="D530" s="8">
        <v>5.12</v>
      </c>
      <c r="E530" s="4">
        <v>10</v>
      </c>
      <c r="F530" s="8">
        <v>5.05</v>
      </c>
      <c r="G530" s="4">
        <v>9</v>
      </c>
      <c r="H530" s="8">
        <v>5.33</v>
      </c>
      <c r="I530" s="4">
        <v>0</v>
      </c>
    </row>
    <row r="531" spans="1:9" x14ac:dyDescent="0.2">
      <c r="A531" s="2">
        <v>7</v>
      </c>
      <c r="B531" s="1" t="s">
        <v>70</v>
      </c>
      <c r="C531" s="4">
        <v>18</v>
      </c>
      <c r="D531" s="8">
        <v>4.8499999999999996</v>
      </c>
      <c r="E531" s="4">
        <v>6</v>
      </c>
      <c r="F531" s="8">
        <v>3.03</v>
      </c>
      <c r="G531" s="4">
        <v>12</v>
      </c>
      <c r="H531" s="8">
        <v>7.1</v>
      </c>
      <c r="I531" s="4">
        <v>0</v>
      </c>
    </row>
    <row r="532" spans="1:9" x14ac:dyDescent="0.2">
      <c r="A532" s="2">
        <v>8</v>
      </c>
      <c r="B532" s="1" t="s">
        <v>66</v>
      </c>
      <c r="C532" s="4">
        <v>16</v>
      </c>
      <c r="D532" s="8">
        <v>4.3099999999999996</v>
      </c>
      <c r="E532" s="4">
        <v>12</v>
      </c>
      <c r="F532" s="8">
        <v>6.06</v>
      </c>
      <c r="G532" s="4">
        <v>4</v>
      </c>
      <c r="H532" s="8">
        <v>2.37</v>
      </c>
      <c r="I532" s="4">
        <v>0</v>
      </c>
    </row>
    <row r="533" spans="1:9" x14ac:dyDescent="0.2">
      <c r="A533" s="2">
        <v>9</v>
      </c>
      <c r="B533" s="1" t="s">
        <v>61</v>
      </c>
      <c r="C533" s="4">
        <v>12</v>
      </c>
      <c r="D533" s="8">
        <v>3.23</v>
      </c>
      <c r="E533" s="4">
        <v>5</v>
      </c>
      <c r="F533" s="8">
        <v>2.5299999999999998</v>
      </c>
      <c r="G533" s="4">
        <v>7</v>
      </c>
      <c r="H533" s="8">
        <v>4.1399999999999997</v>
      </c>
      <c r="I533" s="4">
        <v>0</v>
      </c>
    </row>
    <row r="534" spans="1:9" x14ac:dyDescent="0.2">
      <c r="A534" s="2">
        <v>10</v>
      </c>
      <c r="B534" s="1" t="s">
        <v>78</v>
      </c>
      <c r="C534" s="4">
        <v>9</v>
      </c>
      <c r="D534" s="8">
        <v>2.4300000000000002</v>
      </c>
      <c r="E534" s="4">
        <v>5</v>
      </c>
      <c r="F534" s="8">
        <v>2.5299999999999998</v>
      </c>
      <c r="G534" s="4">
        <v>4</v>
      </c>
      <c r="H534" s="8">
        <v>2.37</v>
      </c>
      <c r="I534" s="4">
        <v>0</v>
      </c>
    </row>
    <row r="535" spans="1:9" x14ac:dyDescent="0.2">
      <c r="A535" s="2">
        <v>11</v>
      </c>
      <c r="B535" s="1" t="s">
        <v>69</v>
      </c>
      <c r="C535" s="4">
        <v>8</v>
      </c>
      <c r="D535" s="8">
        <v>2.16</v>
      </c>
      <c r="E535" s="4">
        <v>1</v>
      </c>
      <c r="F535" s="8">
        <v>0.51</v>
      </c>
      <c r="G535" s="4">
        <v>7</v>
      </c>
      <c r="H535" s="8">
        <v>4.1399999999999997</v>
      </c>
      <c r="I535" s="4">
        <v>0</v>
      </c>
    </row>
    <row r="536" spans="1:9" x14ac:dyDescent="0.2">
      <c r="A536" s="2">
        <v>12</v>
      </c>
      <c r="B536" s="1" t="s">
        <v>65</v>
      </c>
      <c r="C536" s="4">
        <v>6</v>
      </c>
      <c r="D536" s="8">
        <v>1.62</v>
      </c>
      <c r="E536" s="4">
        <v>5</v>
      </c>
      <c r="F536" s="8">
        <v>2.5299999999999998</v>
      </c>
      <c r="G536" s="4">
        <v>1</v>
      </c>
      <c r="H536" s="8">
        <v>0.59</v>
      </c>
      <c r="I536" s="4">
        <v>0</v>
      </c>
    </row>
    <row r="537" spans="1:9" x14ac:dyDescent="0.2">
      <c r="A537" s="2">
        <v>12</v>
      </c>
      <c r="B537" s="1" t="s">
        <v>67</v>
      </c>
      <c r="C537" s="4">
        <v>6</v>
      </c>
      <c r="D537" s="8">
        <v>1.62</v>
      </c>
      <c r="E537" s="4">
        <v>0</v>
      </c>
      <c r="F537" s="8">
        <v>0</v>
      </c>
      <c r="G537" s="4">
        <v>6</v>
      </c>
      <c r="H537" s="8">
        <v>3.55</v>
      </c>
      <c r="I537" s="4">
        <v>0</v>
      </c>
    </row>
    <row r="538" spans="1:9" x14ac:dyDescent="0.2">
      <c r="A538" s="2">
        <v>14</v>
      </c>
      <c r="B538" s="1" t="s">
        <v>84</v>
      </c>
      <c r="C538" s="4">
        <v>5</v>
      </c>
      <c r="D538" s="8">
        <v>1.35</v>
      </c>
      <c r="E538" s="4">
        <v>2</v>
      </c>
      <c r="F538" s="8">
        <v>1.01</v>
      </c>
      <c r="G538" s="4">
        <v>2</v>
      </c>
      <c r="H538" s="8">
        <v>1.18</v>
      </c>
      <c r="I538" s="4">
        <v>1</v>
      </c>
    </row>
    <row r="539" spans="1:9" x14ac:dyDescent="0.2">
      <c r="A539" s="2">
        <v>14</v>
      </c>
      <c r="B539" s="1" t="s">
        <v>106</v>
      </c>
      <c r="C539" s="4">
        <v>5</v>
      </c>
      <c r="D539" s="8">
        <v>1.35</v>
      </c>
      <c r="E539" s="4">
        <v>2</v>
      </c>
      <c r="F539" s="8">
        <v>1.01</v>
      </c>
      <c r="G539" s="4">
        <v>2</v>
      </c>
      <c r="H539" s="8">
        <v>1.18</v>
      </c>
      <c r="I539" s="4">
        <v>0</v>
      </c>
    </row>
    <row r="540" spans="1:9" x14ac:dyDescent="0.2">
      <c r="A540" s="2">
        <v>14</v>
      </c>
      <c r="B540" s="1" t="s">
        <v>75</v>
      </c>
      <c r="C540" s="4">
        <v>5</v>
      </c>
      <c r="D540" s="8">
        <v>1.35</v>
      </c>
      <c r="E540" s="4">
        <v>3</v>
      </c>
      <c r="F540" s="8">
        <v>1.52</v>
      </c>
      <c r="G540" s="4">
        <v>1</v>
      </c>
      <c r="H540" s="8">
        <v>0.59</v>
      </c>
      <c r="I540" s="4">
        <v>0</v>
      </c>
    </row>
    <row r="541" spans="1:9" x14ac:dyDescent="0.2">
      <c r="A541" s="2">
        <v>14</v>
      </c>
      <c r="B541" s="1" t="s">
        <v>76</v>
      </c>
      <c r="C541" s="4">
        <v>5</v>
      </c>
      <c r="D541" s="8">
        <v>1.35</v>
      </c>
      <c r="E541" s="4">
        <v>5</v>
      </c>
      <c r="F541" s="8">
        <v>2.5299999999999998</v>
      </c>
      <c r="G541" s="4">
        <v>0</v>
      </c>
      <c r="H541" s="8">
        <v>0</v>
      </c>
      <c r="I541" s="4">
        <v>0</v>
      </c>
    </row>
    <row r="542" spans="1:9" x14ac:dyDescent="0.2">
      <c r="A542" s="2">
        <v>18</v>
      </c>
      <c r="B542" s="1" t="s">
        <v>105</v>
      </c>
      <c r="C542" s="4">
        <v>4</v>
      </c>
      <c r="D542" s="8">
        <v>1.08</v>
      </c>
      <c r="E542" s="4">
        <v>2</v>
      </c>
      <c r="F542" s="8">
        <v>1.01</v>
      </c>
      <c r="G542" s="4">
        <v>2</v>
      </c>
      <c r="H542" s="8">
        <v>1.18</v>
      </c>
      <c r="I542" s="4">
        <v>0</v>
      </c>
    </row>
    <row r="543" spans="1:9" x14ac:dyDescent="0.2">
      <c r="A543" s="2">
        <v>18</v>
      </c>
      <c r="B543" s="1" t="s">
        <v>87</v>
      </c>
      <c r="C543" s="4">
        <v>4</v>
      </c>
      <c r="D543" s="8">
        <v>1.08</v>
      </c>
      <c r="E543" s="4">
        <v>2</v>
      </c>
      <c r="F543" s="8">
        <v>1.01</v>
      </c>
      <c r="G543" s="4">
        <v>2</v>
      </c>
      <c r="H543" s="8">
        <v>1.18</v>
      </c>
      <c r="I543" s="4">
        <v>0</v>
      </c>
    </row>
    <row r="544" spans="1:9" x14ac:dyDescent="0.2">
      <c r="A544" s="2">
        <v>18</v>
      </c>
      <c r="B544" s="1" t="s">
        <v>71</v>
      </c>
      <c r="C544" s="4">
        <v>4</v>
      </c>
      <c r="D544" s="8">
        <v>1.08</v>
      </c>
      <c r="E544" s="4">
        <v>3</v>
      </c>
      <c r="F544" s="8">
        <v>1.52</v>
      </c>
      <c r="G544" s="4">
        <v>1</v>
      </c>
      <c r="H544" s="8">
        <v>0.59</v>
      </c>
      <c r="I544" s="4">
        <v>0</v>
      </c>
    </row>
    <row r="545" spans="1:9" x14ac:dyDescent="0.2">
      <c r="A545" s="2">
        <v>18</v>
      </c>
      <c r="B545" s="1" t="s">
        <v>107</v>
      </c>
      <c r="C545" s="4">
        <v>4</v>
      </c>
      <c r="D545" s="8">
        <v>1.08</v>
      </c>
      <c r="E545" s="4">
        <v>0</v>
      </c>
      <c r="F545" s="8">
        <v>0</v>
      </c>
      <c r="G545" s="4">
        <v>4</v>
      </c>
      <c r="H545" s="8">
        <v>2.37</v>
      </c>
      <c r="I545" s="4">
        <v>0</v>
      </c>
    </row>
    <row r="546" spans="1:9" x14ac:dyDescent="0.2">
      <c r="A546" s="1"/>
      <c r="C546" s="4"/>
      <c r="D546" s="8"/>
      <c r="E546" s="4"/>
      <c r="F546" s="8"/>
      <c r="G546" s="4"/>
      <c r="H546" s="8"/>
      <c r="I546" s="4"/>
    </row>
    <row r="547" spans="1:9" x14ac:dyDescent="0.2">
      <c r="A547" s="1" t="s">
        <v>23</v>
      </c>
      <c r="C547" s="4"/>
      <c r="D547" s="8"/>
      <c r="E547" s="4"/>
      <c r="F547" s="8"/>
      <c r="G547" s="4"/>
      <c r="H547" s="8"/>
      <c r="I547" s="4"/>
    </row>
    <row r="548" spans="1:9" x14ac:dyDescent="0.2">
      <c r="A548" s="2">
        <v>1</v>
      </c>
      <c r="B548" s="1" t="s">
        <v>88</v>
      </c>
      <c r="C548" s="4">
        <v>91</v>
      </c>
      <c r="D548" s="8">
        <v>21.26</v>
      </c>
      <c r="E548" s="4">
        <v>49</v>
      </c>
      <c r="F548" s="8">
        <v>21.21</v>
      </c>
      <c r="G548" s="4">
        <v>42</v>
      </c>
      <c r="H548" s="8">
        <v>21.54</v>
      </c>
      <c r="I548" s="4">
        <v>0</v>
      </c>
    </row>
    <row r="549" spans="1:9" x14ac:dyDescent="0.2">
      <c r="A549" s="2">
        <v>2</v>
      </c>
      <c r="B549" s="1" t="s">
        <v>73</v>
      </c>
      <c r="C549" s="4">
        <v>77</v>
      </c>
      <c r="D549" s="8">
        <v>17.989999999999998</v>
      </c>
      <c r="E549" s="4">
        <v>59</v>
      </c>
      <c r="F549" s="8">
        <v>25.54</v>
      </c>
      <c r="G549" s="4">
        <v>18</v>
      </c>
      <c r="H549" s="8">
        <v>9.23</v>
      </c>
      <c r="I549" s="4">
        <v>0</v>
      </c>
    </row>
    <row r="550" spans="1:9" x14ac:dyDescent="0.2">
      <c r="A550" s="2">
        <v>3</v>
      </c>
      <c r="B550" s="1" t="s">
        <v>66</v>
      </c>
      <c r="C550" s="4">
        <v>34</v>
      </c>
      <c r="D550" s="8">
        <v>7.94</v>
      </c>
      <c r="E550" s="4">
        <v>12</v>
      </c>
      <c r="F550" s="8">
        <v>5.19</v>
      </c>
      <c r="G550" s="4">
        <v>22</v>
      </c>
      <c r="H550" s="8">
        <v>11.28</v>
      </c>
      <c r="I550" s="4">
        <v>0</v>
      </c>
    </row>
    <row r="551" spans="1:9" x14ac:dyDescent="0.2">
      <c r="A551" s="2">
        <v>4</v>
      </c>
      <c r="B551" s="1" t="s">
        <v>70</v>
      </c>
      <c r="C551" s="4">
        <v>33</v>
      </c>
      <c r="D551" s="8">
        <v>7.71</v>
      </c>
      <c r="E551" s="4">
        <v>19</v>
      </c>
      <c r="F551" s="8">
        <v>8.23</v>
      </c>
      <c r="G551" s="4">
        <v>14</v>
      </c>
      <c r="H551" s="8">
        <v>7.18</v>
      </c>
      <c r="I551" s="4">
        <v>0</v>
      </c>
    </row>
    <row r="552" spans="1:9" x14ac:dyDescent="0.2">
      <c r="A552" s="2">
        <v>5</v>
      </c>
      <c r="B552" s="1" t="s">
        <v>59</v>
      </c>
      <c r="C552" s="4">
        <v>26</v>
      </c>
      <c r="D552" s="8">
        <v>6.07</v>
      </c>
      <c r="E552" s="4">
        <v>9</v>
      </c>
      <c r="F552" s="8">
        <v>3.9</v>
      </c>
      <c r="G552" s="4">
        <v>17</v>
      </c>
      <c r="H552" s="8">
        <v>8.7200000000000006</v>
      </c>
      <c r="I552" s="4">
        <v>0</v>
      </c>
    </row>
    <row r="553" spans="1:9" x14ac:dyDescent="0.2">
      <c r="A553" s="2">
        <v>5</v>
      </c>
      <c r="B553" s="1" t="s">
        <v>74</v>
      </c>
      <c r="C553" s="4">
        <v>26</v>
      </c>
      <c r="D553" s="8">
        <v>6.07</v>
      </c>
      <c r="E553" s="4">
        <v>19</v>
      </c>
      <c r="F553" s="8">
        <v>8.23</v>
      </c>
      <c r="G553" s="4">
        <v>7</v>
      </c>
      <c r="H553" s="8">
        <v>3.59</v>
      </c>
      <c r="I553" s="4">
        <v>0</v>
      </c>
    </row>
    <row r="554" spans="1:9" x14ac:dyDescent="0.2">
      <c r="A554" s="2">
        <v>7</v>
      </c>
      <c r="B554" s="1" t="s">
        <v>68</v>
      </c>
      <c r="C554" s="4">
        <v>22</v>
      </c>
      <c r="D554" s="8">
        <v>5.14</v>
      </c>
      <c r="E554" s="4">
        <v>12</v>
      </c>
      <c r="F554" s="8">
        <v>5.19</v>
      </c>
      <c r="G554" s="4">
        <v>10</v>
      </c>
      <c r="H554" s="8">
        <v>5.13</v>
      </c>
      <c r="I554" s="4">
        <v>0</v>
      </c>
    </row>
    <row r="555" spans="1:9" x14ac:dyDescent="0.2">
      <c r="A555" s="2">
        <v>8</v>
      </c>
      <c r="B555" s="1" t="s">
        <v>60</v>
      </c>
      <c r="C555" s="4">
        <v>18</v>
      </c>
      <c r="D555" s="8">
        <v>4.21</v>
      </c>
      <c r="E555" s="4">
        <v>13</v>
      </c>
      <c r="F555" s="8">
        <v>5.63</v>
      </c>
      <c r="G555" s="4">
        <v>5</v>
      </c>
      <c r="H555" s="8">
        <v>2.56</v>
      </c>
      <c r="I555" s="4">
        <v>0</v>
      </c>
    </row>
    <row r="556" spans="1:9" x14ac:dyDescent="0.2">
      <c r="A556" s="2">
        <v>9</v>
      </c>
      <c r="B556" s="1" t="s">
        <v>61</v>
      </c>
      <c r="C556" s="4">
        <v>11</v>
      </c>
      <c r="D556" s="8">
        <v>2.57</v>
      </c>
      <c r="E556" s="4">
        <v>4</v>
      </c>
      <c r="F556" s="8">
        <v>1.73</v>
      </c>
      <c r="G556" s="4">
        <v>7</v>
      </c>
      <c r="H556" s="8">
        <v>3.59</v>
      </c>
      <c r="I556" s="4">
        <v>0</v>
      </c>
    </row>
    <row r="557" spans="1:9" x14ac:dyDescent="0.2">
      <c r="A557" s="2">
        <v>10</v>
      </c>
      <c r="B557" s="1" t="s">
        <v>65</v>
      </c>
      <c r="C557" s="4">
        <v>9</v>
      </c>
      <c r="D557" s="8">
        <v>2.1</v>
      </c>
      <c r="E557" s="4">
        <v>3</v>
      </c>
      <c r="F557" s="8">
        <v>1.3</v>
      </c>
      <c r="G557" s="4">
        <v>6</v>
      </c>
      <c r="H557" s="8">
        <v>3.08</v>
      </c>
      <c r="I557" s="4">
        <v>0</v>
      </c>
    </row>
    <row r="558" spans="1:9" x14ac:dyDescent="0.2">
      <c r="A558" s="2">
        <v>10</v>
      </c>
      <c r="B558" s="1" t="s">
        <v>67</v>
      </c>
      <c r="C558" s="4">
        <v>9</v>
      </c>
      <c r="D558" s="8">
        <v>2.1</v>
      </c>
      <c r="E558" s="4">
        <v>3</v>
      </c>
      <c r="F558" s="8">
        <v>1.3</v>
      </c>
      <c r="G558" s="4">
        <v>6</v>
      </c>
      <c r="H558" s="8">
        <v>3.08</v>
      </c>
      <c r="I558" s="4">
        <v>0</v>
      </c>
    </row>
    <row r="559" spans="1:9" x14ac:dyDescent="0.2">
      <c r="A559" s="2">
        <v>12</v>
      </c>
      <c r="B559" s="1" t="s">
        <v>106</v>
      </c>
      <c r="C559" s="4">
        <v>8</v>
      </c>
      <c r="D559" s="8">
        <v>1.87</v>
      </c>
      <c r="E559" s="4">
        <v>2</v>
      </c>
      <c r="F559" s="8">
        <v>0.87</v>
      </c>
      <c r="G559" s="4">
        <v>6</v>
      </c>
      <c r="H559" s="8">
        <v>3.08</v>
      </c>
      <c r="I559" s="4">
        <v>0</v>
      </c>
    </row>
    <row r="560" spans="1:9" x14ac:dyDescent="0.2">
      <c r="A560" s="2">
        <v>13</v>
      </c>
      <c r="B560" s="1" t="s">
        <v>71</v>
      </c>
      <c r="C560" s="4">
        <v>6</v>
      </c>
      <c r="D560" s="8">
        <v>1.4</v>
      </c>
      <c r="E560" s="4">
        <v>3</v>
      </c>
      <c r="F560" s="8">
        <v>1.3</v>
      </c>
      <c r="G560" s="4">
        <v>3</v>
      </c>
      <c r="H560" s="8">
        <v>1.54</v>
      </c>
      <c r="I560" s="4">
        <v>0</v>
      </c>
    </row>
    <row r="561" spans="1:9" x14ac:dyDescent="0.2">
      <c r="A561" s="2">
        <v>13</v>
      </c>
      <c r="B561" s="1" t="s">
        <v>72</v>
      </c>
      <c r="C561" s="4">
        <v>6</v>
      </c>
      <c r="D561" s="8">
        <v>1.4</v>
      </c>
      <c r="E561" s="4">
        <v>4</v>
      </c>
      <c r="F561" s="8">
        <v>1.73</v>
      </c>
      <c r="G561" s="4">
        <v>2</v>
      </c>
      <c r="H561" s="8">
        <v>1.03</v>
      </c>
      <c r="I561" s="4">
        <v>0</v>
      </c>
    </row>
    <row r="562" spans="1:9" x14ac:dyDescent="0.2">
      <c r="A562" s="2">
        <v>13</v>
      </c>
      <c r="B562" s="1" t="s">
        <v>75</v>
      </c>
      <c r="C562" s="4">
        <v>6</v>
      </c>
      <c r="D562" s="8">
        <v>1.4</v>
      </c>
      <c r="E562" s="4">
        <v>5</v>
      </c>
      <c r="F562" s="8">
        <v>2.16</v>
      </c>
      <c r="G562" s="4">
        <v>0</v>
      </c>
      <c r="H562" s="8">
        <v>0</v>
      </c>
      <c r="I562" s="4">
        <v>0</v>
      </c>
    </row>
    <row r="563" spans="1:9" x14ac:dyDescent="0.2">
      <c r="A563" s="2">
        <v>16</v>
      </c>
      <c r="B563" s="1" t="s">
        <v>84</v>
      </c>
      <c r="C563" s="4">
        <v>5</v>
      </c>
      <c r="D563" s="8">
        <v>1.17</v>
      </c>
      <c r="E563" s="4">
        <v>2</v>
      </c>
      <c r="F563" s="8">
        <v>0.87</v>
      </c>
      <c r="G563" s="4">
        <v>3</v>
      </c>
      <c r="H563" s="8">
        <v>1.54</v>
      </c>
      <c r="I563" s="4">
        <v>0</v>
      </c>
    </row>
    <row r="564" spans="1:9" x14ac:dyDescent="0.2">
      <c r="A564" s="2">
        <v>17</v>
      </c>
      <c r="B564" s="1" t="s">
        <v>69</v>
      </c>
      <c r="C564" s="4">
        <v>4</v>
      </c>
      <c r="D564" s="8">
        <v>0.93</v>
      </c>
      <c r="E564" s="4">
        <v>1</v>
      </c>
      <c r="F564" s="8">
        <v>0.43</v>
      </c>
      <c r="G564" s="4">
        <v>3</v>
      </c>
      <c r="H564" s="8">
        <v>1.54</v>
      </c>
      <c r="I564" s="4">
        <v>0</v>
      </c>
    </row>
    <row r="565" spans="1:9" x14ac:dyDescent="0.2">
      <c r="A565" s="2">
        <v>17</v>
      </c>
      <c r="B565" s="1" t="s">
        <v>113</v>
      </c>
      <c r="C565" s="4">
        <v>4</v>
      </c>
      <c r="D565" s="8">
        <v>0.93</v>
      </c>
      <c r="E565" s="4">
        <v>1</v>
      </c>
      <c r="F565" s="8">
        <v>0.43</v>
      </c>
      <c r="G565" s="4">
        <v>3</v>
      </c>
      <c r="H565" s="8">
        <v>1.54</v>
      </c>
      <c r="I565" s="4">
        <v>0</v>
      </c>
    </row>
    <row r="566" spans="1:9" x14ac:dyDescent="0.2">
      <c r="A566" s="2">
        <v>17</v>
      </c>
      <c r="B566" s="1" t="s">
        <v>89</v>
      </c>
      <c r="C566" s="4">
        <v>4</v>
      </c>
      <c r="D566" s="8">
        <v>0.93</v>
      </c>
      <c r="E566" s="4">
        <v>1</v>
      </c>
      <c r="F566" s="8">
        <v>0.43</v>
      </c>
      <c r="G566" s="4">
        <v>3</v>
      </c>
      <c r="H566" s="8">
        <v>1.54</v>
      </c>
      <c r="I566" s="4">
        <v>0</v>
      </c>
    </row>
    <row r="567" spans="1:9" x14ac:dyDescent="0.2">
      <c r="A567" s="2">
        <v>20</v>
      </c>
      <c r="B567" s="1" t="s">
        <v>87</v>
      </c>
      <c r="C567" s="4">
        <v>3</v>
      </c>
      <c r="D567" s="8">
        <v>0.7</v>
      </c>
      <c r="E567" s="4">
        <v>1</v>
      </c>
      <c r="F567" s="8">
        <v>0.43</v>
      </c>
      <c r="G567" s="4">
        <v>2</v>
      </c>
      <c r="H567" s="8">
        <v>1.03</v>
      </c>
      <c r="I567" s="4">
        <v>0</v>
      </c>
    </row>
    <row r="568" spans="1:9" x14ac:dyDescent="0.2">
      <c r="A568" s="2">
        <v>20</v>
      </c>
      <c r="B568" s="1" t="s">
        <v>76</v>
      </c>
      <c r="C568" s="4">
        <v>3</v>
      </c>
      <c r="D568" s="8">
        <v>0.7</v>
      </c>
      <c r="E568" s="4">
        <v>2</v>
      </c>
      <c r="F568" s="8">
        <v>0.87</v>
      </c>
      <c r="G568" s="4">
        <v>1</v>
      </c>
      <c r="H568" s="8">
        <v>0.51</v>
      </c>
      <c r="I568" s="4">
        <v>0</v>
      </c>
    </row>
    <row r="569" spans="1:9" x14ac:dyDescent="0.2">
      <c r="A569" s="1"/>
      <c r="C569" s="4"/>
      <c r="D569" s="8"/>
      <c r="E569" s="4"/>
      <c r="F569" s="8"/>
      <c r="G569" s="4"/>
      <c r="H569" s="8"/>
      <c r="I569" s="4"/>
    </row>
    <row r="570" spans="1:9" x14ac:dyDescent="0.2">
      <c r="A570" s="1" t="s">
        <v>24</v>
      </c>
      <c r="C570" s="4"/>
      <c r="D570" s="8"/>
      <c r="E570" s="4"/>
      <c r="F570" s="8"/>
      <c r="G570" s="4"/>
      <c r="H570" s="8"/>
      <c r="I570" s="4"/>
    </row>
    <row r="571" spans="1:9" x14ac:dyDescent="0.2">
      <c r="A571" s="2">
        <v>1</v>
      </c>
      <c r="B571" s="1" t="s">
        <v>59</v>
      </c>
      <c r="C571" s="4">
        <v>16</v>
      </c>
      <c r="D571" s="8">
        <v>19.05</v>
      </c>
      <c r="E571" s="4">
        <v>8</v>
      </c>
      <c r="F571" s="8">
        <v>13.56</v>
      </c>
      <c r="G571" s="4">
        <v>8</v>
      </c>
      <c r="H571" s="8">
        <v>32</v>
      </c>
      <c r="I571" s="4">
        <v>0</v>
      </c>
    </row>
    <row r="572" spans="1:9" x14ac:dyDescent="0.2">
      <c r="A572" s="2">
        <v>2</v>
      </c>
      <c r="B572" s="1" t="s">
        <v>74</v>
      </c>
      <c r="C572" s="4">
        <v>12</v>
      </c>
      <c r="D572" s="8">
        <v>14.29</v>
      </c>
      <c r="E572" s="4">
        <v>11</v>
      </c>
      <c r="F572" s="8">
        <v>18.64</v>
      </c>
      <c r="G572" s="4">
        <v>1</v>
      </c>
      <c r="H572" s="8">
        <v>4</v>
      </c>
      <c r="I572" s="4">
        <v>0</v>
      </c>
    </row>
    <row r="573" spans="1:9" x14ac:dyDescent="0.2">
      <c r="A573" s="2">
        <v>3</v>
      </c>
      <c r="B573" s="1" t="s">
        <v>61</v>
      </c>
      <c r="C573" s="4">
        <v>7</v>
      </c>
      <c r="D573" s="8">
        <v>8.33</v>
      </c>
      <c r="E573" s="4">
        <v>4</v>
      </c>
      <c r="F573" s="8">
        <v>6.78</v>
      </c>
      <c r="G573" s="4">
        <v>3</v>
      </c>
      <c r="H573" s="8">
        <v>12</v>
      </c>
      <c r="I573" s="4">
        <v>0</v>
      </c>
    </row>
    <row r="574" spans="1:9" x14ac:dyDescent="0.2">
      <c r="A574" s="2">
        <v>4</v>
      </c>
      <c r="B574" s="1" t="s">
        <v>60</v>
      </c>
      <c r="C574" s="4">
        <v>6</v>
      </c>
      <c r="D574" s="8">
        <v>7.14</v>
      </c>
      <c r="E574" s="4">
        <v>5</v>
      </c>
      <c r="F574" s="8">
        <v>8.4700000000000006</v>
      </c>
      <c r="G574" s="4">
        <v>1</v>
      </c>
      <c r="H574" s="8">
        <v>4</v>
      </c>
      <c r="I574" s="4">
        <v>0</v>
      </c>
    </row>
    <row r="575" spans="1:9" x14ac:dyDescent="0.2">
      <c r="A575" s="2">
        <v>4</v>
      </c>
      <c r="B575" s="1" t="s">
        <v>75</v>
      </c>
      <c r="C575" s="4">
        <v>6</v>
      </c>
      <c r="D575" s="8">
        <v>7.14</v>
      </c>
      <c r="E575" s="4">
        <v>6</v>
      </c>
      <c r="F575" s="8">
        <v>10.17</v>
      </c>
      <c r="G575" s="4">
        <v>0</v>
      </c>
      <c r="H575" s="8">
        <v>0</v>
      </c>
      <c r="I575" s="4">
        <v>0</v>
      </c>
    </row>
    <row r="576" spans="1:9" x14ac:dyDescent="0.2">
      <c r="A576" s="2">
        <v>6</v>
      </c>
      <c r="B576" s="1" t="s">
        <v>85</v>
      </c>
      <c r="C576" s="4">
        <v>4</v>
      </c>
      <c r="D576" s="8">
        <v>4.76</v>
      </c>
      <c r="E576" s="4">
        <v>2</v>
      </c>
      <c r="F576" s="8">
        <v>3.39</v>
      </c>
      <c r="G576" s="4">
        <v>2</v>
      </c>
      <c r="H576" s="8">
        <v>8</v>
      </c>
      <c r="I576" s="4">
        <v>0</v>
      </c>
    </row>
    <row r="577" spans="1:9" x14ac:dyDescent="0.2">
      <c r="A577" s="2">
        <v>7</v>
      </c>
      <c r="B577" s="1" t="s">
        <v>92</v>
      </c>
      <c r="C577" s="4">
        <v>3</v>
      </c>
      <c r="D577" s="8">
        <v>3.57</v>
      </c>
      <c r="E577" s="4">
        <v>2</v>
      </c>
      <c r="F577" s="8">
        <v>3.39</v>
      </c>
      <c r="G577" s="4">
        <v>1</v>
      </c>
      <c r="H577" s="8">
        <v>4</v>
      </c>
      <c r="I577" s="4">
        <v>0</v>
      </c>
    </row>
    <row r="578" spans="1:9" x14ac:dyDescent="0.2">
      <c r="A578" s="2">
        <v>7</v>
      </c>
      <c r="B578" s="1" t="s">
        <v>65</v>
      </c>
      <c r="C578" s="4">
        <v>3</v>
      </c>
      <c r="D578" s="8">
        <v>3.57</v>
      </c>
      <c r="E578" s="4">
        <v>3</v>
      </c>
      <c r="F578" s="8">
        <v>5.08</v>
      </c>
      <c r="G578" s="4">
        <v>0</v>
      </c>
      <c r="H578" s="8">
        <v>0</v>
      </c>
      <c r="I578" s="4">
        <v>0</v>
      </c>
    </row>
    <row r="579" spans="1:9" x14ac:dyDescent="0.2">
      <c r="A579" s="2">
        <v>7</v>
      </c>
      <c r="B579" s="1" t="s">
        <v>98</v>
      </c>
      <c r="C579" s="4">
        <v>3</v>
      </c>
      <c r="D579" s="8">
        <v>3.57</v>
      </c>
      <c r="E579" s="4">
        <v>0</v>
      </c>
      <c r="F579" s="8">
        <v>0</v>
      </c>
      <c r="G579" s="4">
        <v>3</v>
      </c>
      <c r="H579" s="8">
        <v>12</v>
      </c>
      <c r="I579" s="4">
        <v>0</v>
      </c>
    </row>
    <row r="580" spans="1:9" x14ac:dyDescent="0.2">
      <c r="A580" s="2">
        <v>7</v>
      </c>
      <c r="B580" s="1" t="s">
        <v>76</v>
      </c>
      <c r="C580" s="4">
        <v>3</v>
      </c>
      <c r="D580" s="8">
        <v>3.57</v>
      </c>
      <c r="E580" s="4">
        <v>3</v>
      </c>
      <c r="F580" s="8">
        <v>5.08</v>
      </c>
      <c r="G580" s="4">
        <v>0</v>
      </c>
      <c r="H580" s="8">
        <v>0</v>
      </c>
      <c r="I580" s="4">
        <v>0</v>
      </c>
    </row>
    <row r="581" spans="1:9" x14ac:dyDescent="0.2">
      <c r="A581" s="2">
        <v>11</v>
      </c>
      <c r="B581" s="1" t="s">
        <v>84</v>
      </c>
      <c r="C581" s="4">
        <v>2</v>
      </c>
      <c r="D581" s="8">
        <v>2.38</v>
      </c>
      <c r="E581" s="4">
        <v>2</v>
      </c>
      <c r="F581" s="8">
        <v>3.39</v>
      </c>
      <c r="G581" s="4">
        <v>0</v>
      </c>
      <c r="H581" s="8">
        <v>0</v>
      </c>
      <c r="I581" s="4">
        <v>0</v>
      </c>
    </row>
    <row r="582" spans="1:9" x14ac:dyDescent="0.2">
      <c r="A582" s="2">
        <v>11</v>
      </c>
      <c r="B582" s="1" t="s">
        <v>81</v>
      </c>
      <c r="C582" s="4">
        <v>2</v>
      </c>
      <c r="D582" s="8">
        <v>2.38</v>
      </c>
      <c r="E582" s="4">
        <v>2</v>
      </c>
      <c r="F582" s="8">
        <v>3.39</v>
      </c>
      <c r="G582" s="4">
        <v>0</v>
      </c>
      <c r="H582" s="8">
        <v>0</v>
      </c>
      <c r="I582" s="4">
        <v>0</v>
      </c>
    </row>
    <row r="583" spans="1:9" x14ac:dyDescent="0.2">
      <c r="A583" s="2">
        <v>11</v>
      </c>
      <c r="B583" s="1" t="s">
        <v>66</v>
      </c>
      <c r="C583" s="4">
        <v>2</v>
      </c>
      <c r="D583" s="8">
        <v>2.38</v>
      </c>
      <c r="E583" s="4">
        <v>2</v>
      </c>
      <c r="F583" s="8">
        <v>3.39</v>
      </c>
      <c r="G583" s="4">
        <v>0</v>
      </c>
      <c r="H583" s="8">
        <v>0</v>
      </c>
      <c r="I583" s="4">
        <v>0</v>
      </c>
    </row>
    <row r="584" spans="1:9" x14ac:dyDescent="0.2">
      <c r="A584" s="2">
        <v>11</v>
      </c>
      <c r="B584" s="1" t="s">
        <v>88</v>
      </c>
      <c r="C584" s="4">
        <v>2</v>
      </c>
      <c r="D584" s="8">
        <v>2.38</v>
      </c>
      <c r="E584" s="4">
        <v>1</v>
      </c>
      <c r="F584" s="8">
        <v>1.69</v>
      </c>
      <c r="G584" s="4">
        <v>1</v>
      </c>
      <c r="H584" s="8">
        <v>4</v>
      </c>
      <c r="I584" s="4">
        <v>0</v>
      </c>
    </row>
    <row r="585" spans="1:9" x14ac:dyDescent="0.2">
      <c r="A585" s="2">
        <v>11</v>
      </c>
      <c r="B585" s="1" t="s">
        <v>73</v>
      </c>
      <c r="C585" s="4">
        <v>2</v>
      </c>
      <c r="D585" s="8">
        <v>2.38</v>
      </c>
      <c r="E585" s="4">
        <v>2</v>
      </c>
      <c r="F585" s="8">
        <v>3.39</v>
      </c>
      <c r="G585" s="4">
        <v>0</v>
      </c>
      <c r="H585" s="8">
        <v>0</v>
      </c>
      <c r="I585" s="4">
        <v>0</v>
      </c>
    </row>
    <row r="586" spans="1:9" x14ac:dyDescent="0.2">
      <c r="A586" s="2">
        <v>16</v>
      </c>
      <c r="B586" s="1" t="s">
        <v>87</v>
      </c>
      <c r="C586" s="4">
        <v>1</v>
      </c>
      <c r="D586" s="8">
        <v>1.19</v>
      </c>
      <c r="E586" s="4">
        <v>1</v>
      </c>
      <c r="F586" s="8">
        <v>1.69</v>
      </c>
      <c r="G586" s="4">
        <v>0</v>
      </c>
      <c r="H586" s="8">
        <v>0</v>
      </c>
      <c r="I586" s="4">
        <v>0</v>
      </c>
    </row>
    <row r="587" spans="1:9" x14ac:dyDescent="0.2">
      <c r="A587" s="2">
        <v>16</v>
      </c>
      <c r="B587" s="1" t="s">
        <v>67</v>
      </c>
      <c r="C587" s="4">
        <v>1</v>
      </c>
      <c r="D587" s="8">
        <v>1.19</v>
      </c>
      <c r="E587" s="4">
        <v>1</v>
      </c>
      <c r="F587" s="8">
        <v>1.69</v>
      </c>
      <c r="G587" s="4">
        <v>0</v>
      </c>
      <c r="H587" s="8">
        <v>0</v>
      </c>
      <c r="I587" s="4">
        <v>0</v>
      </c>
    </row>
    <row r="588" spans="1:9" x14ac:dyDescent="0.2">
      <c r="A588" s="2">
        <v>16</v>
      </c>
      <c r="B588" s="1" t="s">
        <v>68</v>
      </c>
      <c r="C588" s="4">
        <v>1</v>
      </c>
      <c r="D588" s="8">
        <v>1.19</v>
      </c>
      <c r="E588" s="4">
        <v>1</v>
      </c>
      <c r="F588" s="8">
        <v>1.69</v>
      </c>
      <c r="G588" s="4">
        <v>0</v>
      </c>
      <c r="H588" s="8">
        <v>0</v>
      </c>
      <c r="I588" s="4">
        <v>0</v>
      </c>
    </row>
    <row r="589" spans="1:9" x14ac:dyDescent="0.2">
      <c r="A589" s="2">
        <v>16</v>
      </c>
      <c r="B589" s="1" t="s">
        <v>69</v>
      </c>
      <c r="C589" s="4">
        <v>1</v>
      </c>
      <c r="D589" s="8">
        <v>1.19</v>
      </c>
      <c r="E589" s="4">
        <v>1</v>
      </c>
      <c r="F589" s="8">
        <v>1.69</v>
      </c>
      <c r="G589" s="4">
        <v>0</v>
      </c>
      <c r="H589" s="8">
        <v>0</v>
      </c>
      <c r="I589" s="4">
        <v>0</v>
      </c>
    </row>
    <row r="590" spans="1:9" x14ac:dyDescent="0.2">
      <c r="A590" s="2">
        <v>16</v>
      </c>
      <c r="B590" s="1" t="s">
        <v>70</v>
      </c>
      <c r="C590" s="4">
        <v>1</v>
      </c>
      <c r="D590" s="8">
        <v>1.19</v>
      </c>
      <c r="E590" s="4">
        <v>0</v>
      </c>
      <c r="F590" s="8">
        <v>0</v>
      </c>
      <c r="G590" s="4">
        <v>1</v>
      </c>
      <c r="H590" s="8">
        <v>4</v>
      </c>
      <c r="I590" s="4">
        <v>0</v>
      </c>
    </row>
    <row r="591" spans="1:9" x14ac:dyDescent="0.2">
      <c r="A591" s="2">
        <v>16</v>
      </c>
      <c r="B591" s="1" t="s">
        <v>71</v>
      </c>
      <c r="C591" s="4">
        <v>1</v>
      </c>
      <c r="D591" s="8">
        <v>1.19</v>
      </c>
      <c r="E591" s="4">
        <v>0</v>
      </c>
      <c r="F591" s="8">
        <v>0</v>
      </c>
      <c r="G591" s="4">
        <v>1</v>
      </c>
      <c r="H591" s="8">
        <v>4</v>
      </c>
      <c r="I591" s="4">
        <v>0</v>
      </c>
    </row>
    <row r="592" spans="1:9" x14ac:dyDescent="0.2">
      <c r="A592" s="2">
        <v>16</v>
      </c>
      <c r="B592" s="1" t="s">
        <v>72</v>
      </c>
      <c r="C592" s="4">
        <v>1</v>
      </c>
      <c r="D592" s="8">
        <v>1.19</v>
      </c>
      <c r="E592" s="4">
        <v>0</v>
      </c>
      <c r="F592" s="8">
        <v>0</v>
      </c>
      <c r="G592" s="4">
        <v>1</v>
      </c>
      <c r="H592" s="8">
        <v>4</v>
      </c>
      <c r="I592" s="4">
        <v>0</v>
      </c>
    </row>
    <row r="593" spans="1:9" x14ac:dyDescent="0.2">
      <c r="A593" s="2">
        <v>16</v>
      </c>
      <c r="B593" s="1" t="s">
        <v>77</v>
      </c>
      <c r="C593" s="4">
        <v>1</v>
      </c>
      <c r="D593" s="8">
        <v>1.19</v>
      </c>
      <c r="E593" s="4">
        <v>0</v>
      </c>
      <c r="F593" s="8">
        <v>0</v>
      </c>
      <c r="G593" s="4">
        <v>1</v>
      </c>
      <c r="H593" s="8">
        <v>4</v>
      </c>
      <c r="I593" s="4">
        <v>0</v>
      </c>
    </row>
    <row r="594" spans="1:9" x14ac:dyDescent="0.2">
      <c r="A594" s="2">
        <v>16</v>
      </c>
      <c r="B594" s="1" t="s">
        <v>78</v>
      </c>
      <c r="C594" s="4">
        <v>1</v>
      </c>
      <c r="D594" s="8">
        <v>1.19</v>
      </c>
      <c r="E594" s="4">
        <v>1</v>
      </c>
      <c r="F594" s="8">
        <v>1.69</v>
      </c>
      <c r="G594" s="4">
        <v>0</v>
      </c>
      <c r="H594" s="8">
        <v>0</v>
      </c>
      <c r="I594" s="4">
        <v>0</v>
      </c>
    </row>
    <row r="595" spans="1:9" x14ac:dyDescent="0.2">
      <c r="A595" s="2">
        <v>16</v>
      </c>
      <c r="B595" s="1" t="s">
        <v>100</v>
      </c>
      <c r="C595" s="4">
        <v>1</v>
      </c>
      <c r="D595" s="8">
        <v>1.19</v>
      </c>
      <c r="E595" s="4">
        <v>1</v>
      </c>
      <c r="F595" s="8">
        <v>1.69</v>
      </c>
      <c r="G595" s="4">
        <v>0</v>
      </c>
      <c r="H595" s="8">
        <v>0</v>
      </c>
      <c r="I595" s="4">
        <v>0</v>
      </c>
    </row>
    <row r="596" spans="1:9" x14ac:dyDescent="0.2">
      <c r="A596" s="2">
        <v>16</v>
      </c>
      <c r="B596" s="1" t="s">
        <v>107</v>
      </c>
      <c r="C596" s="4">
        <v>1</v>
      </c>
      <c r="D596" s="8">
        <v>1.19</v>
      </c>
      <c r="E596" s="4">
        <v>0</v>
      </c>
      <c r="F596" s="8">
        <v>0</v>
      </c>
      <c r="G596" s="4">
        <v>1</v>
      </c>
      <c r="H596" s="8">
        <v>4</v>
      </c>
      <c r="I596" s="4">
        <v>0</v>
      </c>
    </row>
    <row r="597" spans="1:9" x14ac:dyDescent="0.2">
      <c r="A597" s="1"/>
      <c r="C597" s="4"/>
      <c r="D597" s="8"/>
      <c r="E597" s="4"/>
      <c r="F597" s="8"/>
      <c r="G597" s="4"/>
      <c r="H597" s="8"/>
      <c r="I597" s="4"/>
    </row>
    <row r="598" spans="1:9" x14ac:dyDescent="0.2">
      <c r="A598" s="1" t="s">
        <v>25</v>
      </c>
      <c r="C598" s="4"/>
      <c r="D598" s="8"/>
      <c r="E598" s="4"/>
      <c r="F598" s="8"/>
      <c r="G598" s="4"/>
      <c r="H598" s="8"/>
      <c r="I598" s="4"/>
    </row>
    <row r="599" spans="1:9" x14ac:dyDescent="0.2">
      <c r="A599" s="2">
        <v>1</v>
      </c>
      <c r="B599" s="1" t="s">
        <v>59</v>
      </c>
      <c r="C599" s="4">
        <v>56</v>
      </c>
      <c r="D599" s="8">
        <v>14.66</v>
      </c>
      <c r="E599" s="4">
        <v>32</v>
      </c>
      <c r="F599" s="8">
        <v>13.17</v>
      </c>
      <c r="G599" s="4">
        <v>24</v>
      </c>
      <c r="H599" s="8">
        <v>17.52</v>
      </c>
      <c r="I599" s="4">
        <v>0</v>
      </c>
    </row>
    <row r="600" spans="1:9" x14ac:dyDescent="0.2">
      <c r="A600" s="2">
        <v>2</v>
      </c>
      <c r="B600" s="1" t="s">
        <v>74</v>
      </c>
      <c r="C600" s="4">
        <v>47</v>
      </c>
      <c r="D600" s="8">
        <v>12.3</v>
      </c>
      <c r="E600" s="4">
        <v>43</v>
      </c>
      <c r="F600" s="8">
        <v>17.7</v>
      </c>
      <c r="G600" s="4">
        <v>4</v>
      </c>
      <c r="H600" s="8">
        <v>2.92</v>
      </c>
      <c r="I600" s="4">
        <v>0</v>
      </c>
    </row>
    <row r="601" spans="1:9" x14ac:dyDescent="0.2">
      <c r="A601" s="2">
        <v>3</v>
      </c>
      <c r="B601" s="1" t="s">
        <v>66</v>
      </c>
      <c r="C601" s="4">
        <v>30</v>
      </c>
      <c r="D601" s="8">
        <v>7.85</v>
      </c>
      <c r="E601" s="4">
        <v>23</v>
      </c>
      <c r="F601" s="8">
        <v>9.4700000000000006</v>
      </c>
      <c r="G601" s="4">
        <v>7</v>
      </c>
      <c r="H601" s="8">
        <v>5.1100000000000003</v>
      </c>
      <c r="I601" s="4">
        <v>0</v>
      </c>
    </row>
    <row r="602" spans="1:9" x14ac:dyDescent="0.2">
      <c r="A602" s="2">
        <v>4</v>
      </c>
      <c r="B602" s="1" t="s">
        <v>60</v>
      </c>
      <c r="C602" s="4">
        <v>25</v>
      </c>
      <c r="D602" s="8">
        <v>6.54</v>
      </c>
      <c r="E602" s="4">
        <v>17</v>
      </c>
      <c r="F602" s="8">
        <v>7</v>
      </c>
      <c r="G602" s="4">
        <v>8</v>
      </c>
      <c r="H602" s="8">
        <v>5.84</v>
      </c>
      <c r="I602" s="4">
        <v>0</v>
      </c>
    </row>
    <row r="603" spans="1:9" x14ac:dyDescent="0.2">
      <c r="A603" s="2">
        <v>4</v>
      </c>
      <c r="B603" s="1" t="s">
        <v>68</v>
      </c>
      <c r="C603" s="4">
        <v>25</v>
      </c>
      <c r="D603" s="8">
        <v>6.54</v>
      </c>
      <c r="E603" s="4">
        <v>13</v>
      </c>
      <c r="F603" s="8">
        <v>5.35</v>
      </c>
      <c r="G603" s="4">
        <v>12</v>
      </c>
      <c r="H603" s="8">
        <v>8.76</v>
      </c>
      <c r="I603" s="4">
        <v>0</v>
      </c>
    </row>
    <row r="604" spans="1:9" x14ac:dyDescent="0.2">
      <c r="A604" s="2">
        <v>6</v>
      </c>
      <c r="B604" s="1" t="s">
        <v>73</v>
      </c>
      <c r="C604" s="4">
        <v>24</v>
      </c>
      <c r="D604" s="8">
        <v>6.28</v>
      </c>
      <c r="E604" s="4">
        <v>21</v>
      </c>
      <c r="F604" s="8">
        <v>8.64</v>
      </c>
      <c r="G604" s="4">
        <v>3</v>
      </c>
      <c r="H604" s="8">
        <v>2.19</v>
      </c>
      <c r="I604" s="4">
        <v>0</v>
      </c>
    </row>
    <row r="605" spans="1:9" x14ac:dyDescent="0.2">
      <c r="A605" s="2">
        <v>7</v>
      </c>
      <c r="B605" s="1" t="s">
        <v>70</v>
      </c>
      <c r="C605" s="4">
        <v>22</v>
      </c>
      <c r="D605" s="8">
        <v>5.76</v>
      </c>
      <c r="E605" s="4">
        <v>17</v>
      </c>
      <c r="F605" s="8">
        <v>7</v>
      </c>
      <c r="G605" s="4">
        <v>5</v>
      </c>
      <c r="H605" s="8">
        <v>3.65</v>
      </c>
      <c r="I605" s="4">
        <v>0</v>
      </c>
    </row>
    <row r="606" spans="1:9" x14ac:dyDescent="0.2">
      <c r="A606" s="2">
        <v>8</v>
      </c>
      <c r="B606" s="1" t="s">
        <v>61</v>
      </c>
      <c r="C606" s="4">
        <v>12</v>
      </c>
      <c r="D606" s="8">
        <v>3.14</v>
      </c>
      <c r="E606" s="4">
        <v>7</v>
      </c>
      <c r="F606" s="8">
        <v>2.88</v>
      </c>
      <c r="G606" s="4">
        <v>5</v>
      </c>
      <c r="H606" s="8">
        <v>3.65</v>
      </c>
      <c r="I606" s="4">
        <v>0</v>
      </c>
    </row>
    <row r="607" spans="1:9" x14ac:dyDescent="0.2">
      <c r="A607" s="2">
        <v>8</v>
      </c>
      <c r="B607" s="1" t="s">
        <v>75</v>
      </c>
      <c r="C607" s="4">
        <v>12</v>
      </c>
      <c r="D607" s="8">
        <v>3.14</v>
      </c>
      <c r="E607" s="4">
        <v>11</v>
      </c>
      <c r="F607" s="8">
        <v>4.53</v>
      </c>
      <c r="G607" s="4">
        <v>0</v>
      </c>
      <c r="H607" s="8">
        <v>0</v>
      </c>
      <c r="I607" s="4">
        <v>0</v>
      </c>
    </row>
    <row r="608" spans="1:9" x14ac:dyDescent="0.2">
      <c r="A608" s="2">
        <v>10</v>
      </c>
      <c r="B608" s="1" t="s">
        <v>84</v>
      </c>
      <c r="C608" s="4">
        <v>11</v>
      </c>
      <c r="D608" s="8">
        <v>2.88</v>
      </c>
      <c r="E608" s="4">
        <v>1</v>
      </c>
      <c r="F608" s="8">
        <v>0.41</v>
      </c>
      <c r="G608" s="4">
        <v>10</v>
      </c>
      <c r="H608" s="8">
        <v>7.3</v>
      </c>
      <c r="I608" s="4">
        <v>0</v>
      </c>
    </row>
    <row r="609" spans="1:9" x14ac:dyDescent="0.2">
      <c r="A609" s="2">
        <v>10</v>
      </c>
      <c r="B609" s="1" t="s">
        <v>76</v>
      </c>
      <c r="C609" s="4">
        <v>11</v>
      </c>
      <c r="D609" s="8">
        <v>2.88</v>
      </c>
      <c r="E609" s="4">
        <v>11</v>
      </c>
      <c r="F609" s="8">
        <v>4.53</v>
      </c>
      <c r="G609" s="4">
        <v>0</v>
      </c>
      <c r="H609" s="8">
        <v>0</v>
      </c>
      <c r="I609" s="4">
        <v>0</v>
      </c>
    </row>
    <row r="610" spans="1:9" x14ac:dyDescent="0.2">
      <c r="A610" s="2">
        <v>12</v>
      </c>
      <c r="B610" s="1" t="s">
        <v>67</v>
      </c>
      <c r="C610" s="4">
        <v>9</v>
      </c>
      <c r="D610" s="8">
        <v>2.36</v>
      </c>
      <c r="E610" s="4">
        <v>6</v>
      </c>
      <c r="F610" s="8">
        <v>2.4700000000000002</v>
      </c>
      <c r="G610" s="4">
        <v>3</v>
      </c>
      <c r="H610" s="8">
        <v>2.19</v>
      </c>
      <c r="I610" s="4">
        <v>0</v>
      </c>
    </row>
    <row r="611" spans="1:9" x14ac:dyDescent="0.2">
      <c r="A611" s="2">
        <v>13</v>
      </c>
      <c r="B611" s="1" t="s">
        <v>78</v>
      </c>
      <c r="C611" s="4">
        <v>8</v>
      </c>
      <c r="D611" s="8">
        <v>2.09</v>
      </c>
      <c r="E611" s="4">
        <v>6</v>
      </c>
      <c r="F611" s="8">
        <v>2.4700000000000002</v>
      </c>
      <c r="G611" s="4">
        <v>2</v>
      </c>
      <c r="H611" s="8">
        <v>1.46</v>
      </c>
      <c r="I611" s="4">
        <v>0</v>
      </c>
    </row>
    <row r="612" spans="1:9" x14ac:dyDescent="0.2">
      <c r="A612" s="2">
        <v>14</v>
      </c>
      <c r="B612" s="1" t="s">
        <v>85</v>
      </c>
      <c r="C612" s="4">
        <v>7</v>
      </c>
      <c r="D612" s="8">
        <v>1.83</v>
      </c>
      <c r="E612" s="4">
        <v>2</v>
      </c>
      <c r="F612" s="8">
        <v>0.82</v>
      </c>
      <c r="G612" s="4">
        <v>5</v>
      </c>
      <c r="H612" s="8">
        <v>3.65</v>
      </c>
      <c r="I612" s="4">
        <v>0</v>
      </c>
    </row>
    <row r="613" spans="1:9" x14ac:dyDescent="0.2">
      <c r="A613" s="2">
        <v>14</v>
      </c>
      <c r="B613" s="1" t="s">
        <v>80</v>
      </c>
      <c r="C613" s="4">
        <v>7</v>
      </c>
      <c r="D613" s="8">
        <v>1.83</v>
      </c>
      <c r="E613" s="4">
        <v>2</v>
      </c>
      <c r="F613" s="8">
        <v>0.82</v>
      </c>
      <c r="G613" s="4">
        <v>5</v>
      </c>
      <c r="H613" s="8">
        <v>3.65</v>
      </c>
      <c r="I613" s="4">
        <v>0</v>
      </c>
    </row>
    <row r="614" spans="1:9" x14ac:dyDescent="0.2">
      <c r="A614" s="2">
        <v>16</v>
      </c>
      <c r="B614" s="1" t="s">
        <v>102</v>
      </c>
      <c r="C614" s="4">
        <v>6</v>
      </c>
      <c r="D614" s="8">
        <v>1.57</v>
      </c>
      <c r="E614" s="4">
        <v>2</v>
      </c>
      <c r="F614" s="8">
        <v>0.82</v>
      </c>
      <c r="G614" s="4">
        <v>4</v>
      </c>
      <c r="H614" s="8">
        <v>2.92</v>
      </c>
      <c r="I614" s="4">
        <v>0</v>
      </c>
    </row>
    <row r="615" spans="1:9" x14ac:dyDescent="0.2">
      <c r="A615" s="2">
        <v>16</v>
      </c>
      <c r="B615" s="1" t="s">
        <v>71</v>
      </c>
      <c r="C615" s="4">
        <v>6</v>
      </c>
      <c r="D615" s="8">
        <v>1.57</v>
      </c>
      <c r="E615" s="4">
        <v>5</v>
      </c>
      <c r="F615" s="8">
        <v>2.06</v>
      </c>
      <c r="G615" s="4">
        <v>1</v>
      </c>
      <c r="H615" s="8">
        <v>0.73</v>
      </c>
      <c r="I615" s="4">
        <v>0</v>
      </c>
    </row>
    <row r="616" spans="1:9" x14ac:dyDescent="0.2">
      <c r="A616" s="2">
        <v>18</v>
      </c>
      <c r="B616" s="1" t="s">
        <v>89</v>
      </c>
      <c r="C616" s="4">
        <v>5</v>
      </c>
      <c r="D616" s="8">
        <v>1.31</v>
      </c>
      <c r="E616" s="4">
        <v>2</v>
      </c>
      <c r="F616" s="8">
        <v>0.82</v>
      </c>
      <c r="G616" s="4">
        <v>3</v>
      </c>
      <c r="H616" s="8">
        <v>2.19</v>
      </c>
      <c r="I616" s="4">
        <v>0</v>
      </c>
    </row>
    <row r="617" spans="1:9" x14ac:dyDescent="0.2">
      <c r="A617" s="2">
        <v>18</v>
      </c>
      <c r="B617" s="1" t="s">
        <v>77</v>
      </c>
      <c r="C617" s="4">
        <v>5</v>
      </c>
      <c r="D617" s="8">
        <v>1.31</v>
      </c>
      <c r="E617" s="4">
        <v>0</v>
      </c>
      <c r="F617" s="8">
        <v>0</v>
      </c>
      <c r="G617" s="4">
        <v>5</v>
      </c>
      <c r="H617" s="8">
        <v>3.65</v>
      </c>
      <c r="I617" s="4">
        <v>0</v>
      </c>
    </row>
    <row r="618" spans="1:9" x14ac:dyDescent="0.2">
      <c r="A618" s="2">
        <v>20</v>
      </c>
      <c r="B618" s="1" t="s">
        <v>63</v>
      </c>
      <c r="C618" s="4">
        <v>4</v>
      </c>
      <c r="D618" s="8">
        <v>1.05</v>
      </c>
      <c r="E618" s="4">
        <v>2</v>
      </c>
      <c r="F618" s="8">
        <v>0.82</v>
      </c>
      <c r="G618" s="4">
        <v>2</v>
      </c>
      <c r="H618" s="8">
        <v>1.46</v>
      </c>
      <c r="I618" s="4">
        <v>0</v>
      </c>
    </row>
    <row r="619" spans="1:9" x14ac:dyDescent="0.2">
      <c r="A619" s="2">
        <v>20</v>
      </c>
      <c r="B619" s="1" t="s">
        <v>65</v>
      </c>
      <c r="C619" s="4">
        <v>4</v>
      </c>
      <c r="D619" s="8">
        <v>1.05</v>
      </c>
      <c r="E619" s="4">
        <v>2</v>
      </c>
      <c r="F619" s="8">
        <v>0.82</v>
      </c>
      <c r="G619" s="4">
        <v>2</v>
      </c>
      <c r="H619" s="8">
        <v>1.46</v>
      </c>
      <c r="I619" s="4">
        <v>0</v>
      </c>
    </row>
    <row r="620" spans="1:9" x14ac:dyDescent="0.2">
      <c r="A620" s="2">
        <v>20</v>
      </c>
      <c r="B620" s="1" t="s">
        <v>72</v>
      </c>
      <c r="C620" s="4">
        <v>4</v>
      </c>
      <c r="D620" s="8">
        <v>1.05</v>
      </c>
      <c r="E620" s="4">
        <v>0</v>
      </c>
      <c r="F620" s="8">
        <v>0</v>
      </c>
      <c r="G620" s="4">
        <v>4</v>
      </c>
      <c r="H620" s="8">
        <v>2.92</v>
      </c>
      <c r="I620" s="4">
        <v>0</v>
      </c>
    </row>
    <row r="621" spans="1:9" x14ac:dyDescent="0.2">
      <c r="A621" s="1"/>
      <c r="C621" s="4"/>
      <c r="D621" s="8"/>
      <c r="E621" s="4"/>
      <c r="F621" s="8"/>
      <c r="G621" s="4"/>
      <c r="H621" s="8"/>
      <c r="I621" s="4"/>
    </row>
    <row r="622" spans="1:9" x14ac:dyDescent="0.2">
      <c r="A622" s="1" t="s">
        <v>26</v>
      </c>
      <c r="C622" s="4"/>
      <c r="D622" s="8"/>
      <c r="E622" s="4"/>
      <c r="F622" s="8"/>
      <c r="G622" s="4"/>
      <c r="H622" s="8"/>
      <c r="I622" s="4"/>
    </row>
    <row r="623" spans="1:9" x14ac:dyDescent="0.2">
      <c r="A623" s="2">
        <v>1</v>
      </c>
      <c r="B623" s="1" t="s">
        <v>88</v>
      </c>
      <c r="C623" s="4">
        <v>129</v>
      </c>
      <c r="D623" s="8">
        <v>53.97</v>
      </c>
      <c r="E623" s="4">
        <v>109</v>
      </c>
      <c r="F623" s="8">
        <v>62.64</v>
      </c>
      <c r="G623" s="4">
        <v>20</v>
      </c>
      <c r="H623" s="8">
        <v>32.79</v>
      </c>
      <c r="I623" s="4">
        <v>0</v>
      </c>
    </row>
    <row r="624" spans="1:9" x14ac:dyDescent="0.2">
      <c r="A624" s="2">
        <v>2</v>
      </c>
      <c r="B624" s="1" t="s">
        <v>73</v>
      </c>
      <c r="C624" s="4">
        <v>15</v>
      </c>
      <c r="D624" s="8">
        <v>6.28</v>
      </c>
      <c r="E624" s="4">
        <v>12</v>
      </c>
      <c r="F624" s="8">
        <v>6.9</v>
      </c>
      <c r="G624" s="4">
        <v>3</v>
      </c>
      <c r="H624" s="8">
        <v>4.92</v>
      </c>
      <c r="I624" s="4">
        <v>0</v>
      </c>
    </row>
    <row r="625" spans="1:9" x14ac:dyDescent="0.2">
      <c r="A625" s="2">
        <v>3</v>
      </c>
      <c r="B625" s="1" t="s">
        <v>59</v>
      </c>
      <c r="C625" s="4">
        <v>13</v>
      </c>
      <c r="D625" s="8">
        <v>5.44</v>
      </c>
      <c r="E625" s="4">
        <v>4</v>
      </c>
      <c r="F625" s="8">
        <v>2.2999999999999998</v>
      </c>
      <c r="G625" s="4">
        <v>9</v>
      </c>
      <c r="H625" s="8">
        <v>14.75</v>
      </c>
      <c r="I625" s="4">
        <v>0</v>
      </c>
    </row>
    <row r="626" spans="1:9" x14ac:dyDescent="0.2">
      <c r="A626" s="2">
        <v>4</v>
      </c>
      <c r="B626" s="1" t="s">
        <v>66</v>
      </c>
      <c r="C626" s="4">
        <v>11</v>
      </c>
      <c r="D626" s="8">
        <v>4.5999999999999996</v>
      </c>
      <c r="E626" s="4">
        <v>7</v>
      </c>
      <c r="F626" s="8">
        <v>4.0199999999999996</v>
      </c>
      <c r="G626" s="4">
        <v>4</v>
      </c>
      <c r="H626" s="8">
        <v>6.56</v>
      </c>
      <c r="I626" s="4">
        <v>0</v>
      </c>
    </row>
    <row r="627" spans="1:9" x14ac:dyDescent="0.2">
      <c r="A627" s="2">
        <v>4</v>
      </c>
      <c r="B627" s="1" t="s">
        <v>74</v>
      </c>
      <c r="C627" s="4">
        <v>11</v>
      </c>
      <c r="D627" s="8">
        <v>4.5999999999999996</v>
      </c>
      <c r="E627" s="4">
        <v>10</v>
      </c>
      <c r="F627" s="8">
        <v>5.75</v>
      </c>
      <c r="G627" s="4">
        <v>1</v>
      </c>
      <c r="H627" s="8">
        <v>1.64</v>
      </c>
      <c r="I627" s="4">
        <v>0</v>
      </c>
    </row>
    <row r="628" spans="1:9" x14ac:dyDescent="0.2">
      <c r="A628" s="2">
        <v>6</v>
      </c>
      <c r="B628" s="1" t="s">
        <v>68</v>
      </c>
      <c r="C628" s="4">
        <v>8</v>
      </c>
      <c r="D628" s="8">
        <v>3.35</v>
      </c>
      <c r="E628" s="4">
        <v>6</v>
      </c>
      <c r="F628" s="8">
        <v>3.45</v>
      </c>
      <c r="G628" s="4">
        <v>2</v>
      </c>
      <c r="H628" s="8">
        <v>3.28</v>
      </c>
      <c r="I628" s="4">
        <v>0</v>
      </c>
    </row>
    <row r="629" spans="1:9" x14ac:dyDescent="0.2">
      <c r="A629" s="2">
        <v>7</v>
      </c>
      <c r="B629" s="1" t="s">
        <v>60</v>
      </c>
      <c r="C629" s="4">
        <v>7</v>
      </c>
      <c r="D629" s="8">
        <v>2.93</v>
      </c>
      <c r="E629" s="4">
        <v>4</v>
      </c>
      <c r="F629" s="8">
        <v>2.2999999999999998</v>
      </c>
      <c r="G629" s="4">
        <v>3</v>
      </c>
      <c r="H629" s="8">
        <v>4.92</v>
      </c>
      <c r="I629" s="4">
        <v>0</v>
      </c>
    </row>
    <row r="630" spans="1:9" x14ac:dyDescent="0.2">
      <c r="A630" s="2">
        <v>8</v>
      </c>
      <c r="B630" s="1" t="s">
        <v>61</v>
      </c>
      <c r="C630" s="4">
        <v>5</v>
      </c>
      <c r="D630" s="8">
        <v>2.09</v>
      </c>
      <c r="E630" s="4">
        <v>3</v>
      </c>
      <c r="F630" s="8">
        <v>1.72</v>
      </c>
      <c r="G630" s="4">
        <v>2</v>
      </c>
      <c r="H630" s="8">
        <v>3.28</v>
      </c>
      <c r="I630" s="4">
        <v>0</v>
      </c>
    </row>
    <row r="631" spans="1:9" x14ac:dyDescent="0.2">
      <c r="A631" s="2">
        <v>8</v>
      </c>
      <c r="B631" s="1" t="s">
        <v>87</v>
      </c>
      <c r="C631" s="4">
        <v>5</v>
      </c>
      <c r="D631" s="8">
        <v>2.09</v>
      </c>
      <c r="E631" s="4">
        <v>4</v>
      </c>
      <c r="F631" s="8">
        <v>2.2999999999999998</v>
      </c>
      <c r="G631" s="4">
        <v>1</v>
      </c>
      <c r="H631" s="8">
        <v>1.64</v>
      </c>
      <c r="I631" s="4">
        <v>0</v>
      </c>
    </row>
    <row r="632" spans="1:9" x14ac:dyDescent="0.2">
      <c r="A632" s="2">
        <v>8</v>
      </c>
      <c r="B632" s="1" t="s">
        <v>78</v>
      </c>
      <c r="C632" s="4">
        <v>5</v>
      </c>
      <c r="D632" s="8">
        <v>2.09</v>
      </c>
      <c r="E632" s="4">
        <v>4</v>
      </c>
      <c r="F632" s="8">
        <v>2.2999999999999998</v>
      </c>
      <c r="G632" s="4">
        <v>1</v>
      </c>
      <c r="H632" s="8">
        <v>1.64</v>
      </c>
      <c r="I632" s="4">
        <v>0</v>
      </c>
    </row>
    <row r="633" spans="1:9" x14ac:dyDescent="0.2">
      <c r="A633" s="2">
        <v>11</v>
      </c>
      <c r="B633" s="1" t="s">
        <v>67</v>
      </c>
      <c r="C633" s="4">
        <v>3</v>
      </c>
      <c r="D633" s="8">
        <v>1.26</v>
      </c>
      <c r="E633" s="4">
        <v>0</v>
      </c>
      <c r="F633" s="8">
        <v>0</v>
      </c>
      <c r="G633" s="4">
        <v>3</v>
      </c>
      <c r="H633" s="8">
        <v>4.92</v>
      </c>
      <c r="I633" s="4">
        <v>0</v>
      </c>
    </row>
    <row r="634" spans="1:9" x14ac:dyDescent="0.2">
      <c r="A634" s="2">
        <v>11</v>
      </c>
      <c r="B634" s="1" t="s">
        <v>70</v>
      </c>
      <c r="C634" s="4">
        <v>3</v>
      </c>
      <c r="D634" s="8">
        <v>1.26</v>
      </c>
      <c r="E634" s="4">
        <v>0</v>
      </c>
      <c r="F634" s="8">
        <v>0</v>
      </c>
      <c r="G634" s="4">
        <v>3</v>
      </c>
      <c r="H634" s="8">
        <v>4.92</v>
      </c>
      <c r="I634" s="4">
        <v>0</v>
      </c>
    </row>
    <row r="635" spans="1:9" x14ac:dyDescent="0.2">
      <c r="A635" s="2">
        <v>13</v>
      </c>
      <c r="B635" s="1" t="s">
        <v>115</v>
      </c>
      <c r="C635" s="4">
        <v>2</v>
      </c>
      <c r="D635" s="8">
        <v>0.84</v>
      </c>
      <c r="E635" s="4">
        <v>0</v>
      </c>
      <c r="F635" s="8">
        <v>0</v>
      </c>
      <c r="G635" s="4">
        <v>2</v>
      </c>
      <c r="H635" s="8">
        <v>3.28</v>
      </c>
      <c r="I635" s="4">
        <v>0</v>
      </c>
    </row>
    <row r="636" spans="1:9" x14ac:dyDescent="0.2">
      <c r="A636" s="2">
        <v>13</v>
      </c>
      <c r="B636" s="1" t="s">
        <v>72</v>
      </c>
      <c r="C636" s="4">
        <v>2</v>
      </c>
      <c r="D636" s="8">
        <v>0.84</v>
      </c>
      <c r="E636" s="4">
        <v>1</v>
      </c>
      <c r="F636" s="8">
        <v>0.56999999999999995</v>
      </c>
      <c r="G636" s="4">
        <v>0</v>
      </c>
      <c r="H636" s="8">
        <v>0</v>
      </c>
      <c r="I636" s="4">
        <v>0</v>
      </c>
    </row>
    <row r="637" spans="1:9" x14ac:dyDescent="0.2">
      <c r="A637" s="2">
        <v>13</v>
      </c>
      <c r="B637" s="1" t="s">
        <v>106</v>
      </c>
      <c r="C637" s="4">
        <v>2</v>
      </c>
      <c r="D637" s="8">
        <v>0.84</v>
      </c>
      <c r="E637" s="4">
        <v>1</v>
      </c>
      <c r="F637" s="8">
        <v>0.56999999999999995</v>
      </c>
      <c r="G637" s="4">
        <v>0</v>
      </c>
      <c r="H637" s="8">
        <v>0</v>
      </c>
      <c r="I637" s="4">
        <v>0</v>
      </c>
    </row>
    <row r="638" spans="1:9" x14ac:dyDescent="0.2">
      <c r="A638" s="2">
        <v>13</v>
      </c>
      <c r="B638" s="1" t="s">
        <v>76</v>
      </c>
      <c r="C638" s="4">
        <v>2</v>
      </c>
      <c r="D638" s="8">
        <v>0.84</v>
      </c>
      <c r="E638" s="4">
        <v>2</v>
      </c>
      <c r="F638" s="8">
        <v>1.1499999999999999</v>
      </c>
      <c r="G638" s="4">
        <v>0</v>
      </c>
      <c r="H638" s="8">
        <v>0</v>
      </c>
      <c r="I638" s="4">
        <v>0</v>
      </c>
    </row>
    <row r="639" spans="1:9" x14ac:dyDescent="0.2">
      <c r="A639" s="2">
        <v>17</v>
      </c>
      <c r="B639" s="1" t="s">
        <v>84</v>
      </c>
      <c r="C639" s="4">
        <v>1</v>
      </c>
      <c r="D639" s="8">
        <v>0.42</v>
      </c>
      <c r="E639" s="4">
        <v>0</v>
      </c>
      <c r="F639" s="8">
        <v>0</v>
      </c>
      <c r="G639" s="4">
        <v>1</v>
      </c>
      <c r="H639" s="8">
        <v>1.64</v>
      </c>
      <c r="I639" s="4">
        <v>0</v>
      </c>
    </row>
    <row r="640" spans="1:9" x14ac:dyDescent="0.2">
      <c r="A640" s="2">
        <v>17</v>
      </c>
      <c r="B640" s="1" t="s">
        <v>62</v>
      </c>
      <c r="C640" s="4">
        <v>1</v>
      </c>
      <c r="D640" s="8">
        <v>0.42</v>
      </c>
      <c r="E640" s="4">
        <v>1</v>
      </c>
      <c r="F640" s="8">
        <v>0.56999999999999995</v>
      </c>
      <c r="G640" s="4">
        <v>0</v>
      </c>
      <c r="H640" s="8">
        <v>0</v>
      </c>
      <c r="I640" s="4">
        <v>0</v>
      </c>
    </row>
    <row r="641" spans="1:9" x14ac:dyDescent="0.2">
      <c r="A641" s="2">
        <v>17</v>
      </c>
      <c r="B641" s="1" t="s">
        <v>85</v>
      </c>
      <c r="C641" s="4">
        <v>1</v>
      </c>
      <c r="D641" s="8">
        <v>0.42</v>
      </c>
      <c r="E641" s="4">
        <v>1</v>
      </c>
      <c r="F641" s="8">
        <v>0.56999999999999995</v>
      </c>
      <c r="G641" s="4">
        <v>0</v>
      </c>
      <c r="H641" s="8">
        <v>0</v>
      </c>
      <c r="I641" s="4">
        <v>0</v>
      </c>
    </row>
    <row r="642" spans="1:9" x14ac:dyDescent="0.2">
      <c r="A642" s="2">
        <v>17</v>
      </c>
      <c r="B642" s="1" t="s">
        <v>92</v>
      </c>
      <c r="C642" s="4">
        <v>1</v>
      </c>
      <c r="D642" s="8">
        <v>0.42</v>
      </c>
      <c r="E642" s="4">
        <v>1</v>
      </c>
      <c r="F642" s="8">
        <v>0.56999999999999995</v>
      </c>
      <c r="G642" s="4">
        <v>0</v>
      </c>
      <c r="H642" s="8">
        <v>0</v>
      </c>
      <c r="I642" s="4">
        <v>0</v>
      </c>
    </row>
    <row r="643" spans="1:9" x14ac:dyDescent="0.2">
      <c r="A643" s="2">
        <v>17</v>
      </c>
      <c r="B643" s="1" t="s">
        <v>101</v>
      </c>
      <c r="C643" s="4">
        <v>1</v>
      </c>
      <c r="D643" s="8">
        <v>0.42</v>
      </c>
      <c r="E643" s="4">
        <v>0</v>
      </c>
      <c r="F643" s="8">
        <v>0</v>
      </c>
      <c r="G643" s="4">
        <v>1</v>
      </c>
      <c r="H643" s="8">
        <v>1.64</v>
      </c>
      <c r="I643" s="4">
        <v>0</v>
      </c>
    </row>
    <row r="644" spans="1:9" x14ac:dyDescent="0.2">
      <c r="A644" s="2">
        <v>17</v>
      </c>
      <c r="B644" s="1" t="s">
        <v>102</v>
      </c>
      <c r="C644" s="4">
        <v>1</v>
      </c>
      <c r="D644" s="8">
        <v>0.42</v>
      </c>
      <c r="E644" s="4">
        <v>0</v>
      </c>
      <c r="F644" s="8">
        <v>0</v>
      </c>
      <c r="G644" s="4">
        <v>1</v>
      </c>
      <c r="H644" s="8">
        <v>1.64</v>
      </c>
      <c r="I644" s="4">
        <v>0</v>
      </c>
    </row>
    <row r="645" spans="1:9" x14ac:dyDescent="0.2">
      <c r="A645" s="2">
        <v>17</v>
      </c>
      <c r="B645" s="1" t="s">
        <v>63</v>
      </c>
      <c r="C645" s="4">
        <v>1</v>
      </c>
      <c r="D645" s="8">
        <v>0.42</v>
      </c>
      <c r="E645" s="4">
        <v>1</v>
      </c>
      <c r="F645" s="8">
        <v>0.56999999999999995</v>
      </c>
      <c r="G645" s="4">
        <v>0</v>
      </c>
      <c r="H645" s="8">
        <v>0</v>
      </c>
      <c r="I645" s="4">
        <v>0</v>
      </c>
    </row>
    <row r="646" spans="1:9" x14ac:dyDescent="0.2">
      <c r="A646" s="2">
        <v>17</v>
      </c>
      <c r="B646" s="1" t="s">
        <v>103</v>
      </c>
      <c r="C646" s="4">
        <v>1</v>
      </c>
      <c r="D646" s="8">
        <v>0.42</v>
      </c>
      <c r="E646" s="4">
        <v>0</v>
      </c>
      <c r="F646" s="8">
        <v>0</v>
      </c>
      <c r="G646" s="4">
        <v>0</v>
      </c>
      <c r="H646" s="8">
        <v>0</v>
      </c>
      <c r="I646" s="4">
        <v>0</v>
      </c>
    </row>
    <row r="647" spans="1:9" x14ac:dyDescent="0.2">
      <c r="A647" s="2">
        <v>17</v>
      </c>
      <c r="B647" s="1" t="s">
        <v>114</v>
      </c>
      <c r="C647" s="4">
        <v>1</v>
      </c>
      <c r="D647" s="8">
        <v>0.42</v>
      </c>
      <c r="E647" s="4">
        <v>0</v>
      </c>
      <c r="F647" s="8">
        <v>0</v>
      </c>
      <c r="G647" s="4">
        <v>1</v>
      </c>
      <c r="H647" s="8">
        <v>1.64</v>
      </c>
      <c r="I647" s="4">
        <v>0</v>
      </c>
    </row>
    <row r="648" spans="1:9" x14ac:dyDescent="0.2">
      <c r="A648" s="2">
        <v>17</v>
      </c>
      <c r="B648" s="1" t="s">
        <v>81</v>
      </c>
      <c r="C648" s="4">
        <v>1</v>
      </c>
      <c r="D648" s="8">
        <v>0.42</v>
      </c>
      <c r="E648" s="4">
        <v>0</v>
      </c>
      <c r="F648" s="8">
        <v>0</v>
      </c>
      <c r="G648" s="4">
        <v>1</v>
      </c>
      <c r="H648" s="8">
        <v>1.64</v>
      </c>
      <c r="I648" s="4">
        <v>0</v>
      </c>
    </row>
    <row r="649" spans="1:9" x14ac:dyDescent="0.2">
      <c r="A649" s="2">
        <v>17</v>
      </c>
      <c r="B649" s="1" t="s">
        <v>79</v>
      </c>
      <c r="C649" s="4">
        <v>1</v>
      </c>
      <c r="D649" s="8">
        <v>0.42</v>
      </c>
      <c r="E649" s="4">
        <v>1</v>
      </c>
      <c r="F649" s="8">
        <v>0.56999999999999995</v>
      </c>
      <c r="G649" s="4">
        <v>0</v>
      </c>
      <c r="H649" s="8">
        <v>0</v>
      </c>
      <c r="I649" s="4">
        <v>0</v>
      </c>
    </row>
    <row r="650" spans="1:9" x14ac:dyDescent="0.2">
      <c r="A650" s="2">
        <v>17</v>
      </c>
      <c r="B650" s="1" t="s">
        <v>80</v>
      </c>
      <c r="C650" s="4">
        <v>1</v>
      </c>
      <c r="D650" s="8">
        <v>0.42</v>
      </c>
      <c r="E650" s="4">
        <v>1</v>
      </c>
      <c r="F650" s="8">
        <v>0.56999999999999995</v>
      </c>
      <c r="G650" s="4">
        <v>0</v>
      </c>
      <c r="H650" s="8">
        <v>0</v>
      </c>
      <c r="I650" s="4">
        <v>0</v>
      </c>
    </row>
    <row r="651" spans="1:9" x14ac:dyDescent="0.2">
      <c r="A651" s="2">
        <v>17</v>
      </c>
      <c r="B651" s="1" t="s">
        <v>71</v>
      </c>
      <c r="C651" s="4">
        <v>1</v>
      </c>
      <c r="D651" s="8">
        <v>0.42</v>
      </c>
      <c r="E651" s="4">
        <v>1</v>
      </c>
      <c r="F651" s="8">
        <v>0.56999999999999995</v>
      </c>
      <c r="G651" s="4">
        <v>0</v>
      </c>
      <c r="H651" s="8">
        <v>0</v>
      </c>
      <c r="I651" s="4">
        <v>0</v>
      </c>
    </row>
    <row r="652" spans="1:9" x14ac:dyDescent="0.2">
      <c r="A652" s="2">
        <v>17</v>
      </c>
      <c r="B652" s="1" t="s">
        <v>75</v>
      </c>
      <c r="C652" s="4">
        <v>1</v>
      </c>
      <c r="D652" s="8">
        <v>0.42</v>
      </c>
      <c r="E652" s="4">
        <v>0</v>
      </c>
      <c r="F652" s="8">
        <v>0</v>
      </c>
      <c r="G652" s="4">
        <v>1</v>
      </c>
      <c r="H652" s="8">
        <v>1.64</v>
      </c>
      <c r="I652" s="4">
        <v>0</v>
      </c>
    </row>
    <row r="653" spans="1:9" x14ac:dyDescent="0.2">
      <c r="A653" s="2">
        <v>17</v>
      </c>
      <c r="B653" s="1" t="s">
        <v>77</v>
      </c>
      <c r="C653" s="4">
        <v>1</v>
      </c>
      <c r="D653" s="8">
        <v>0.42</v>
      </c>
      <c r="E653" s="4">
        <v>0</v>
      </c>
      <c r="F653" s="8">
        <v>0</v>
      </c>
      <c r="G653" s="4">
        <v>0</v>
      </c>
      <c r="H653" s="8">
        <v>0</v>
      </c>
      <c r="I653" s="4">
        <v>0</v>
      </c>
    </row>
    <row r="654" spans="1:9" x14ac:dyDescent="0.2">
      <c r="A654" s="2">
        <v>17</v>
      </c>
      <c r="B654" s="1" t="s">
        <v>107</v>
      </c>
      <c r="C654" s="4">
        <v>1</v>
      </c>
      <c r="D654" s="8">
        <v>0.42</v>
      </c>
      <c r="E654" s="4">
        <v>0</v>
      </c>
      <c r="F654" s="8">
        <v>0</v>
      </c>
      <c r="G654" s="4">
        <v>1</v>
      </c>
      <c r="H654" s="8">
        <v>1.64</v>
      </c>
      <c r="I654" s="4">
        <v>0</v>
      </c>
    </row>
    <row r="655" spans="1:9" x14ac:dyDescent="0.2">
      <c r="A655" s="1"/>
      <c r="C655" s="4"/>
      <c r="D655" s="8"/>
      <c r="E655" s="4"/>
      <c r="F655" s="8"/>
      <c r="G655" s="4"/>
      <c r="H655" s="8"/>
      <c r="I655" s="4"/>
    </row>
    <row r="656" spans="1:9" x14ac:dyDescent="0.2">
      <c r="A656" s="1" t="s">
        <v>27</v>
      </c>
      <c r="C656" s="4"/>
      <c r="D656" s="8"/>
      <c r="E656" s="4"/>
      <c r="F656" s="8"/>
      <c r="G656" s="4"/>
      <c r="H656" s="8"/>
      <c r="I656" s="4"/>
    </row>
    <row r="657" spans="1:9" x14ac:dyDescent="0.2">
      <c r="A657" s="2">
        <v>1</v>
      </c>
      <c r="B657" s="1" t="s">
        <v>59</v>
      </c>
      <c r="C657" s="4">
        <v>9</v>
      </c>
      <c r="D657" s="8">
        <v>13.64</v>
      </c>
      <c r="E657" s="4">
        <v>5</v>
      </c>
      <c r="F657" s="8">
        <v>12.82</v>
      </c>
      <c r="G657" s="4">
        <v>4</v>
      </c>
      <c r="H657" s="8">
        <v>16.670000000000002</v>
      </c>
      <c r="I657" s="4">
        <v>0</v>
      </c>
    </row>
    <row r="658" spans="1:9" x14ac:dyDescent="0.2">
      <c r="A658" s="2">
        <v>1</v>
      </c>
      <c r="B658" s="1" t="s">
        <v>88</v>
      </c>
      <c r="C658" s="4">
        <v>9</v>
      </c>
      <c r="D658" s="8">
        <v>13.64</v>
      </c>
      <c r="E658" s="4">
        <v>8</v>
      </c>
      <c r="F658" s="8">
        <v>20.51</v>
      </c>
      <c r="G658" s="4">
        <v>1</v>
      </c>
      <c r="H658" s="8">
        <v>4.17</v>
      </c>
      <c r="I658" s="4">
        <v>0</v>
      </c>
    </row>
    <row r="659" spans="1:9" x14ac:dyDescent="0.2">
      <c r="A659" s="2">
        <v>3</v>
      </c>
      <c r="B659" s="1" t="s">
        <v>74</v>
      </c>
      <c r="C659" s="4">
        <v>6</v>
      </c>
      <c r="D659" s="8">
        <v>9.09</v>
      </c>
      <c r="E659" s="4">
        <v>5</v>
      </c>
      <c r="F659" s="8">
        <v>12.82</v>
      </c>
      <c r="G659" s="4">
        <v>1</v>
      </c>
      <c r="H659" s="8">
        <v>4.17</v>
      </c>
      <c r="I659" s="4">
        <v>0</v>
      </c>
    </row>
    <row r="660" spans="1:9" x14ac:dyDescent="0.2">
      <c r="A660" s="2">
        <v>4</v>
      </c>
      <c r="B660" s="1" t="s">
        <v>73</v>
      </c>
      <c r="C660" s="4">
        <v>5</v>
      </c>
      <c r="D660" s="8">
        <v>7.58</v>
      </c>
      <c r="E660" s="4">
        <v>4</v>
      </c>
      <c r="F660" s="8">
        <v>10.26</v>
      </c>
      <c r="G660" s="4">
        <v>1</v>
      </c>
      <c r="H660" s="8">
        <v>4.17</v>
      </c>
      <c r="I660" s="4">
        <v>0</v>
      </c>
    </row>
    <row r="661" spans="1:9" x14ac:dyDescent="0.2">
      <c r="A661" s="2">
        <v>5</v>
      </c>
      <c r="B661" s="1" t="s">
        <v>68</v>
      </c>
      <c r="C661" s="4">
        <v>4</v>
      </c>
      <c r="D661" s="8">
        <v>6.06</v>
      </c>
      <c r="E661" s="4">
        <v>3</v>
      </c>
      <c r="F661" s="8">
        <v>7.69</v>
      </c>
      <c r="G661" s="4">
        <v>1</v>
      </c>
      <c r="H661" s="8">
        <v>4.17</v>
      </c>
      <c r="I661" s="4">
        <v>0</v>
      </c>
    </row>
    <row r="662" spans="1:9" x14ac:dyDescent="0.2">
      <c r="A662" s="2">
        <v>5</v>
      </c>
      <c r="B662" s="1" t="s">
        <v>75</v>
      </c>
      <c r="C662" s="4">
        <v>4</v>
      </c>
      <c r="D662" s="8">
        <v>6.06</v>
      </c>
      <c r="E662" s="4">
        <v>1</v>
      </c>
      <c r="F662" s="8">
        <v>2.56</v>
      </c>
      <c r="G662" s="4">
        <v>1</v>
      </c>
      <c r="H662" s="8">
        <v>4.17</v>
      </c>
      <c r="I662" s="4">
        <v>0</v>
      </c>
    </row>
    <row r="663" spans="1:9" x14ac:dyDescent="0.2">
      <c r="A663" s="2">
        <v>7</v>
      </c>
      <c r="B663" s="1" t="s">
        <v>61</v>
      </c>
      <c r="C663" s="4">
        <v>3</v>
      </c>
      <c r="D663" s="8">
        <v>4.55</v>
      </c>
      <c r="E663" s="4">
        <v>1</v>
      </c>
      <c r="F663" s="8">
        <v>2.56</v>
      </c>
      <c r="G663" s="4">
        <v>2</v>
      </c>
      <c r="H663" s="8">
        <v>8.33</v>
      </c>
      <c r="I663" s="4">
        <v>0</v>
      </c>
    </row>
    <row r="664" spans="1:9" x14ac:dyDescent="0.2">
      <c r="A664" s="2">
        <v>7</v>
      </c>
      <c r="B664" s="1" t="s">
        <v>66</v>
      </c>
      <c r="C664" s="4">
        <v>3</v>
      </c>
      <c r="D664" s="8">
        <v>4.55</v>
      </c>
      <c r="E664" s="4">
        <v>1</v>
      </c>
      <c r="F664" s="8">
        <v>2.56</v>
      </c>
      <c r="G664" s="4">
        <v>2</v>
      </c>
      <c r="H664" s="8">
        <v>8.33</v>
      </c>
      <c r="I664" s="4">
        <v>0</v>
      </c>
    </row>
    <row r="665" spans="1:9" x14ac:dyDescent="0.2">
      <c r="A665" s="2">
        <v>7</v>
      </c>
      <c r="B665" s="1" t="s">
        <v>67</v>
      </c>
      <c r="C665" s="4">
        <v>3</v>
      </c>
      <c r="D665" s="8">
        <v>4.55</v>
      </c>
      <c r="E665" s="4">
        <v>1</v>
      </c>
      <c r="F665" s="8">
        <v>2.56</v>
      </c>
      <c r="G665" s="4">
        <v>2</v>
      </c>
      <c r="H665" s="8">
        <v>8.33</v>
      </c>
      <c r="I665" s="4">
        <v>0</v>
      </c>
    </row>
    <row r="666" spans="1:9" x14ac:dyDescent="0.2">
      <c r="A666" s="2">
        <v>10</v>
      </c>
      <c r="B666" s="1" t="s">
        <v>70</v>
      </c>
      <c r="C666" s="4">
        <v>2</v>
      </c>
      <c r="D666" s="8">
        <v>3.03</v>
      </c>
      <c r="E666" s="4">
        <v>0</v>
      </c>
      <c r="F666" s="8">
        <v>0</v>
      </c>
      <c r="G666" s="4">
        <v>2</v>
      </c>
      <c r="H666" s="8">
        <v>8.33</v>
      </c>
      <c r="I666" s="4">
        <v>0</v>
      </c>
    </row>
    <row r="667" spans="1:9" x14ac:dyDescent="0.2">
      <c r="A667" s="2">
        <v>10</v>
      </c>
      <c r="B667" s="1" t="s">
        <v>78</v>
      </c>
      <c r="C667" s="4">
        <v>2</v>
      </c>
      <c r="D667" s="8">
        <v>3.03</v>
      </c>
      <c r="E667" s="4">
        <v>2</v>
      </c>
      <c r="F667" s="8">
        <v>5.13</v>
      </c>
      <c r="G667" s="4">
        <v>0</v>
      </c>
      <c r="H667" s="8">
        <v>0</v>
      </c>
      <c r="I667" s="4">
        <v>0</v>
      </c>
    </row>
    <row r="668" spans="1:9" x14ac:dyDescent="0.2">
      <c r="A668" s="2">
        <v>12</v>
      </c>
      <c r="B668" s="1" t="s">
        <v>60</v>
      </c>
      <c r="C668" s="4">
        <v>1</v>
      </c>
      <c r="D668" s="8">
        <v>1.52</v>
      </c>
      <c r="E668" s="4">
        <v>1</v>
      </c>
      <c r="F668" s="8">
        <v>2.56</v>
      </c>
      <c r="G668" s="4">
        <v>0</v>
      </c>
      <c r="H668" s="8">
        <v>0</v>
      </c>
      <c r="I668" s="4">
        <v>0</v>
      </c>
    </row>
    <row r="669" spans="1:9" x14ac:dyDescent="0.2">
      <c r="A669" s="2">
        <v>12</v>
      </c>
      <c r="B669" s="1" t="s">
        <v>84</v>
      </c>
      <c r="C669" s="4">
        <v>1</v>
      </c>
      <c r="D669" s="8">
        <v>1.52</v>
      </c>
      <c r="E669" s="4">
        <v>0</v>
      </c>
      <c r="F669" s="8">
        <v>0</v>
      </c>
      <c r="G669" s="4">
        <v>1</v>
      </c>
      <c r="H669" s="8">
        <v>4.17</v>
      </c>
      <c r="I669" s="4">
        <v>0</v>
      </c>
    </row>
    <row r="670" spans="1:9" x14ac:dyDescent="0.2">
      <c r="A670" s="2">
        <v>12</v>
      </c>
      <c r="B670" s="1" t="s">
        <v>93</v>
      </c>
      <c r="C670" s="4">
        <v>1</v>
      </c>
      <c r="D670" s="8">
        <v>1.52</v>
      </c>
      <c r="E670" s="4">
        <v>0</v>
      </c>
      <c r="F670" s="8">
        <v>0</v>
      </c>
      <c r="G670" s="4">
        <v>1</v>
      </c>
      <c r="H670" s="8">
        <v>4.17</v>
      </c>
      <c r="I670" s="4">
        <v>0</v>
      </c>
    </row>
    <row r="671" spans="1:9" x14ac:dyDescent="0.2">
      <c r="A671" s="2">
        <v>12</v>
      </c>
      <c r="B671" s="1" t="s">
        <v>85</v>
      </c>
      <c r="C671" s="4">
        <v>1</v>
      </c>
      <c r="D671" s="8">
        <v>1.52</v>
      </c>
      <c r="E671" s="4">
        <v>0</v>
      </c>
      <c r="F671" s="8">
        <v>0</v>
      </c>
      <c r="G671" s="4">
        <v>1</v>
      </c>
      <c r="H671" s="8">
        <v>4.17</v>
      </c>
      <c r="I671" s="4">
        <v>0</v>
      </c>
    </row>
    <row r="672" spans="1:9" x14ac:dyDescent="0.2">
      <c r="A672" s="2">
        <v>12</v>
      </c>
      <c r="B672" s="1" t="s">
        <v>92</v>
      </c>
      <c r="C672" s="4">
        <v>1</v>
      </c>
      <c r="D672" s="8">
        <v>1.52</v>
      </c>
      <c r="E672" s="4">
        <v>0</v>
      </c>
      <c r="F672" s="8">
        <v>0</v>
      </c>
      <c r="G672" s="4">
        <v>1</v>
      </c>
      <c r="H672" s="8">
        <v>4.17</v>
      </c>
      <c r="I672" s="4">
        <v>0</v>
      </c>
    </row>
    <row r="673" spans="1:9" x14ac:dyDescent="0.2">
      <c r="A673" s="2">
        <v>12</v>
      </c>
      <c r="B673" s="1" t="s">
        <v>63</v>
      </c>
      <c r="C673" s="4">
        <v>1</v>
      </c>
      <c r="D673" s="8">
        <v>1.52</v>
      </c>
      <c r="E673" s="4">
        <v>1</v>
      </c>
      <c r="F673" s="8">
        <v>2.56</v>
      </c>
      <c r="G673" s="4">
        <v>0</v>
      </c>
      <c r="H673" s="8">
        <v>0</v>
      </c>
      <c r="I673" s="4">
        <v>0</v>
      </c>
    </row>
    <row r="674" spans="1:9" x14ac:dyDescent="0.2">
      <c r="A674" s="2">
        <v>12</v>
      </c>
      <c r="B674" s="1" t="s">
        <v>112</v>
      </c>
      <c r="C674" s="4">
        <v>1</v>
      </c>
      <c r="D674" s="8">
        <v>1.52</v>
      </c>
      <c r="E674" s="4">
        <v>0</v>
      </c>
      <c r="F674" s="8">
        <v>0</v>
      </c>
      <c r="G674" s="4">
        <v>1</v>
      </c>
      <c r="H674" s="8">
        <v>4.17</v>
      </c>
      <c r="I674" s="4">
        <v>0</v>
      </c>
    </row>
    <row r="675" spans="1:9" x14ac:dyDescent="0.2">
      <c r="A675" s="2">
        <v>12</v>
      </c>
      <c r="B675" s="1" t="s">
        <v>86</v>
      </c>
      <c r="C675" s="4">
        <v>1</v>
      </c>
      <c r="D675" s="8">
        <v>1.52</v>
      </c>
      <c r="E675" s="4">
        <v>1</v>
      </c>
      <c r="F675" s="8">
        <v>2.56</v>
      </c>
      <c r="G675" s="4">
        <v>0</v>
      </c>
      <c r="H675" s="8">
        <v>0</v>
      </c>
      <c r="I675" s="4">
        <v>0</v>
      </c>
    </row>
    <row r="676" spans="1:9" x14ac:dyDescent="0.2">
      <c r="A676" s="2">
        <v>12</v>
      </c>
      <c r="B676" s="1" t="s">
        <v>115</v>
      </c>
      <c r="C676" s="4">
        <v>1</v>
      </c>
      <c r="D676" s="8">
        <v>1.52</v>
      </c>
      <c r="E676" s="4">
        <v>0</v>
      </c>
      <c r="F676" s="8">
        <v>0</v>
      </c>
      <c r="G676" s="4">
        <v>0</v>
      </c>
      <c r="H676" s="8">
        <v>0</v>
      </c>
      <c r="I676" s="4">
        <v>1</v>
      </c>
    </row>
    <row r="677" spans="1:9" x14ac:dyDescent="0.2">
      <c r="A677" s="2">
        <v>12</v>
      </c>
      <c r="B677" s="1" t="s">
        <v>80</v>
      </c>
      <c r="C677" s="4">
        <v>1</v>
      </c>
      <c r="D677" s="8">
        <v>1.52</v>
      </c>
      <c r="E677" s="4">
        <v>1</v>
      </c>
      <c r="F677" s="8">
        <v>2.56</v>
      </c>
      <c r="G677" s="4">
        <v>0</v>
      </c>
      <c r="H677" s="8">
        <v>0</v>
      </c>
      <c r="I677" s="4">
        <v>0</v>
      </c>
    </row>
    <row r="678" spans="1:9" x14ac:dyDescent="0.2">
      <c r="A678" s="2">
        <v>12</v>
      </c>
      <c r="B678" s="1" t="s">
        <v>113</v>
      </c>
      <c r="C678" s="4">
        <v>1</v>
      </c>
      <c r="D678" s="8">
        <v>1.52</v>
      </c>
      <c r="E678" s="4">
        <v>1</v>
      </c>
      <c r="F678" s="8">
        <v>2.56</v>
      </c>
      <c r="G678" s="4">
        <v>0</v>
      </c>
      <c r="H678" s="8">
        <v>0</v>
      </c>
      <c r="I678" s="4">
        <v>0</v>
      </c>
    </row>
    <row r="679" spans="1:9" x14ac:dyDescent="0.2">
      <c r="A679" s="2">
        <v>12</v>
      </c>
      <c r="B679" s="1" t="s">
        <v>97</v>
      </c>
      <c r="C679" s="4">
        <v>1</v>
      </c>
      <c r="D679" s="8">
        <v>1.52</v>
      </c>
      <c r="E679" s="4">
        <v>0</v>
      </c>
      <c r="F679" s="8">
        <v>0</v>
      </c>
      <c r="G679" s="4">
        <v>1</v>
      </c>
      <c r="H679" s="8">
        <v>4.17</v>
      </c>
      <c r="I679" s="4">
        <v>0</v>
      </c>
    </row>
    <row r="680" spans="1:9" x14ac:dyDescent="0.2">
      <c r="A680" s="2">
        <v>12</v>
      </c>
      <c r="B680" s="1" t="s">
        <v>71</v>
      </c>
      <c r="C680" s="4">
        <v>1</v>
      </c>
      <c r="D680" s="8">
        <v>1.52</v>
      </c>
      <c r="E680" s="4">
        <v>1</v>
      </c>
      <c r="F680" s="8">
        <v>2.56</v>
      </c>
      <c r="G680" s="4">
        <v>0</v>
      </c>
      <c r="H680" s="8">
        <v>0</v>
      </c>
      <c r="I680" s="4">
        <v>0</v>
      </c>
    </row>
    <row r="681" spans="1:9" x14ac:dyDescent="0.2">
      <c r="A681" s="2">
        <v>12</v>
      </c>
      <c r="B681" s="1" t="s">
        <v>76</v>
      </c>
      <c r="C681" s="4">
        <v>1</v>
      </c>
      <c r="D681" s="8">
        <v>1.52</v>
      </c>
      <c r="E681" s="4">
        <v>1</v>
      </c>
      <c r="F681" s="8">
        <v>2.56</v>
      </c>
      <c r="G681" s="4">
        <v>0</v>
      </c>
      <c r="H681" s="8">
        <v>0</v>
      </c>
      <c r="I681" s="4">
        <v>0</v>
      </c>
    </row>
    <row r="682" spans="1:9" x14ac:dyDescent="0.2">
      <c r="A682" s="2">
        <v>12</v>
      </c>
      <c r="B682" s="1" t="s">
        <v>99</v>
      </c>
      <c r="C682" s="4">
        <v>1</v>
      </c>
      <c r="D682" s="8">
        <v>1.52</v>
      </c>
      <c r="E682" s="4">
        <v>0</v>
      </c>
      <c r="F682" s="8">
        <v>0</v>
      </c>
      <c r="G682" s="4">
        <v>1</v>
      </c>
      <c r="H682" s="8">
        <v>4.17</v>
      </c>
      <c r="I682" s="4">
        <v>0</v>
      </c>
    </row>
    <row r="683" spans="1:9" x14ac:dyDescent="0.2">
      <c r="A683" s="2">
        <v>12</v>
      </c>
      <c r="B683" s="1" t="s">
        <v>107</v>
      </c>
      <c r="C683" s="4">
        <v>1</v>
      </c>
      <c r="D683" s="8">
        <v>1.52</v>
      </c>
      <c r="E683" s="4">
        <v>1</v>
      </c>
      <c r="F683" s="8">
        <v>2.56</v>
      </c>
      <c r="G683" s="4">
        <v>0</v>
      </c>
      <c r="H683" s="8">
        <v>0</v>
      </c>
      <c r="I683" s="4">
        <v>0</v>
      </c>
    </row>
    <row r="684" spans="1:9" x14ac:dyDescent="0.2">
      <c r="A684" s="1"/>
      <c r="C684" s="4"/>
      <c r="D684" s="8"/>
      <c r="E684" s="4"/>
      <c r="F684" s="8"/>
      <c r="G684" s="4"/>
      <c r="H684" s="8"/>
      <c r="I684" s="4"/>
    </row>
    <row r="685" spans="1:9" x14ac:dyDescent="0.2">
      <c r="A685" s="1" t="s">
        <v>28</v>
      </c>
      <c r="C685" s="4"/>
      <c r="D685" s="8"/>
      <c r="E685" s="4"/>
      <c r="F685" s="8"/>
      <c r="G685" s="4"/>
      <c r="H685" s="8"/>
      <c r="I685" s="4"/>
    </row>
    <row r="686" spans="1:9" x14ac:dyDescent="0.2">
      <c r="A686" s="2">
        <v>1</v>
      </c>
      <c r="B686" s="1" t="s">
        <v>59</v>
      </c>
      <c r="C686" s="4">
        <v>21</v>
      </c>
      <c r="D686" s="8">
        <v>17.95</v>
      </c>
      <c r="E686" s="4">
        <v>9</v>
      </c>
      <c r="F686" s="8">
        <v>11.84</v>
      </c>
      <c r="G686" s="4">
        <v>12</v>
      </c>
      <c r="H686" s="8">
        <v>30</v>
      </c>
      <c r="I686" s="4">
        <v>0</v>
      </c>
    </row>
    <row r="687" spans="1:9" x14ac:dyDescent="0.2">
      <c r="A687" s="2">
        <v>2</v>
      </c>
      <c r="B687" s="1" t="s">
        <v>60</v>
      </c>
      <c r="C687" s="4">
        <v>13</v>
      </c>
      <c r="D687" s="8">
        <v>11.11</v>
      </c>
      <c r="E687" s="4">
        <v>11</v>
      </c>
      <c r="F687" s="8">
        <v>14.47</v>
      </c>
      <c r="G687" s="4">
        <v>2</v>
      </c>
      <c r="H687" s="8">
        <v>5</v>
      </c>
      <c r="I687" s="4">
        <v>0</v>
      </c>
    </row>
    <row r="688" spans="1:9" x14ac:dyDescent="0.2">
      <c r="A688" s="2">
        <v>3</v>
      </c>
      <c r="B688" s="1" t="s">
        <v>74</v>
      </c>
      <c r="C688" s="4">
        <v>12</v>
      </c>
      <c r="D688" s="8">
        <v>10.26</v>
      </c>
      <c r="E688" s="4">
        <v>12</v>
      </c>
      <c r="F688" s="8">
        <v>15.79</v>
      </c>
      <c r="G688" s="4">
        <v>0</v>
      </c>
      <c r="H688" s="8">
        <v>0</v>
      </c>
      <c r="I688" s="4">
        <v>0</v>
      </c>
    </row>
    <row r="689" spans="1:9" x14ac:dyDescent="0.2">
      <c r="A689" s="2">
        <v>4</v>
      </c>
      <c r="B689" s="1" t="s">
        <v>68</v>
      </c>
      <c r="C689" s="4">
        <v>11</v>
      </c>
      <c r="D689" s="8">
        <v>9.4</v>
      </c>
      <c r="E689" s="4">
        <v>7</v>
      </c>
      <c r="F689" s="8">
        <v>9.2100000000000009</v>
      </c>
      <c r="G689" s="4">
        <v>4</v>
      </c>
      <c r="H689" s="8">
        <v>10</v>
      </c>
      <c r="I689" s="4">
        <v>0</v>
      </c>
    </row>
    <row r="690" spans="1:9" x14ac:dyDescent="0.2">
      <c r="A690" s="2">
        <v>5</v>
      </c>
      <c r="B690" s="1" t="s">
        <v>66</v>
      </c>
      <c r="C690" s="4">
        <v>9</v>
      </c>
      <c r="D690" s="8">
        <v>7.69</v>
      </c>
      <c r="E690" s="4">
        <v>7</v>
      </c>
      <c r="F690" s="8">
        <v>9.2100000000000009</v>
      </c>
      <c r="G690" s="4">
        <v>2</v>
      </c>
      <c r="H690" s="8">
        <v>5</v>
      </c>
      <c r="I690" s="4">
        <v>0</v>
      </c>
    </row>
    <row r="691" spans="1:9" x14ac:dyDescent="0.2">
      <c r="A691" s="2">
        <v>6</v>
      </c>
      <c r="B691" s="1" t="s">
        <v>73</v>
      </c>
      <c r="C691" s="4">
        <v>6</v>
      </c>
      <c r="D691" s="8">
        <v>5.13</v>
      </c>
      <c r="E691" s="4">
        <v>5</v>
      </c>
      <c r="F691" s="8">
        <v>6.58</v>
      </c>
      <c r="G691" s="4">
        <v>1</v>
      </c>
      <c r="H691" s="8">
        <v>2.5</v>
      </c>
      <c r="I691" s="4">
        <v>0</v>
      </c>
    </row>
    <row r="692" spans="1:9" x14ac:dyDescent="0.2">
      <c r="A692" s="2">
        <v>7</v>
      </c>
      <c r="B692" s="1" t="s">
        <v>61</v>
      </c>
      <c r="C692" s="4">
        <v>5</v>
      </c>
      <c r="D692" s="8">
        <v>4.2699999999999996</v>
      </c>
      <c r="E692" s="4">
        <v>5</v>
      </c>
      <c r="F692" s="8">
        <v>6.58</v>
      </c>
      <c r="G692" s="4">
        <v>0</v>
      </c>
      <c r="H692" s="8">
        <v>0</v>
      </c>
      <c r="I692" s="4">
        <v>0</v>
      </c>
    </row>
    <row r="693" spans="1:9" x14ac:dyDescent="0.2">
      <c r="A693" s="2">
        <v>8</v>
      </c>
      <c r="B693" s="1" t="s">
        <v>84</v>
      </c>
      <c r="C693" s="4">
        <v>4</v>
      </c>
      <c r="D693" s="8">
        <v>3.42</v>
      </c>
      <c r="E693" s="4">
        <v>3</v>
      </c>
      <c r="F693" s="8">
        <v>3.95</v>
      </c>
      <c r="G693" s="4">
        <v>1</v>
      </c>
      <c r="H693" s="8">
        <v>2.5</v>
      </c>
      <c r="I693" s="4">
        <v>0</v>
      </c>
    </row>
    <row r="694" spans="1:9" x14ac:dyDescent="0.2">
      <c r="A694" s="2">
        <v>8</v>
      </c>
      <c r="B694" s="1" t="s">
        <v>87</v>
      </c>
      <c r="C694" s="4">
        <v>4</v>
      </c>
      <c r="D694" s="8">
        <v>3.42</v>
      </c>
      <c r="E694" s="4">
        <v>1</v>
      </c>
      <c r="F694" s="8">
        <v>1.32</v>
      </c>
      <c r="G694" s="4">
        <v>3</v>
      </c>
      <c r="H694" s="8">
        <v>7.5</v>
      </c>
      <c r="I694" s="4">
        <v>0</v>
      </c>
    </row>
    <row r="695" spans="1:9" x14ac:dyDescent="0.2">
      <c r="A695" s="2">
        <v>8</v>
      </c>
      <c r="B695" s="1" t="s">
        <v>78</v>
      </c>
      <c r="C695" s="4">
        <v>4</v>
      </c>
      <c r="D695" s="8">
        <v>3.42</v>
      </c>
      <c r="E695" s="4">
        <v>4</v>
      </c>
      <c r="F695" s="8">
        <v>5.26</v>
      </c>
      <c r="G695" s="4">
        <v>0</v>
      </c>
      <c r="H695" s="8">
        <v>0</v>
      </c>
      <c r="I695" s="4">
        <v>0</v>
      </c>
    </row>
    <row r="696" spans="1:9" x14ac:dyDescent="0.2">
      <c r="A696" s="2">
        <v>11</v>
      </c>
      <c r="B696" s="1" t="s">
        <v>75</v>
      </c>
      <c r="C696" s="4">
        <v>3</v>
      </c>
      <c r="D696" s="8">
        <v>2.56</v>
      </c>
      <c r="E696" s="4">
        <v>2</v>
      </c>
      <c r="F696" s="8">
        <v>2.63</v>
      </c>
      <c r="G696" s="4">
        <v>1</v>
      </c>
      <c r="H696" s="8">
        <v>2.5</v>
      </c>
      <c r="I696" s="4">
        <v>0</v>
      </c>
    </row>
    <row r="697" spans="1:9" x14ac:dyDescent="0.2">
      <c r="A697" s="2">
        <v>11</v>
      </c>
      <c r="B697" s="1" t="s">
        <v>76</v>
      </c>
      <c r="C697" s="4">
        <v>3</v>
      </c>
      <c r="D697" s="8">
        <v>2.56</v>
      </c>
      <c r="E697" s="4">
        <v>3</v>
      </c>
      <c r="F697" s="8">
        <v>3.95</v>
      </c>
      <c r="G697" s="4">
        <v>0</v>
      </c>
      <c r="H697" s="8">
        <v>0</v>
      </c>
      <c r="I697" s="4">
        <v>0</v>
      </c>
    </row>
    <row r="698" spans="1:9" x14ac:dyDescent="0.2">
      <c r="A698" s="2">
        <v>13</v>
      </c>
      <c r="B698" s="1" t="s">
        <v>102</v>
      </c>
      <c r="C698" s="4">
        <v>2</v>
      </c>
      <c r="D698" s="8">
        <v>1.71</v>
      </c>
      <c r="E698" s="4">
        <v>0</v>
      </c>
      <c r="F698" s="8">
        <v>0</v>
      </c>
      <c r="G698" s="4">
        <v>2</v>
      </c>
      <c r="H698" s="8">
        <v>5</v>
      </c>
      <c r="I698" s="4">
        <v>0</v>
      </c>
    </row>
    <row r="699" spans="1:9" x14ac:dyDescent="0.2">
      <c r="A699" s="2">
        <v>13</v>
      </c>
      <c r="B699" s="1" t="s">
        <v>63</v>
      </c>
      <c r="C699" s="4">
        <v>2</v>
      </c>
      <c r="D699" s="8">
        <v>1.71</v>
      </c>
      <c r="E699" s="4">
        <v>0</v>
      </c>
      <c r="F699" s="8">
        <v>0</v>
      </c>
      <c r="G699" s="4">
        <v>2</v>
      </c>
      <c r="H699" s="8">
        <v>5</v>
      </c>
      <c r="I699" s="4">
        <v>0</v>
      </c>
    </row>
    <row r="700" spans="1:9" x14ac:dyDescent="0.2">
      <c r="A700" s="2">
        <v>13</v>
      </c>
      <c r="B700" s="1" t="s">
        <v>67</v>
      </c>
      <c r="C700" s="4">
        <v>2</v>
      </c>
      <c r="D700" s="8">
        <v>1.71</v>
      </c>
      <c r="E700" s="4">
        <v>2</v>
      </c>
      <c r="F700" s="8">
        <v>2.63</v>
      </c>
      <c r="G700" s="4">
        <v>0</v>
      </c>
      <c r="H700" s="8">
        <v>0</v>
      </c>
      <c r="I700" s="4">
        <v>0</v>
      </c>
    </row>
    <row r="701" spans="1:9" x14ac:dyDescent="0.2">
      <c r="A701" s="2">
        <v>13</v>
      </c>
      <c r="B701" s="1" t="s">
        <v>72</v>
      </c>
      <c r="C701" s="4">
        <v>2</v>
      </c>
      <c r="D701" s="8">
        <v>1.71</v>
      </c>
      <c r="E701" s="4">
        <v>2</v>
      </c>
      <c r="F701" s="8">
        <v>2.63</v>
      </c>
      <c r="G701" s="4">
        <v>0</v>
      </c>
      <c r="H701" s="8">
        <v>0</v>
      </c>
      <c r="I701" s="4">
        <v>0</v>
      </c>
    </row>
    <row r="702" spans="1:9" x14ac:dyDescent="0.2">
      <c r="A702" s="2">
        <v>17</v>
      </c>
      <c r="B702" s="1" t="s">
        <v>93</v>
      </c>
      <c r="C702" s="4">
        <v>1</v>
      </c>
      <c r="D702" s="8">
        <v>0.85</v>
      </c>
      <c r="E702" s="4">
        <v>0</v>
      </c>
      <c r="F702" s="8">
        <v>0</v>
      </c>
      <c r="G702" s="4">
        <v>1</v>
      </c>
      <c r="H702" s="8">
        <v>2.5</v>
      </c>
      <c r="I702" s="4">
        <v>0</v>
      </c>
    </row>
    <row r="703" spans="1:9" x14ac:dyDescent="0.2">
      <c r="A703" s="2">
        <v>17</v>
      </c>
      <c r="B703" s="1" t="s">
        <v>85</v>
      </c>
      <c r="C703" s="4">
        <v>1</v>
      </c>
      <c r="D703" s="8">
        <v>0.85</v>
      </c>
      <c r="E703" s="4">
        <v>0</v>
      </c>
      <c r="F703" s="8">
        <v>0</v>
      </c>
      <c r="G703" s="4">
        <v>1</v>
      </c>
      <c r="H703" s="8">
        <v>2.5</v>
      </c>
      <c r="I703" s="4">
        <v>0</v>
      </c>
    </row>
    <row r="704" spans="1:9" x14ac:dyDescent="0.2">
      <c r="A704" s="2">
        <v>17</v>
      </c>
      <c r="B704" s="1" t="s">
        <v>92</v>
      </c>
      <c r="C704" s="4">
        <v>1</v>
      </c>
      <c r="D704" s="8">
        <v>0.85</v>
      </c>
      <c r="E704" s="4">
        <v>0</v>
      </c>
      <c r="F704" s="8">
        <v>0</v>
      </c>
      <c r="G704" s="4">
        <v>1</v>
      </c>
      <c r="H704" s="8">
        <v>2.5</v>
      </c>
      <c r="I704" s="4">
        <v>0</v>
      </c>
    </row>
    <row r="705" spans="1:9" x14ac:dyDescent="0.2">
      <c r="A705" s="2">
        <v>17</v>
      </c>
      <c r="B705" s="1" t="s">
        <v>90</v>
      </c>
      <c r="C705" s="4">
        <v>1</v>
      </c>
      <c r="D705" s="8">
        <v>0.85</v>
      </c>
      <c r="E705" s="4">
        <v>0</v>
      </c>
      <c r="F705" s="8">
        <v>0</v>
      </c>
      <c r="G705" s="4">
        <v>1</v>
      </c>
      <c r="H705" s="8">
        <v>2.5</v>
      </c>
      <c r="I705" s="4">
        <v>0</v>
      </c>
    </row>
    <row r="706" spans="1:9" x14ac:dyDescent="0.2">
      <c r="A706" s="2">
        <v>17</v>
      </c>
      <c r="B706" s="1" t="s">
        <v>116</v>
      </c>
      <c r="C706" s="4">
        <v>1</v>
      </c>
      <c r="D706" s="8">
        <v>0.85</v>
      </c>
      <c r="E706" s="4">
        <v>0</v>
      </c>
      <c r="F706" s="8">
        <v>0</v>
      </c>
      <c r="G706" s="4">
        <v>1</v>
      </c>
      <c r="H706" s="8">
        <v>2.5</v>
      </c>
      <c r="I706" s="4">
        <v>0</v>
      </c>
    </row>
    <row r="707" spans="1:9" x14ac:dyDescent="0.2">
      <c r="A707" s="2">
        <v>17</v>
      </c>
      <c r="B707" s="1" t="s">
        <v>103</v>
      </c>
      <c r="C707" s="4">
        <v>1</v>
      </c>
      <c r="D707" s="8">
        <v>0.85</v>
      </c>
      <c r="E707" s="4">
        <v>0</v>
      </c>
      <c r="F707" s="8">
        <v>0</v>
      </c>
      <c r="G707" s="4">
        <v>0</v>
      </c>
      <c r="H707" s="8">
        <v>0</v>
      </c>
      <c r="I707" s="4">
        <v>0</v>
      </c>
    </row>
    <row r="708" spans="1:9" x14ac:dyDescent="0.2">
      <c r="A708" s="2">
        <v>17</v>
      </c>
      <c r="B708" s="1" t="s">
        <v>105</v>
      </c>
      <c r="C708" s="4">
        <v>1</v>
      </c>
      <c r="D708" s="8">
        <v>0.85</v>
      </c>
      <c r="E708" s="4">
        <v>0</v>
      </c>
      <c r="F708" s="8">
        <v>0</v>
      </c>
      <c r="G708" s="4">
        <v>1</v>
      </c>
      <c r="H708" s="8">
        <v>2.5</v>
      </c>
      <c r="I708" s="4">
        <v>0</v>
      </c>
    </row>
    <row r="709" spans="1:9" x14ac:dyDescent="0.2">
      <c r="A709" s="2">
        <v>17</v>
      </c>
      <c r="B709" s="1" t="s">
        <v>64</v>
      </c>
      <c r="C709" s="4">
        <v>1</v>
      </c>
      <c r="D709" s="8">
        <v>0.85</v>
      </c>
      <c r="E709" s="4">
        <v>1</v>
      </c>
      <c r="F709" s="8">
        <v>1.32</v>
      </c>
      <c r="G709" s="4">
        <v>0</v>
      </c>
      <c r="H709" s="8">
        <v>0</v>
      </c>
      <c r="I709" s="4">
        <v>0</v>
      </c>
    </row>
    <row r="710" spans="1:9" x14ac:dyDescent="0.2">
      <c r="A710" s="2">
        <v>17</v>
      </c>
      <c r="B710" s="1" t="s">
        <v>65</v>
      </c>
      <c r="C710" s="4">
        <v>1</v>
      </c>
      <c r="D710" s="8">
        <v>0.85</v>
      </c>
      <c r="E710" s="4">
        <v>1</v>
      </c>
      <c r="F710" s="8">
        <v>1.32</v>
      </c>
      <c r="G710" s="4">
        <v>0</v>
      </c>
      <c r="H710" s="8">
        <v>0</v>
      </c>
      <c r="I710" s="4">
        <v>0</v>
      </c>
    </row>
    <row r="711" spans="1:9" x14ac:dyDescent="0.2">
      <c r="A711" s="2">
        <v>17</v>
      </c>
      <c r="B711" s="1" t="s">
        <v>69</v>
      </c>
      <c r="C711" s="4">
        <v>1</v>
      </c>
      <c r="D711" s="8">
        <v>0.85</v>
      </c>
      <c r="E711" s="4">
        <v>0</v>
      </c>
      <c r="F711" s="8">
        <v>0</v>
      </c>
      <c r="G711" s="4">
        <v>1</v>
      </c>
      <c r="H711" s="8">
        <v>2.5</v>
      </c>
      <c r="I711" s="4">
        <v>0</v>
      </c>
    </row>
    <row r="712" spans="1:9" x14ac:dyDescent="0.2">
      <c r="A712" s="2">
        <v>17</v>
      </c>
      <c r="B712" s="1" t="s">
        <v>70</v>
      </c>
      <c r="C712" s="4">
        <v>1</v>
      </c>
      <c r="D712" s="8">
        <v>0.85</v>
      </c>
      <c r="E712" s="4">
        <v>0</v>
      </c>
      <c r="F712" s="8">
        <v>0</v>
      </c>
      <c r="G712" s="4">
        <v>1</v>
      </c>
      <c r="H712" s="8">
        <v>2.5</v>
      </c>
      <c r="I712" s="4">
        <v>0</v>
      </c>
    </row>
    <row r="713" spans="1:9" x14ac:dyDescent="0.2">
      <c r="A713" s="2">
        <v>17</v>
      </c>
      <c r="B713" s="1" t="s">
        <v>98</v>
      </c>
      <c r="C713" s="4">
        <v>1</v>
      </c>
      <c r="D713" s="8">
        <v>0.85</v>
      </c>
      <c r="E713" s="4">
        <v>0</v>
      </c>
      <c r="F713" s="8">
        <v>0</v>
      </c>
      <c r="G713" s="4">
        <v>1</v>
      </c>
      <c r="H713" s="8">
        <v>2.5</v>
      </c>
      <c r="I713" s="4">
        <v>0</v>
      </c>
    </row>
    <row r="714" spans="1:9" x14ac:dyDescent="0.2">
      <c r="A714" s="2">
        <v>17</v>
      </c>
      <c r="B714" s="1" t="s">
        <v>89</v>
      </c>
      <c r="C714" s="4">
        <v>1</v>
      </c>
      <c r="D714" s="8">
        <v>0.85</v>
      </c>
      <c r="E714" s="4">
        <v>1</v>
      </c>
      <c r="F714" s="8">
        <v>1.32</v>
      </c>
      <c r="G714" s="4">
        <v>0</v>
      </c>
      <c r="H714" s="8">
        <v>0</v>
      </c>
      <c r="I714" s="4">
        <v>0</v>
      </c>
    </row>
    <row r="715" spans="1:9" x14ac:dyDescent="0.2">
      <c r="A715" s="2">
        <v>17</v>
      </c>
      <c r="B715" s="1" t="s">
        <v>100</v>
      </c>
      <c r="C715" s="4">
        <v>1</v>
      </c>
      <c r="D715" s="8">
        <v>0.85</v>
      </c>
      <c r="E715" s="4">
        <v>0</v>
      </c>
      <c r="F715" s="8">
        <v>0</v>
      </c>
      <c r="G715" s="4">
        <v>1</v>
      </c>
      <c r="H715" s="8">
        <v>2.5</v>
      </c>
      <c r="I715" s="4">
        <v>0</v>
      </c>
    </row>
    <row r="716" spans="1:9" x14ac:dyDescent="0.2">
      <c r="A716" s="1"/>
      <c r="C716" s="4"/>
      <c r="D716" s="8"/>
      <c r="E716" s="4"/>
      <c r="F716" s="8"/>
      <c r="G716" s="4"/>
      <c r="H716" s="8"/>
      <c r="I716" s="4"/>
    </row>
    <row r="717" spans="1:9" x14ac:dyDescent="0.2">
      <c r="A717" s="1" t="s">
        <v>29</v>
      </c>
      <c r="C717" s="4"/>
      <c r="D717" s="8"/>
      <c r="E717" s="4"/>
      <c r="F717" s="8"/>
      <c r="G717" s="4"/>
      <c r="H717" s="8"/>
      <c r="I717" s="4"/>
    </row>
    <row r="718" spans="1:9" x14ac:dyDescent="0.2">
      <c r="A718" s="2">
        <v>1</v>
      </c>
      <c r="B718" s="1" t="s">
        <v>88</v>
      </c>
      <c r="C718" s="4">
        <v>72</v>
      </c>
      <c r="D718" s="8">
        <v>11.71</v>
      </c>
      <c r="E718" s="4">
        <v>54</v>
      </c>
      <c r="F718" s="8">
        <v>14.1</v>
      </c>
      <c r="G718" s="4">
        <v>18</v>
      </c>
      <c r="H718" s="8">
        <v>8.33</v>
      </c>
      <c r="I718" s="4">
        <v>0</v>
      </c>
    </row>
    <row r="719" spans="1:9" x14ac:dyDescent="0.2">
      <c r="A719" s="2">
        <v>1</v>
      </c>
      <c r="B719" s="1" t="s">
        <v>73</v>
      </c>
      <c r="C719" s="4">
        <v>72</v>
      </c>
      <c r="D719" s="8">
        <v>11.71</v>
      </c>
      <c r="E719" s="4">
        <v>62</v>
      </c>
      <c r="F719" s="8">
        <v>16.190000000000001</v>
      </c>
      <c r="G719" s="4">
        <v>10</v>
      </c>
      <c r="H719" s="8">
        <v>4.63</v>
      </c>
      <c r="I719" s="4">
        <v>0</v>
      </c>
    </row>
    <row r="720" spans="1:9" x14ac:dyDescent="0.2">
      <c r="A720" s="2">
        <v>3</v>
      </c>
      <c r="B720" s="1" t="s">
        <v>59</v>
      </c>
      <c r="C720" s="4">
        <v>56</v>
      </c>
      <c r="D720" s="8">
        <v>9.11</v>
      </c>
      <c r="E720" s="4">
        <v>33</v>
      </c>
      <c r="F720" s="8">
        <v>8.6199999999999992</v>
      </c>
      <c r="G720" s="4">
        <v>23</v>
      </c>
      <c r="H720" s="8">
        <v>10.65</v>
      </c>
      <c r="I720" s="4">
        <v>0</v>
      </c>
    </row>
    <row r="721" spans="1:9" x14ac:dyDescent="0.2">
      <c r="A721" s="2">
        <v>4</v>
      </c>
      <c r="B721" s="1" t="s">
        <v>74</v>
      </c>
      <c r="C721" s="4">
        <v>50</v>
      </c>
      <c r="D721" s="8">
        <v>8.1300000000000008</v>
      </c>
      <c r="E721" s="4">
        <v>44</v>
      </c>
      <c r="F721" s="8">
        <v>11.49</v>
      </c>
      <c r="G721" s="4">
        <v>5</v>
      </c>
      <c r="H721" s="8">
        <v>2.31</v>
      </c>
      <c r="I721" s="4">
        <v>0</v>
      </c>
    </row>
    <row r="722" spans="1:9" x14ac:dyDescent="0.2">
      <c r="A722" s="2">
        <v>5</v>
      </c>
      <c r="B722" s="1" t="s">
        <v>66</v>
      </c>
      <c r="C722" s="4">
        <v>45</v>
      </c>
      <c r="D722" s="8">
        <v>7.32</v>
      </c>
      <c r="E722" s="4">
        <v>23</v>
      </c>
      <c r="F722" s="8">
        <v>6.01</v>
      </c>
      <c r="G722" s="4">
        <v>22</v>
      </c>
      <c r="H722" s="8">
        <v>10.19</v>
      </c>
      <c r="I722" s="4">
        <v>0</v>
      </c>
    </row>
    <row r="723" spans="1:9" x14ac:dyDescent="0.2">
      <c r="A723" s="2">
        <v>6</v>
      </c>
      <c r="B723" s="1" t="s">
        <v>68</v>
      </c>
      <c r="C723" s="4">
        <v>44</v>
      </c>
      <c r="D723" s="8">
        <v>7.15</v>
      </c>
      <c r="E723" s="4">
        <v>31</v>
      </c>
      <c r="F723" s="8">
        <v>8.09</v>
      </c>
      <c r="G723" s="4">
        <v>12</v>
      </c>
      <c r="H723" s="8">
        <v>5.56</v>
      </c>
      <c r="I723" s="4">
        <v>1</v>
      </c>
    </row>
    <row r="724" spans="1:9" x14ac:dyDescent="0.2">
      <c r="A724" s="2">
        <v>7</v>
      </c>
      <c r="B724" s="1" t="s">
        <v>60</v>
      </c>
      <c r="C724" s="4">
        <v>42</v>
      </c>
      <c r="D724" s="8">
        <v>6.83</v>
      </c>
      <c r="E724" s="4">
        <v>31</v>
      </c>
      <c r="F724" s="8">
        <v>8.09</v>
      </c>
      <c r="G724" s="4">
        <v>11</v>
      </c>
      <c r="H724" s="8">
        <v>5.09</v>
      </c>
      <c r="I724" s="4">
        <v>0</v>
      </c>
    </row>
    <row r="725" spans="1:9" x14ac:dyDescent="0.2">
      <c r="A725" s="2">
        <v>8</v>
      </c>
      <c r="B725" s="1" t="s">
        <v>75</v>
      </c>
      <c r="C725" s="4">
        <v>22</v>
      </c>
      <c r="D725" s="8">
        <v>3.58</v>
      </c>
      <c r="E725" s="4">
        <v>10</v>
      </c>
      <c r="F725" s="8">
        <v>2.61</v>
      </c>
      <c r="G725" s="4">
        <v>7</v>
      </c>
      <c r="H725" s="8">
        <v>3.24</v>
      </c>
      <c r="I725" s="4">
        <v>0</v>
      </c>
    </row>
    <row r="726" spans="1:9" x14ac:dyDescent="0.2">
      <c r="A726" s="2">
        <v>9</v>
      </c>
      <c r="B726" s="1" t="s">
        <v>67</v>
      </c>
      <c r="C726" s="4">
        <v>21</v>
      </c>
      <c r="D726" s="8">
        <v>3.41</v>
      </c>
      <c r="E726" s="4">
        <v>12</v>
      </c>
      <c r="F726" s="8">
        <v>3.13</v>
      </c>
      <c r="G726" s="4">
        <v>9</v>
      </c>
      <c r="H726" s="8">
        <v>4.17</v>
      </c>
      <c r="I726" s="4">
        <v>0</v>
      </c>
    </row>
    <row r="727" spans="1:9" x14ac:dyDescent="0.2">
      <c r="A727" s="2">
        <v>10</v>
      </c>
      <c r="B727" s="1" t="s">
        <v>106</v>
      </c>
      <c r="C727" s="4">
        <v>14</v>
      </c>
      <c r="D727" s="8">
        <v>2.2799999999999998</v>
      </c>
      <c r="E727" s="4">
        <v>7</v>
      </c>
      <c r="F727" s="8">
        <v>1.83</v>
      </c>
      <c r="G727" s="4">
        <v>4</v>
      </c>
      <c r="H727" s="8">
        <v>1.85</v>
      </c>
      <c r="I727" s="4">
        <v>0</v>
      </c>
    </row>
    <row r="728" spans="1:9" x14ac:dyDescent="0.2">
      <c r="A728" s="2">
        <v>10</v>
      </c>
      <c r="B728" s="1" t="s">
        <v>76</v>
      </c>
      <c r="C728" s="4">
        <v>14</v>
      </c>
      <c r="D728" s="8">
        <v>2.2799999999999998</v>
      </c>
      <c r="E728" s="4">
        <v>14</v>
      </c>
      <c r="F728" s="8">
        <v>3.66</v>
      </c>
      <c r="G728" s="4">
        <v>0</v>
      </c>
      <c r="H728" s="8">
        <v>0</v>
      </c>
      <c r="I728" s="4">
        <v>0</v>
      </c>
    </row>
    <row r="729" spans="1:9" x14ac:dyDescent="0.2">
      <c r="A729" s="2">
        <v>12</v>
      </c>
      <c r="B729" s="1" t="s">
        <v>61</v>
      </c>
      <c r="C729" s="4">
        <v>12</v>
      </c>
      <c r="D729" s="8">
        <v>1.95</v>
      </c>
      <c r="E729" s="4">
        <v>5</v>
      </c>
      <c r="F729" s="8">
        <v>1.31</v>
      </c>
      <c r="G729" s="4">
        <v>7</v>
      </c>
      <c r="H729" s="8">
        <v>3.24</v>
      </c>
      <c r="I729" s="4">
        <v>0</v>
      </c>
    </row>
    <row r="730" spans="1:9" x14ac:dyDescent="0.2">
      <c r="A730" s="2">
        <v>12</v>
      </c>
      <c r="B730" s="1" t="s">
        <v>65</v>
      </c>
      <c r="C730" s="4">
        <v>12</v>
      </c>
      <c r="D730" s="8">
        <v>1.95</v>
      </c>
      <c r="E730" s="4">
        <v>8</v>
      </c>
      <c r="F730" s="8">
        <v>2.09</v>
      </c>
      <c r="G730" s="4">
        <v>4</v>
      </c>
      <c r="H730" s="8">
        <v>1.85</v>
      </c>
      <c r="I730" s="4">
        <v>0</v>
      </c>
    </row>
    <row r="731" spans="1:9" x14ac:dyDescent="0.2">
      <c r="A731" s="2">
        <v>14</v>
      </c>
      <c r="B731" s="1" t="s">
        <v>70</v>
      </c>
      <c r="C731" s="4">
        <v>11</v>
      </c>
      <c r="D731" s="8">
        <v>1.79</v>
      </c>
      <c r="E731" s="4">
        <v>3</v>
      </c>
      <c r="F731" s="8">
        <v>0.78</v>
      </c>
      <c r="G731" s="4">
        <v>8</v>
      </c>
      <c r="H731" s="8">
        <v>3.7</v>
      </c>
      <c r="I731" s="4">
        <v>0</v>
      </c>
    </row>
    <row r="732" spans="1:9" x14ac:dyDescent="0.2">
      <c r="A732" s="2">
        <v>15</v>
      </c>
      <c r="B732" s="1" t="s">
        <v>86</v>
      </c>
      <c r="C732" s="4">
        <v>9</v>
      </c>
      <c r="D732" s="8">
        <v>1.46</v>
      </c>
      <c r="E732" s="4">
        <v>5</v>
      </c>
      <c r="F732" s="8">
        <v>1.31</v>
      </c>
      <c r="G732" s="4">
        <v>4</v>
      </c>
      <c r="H732" s="8">
        <v>1.85</v>
      </c>
      <c r="I732" s="4">
        <v>0</v>
      </c>
    </row>
    <row r="733" spans="1:9" x14ac:dyDescent="0.2">
      <c r="A733" s="2">
        <v>16</v>
      </c>
      <c r="B733" s="1" t="s">
        <v>78</v>
      </c>
      <c r="C733" s="4">
        <v>8</v>
      </c>
      <c r="D733" s="8">
        <v>1.3</v>
      </c>
      <c r="E733" s="4">
        <v>7</v>
      </c>
      <c r="F733" s="8">
        <v>1.83</v>
      </c>
      <c r="G733" s="4">
        <v>1</v>
      </c>
      <c r="H733" s="8">
        <v>0.46</v>
      </c>
      <c r="I733" s="4">
        <v>0</v>
      </c>
    </row>
    <row r="734" spans="1:9" x14ac:dyDescent="0.2">
      <c r="A734" s="2">
        <v>16</v>
      </c>
      <c r="B734" s="1" t="s">
        <v>107</v>
      </c>
      <c r="C734" s="4">
        <v>8</v>
      </c>
      <c r="D734" s="8">
        <v>1.3</v>
      </c>
      <c r="E734" s="4">
        <v>0</v>
      </c>
      <c r="F734" s="8">
        <v>0</v>
      </c>
      <c r="G734" s="4">
        <v>8</v>
      </c>
      <c r="H734" s="8">
        <v>3.7</v>
      </c>
      <c r="I734" s="4">
        <v>0</v>
      </c>
    </row>
    <row r="735" spans="1:9" x14ac:dyDescent="0.2">
      <c r="A735" s="2">
        <v>18</v>
      </c>
      <c r="B735" s="1" t="s">
        <v>87</v>
      </c>
      <c r="C735" s="4">
        <v>7</v>
      </c>
      <c r="D735" s="8">
        <v>1.1399999999999999</v>
      </c>
      <c r="E735" s="4">
        <v>1</v>
      </c>
      <c r="F735" s="8">
        <v>0.26</v>
      </c>
      <c r="G735" s="4">
        <v>6</v>
      </c>
      <c r="H735" s="8">
        <v>2.78</v>
      </c>
      <c r="I735" s="4">
        <v>0</v>
      </c>
    </row>
    <row r="736" spans="1:9" x14ac:dyDescent="0.2">
      <c r="A736" s="2">
        <v>18</v>
      </c>
      <c r="B736" s="1" t="s">
        <v>72</v>
      </c>
      <c r="C736" s="4">
        <v>7</v>
      </c>
      <c r="D736" s="8">
        <v>1.1399999999999999</v>
      </c>
      <c r="E736" s="4">
        <v>3</v>
      </c>
      <c r="F736" s="8">
        <v>0.78</v>
      </c>
      <c r="G736" s="4">
        <v>4</v>
      </c>
      <c r="H736" s="8">
        <v>1.85</v>
      </c>
      <c r="I736" s="4">
        <v>0</v>
      </c>
    </row>
    <row r="737" spans="1:9" x14ac:dyDescent="0.2">
      <c r="A737" s="2">
        <v>20</v>
      </c>
      <c r="B737" s="1" t="s">
        <v>98</v>
      </c>
      <c r="C737" s="4">
        <v>6</v>
      </c>
      <c r="D737" s="8">
        <v>0.98</v>
      </c>
      <c r="E737" s="4">
        <v>1</v>
      </c>
      <c r="F737" s="8">
        <v>0.26</v>
      </c>
      <c r="G737" s="4">
        <v>4</v>
      </c>
      <c r="H737" s="8">
        <v>1.85</v>
      </c>
      <c r="I737" s="4">
        <v>0</v>
      </c>
    </row>
    <row r="738" spans="1:9" x14ac:dyDescent="0.2">
      <c r="A738" s="2">
        <v>20</v>
      </c>
      <c r="B738" s="1" t="s">
        <v>89</v>
      </c>
      <c r="C738" s="4">
        <v>6</v>
      </c>
      <c r="D738" s="8">
        <v>0.98</v>
      </c>
      <c r="E738" s="4">
        <v>2</v>
      </c>
      <c r="F738" s="8">
        <v>0.52</v>
      </c>
      <c r="G738" s="4">
        <v>4</v>
      </c>
      <c r="H738" s="8">
        <v>1.85</v>
      </c>
      <c r="I738" s="4">
        <v>0</v>
      </c>
    </row>
    <row r="739" spans="1:9" x14ac:dyDescent="0.2">
      <c r="A739" s="1"/>
      <c r="C739" s="4"/>
      <c r="D739" s="8"/>
      <c r="E739" s="4"/>
      <c r="F739" s="8"/>
      <c r="G739" s="4"/>
      <c r="H739" s="8"/>
      <c r="I739" s="4"/>
    </row>
    <row r="740" spans="1:9" x14ac:dyDescent="0.2">
      <c r="A740" s="1" t="s">
        <v>30</v>
      </c>
      <c r="C740" s="4"/>
      <c r="D740" s="8"/>
      <c r="E740" s="4"/>
      <c r="F740" s="8"/>
      <c r="G740" s="4"/>
      <c r="H740" s="8"/>
      <c r="I740" s="4"/>
    </row>
    <row r="741" spans="1:9" x14ac:dyDescent="0.2">
      <c r="A741" s="2">
        <v>1</v>
      </c>
      <c r="B741" s="1" t="s">
        <v>70</v>
      </c>
      <c r="C741" s="4">
        <v>66</v>
      </c>
      <c r="D741" s="8">
        <v>10.28</v>
      </c>
      <c r="E741" s="4">
        <v>49</v>
      </c>
      <c r="F741" s="8">
        <v>15.08</v>
      </c>
      <c r="G741" s="4">
        <v>17</v>
      </c>
      <c r="H741" s="8">
        <v>5.48</v>
      </c>
      <c r="I741" s="4">
        <v>0</v>
      </c>
    </row>
    <row r="742" spans="1:9" x14ac:dyDescent="0.2">
      <c r="A742" s="2">
        <v>1</v>
      </c>
      <c r="B742" s="1" t="s">
        <v>74</v>
      </c>
      <c r="C742" s="4">
        <v>66</v>
      </c>
      <c r="D742" s="8">
        <v>10.28</v>
      </c>
      <c r="E742" s="4">
        <v>58</v>
      </c>
      <c r="F742" s="8">
        <v>17.850000000000001</v>
      </c>
      <c r="G742" s="4">
        <v>8</v>
      </c>
      <c r="H742" s="8">
        <v>2.58</v>
      </c>
      <c r="I742" s="4">
        <v>0</v>
      </c>
    </row>
    <row r="743" spans="1:9" x14ac:dyDescent="0.2">
      <c r="A743" s="2">
        <v>3</v>
      </c>
      <c r="B743" s="1" t="s">
        <v>59</v>
      </c>
      <c r="C743" s="4">
        <v>45</v>
      </c>
      <c r="D743" s="8">
        <v>7.01</v>
      </c>
      <c r="E743" s="4">
        <v>12</v>
      </c>
      <c r="F743" s="8">
        <v>3.69</v>
      </c>
      <c r="G743" s="4">
        <v>33</v>
      </c>
      <c r="H743" s="8">
        <v>10.65</v>
      </c>
      <c r="I743" s="4">
        <v>0</v>
      </c>
    </row>
    <row r="744" spans="1:9" x14ac:dyDescent="0.2">
      <c r="A744" s="2">
        <v>4</v>
      </c>
      <c r="B744" s="1" t="s">
        <v>60</v>
      </c>
      <c r="C744" s="4">
        <v>39</v>
      </c>
      <c r="D744" s="8">
        <v>6.07</v>
      </c>
      <c r="E744" s="4">
        <v>15</v>
      </c>
      <c r="F744" s="8">
        <v>4.62</v>
      </c>
      <c r="G744" s="4">
        <v>24</v>
      </c>
      <c r="H744" s="8">
        <v>7.74</v>
      </c>
      <c r="I744" s="4">
        <v>0</v>
      </c>
    </row>
    <row r="745" spans="1:9" x14ac:dyDescent="0.2">
      <c r="A745" s="2">
        <v>5</v>
      </c>
      <c r="B745" s="1" t="s">
        <v>73</v>
      </c>
      <c r="C745" s="4">
        <v>31</v>
      </c>
      <c r="D745" s="8">
        <v>4.83</v>
      </c>
      <c r="E745" s="4">
        <v>30</v>
      </c>
      <c r="F745" s="8">
        <v>9.23</v>
      </c>
      <c r="G745" s="4">
        <v>1</v>
      </c>
      <c r="H745" s="8">
        <v>0.32</v>
      </c>
      <c r="I745" s="4">
        <v>0</v>
      </c>
    </row>
    <row r="746" spans="1:9" x14ac:dyDescent="0.2">
      <c r="A746" s="2">
        <v>6</v>
      </c>
      <c r="B746" s="1" t="s">
        <v>61</v>
      </c>
      <c r="C746" s="4">
        <v>29</v>
      </c>
      <c r="D746" s="8">
        <v>4.5199999999999996</v>
      </c>
      <c r="E746" s="4">
        <v>6</v>
      </c>
      <c r="F746" s="8">
        <v>1.85</v>
      </c>
      <c r="G746" s="4">
        <v>23</v>
      </c>
      <c r="H746" s="8">
        <v>7.42</v>
      </c>
      <c r="I746" s="4">
        <v>0</v>
      </c>
    </row>
    <row r="747" spans="1:9" x14ac:dyDescent="0.2">
      <c r="A747" s="2">
        <v>7</v>
      </c>
      <c r="B747" s="1" t="s">
        <v>68</v>
      </c>
      <c r="C747" s="4">
        <v>26</v>
      </c>
      <c r="D747" s="8">
        <v>4.05</v>
      </c>
      <c r="E747" s="4">
        <v>11</v>
      </c>
      <c r="F747" s="8">
        <v>3.38</v>
      </c>
      <c r="G747" s="4">
        <v>15</v>
      </c>
      <c r="H747" s="8">
        <v>4.84</v>
      </c>
      <c r="I747" s="4">
        <v>0</v>
      </c>
    </row>
    <row r="748" spans="1:9" x14ac:dyDescent="0.2">
      <c r="A748" s="2">
        <v>8</v>
      </c>
      <c r="B748" s="1" t="s">
        <v>63</v>
      </c>
      <c r="C748" s="4">
        <v>25</v>
      </c>
      <c r="D748" s="8">
        <v>3.89</v>
      </c>
      <c r="E748" s="4">
        <v>11</v>
      </c>
      <c r="F748" s="8">
        <v>3.38</v>
      </c>
      <c r="G748" s="4">
        <v>14</v>
      </c>
      <c r="H748" s="8">
        <v>4.5199999999999996</v>
      </c>
      <c r="I748" s="4">
        <v>0</v>
      </c>
    </row>
    <row r="749" spans="1:9" x14ac:dyDescent="0.2">
      <c r="A749" s="2">
        <v>9</v>
      </c>
      <c r="B749" s="1" t="s">
        <v>76</v>
      </c>
      <c r="C749" s="4">
        <v>24</v>
      </c>
      <c r="D749" s="8">
        <v>3.74</v>
      </c>
      <c r="E749" s="4">
        <v>22</v>
      </c>
      <c r="F749" s="8">
        <v>6.77</v>
      </c>
      <c r="G749" s="4">
        <v>2</v>
      </c>
      <c r="H749" s="8">
        <v>0.65</v>
      </c>
      <c r="I749" s="4">
        <v>0</v>
      </c>
    </row>
    <row r="750" spans="1:9" x14ac:dyDescent="0.2">
      <c r="A750" s="2">
        <v>10</v>
      </c>
      <c r="B750" s="1" t="s">
        <v>75</v>
      </c>
      <c r="C750" s="4">
        <v>22</v>
      </c>
      <c r="D750" s="8">
        <v>3.43</v>
      </c>
      <c r="E750" s="4">
        <v>17</v>
      </c>
      <c r="F750" s="8">
        <v>5.23</v>
      </c>
      <c r="G750" s="4">
        <v>4</v>
      </c>
      <c r="H750" s="8">
        <v>1.29</v>
      </c>
      <c r="I750" s="4">
        <v>0</v>
      </c>
    </row>
    <row r="751" spans="1:9" x14ac:dyDescent="0.2">
      <c r="A751" s="2">
        <v>11</v>
      </c>
      <c r="B751" s="1" t="s">
        <v>66</v>
      </c>
      <c r="C751" s="4">
        <v>21</v>
      </c>
      <c r="D751" s="8">
        <v>3.27</v>
      </c>
      <c r="E751" s="4">
        <v>14</v>
      </c>
      <c r="F751" s="8">
        <v>4.3099999999999996</v>
      </c>
      <c r="G751" s="4">
        <v>6</v>
      </c>
      <c r="H751" s="8">
        <v>1.94</v>
      </c>
      <c r="I751" s="4">
        <v>1</v>
      </c>
    </row>
    <row r="752" spans="1:9" x14ac:dyDescent="0.2">
      <c r="A752" s="2">
        <v>12</v>
      </c>
      <c r="B752" s="1" t="s">
        <v>67</v>
      </c>
      <c r="C752" s="4">
        <v>18</v>
      </c>
      <c r="D752" s="8">
        <v>2.8</v>
      </c>
      <c r="E752" s="4">
        <v>9</v>
      </c>
      <c r="F752" s="8">
        <v>2.77</v>
      </c>
      <c r="G752" s="4">
        <v>9</v>
      </c>
      <c r="H752" s="8">
        <v>2.9</v>
      </c>
      <c r="I752" s="4">
        <v>0</v>
      </c>
    </row>
    <row r="753" spans="1:9" x14ac:dyDescent="0.2">
      <c r="A753" s="2">
        <v>13</v>
      </c>
      <c r="B753" s="1" t="s">
        <v>64</v>
      </c>
      <c r="C753" s="4">
        <v>15</v>
      </c>
      <c r="D753" s="8">
        <v>2.34</v>
      </c>
      <c r="E753" s="4">
        <v>1</v>
      </c>
      <c r="F753" s="8">
        <v>0.31</v>
      </c>
      <c r="G753" s="4">
        <v>14</v>
      </c>
      <c r="H753" s="8">
        <v>4.5199999999999996</v>
      </c>
      <c r="I753" s="4">
        <v>0</v>
      </c>
    </row>
    <row r="754" spans="1:9" x14ac:dyDescent="0.2">
      <c r="A754" s="2">
        <v>14</v>
      </c>
      <c r="B754" s="1" t="s">
        <v>81</v>
      </c>
      <c r="C754" s="4">
        <v>14</v>
      </c>
      <c r="D754" s="8">
        <v>2.1800000000000002</v>
      </c>
      <c r="E754" s="4">
        <v>3</v>
      </c>
      <c r="F754" s="8">
        <v>0.92</v>
      </c>
      <c r="G754" s="4">
        <v>11</v>
      </c>
      <c r="H754" s="8">
        <v>3.55</v>
      </c>
      <c r="I754" s="4">
        <v>0</v>
      </c>
    </row>
    <row r="755" spans="1:9" x14ac:dyDescent="0.2">
      <c r="A755" s="2">
        <v>14</v>
      </c>
      <c r="B755" s="1" t="s">
        <v>78</v>
      </c>
      <c r="C755" s="4">
        <v>14</v>
      </c>
      <c r="D755" s="8">
        <v>2.1800000000000002</v>
      </c>
      <c r="E755" s="4">
        <v>8</v>
      </c>
      <c r="F755" s="8">
        <v>2.46</v>
      </c>
      <c r="G755" s="4">
        <v>6</v>
      </c>
      <c r="H755" s="8">
        <v>1.94</v>
      </c>
      <c r="I755" s="4">
        <v>0</v>
      </c>
    </row>
    <row r="756" spans="1:9" x14ac:dyDescent="0.2">
      <c r="A756" s="2">
        <v>16</v>
      </c>
      <c r="B756" s="1" t="s">
        <v>71</v>
      </c>
      <c r="C756" s="4">
        <v>12</v>
      </c>
      <c r="D756" s="8">
        <v>1.87</v>
      </c>
      <c r="E756" s="4">
        <v>8</v>
      </c>
      <c r="F756" s="8">
        <v>2.46</v>
      </c>
      <c r="G756" s="4">
        <v>4</v>
      </c>
      <c r="H756" s="8">
        <v>1.29</v>
      </c>
      <c r="I756" s="4">
        <v>0</v>
      </c>
    </row>
    <row r="757" spans="1:9" x14ac:dyDescent="0.2">
      <c r="A757" s="2">
        <v>16</v>
      </c>
      <c r="B757" s="1" t="s">
        <v>72</v>
      </c>
      <c r="C757" s="4">
        <v>12</v>
      </c>
      <c r="D757" s="8">
        <v>1.87</v>
      </c>
      <c r="E757" s="4">
        <v>8</v>
      </c>
      <c r="F757" s="8">
        <v>2.46</v>
      </c>
      <c r="G757" s="4">
        <v>4</v>
      </c>
      <c r="H757" s="8">
        <v>1.29</v>
      </c>
      <c r="I757" s="4">
        <v>0</v>
      </c>
    </row>
    <row r="758" spans="1:9" x14ac:dyDescent="0.2">
      <c r="A758" s="2">
        <v>16</v>
      </c>
      <c r="B758" s="1" t="s">
        <v>77</v>
      </c>
      <c r="C758" s="4">
        <v>12</v>
      </c>
      <c r="D758" s="8">
        <v>1.87</v>
      </c>
      <c r="E758" s="4">
        <v>0</v>
      </c>
      <c r="F758" s="8">
        <v>0</v>
      </c>
      <c r="G758" s="4">
        <v>10</v>
      </c>
      <c r="H758" s="8">
        <v>3.23</v>
      </c>
      <c r="I758" s="4">
        <v>0</v>
      </c>
    </row>
    <row r="759" spans="1:9" x14ac:dyDescent="0.2">
      <c r="A759" s="2">
        <v>19</v>
      </c>
      <c r="B759" s="1" t="s">
        <v>82</v>
      </c>
      <c r="C759" s="4">
        <v>10</v>
      </c>
      <c r="D759" s="8">
        <v>1.56</v>
      </c>
      <c r="E759" s="4">
        <v>1</v>
      </c>
      <c r="F759" s="8">
        <v>0.31</v>
      </c>
      <c r="G759" s="4">
        <v>9</v>
      </c>
      <c r="H759" s="8">
        <v>2.9</v>
      </c>
      <c r="I759" s="4">
        <v>0</v>
      </c>
    </row>
    <row r="760" spans="1:9" x14ac:dyDescent="0.2">
      <c r="A760" s="2">
        <v>19</v>
      </c>
      <c r="B760" s="1" t="s">
        <v>69</v>
      </c>
      <c r="C760" s="4">
        <v>10</v>
      </c>
      <c r="D760" s="8">
        <v>1.56</v>
      </c>
      <c r="E760" s="4">
        <v>2</v>
      </c>
      <c r="F760" s="8">
        <v>0.62</v>
      </c>
      <c r="G760" s="4">
        <v>8</v>
      </c>
      <c r="H760" s="8">
        <v>2.58</v>
      </c>
      <c r="I760" s="4">
        <v>0</v>
      </c>
    </row>
    <row r="761" spans="1:9" x14ac:dyDescent="0.2">
      <c r="A761" s="1"/>
      <c r="C761" s="4"/>
      <c r="D761" s="8"/>
      <c r="E761" s="4"/>
      <c r="F761" s="8"/>
      <c r="G761" s="4"/>
      <c r="H761" s="8"/>
      <c r="I761" s="4"/>
    </row>
    <row r="762" spans="1:9" x14ac:dyDescent="0.2">
      <c r="A762" s="1" t="s">
        <v>31</v>
      </c>
      <c r="C762" s="4"/>
      <c r="D762" s="8"/>
      <c r="E762" s="4"/>
      <c r="F762" s="8"/>
      <c r="G762" s="4"/>
      <c r="H762" s="8"/>
      <c r="I762" s="4"/>
    </row>
    <row r="763" spans="1:9" x14ac:dyDescent="0.2">
      <c r="A763" s="2">
        <v>1</v>
      </c>
      <c r="B763" s="1" t="s">
        <v>59</v>
      </c>
      <c r="C763" s="4">
        <v>37</v>
      </c>
      <c r="D763" s="8">
        <v>9.81</v>
      </c>
      <c r="E763" s="4">
        <v>17</v>
      </c>
      <c r="F763" s="8">
        <v>7.73</v>
      </c>
      <c r="G763" s="4">
        <v>20</v>
      </c>
      <c r="H763" s="8">
        <v>13.33</v>
      </c>
      <c r="I763" s="4">
        <v>0</v>
      </c>
    </row>
    <row r="764" spans="1:9" x14ac:dyDescent="0.2">
      <c r="A764" s="2">
        <v>2</v>
      </c>
      <c r="B764" s="1" t="s">
        <v>74</v>
      </c>
      <c r="C764" s="4">
        <v>36</v>
      </c>
      <c r="D764" s="8">
        <v>9.5500000000000007</v>
      </c>
      <c r="E764" s="4">
        <v>31</v>
      </c>
      <c r="F764" s="8">
        <v>14.09</v>
      </c>
      <c r="G764" s="4">
        <v>5</v>
      </c>
      <c r="H764" s="8">
        <v>3.33</v>
      </c>
      <c r="I764" s="4">
        <v>0</v>
      </c>
    </row>
    <row r="765" spans="1:9" x14ac:dyDescent="0.2">
      <c r="A765" s="2">
        <v>3</v>
      </c>
      <c r="B765" s="1" t="s">
        <v>60</v>
      </c>
      <c r="C765" s="4">
        <v>32</v>
      </c>
      <c r="D765" s="8">
        <v>8.49</v>
      </c>
      <c r="E765" s="4">
        <v>20</v>
      </c>
      <c r="F765" s="8">
        <v>9.09</v>
      </c>
      <c r="G765" s="4">
        <v>12</v>
      </c>
      <c r="H765" s="8">
        <v>8</v>
      </c>
      <c r="I765" s="4">
        <v>0</v>
      </c>
    </row>
    <row r="766" spans="1:9" x14ac:dyDescent="0.2">
      <c r="A766" s="2">
        <v>4</v>
      </c>
      <c r="B766" s="1" t="s">
        <v>68</v>
      </c>
      <c r="C766" s="4">
        <v>26</v>
      </c>
      <c r="D766" s="8">
        <v>6.9</v>
      </c>
      <c r="E766" s="4">
        <v>17</v>
      </c>
      <c r="F766" s="8">
        <v>7.73</v>
      </c>
      <c r="G766" s="4">
        <v>9</v>
      </c>
      <c r="H766" s="8">
        <v>6</v>
      </c>
      <c r="I766" s="4">
        <v>0</v>
      </c>
    </row>
    <row r="767" spans="1:9" x14ac:dyDescent="0.2">
      <c r="A767" s="2">
        <v>5</v>
      </c>
      <c r="B767" s="1" t="s">
        <v>73</v>
      </c>
      <c r="C767" s="4">
        <v>25</v>
      </c>
      <c r="D767" s="8">
        <v>6.63</v>
      </c>
      <c r="E767" s="4">
        <v>24</v>
      </c>
      <c r="F767" s="8">
        <v>10.91</v>
      </c>
      <c r="G767" s="4">
        <v>1</v>
      </c>
      <c r="H767" s="8">
        <v>0.67</v>
      </c>
      <c r="I767" s="4">
        <v>0</v>
      </c>
    </row>
    <row r="768" spans="1:9" x14ac:dyDescent="0.2">
      <c r="A768" s="2">
        <v>6</v>
      </c>
      <c r="B768" s="1" t="s">
        <v>61</v>
      </c>
      <c r="C768" s="4">
        <v>20</v>
      </c>
      <c r="D768" s="8">
        <v>5.31</v>
      </c>
      <c r="E768" s="4">
        <v>10</v>
      </c>
      <c r="F768" s="8">
        <v>4.55</v>
      </c>
      <c r="G768" s="4">
        <v>10</v>
      </c>
      <c r="H768" s="8">
        <v>6.67</v>
      </c>
      <c r="I768" s="4">
        <v>0</v>
      </c>
    </row>
    <row r="769" spans="1:9" x14ac:dyDescent="0.2">
      <c r="A769" s="2">
        <v>7</v>
      </c>
      <c r="B769" s="1" t="s">
        <v>67</v>
      </c>
      <c r="C769" s="4">
        <v>16</v>
      </c>
      <c r="D769" s="8">
        <v>4.24</v>
      </c>
      <c r="E769" s="4">
        <v>12</v>
      </c>
      <c r="F769" s="8">
        <v>5.45</v>
      </c>
      <c r="G769" s="4">
        <v>4</v>
      </c>
      <c r="H769" s="8">
        <v>2.67</v>
      </c>
      <c r="I769" s="4">
        <v>0</v>
      </c>
    </row>
    <row r="770" spans="1:9" x14ac:dyDescent="0.2">
      <c r="A770" s="2">
        <v>8</v>
      </c>
      <c r="B770" s="1" t="s">
        <v>63</v>
      </c>
      <c r="C770" s="4">
        <v>15</v>
      </c>
      <c r="D770" s="8">
        <v>3.98</v>
      </c>
      <c r="E770" s="4">
        <v>7</v>
      </c>
      <c r="F770" s="8">
        <v>3.18</v>
      </c>
      <c r="G770" s="4">
        <v>8</v>
      </c>
      <c r="H770" s="8">
        <v>5.33</v>
      </c>
      <c r="I770" s="4">
        <v>0</v>
      </c>
    </row>
    <row r="771" spans="1:9" x14ac:dyDescent="0.2">
      <c r="A771" s="2">
        <v>8</v>
      </c>
      <c r="B771" s="1" t="s">
        <v>66</v>
      </c>
      <c r="C771" s="4">
        <v>15</v>
      </c>
      <c r="D771" s="8">
        <v>3.98</v>
      </c>
      <c r="E771" s="4">
        <v>13</v>
      </c>
      <c r="F771" s="8">
        <v>5.91</v>
      </c>
      <c r="G771" s="4">
        <v>2</v>
      </c>
      <c r="H771" s="8">
        <v>1.33</v>
      </c>
      <c r="I771" s="4">
        <v>0</v>
      </c>
    </row>
    <row r="772" spans="1:9" x14ac:dyDescent="0.2">
      <c r="A772" s="2">
        <v>8</v>
      </c>
      <c r="B772" s="1" t="s">
        <v>78</v>
      </c>
      <c r="C772" s="4">
        <v>15</v>
      </c>
      <c r="D772" s="8">
        <v>3.98</v>
      </c>
      <c r="E772" s="4">
        <v>12</v>
      </c>
      <c r="F772" s="8">
        <v>5.45</v>
      </c>
      <c r="G772" s="4">
        <v>3</v>
      </c>
      <c r="H772" s="8">
        <v>2</v>
      </c>
      <c r="I772" s="4">
        <v>0</v>
      </c>
    </row>
    <row r="773" spans="1:9" x14ac:dyDescent="0.2">
      <c r="A773" s="2">
        <v>11</v>
      </c>
      <c r="B773" s="1" t="s">
        <v>76</v>
      </c>
      <c r="C773" s="4">
        <v>13</v>
      </c>
      <c r="D773" s="8">
        <v>3.45</v>
      </c>
      <c r="E773" s="4">
        <v>10</v>
      </c>
      <c r="F773" s="8">
        <v>4.55</v>
      </c>
      <c r="G773" s="4">
        <v>3</v>
      </c>
      <c r="H773" s="8">
        <v>2</v>
      </c>
      <c r="I773" s="4">
        <v>0</v>
      </c>
    </row>
    <row r="774" spans="1:9" x14ac:dyDescent="0.2">
      <c r="A774" s="2">
        <v>12</v>
      </c>
      <c r="B774" s="1" t="s">
        <v>75</v>
      </c>
      <c r="C774" s="4">
        <v>12</v>
      </c>
      <c r="D774" s="8">
        <v>3.18</v>
      </c>
      <c r="E774" s="4">
        <v>5</v>
      </c>
      <c r="F774" s="8">
        <v>2.27</v>
      </c>
      <c r="G774" s="4">
        <v>2</v>
      </c>
      <c r="H774" s="8">
        <v>1.33</v>
      </c>
      <c r="I774" s="4">
        <v>0</v>
      </c>
    </row>
    <row r="775" spans="1:9" x14ac:dyDescent="0.2">
      <c r="A775" s="2">
        <v>13</v>
      </c>
      <c r="B775" s="1" t="s">
        <v>82</v>
      </c>
      <c r="C775" s="4">
        <v>9</v>
      </c>
      <c r="D775" s="8">
        <v>2.39</v>
      </c>
      <c r="E775" s="4">
        <v>2</v>
      </c>
      <c r="F775" s="8">
        <v>0.91</v>
      </c>
      <c r="G775" s="4">
        <v>7</v>
      </c>
      <c r="H775" s="8">
        <v>4.67</v>
      </c>
      <c r="I775" s="4">
        <v>0</v>
      </c>
    </row>
    <row r="776" spans="1:9" x14ac:dyDescent="0.2">
      <c r="A776" s="2">
        <v>14</v>
      </c>
      <c r="B776" s="1" t="s">
        <v>72</v>
      </c>
      <c r="C776" s="4">
        <v>8</v>
      </c>
      <c r="D776" s="8">
        <v>2.12</v>
      </c>
      <c r="E776" s="4">
        <v>3</v>
      </c>
      <c r="F776" s="8">
        <v>1.36</v>
      </c>
      <c r="G776" s="4">
        <v>5</v>
      </c>
      <c r="H776" s="8">
        <v>3.33</v>
      </c>
      <c r="I776" s="4">
        <v>0</v>
      </c>
    </row>
    <row r="777" spans="1:9" x14ac:dyDescent="0.2">
      <c r="A777" s="2">
        <v>15</v>
      </c>
      <c r="B777" s="1" t="s">
        <v>83</v>
      </c>
      <c r="C777" s="4">
        <v>7</v>
      </c>
      <c r="D777" s="8">
        <v>1.86</v>
      </c>
      <c r="E777" s="4">
        <v>3</v>
      </c>
      <c r="F777" s="8">
        <v>1.36</v>
      </c>
      <c r="G777" s="4">
        <v>4</v>
      </c>
      <c r="H777" s="8">
        <v>2.67</v>
      </c>
      <c r="I777" s="4">
        <v>0</v>
      </c>
    </row>
    <row r="778" spans="1:9" x14ac:dyDescent="0.2">
      <c r="A778" s="2">
        <v>15</v>
      </c>
      <c r="B778" s="1" t="s">
        <v>87</v>
      </c>
      <c r="C778" s="4">
        <v>7</v>
      </c>
      <c r="D778" s="8">
        <v>1.86</v>
      </c>
      <c r="E778" s="4">
        <v>3</v>
      </c>
      <c r="F778" s="8">
        <v>1.36</v>
      </c>
      <c r="G778" s="4">
        <v>4</v>
      </c>
      <c r="H778" s="8">
        <v>2.67</v>
      </c>
      <c r="I778" s="4">
        <v>0</v>
      </c>
    </row>
    <row r="779" spans="1:9" x14ac:dyDescent="0.2">
      <c r="A779" s="2">
        <v>17</v>
      </c>
      <c r="B779" s="1" t="s">
        <v>90</v>
      </c>
      <c r="C779" s="4">
        <v>5</v>
      </c>
      <c r="D779" s="8">
        <v>1.33</v>
      </c>
      <c r="E779" s="4">
        <v>1</v>
      </c>
      <c r="F779" s="8">
        <v>0.45</v>
      </c>
      <c r="G779" s="4">
        <v>4</v>
      </c>
      <c r="H779" s="8">
        <v>2.67</v>
      </c>
      <c r="I779" s="4">
        <v>0</v>
      </c>
    </row>
    <row r="780" spans="1:9" x14ac:dyDescent="0.2">
      <c r="A780" s="2">
        <v>17</v>
      </c>
      <c r="B780" s="1" t="s">
        <v>81</v>
      </c>
      <c r="C780" s="4">
        <v>5</v>
      </c>
      <c r="D780" s="8">
        <v>1.33</v>
      </c>
      <c r="E780" s="4">
        <v>2</v>
      </c>
      <c r="F780" s="8">
        <v>0.91</v>
      </c>
      <c r="G780" s="4">
        <v>3</v>
      </c>
      <c r="H780" s="8">
        <v>2</v>
      </c>
      <c r="I780" s="4">
        <v>0</v>
      </c>
    </row>
    <row r="781" spans="1:9" x14ac:dyDescent="0.2">
      <c r="A781" s="2">
        <v>19</v>
      </c>
      <c r="B781" s="1" t="s">
        <v>86</v>
      </c>
      <c r="C781" s="4">
        <v>4</v>
      </c>
      <c r="D781" s="8">
        <v>1.06</v>
      </c>
      <c r="E781" s="4">
        <v>2</v>
      </c>
      <c r="F781" s="8">
        <v>0.91</v>
      </c>
      <c r="G781" s="4">
        <v>2</v>
      </c>
      <c r="H781" s="8">
        <v>1.33</v>
      </c>
      <c r="I781" s="4">
        <v>0</v>
      </c>
    </row>
    <row r="782" spans="1:9" x14ac:dyDescent="0.2">
      <c r="A782" s="2">
        <v>19</v>
      </c>
      <c r="B782" s="1" t="s">
        <v>65</v>
      </c>
      <c r="C782" s="4">
        <v>4</v>
      </c>
      <c r="D782" s="8">
        <v>1.06</v>
      </c>
      <c r="E782" s="4">
        <v>3</v>
      </c>
      <c r="F782" s="8">
        <v>1.36</v>
      </c>
      <c r="G782" s="4">
        <v>1</v>
      </c>
      <c r="H782" s="8">
        <v>0.67</v>
      </c>
      <c r="I782" s="4">
        <v>0</v>
      </c>
    </row>
    <row r="783" spans="1:9" x14ac:dyDescent="0.2">
      <c r="A783" s="2">
        <v>19</v>
      </c>
      <c r="B783" s="1" t="s">
        <v>80</v>
      </c>
      <c r="C783" s="4">
        <v>4</v>
      </c>
      <c r="D783" s="8">
        <v>1.06</v>
      </c>
      <c r="E783" s="4">
        <v>1</v>
      </c>
      <c r="F783" s="8">
        <v>0.45</v>
      </c>
      <c r="G783" s="4">
        <v>3</v>
      </c>
      <c r="H783" s="8">
        <v>2</v>
      </c>
      <c r="I783" s="4">
        <v>0</v>
      </c>
    </row>
    <row r="784" spans="1:9" x14ac:dyDescent="0.2">
      <c r="A784" s="2">
        <v>19</v>
      </c>
      <c r="B784" s="1" t="s">
        <v>89</v>
      </c>
      <c r="C784" s="4">
        <v>4</v>
      </c>
      <c r="D784" s="8">
        <v>1.06</v>
      </c>
      <c r="E784" s="4">
        <v>2</v>
      </c>
      <c r="F784" s="8">
        <v>0.91</v>
      </c>
      <c r="G784" s="4">
        <v>2</v>
      </c>
      <c r="H784" s="8">
        <v>1.33</v>
      </c>
      <c r="I784" s="4">
        <v>0</v>
      </c>
    </row>
    <row r="785" spans="1:9" x14ac:dyDescent="0.2">
      <c r="A785" s="1"/>
      <c r="C785" s="4"/>
      <c r="D785" s="8"/>
      <c r="E785" s="4"/>
      <c r="F785" s="8"/>
      <c r="G785" s="4"/>
      <c r="H785" s="8"/>
      <c r="I785" s="4"/>
    </row>
    <row r="786" spans="1:9" x14ac:dyDescent="0.2">
      <c r="A786" s="1" t="s">
        <v>32</v>
      </c>
      <c r="C786" s="4"/>
      <c r="D786" s="8"/>
      <c r="E786" s="4"/>
      <c r="F786" s="8"/>
      <c r="G786" s="4"/>
      <c r="H786" s="8"/>
      <c r="I786" s="4"/>
    </row>
    <row r="787" spans="1:9" x14ac:dyDescent="0.2">
      <c r="A787" s="2">
        <v>1</v>
      </c>
      <c r="B787" s="1" t="s">
        <v>74</v>
      </c>
      <c r="C787" s="4">
        <v>24</v>
      </c>
      <c r="D787" s="8">
        <v>11.06</v>
      </c>
      <c r="E787" s="4">
        <v>23</v>
      </c>
      <c r="F787" s="8">
        <v>18.11</v>
      </c>
      <c r="G787" s="4">
        <v>1</v>
      </c>
      <c r="H787" s="8">
        <v>1.1599999999999999</v>
      </c>
      <c r="I787" s="4">
        <v>0</v>
      </c>
    </row>
    <row r="788" spans="1:9" x14ac:dyDescent="0.2">
      <c r="A788" s="2">
        <v>2</v>
      </c>
      <c r="B788" s="1" t="s">
        <v>59</v>
      </c>
      <c r="C788" s="4">
        <v>18</v>
      </c>
      <c r="D788" s="8">
        <v>8.2899999999999991</v>
      </c>
      <c r="E788" s="4">
        <v>9</v>
      </c>
      <c r="F788" s="8">
        <v>7.09</v>
      </c>
      <c r="G788" s="4">
        <v>9</v>
      </c>
      <c r="H788" s="8">
        <v>10.47</v>
      </c>
      <c r="I788" s="4">
        <v>0</v>
      </c>
    </row>
    <row r="789" spans="1:9" x14ac:dyDescent="0.2">
      <c r="A789" s="2">
        <v>3</v>
      </c>
      <c r="B789" s="1" t="s">
        <v>60</v>
      </c>
      <c r="C789" s="4">
        <v>17</v>
      </c>
      <c r="D789" s="8">
        <v>7.83</v>
      </c>
      <c r="E789" s="4">
        <v>12</v>
      </c>
      <c r="F789" s="8">
        <v>9.4499999999999993</v>
      </c>
      <c r="G789" s="4">
        <v>5</v>
      </c>
      <c r="H789" s="8">
        <v>5.81</v>
      </c>
      <c r="I789" s="4">
        <v>0</v>
      </c>
    </row>
    <row r="790" spans="1:9" x14ac:dyDescent="0.2">
      <c r="A790" s="2">
        <v>4</v>
      </c>
      <c r="B790" s="1" t="s">
        <v>90</v>
      </c>
      <c r="C790" s="4">
        <v>15</v>
      </c>
      <c r="D790" s="8">
        <v>6.91</v>
      </c>
      <c r="E790" s="4">
        <v>7</v>
      </c>
      <c r="F790" s="8">
        <v>5.51</v>
      </c>
      <c r="G790" s="4">
        <v>8</v>
      </c>
      <c r="H790" s="8">
        <v>9.3000000000000007</v>
      </c>
      <c r="I790" s="4">
        <v>0</v>
      </c>
    </row>
    <row r="791" spans="1:9" x14ac:dyDescent="0.2">
      <c r="A791" s="2">
        <v>5</v>
      </c>
      <c r="B791" s="1" t="s">
        <v>68</v>
      </c>
      <c r="C791" s="4">
        <v>13</v>
      </c>
      <c r="D791" s="8">
        <v>5.99</v>
      </c>
      <c r="E791" s="4">
        <v>11</v>
      </c>
      <c r="F791" s="8">
        <v>8.66</v>
      </c>
      <c r="G791" s="4">
        <v>2</v>
      </c>
      <c r="H791" s="8">
        <v>2.33</v>
      </c>
      <c r="I791" s="4">
        <v>0</v>
      </c>
    </row>
    <row r="792" spans="1:9" x14ac:dyDescent="0.2">
      <c r="A792" s="2">
        <v>5</v>
      </c>
      <c r="B792" s="1" t="s">
        <v>73</v>
      </c>
      <c r="C792" s="4">
        <v>13</v>
      </c>
      <c r="D792" s="8">
        <v>5.99</v>
      </c>
      <c r="E792" s="4">
        <v>11</v>
      </c>
      <c r="F792" s="8">
        <v>8.66</v>
      </c>
      <c r="G792" s="4">
        <v>2</v>
      </c>
      <c r="H792" s="8">
        <v>2.33</v>
      </c>
      <c r="I792" s="4">
        <v>0</v>
      </c>
    </row>
    <row r="793" spans="1:9" x14ac:dyDescent="0.2">
      <c r="A793" s="2">
        <v>7</v>
      </c>
      <c r="B793" s="1" t="s">
        <v>63</v>
      </c>
      <c r="C793" s="4">
        <v>10</v>
      </c>
      <c r="D793" s="8">
        <v>4.6100000000000003</v>
      </c>
      <c r="E793" s="4">
        <v>3</v>
      </c>
      <c r="F793" s="8">
        <v>2.36</v>
      </c>
      <c r="G793" s="4">
        <v>7</v>
      </c>
      <c r="H793" s="8">
        <v>8.14</v>
      </c>
      <c r="I793" s="4">
        <v>0</v>
      </c>
    </row>
    <row r="794" spans="1:9" x14ac:dyDescent="0.2">
      <c r="A794" s="2">
        <v>7</v>
      </c>
      <c r="B794" s="1" t="s">
        <v>67</v>
      </c>
      <c r="C794" s="4">
        <v>10</v>
      </c>
      <c r="D794" s="8">
        <v>4.6100000000000003</v>
      </c>
      <c r="E794" s="4">
        <v>8</v>
      </c>
      <c r="F794" s="8">
        <v>6.3</v>
      </c>
      <c r="G794" s="4">
        <v>2</v>
      </c>
      <c r="H794" s="8">
        <v>2.33</v>
      </c>
      <c r="I794" s="4">
        <v>0</v>
      </c>
    </row>
    <row r="795" spans="1:9" x14ac:dyDescent="0.2">
      <c r="A795" s="2">
        <v>9</v>
      </c>
      <c r="B795" s="1" t="s">
        <v>66</v>
      </c>
      <c r="C795" s="4">
        <v>7</v>
      </c>
      <c r="D795" s="8">
        <v>3.23</v>
      </c>
      <c r="E795" s="4">
        <v>4</v>
      </c>
      <c r="F795" s="8">
        <v>3.15</v>
      </c>
      <c r="G795" s="4">
        <v>2</v>
      </c>
      <c r="H795" s="8">
        <v>2.33</v>
      </c>
      <c r="I795" s="4">
        <v>1</v>
      </c>
    </row>
    <row r="796" spans="1:9" x14ac:dyDescent="0.2">
      <c r="A796" s="2">
        <v>10</v>
      </c>
      <c r="B796" s="1" t="s">
        <v>61</v>
      </c>
      <c r="C796" s="4">
        <v>6</v>
      </c>
      <c r="D796" s="8">
        <v>2.76</v>
      </c>
      <c r="E796" s="4">
        <v>4</v>
      </c>
      <c r="F796" s="8">
        <v>3.15</v>
      </c>
      <c r="G796" s="4">
        <v>2</v>
      </c>
      <c r="H796" s="8">
        <v>2.33</v>
      </c>
      <c r="I796" s="4">
        <v>0</v>
      </c>
    </row>
    <row r="797" spans="1:9" x14ac:dyDescent="0.2">
      <c r="A797" s="2">
        <v>10</v>
      </c>
      <c r="B797" s="1" t="s">
        <v>70</v>
      </c>
      <c r="C797" s="4">
        <v>6</v>
      </c>
      <c r="D797" s="8">
        <v>2.76</v>
      </c>
      <c r="E797" s="4">
        <v>3</v>
      </c>
      <c r="F797" s="8">
        <v>2.36</v>
      </c>
      <c r="G797" s="4">
        <v>3</v>
      </c>
      <c r="H797" s="8">
        <v>3.49</v>
      </c>
      <c r="I797" s="4">
        <v>0</v>
      </c>
    </row>
    <row r="798" spans="1:9" x14ac:dyDescent="0.2">
      <c r="A798" s="2">
        <v>12</v>
      </c>
      <c r="B798" s="1" t="s">
        <v>111</v>
      </c>
      <c r="C798" s="4">
        <v>5</v>
      </c>
      <c r="D798" s="8">
        <v>2.2999999999999998</v>
      </c>
      <c r="E798" s="4">
        <v>1</v>
      </c>
      <c r="F798" s="8">
        <v>0.79</v>
      </c>
      <c r="G798" s="4">
        <v>4</v>
      </c>
      <c r="H798" s="8">
        <v>4.6500000000000004</v>
      </c>
      <c r="I798" s="4">
        <v>0</v>
      </c>
    </row>
    <row r="799" spans="1:9" x14ac:dyDescent="0.2">
      <c r="A799" s="2">
        <v>12</v>
      </c>
      <c r="B799" s="1" t="s">
        <v>82</v>
      </c>
      <c r="C799" s="4">
        <v>5</v>
      </c>
      <c r="D799" s="8">
        <v>2.2999999999999998</v>
      </c>
      <c r="E799" s="4">
        <v>1</v>
      </c>
      <c r="F799" s="8">
        <v>0.79</v>
      </c>
      <c r="G799" s="4">
        <v>4</v>
      </c>
      <c r="H799" s="8">
        <v>4.6500000000000004</v>
      </c>
      <c r="I799" s="4">
        <v>0</v>
      </c>
    </row>
    <row r="800" spans="1:9" x14ac:dyDescent="0.2">
      <c r="A800" s="2">
        <v>12</v>
      </c>
      <c r="B800" s="1" t="s">
        <v>71</v>
      </c>
      <c r="C800" s="4">
        <v>5</v>
      </c>
      <c r="D800" s="8">
        <v>2.2999999999999998</v>
      </c>
      <c r="E800" s="4">
        <v>2</v>
      </c>
      <c r="F800" s="8">
        <v>1.57</v>
      </c>
      <c r="G800" s="4">
        <v>3</v>
      </c>
      <c r="H800" s="8">
        <v>3.49</v>
      </c>
      <c r="I800" s="4">
        <v>0</v>
      </c>
    </row>
    <row r="801" spans="1:9" x14ac:dyDescent="0.2">
      <c r="A801" s="2">
        <v>12</v>
      </c>
      <c r="B801" s="1" t="s">
        <v>76</v>
      </c>
      <c r="C801" s="4">
        <v>5</v>
      </c>
      <c r="D801" s="8">
        <v>2.2999999999999998</v>
      </c>
      <c r="E801" s="4">
        <v>5</v>
      </c>
      <c r="F801" s="8">
        <v>3.94</v>
      </c>
      <c r="G801" s="4">
        <v>0</v>
      </c>
      <c r="H801" s="8">
        <v>0</v>
      </c>
      <c r="I801" s="4">
        <v>0</v>
      </c>
    </row>
    <row r="802" spans="1:9" x14ac:dyDescent="0.2">
      <c r="A802" s="2">
        <v>16</v>
      </c>
      <c r="B802" s="1" t="s">
        <v>83</v>
      </c>
      <c r="C802" s="4">
        <v>4</v>
      </c>
      <c r="D802" s="8">
        <v>1.84</v>
      </c>
      <c r="E802" s="4">
        <v>0</v>
      </c>
      <c r="F802" s="8">
        <v>0</v>
      </c>
      <c r="G802" s="4">
        <v>4</v>
      </c>
      <c r="H802" s="8">
        <v>4.6500000000000004</v>
      </c>
      <c r="I802" s="4">
        <v>0</v>
      </c>
    </row>
    <row r="803" spans="1:9" x14ac:dyDescent="0.2">
      <c r="A803" s="2">
        <v>16</v>
      </c>
      <c r="B803" s="1" t="s">
        <v>117</v>
      </c>
      <c r="C803" s="4">
        <v>4</v>
      </c>
      <c r="D803" s="8">
        <v>1.84</v>
      </c>
      <c r="E803" s="4">
        <v>1</v>
      </c>
      <c r="F803" s="8">
        <v>0.79</v>
      </c>
      <c r="G803" s="4">
        <v>3</v>
      </c>
      <c r="H803" s="8">
        <v>3.49</v>
      </c>
      <c r="I803" s="4">
        <v>0</v>
      </c>
    </row>
    <row r="804" spans="1:9" x14ac:dyDescent="0.2">
      <c r="A804" s="2">
        <v>16</v>
      </c>
      <c r="B804" s="1" t="s">
        <v>69</v>
      </c>
      <c r="C804" s="4">
        <v>4</v>
      </c>
      <c r="D804" s="8">
        <v>1.84</v>
      </c>
      <c r="E804" s="4">
        <v>1</v>
      </c>
      <c r="F804" s="8">
        <v>0.79</v>
      </c>
      <c r="G804" s="4">
        <v>3</v>
      </c>
      <c r="H804" s="8">
        <v>3.49</v>
      </c>
      <c r="I804" s="4">
        <v>0</v>
      </c>
    </row>
    <row r="805" spans="1:9" x14ac:dyDescent="0.2">
      <c r="A805" s="2">
        <v>16</v>
      </c>
      <c r="B805" s="1" t="s">
        <v>89</v>
      </c>
      <c r="C805" s="4">
        <v>4</v>
      </c>
      <c r="D805" s="8">
        <v>1.84</v>
      </c>
      <c r="E805" s="4">
        <v>2</v>
      </c>
      <c r="F805" s="8">
        <v>1.57</v>
      </c>
      <c r="G805" s="4">
        <v>2</v>
      </c>
      <c r="H805" s="8">
        <v>2.33</v>
      </c>
      <c r="I805" s="4">
        <v>0</v>
      </c>
    </row>
    <row r="806" spans="1:9" x14ac:dyDescent="0.2">
      <c r="A806" s="2">
        <v>16</v>
      </c>
      <c r="B806" s="1" t="s">
        <v>78</v>
      </c>
      <c r="C806" s="4">
        <v>4</v>
      </c>
      <c r="D806" s="8">
        <v>1.84</v>
      </c>
      <c r="E806" s="4">
        <v>4</v>
      </c>
      <c r="F806" s="8">
        <v>3.15</v>
      </c>
      <c r="G806" s="4">
        <v>0</v>
      </c>
      <c r="H806" s="8">
        <v>0</v>
      </c>
      <c r="I806" s="4">
        <v>0</v>
      </c>
    </row>
    <row r="807" spans="1:9" x14ac:dyDescent="0.2">
      <c r="A807" s="1"/>
      <c r="C807" s="4"/>
      <c r="D807" s="8"/>
      <c r="E807" s="4"/>
      <c r="F807" s="8"/>
      <c r="G807" s="4"/>
      <c r="H807" s="8"/>
      <c r="I807" s="4"/>
    </row>
    <row r="808" spans="1:9" x14ac:dyDescent="0.2">
      <c r="A808" s="1" t="s">
        <v>33</v>
      </c>
      <c r="C808" s="4"/>
      <c r="D808" s="8"/>
      <c r="E808" s="4"/>
      <c r="F808" s="8"/>
      <c r="G808" s="4"/>
      <c r="H808" s="8"/>
      <c r="I808" s="4"/>
    </row>
    <row r="809" spans="1:9" x14ac:dyDescent="0.2">
      <c r="A809" s="2">
        <v>1</v>
      </c>
      <c r="B809" s="1" t="s">
        <v>59</v>
      </c>
      <c r="C809" s="4">
        <v>24</v>
      </c>
      <c r="D809" s="8">
        <v>8.48</v>
      </c>
      <c r="E809" s="4">
        <v>9</v>
      </c>
      <c r="F809" s="8">
        <v>7.63</v>
      </c>
      <c r="G809" s="4">
        <v>15</v>
      </c>
      <c r="H809" s="8">
        <v>9.3800000000000008</v>
      </c>
      <c r="I809" s="4">
        <v>0</v>
      </c>
    </row>
    <row r="810" spans="1:9" x14ac:dyDescent="0.2">
      <c r="A810" s="2">
        <v>2</v>
      </c>
      <c r="B810" s="1" t="s">
        <v>73</v>
      </c>
      <c r="C810" s="4">
        <v>19</v>
      </c>
      <c r="D810" s="8">
        <v>6.71</v>
      </c>
      <c r="E810" s="4">
        <v>14</v>
      </c>
      <c r="F810" s="8">
        <v>11.86</v>
      </c>
      <c r="G810" s="4">
        <v>5</v>
      </c>
      <c r="H810" s="8">
        <v>3.13</v>
      </c>
      <c r="I810" s="4">
        <v>0</v>
      </c>
    </row>
    <row r="811" spans="1:9" x14ac:dyDescent="0.2">
      <c r="A811" s="2">
        <v>3</v>
      </c>
      <c r="B811" s="1" t="s">
        <v>60</v>
      </c>
      <c r="C811" s="4">
        <v>18</v>
      </c>
      <c r="D811" s="8">
        <v>6.36</v>
      </c>
      <c r="E811" s="4">
        <v>7</v>
      </c>
      <c r="F811" s="8">
        <v>5.93</v>
      </c>
      <c r="G811" s="4">
        <v>11</v>
      </c>
      <c r="H811" s="8">
        <v>6.88</v>
      </c>
      <c r="I811" s="4">
        <v>0</v>
      </c>
    </row>
    <row r="812" spans="1:9" x14ac:dyDescent="0.2">
      <c r="A812" s="2">
        <v>3</v>
      </c>
      <c r="B812" s="1" t="s">
        <v>68</v>
      </c>
      <c r="C812" s="4">
        <v>18</v>
      </c>
      <c r="D812" s="8">
        <v>6.36</v>
      </c>
      <c r="E812" s="4">
        <v>11</v>
      </c>
      <c r="F812" s="8">
        <v>9.32</v>
      </c>
      <c r="G812" s="4">
        <v>7</v>
      </c>
      <c r="H812" s="8">
        <v>4.38</v>
      </c>
      <c r="I812" s="4">
        <v>0</v>
      </c>
    </row>
    <row r="813" spans="1:9" x14ac:dyDescent="0.2">
      <c r="A813" s="2">
        <v>3</v>
      </c>
      <c r="B813" s="1" t="s">
        <v>74</v>
      </c>
      <c r="C813" s="4">
        <v>18</v>
      </c>
      <c r="D813" s="8">
        <v>6.36</v>
      </c>
      <c r="E813" s="4">
        <v>15</v>
      </c>
      <c r="F813" s="8">
        <v>12.71</v>
      </c>
      <c r="G813" s="4">
        <v>3</v>
      </c>
      <c r="H813" s="8">
        <v>1.88</v>
      </c>
      <c r="I813" s="4">
        <v>0</v>
      </c>
    </row>
    <row r="814" spans="1:9" x14ac:dyDescent="0.2">
      <c r="A814" s="2">
        <v>6</v>
      </c>
      <c r="B814" s="1" t="s">
        <v>63</v>
      </c>
      <c r="C814" s="4">
        <v>17</v>
      </c>
      <c r="D814" s="8">
        <v>6.01</v>
      </c>
      <c r="E814" s="4">
        <v>3</v>
      </c>
      <c r="F814" s="8">
        <v>2.54</v>
      </c>
      <c r="G814" s="4">
        <v>14</v>
      </c>
      <c r="H814" s="8">
        <v>8.75</v>
      </c>
      <c r="I814" s="4">
        <v>0</v>
      </c>
    </row>
    <row r="815" spans="1:9" x14ac:dyDescent="0.2">
      <c r="A815" s="2">
        <v>7</v>
      </c>
      <c r="B815" s="1" t="s">
        <v>78</v>
      </c>
      <c r="C815" s="4">
        <v>15</v>
      </c>
      <c r="D815" s="8">
        <v>5.3</v>
      </c>
      <c r="E815" s="4">
        <v>10</v>
      </c>
      <c r="F815" s="8">
        <v>8.4700000000000006</v>
      </c>
      <c r="G815" s="4">
        <v>5</v>
      </c>
      <c r="H815" s="8">
        <v>3.13</v>
      </c>
      <c r="I815" s="4">
        <v>0</v>
      </c>
    </row>
    <row r="816" spans="1:9" x14ac:dyDescent="0.2">
      <c r="A816" s="2">
        <v>8</v>
      </c>
      <c r="B816" s="1" t="s">
        <v>61</v>
      </c>
      <c r="C816" s="4">
        <v>14</v>
      </c>
      <c r="D816" s="8">
        <v>4.95</v>
      </c>
      <c r="E816" s="4">
        <v>4</v>
      </c>
      <c r="F816" s="8">
        <v>3.39</v>
      </c>
      <c r="G816" s="4">
        <v>10</v>
      </c>
      <c r="H816" s="8">
        <v>6.25</v>
      </c>
      <c r="I816" s="4">
        <v>0</v>
      </c>
    </row>
    <row r="817" spans="1:9" x14ac:dyDescent="0.2">
      <c r="A817" s="2">
        <v>8</v>
      </c>
      <c r="B817" s="1" t="s">
        <v>70</v>
      </c>
      <c r="C817" s="4">
        <v>14</v>
      </c>
      <c r="D817" s="8">
        <v>4.95</v>
      </c>
      <c r="E817" s="4">
        <v>7</v>
      </c>
      <c r="F817" s="8">
        <v>5.93</v>
      </c>
      <c r="G817" s="4">
        <v>7</v>
      </c>
      <c r="H817" s="8">
        <v>4.38</v>
      </c>
      <c r="I817" s="4">
        <v>0</v>
      </c>
    </row>
    <row r="818" spans="1:9" x14ac:dyDescent="0.2">
      <c r="A818" s="2">
        <v>10</v>
      </c>
      <c r="B818" s="1" t="s">
        <v>67</v>
      </c>
      <c r="C818" s="4">
        <v>11</v>
      </c>
      <c r="D818" s="8">
        <v>3.89</v>
      </c>
      <c r="E818" s="4">
        <v>5</v>
      </c>
      <c r="F818" s="8">
        <v>4.24</v>
      </c>
      <c r="G818" s="4">
        <v>6</v>
      </c>
      <c r="H818" s="8">
        <v>3.75</v>
      </c>
      <c r="I818" s="4">
        <v>0</v>
      </c>
    </row>
    <row r="819" spans="1:9" x14ac:dyDescent="0.2">
      <c r="A819" s="2">
        <v>11</v>
      </c>
      <c r="B819" s="1" t="s">
        <v>82</v>
      </c>
      <c r="C819" s="4">
        <v>10</v>
      </c>
      <c r="D819" s="8">
        <v>3.53</v>
      </c>
      <c r="E819" s="4">
        <v>3</v>
      </c>
      <c r="F819" s="8">
        <v>2.54</v>
      </c>
      <c r="G819" s="4">
        <v>7</v>
      </c>
      <c r="H819" s="8">
        <v>4.38</v>
      </c>
      <c r="I819" s="4">
        <v>0</v>
      </c>
    </row>
    <row r="820" spans="1:9" x14ac:dyDescent="0.2">
      <c r="A820" s="2">
        <v>12</v>
      </c>
      <c r="B820" s="1" t="s">
        <v>83</v>
      </c>
      <c r="C820" s="4">
        <v>9</v>
      </c>
      <c r="D820" s="8">
        <v>3.18</v>
      </c>
      <c r="E820" s="4">
        <v>3</v>
      </c>
      <c r="F820" s="8">
        <v>2.54</v>
      </c>
      <c r="G820" s="4">
        <v>6</v>
      </c>
      <c r="H820" s="8">
        <v>3.75</v>
      </c>
      <c r="I820" s="4">
        <v>0</v>
      </c>
    </row>
    <row r="821" spans="1:9" x14ac:dyDescent="0.2">
      <c r="A821" s="2">
        <v>13</v>
      </c>
      <c r="B821" s="1" t="s">
        <v>62</v>
      </c>
      <c r="C821" s="4">
        <v>7</v>
      </c>
      <c r="D821" s="8">
        <v>2.4700000000000002</v>
      </c>
      <c r="E821" s="4">
        <v>3</v>
      </c>
      <c r="F821" s="8">
        <v>2.54</v>
      </c>
      <c r="G821" s="4">
        <v>4</v>
      </c>
      <c r="H821" s="8">
        <v>2.5</v>
      </c>
      <c r="I821" s="4">
        <v>0</v>
      </c>
    </row>
    <row r="822" spans="1:9" x14ac:dyDescent="0.2">
      <c r="A822" s="2">
        <v>13</v>
      </c>
      <c r="B822" s="1" t="s">
        <v>105</v>
      </c>
      <c r="C822" s="4">
        <v>7</v>
      </c>
      <c r="D822" s="8">
        <v>2.4700000000000002</v>
      </c>
      <c r="E822" s="4">
        <v>2</v>
      </c>
      <c r="F822" s="8">
        <v>1.69</v>
      </c>
      <c r="G822" s="4">
        <v>5</v>
      </c>
      <c r="H822" s="8">
        <v>3.13</v>
      </c>
      <c r="I822" s="4">
        <v>0</v>
      </c>
    </row>
    <row r="823" spans="1:9" x14ac:dyDescent="0.2">
      <c r="A823" s="2">
        <v>15</v>
      </c>
      <c r="B823" s="1" t="s">
        <v>111</v>
      </c>
      <c r="C823" s="4">
        <v>4</v>
      </c>
      <c r="D823" s="8">
        <v>1.41</v>
      </c>
      <c r="E823" s="4">
        <v>1</v>
      </c>
      <c r="F823" s="8">
        <v>0.85</v>
      </c>
      <c r="G823" s="4">
        <v>3</v>
      </c>
      <c r="H823" s="8">
        <v>1.88</v>
      </c>
      <c r="I823" s="4">
        <v>0</v>
      </c>
    </row>
    <row r="824" spans="1:9" x14ac:dyDescent="0.2">
      <c r="A824" s="2">
        <v>15</v>
      </c>
      <c r="B824" s="1" t="s">
        <v>64</v>
      </c>
      <c r="C824" s="4">
        <v>4</v>
      </c>
      <c r="D824" s="8">
        <v>1.41</v>
      </c>
      <c r="E824" s="4">
        <v>1</v>
      </c>
      <c r="F824" s="8">
        <v>0.85</v>
      </c>
      <c r="G824" s="4">
        <v>3</v>
      </c>
      <c r="H824" s="8">
        <v>1.88</v>
      </c>
      <c r="I824" s="4">
        <v>0</v>
      </c>
    </row>
    <row r="825" spans="1:9" x14ac:dyDescent="0.2">
      <c r="A825" s="2">
        <v>15</v>
      </c>
      <c r="B825" s="1" t="s">
        <v>65</v>
      </c>
      <c r="C825" s="4">
        <v>4</v>
      </c>
      <c r="D825" s="8">
        <v>1.41</v>
      </c>
      <c r="E825" s="4">
        <v>2</v>
      </c>
      <c r="F825" s="8">
        <v>1.69</v>
      </c>
      <c r="G825" s="4">
        <v>2</v>
      </c>
      <c r="H825" s="8">
        <v>1.25</v>
      </c>
      <c r="I825" s="4">
        <v>0</v>
      </c>
    </row>
    <row r="826" spans="1:9" x14ac:dyDescent="0.2">
      <c r="A826" s="2">
        <v>15</v>
      </c>
      <c r="B826" s="1" t="s">
        <v>66</v>
      </c>
      <c r="C826" s="4">
        <v>4</v>
      </c>
      <c r="D826" s="8">
        <v>1.41</v>
      </c>
      <c r="E826" s="4">
        <v>3</v>
      </c>
      <c r="F826" s="8">
        <v>2.54</v>
      </c>
      <c r="G826" s="4">
        <v>1</v>
      </c>
      <c r="H826" s="8">
        <v>0.63</v>
      </c>
      <c r="I826" s="4">
        <v>0</v>
      </c>
    </row>
    <row r="827" spans="1:9" x14ac:dyDescent="0.2">
      <c r="A827" s="2">
        <v>15</v>
      </c>
      <c r="B827" s="1" t="s">
        <v>75</v>
      </c>
      <c r="C827" s="4">
        <v>4</v>
      </c>
      <c r="D827" s="8">
        <v>1.41</v>
      </c>
      <c r="E827" s="4">
        <v>4</v>
      </c>
      <c r="F827" s="8">
        <v>3.39</v>
      </c>
      <c r="G827" s="4">
        <v>0</v>
      </c>
      <c r="H827" s="8">
        <v>0</v>
      </c>
      <c r="I827" s="4">
        <v>0</v>
      </c>
    </row>
    <row r="828" spans="1:9" x14ac:dyDescent="0.2">
      <c r="A828" s="2">
        <v>15</v>
      </c>
      <c r="B828" s="1" t="s">
        <v>76</v>
      </c>
      <c r="C828" s="4">
        <v>4</v>
      </c>
      <c r="D828" s="8">
        <v>1.41</v>
      </c>
      <c r="E828" s="4">
        <v>4</v>
      </c>
      <c r="F828" s="8">
        <v>3.39</v>
      </c>
      <c r="G828" s="4">
        <v>0</v>
      </c>
      <c r="H828" s="8">
        <v>0</v>
      </c>
      <c r="I828" s="4">
        <v>0</v>
      </c>
    </row>
    <row r="829" spans="1:9" x14ac:dyDescent="0.2">
      <c r="A829" s="2">
        <v>15</v>
      </c>
      <c r="B829" s="1" t="s">
        <v>107</v>
      </c>
      <c r="C829" s="4">
        <v>4</v>
      </c>
      <c r="D829" s="8">
        <v>1.41</v>
      </c>
      <c r="E829" s="4">
        <v>0</v>
      </c>
      <c r="F829" s="8">
        <v>0</v>
      </c>
      <c r="G829" s="4">
        <v>4</v>
      </c>
      <c r="H829" s="8">
        <v>2.5</v>
      </c>
      <c r="I829" s="4">
        <v>0</v>
      </c>
    </row>
    <row r="830" spans="1:9" x14ac:dyDescent="0.2">
      <c r="A830" s="1"/>
      <c r="C830" s="4"/>
      <c r="D830" s="8"/>
      <c r="E830" s="4"/>
      <c r="F830" s="8"/>
      <c r="G830" s="4"/>
      <c r="H830" s="8"/>
      <c r="I830" s="4"/>
    </row>
    <row r="831" spans="1:9" x14ac:dyDescent="0.2">
      <c r="A831" s="1" t="s">
        <v>34</v>
      </c>
      <c r="C831" s="4"/>
      <c r="D831" s="8"/>
      <c r="E831" s="4"/>
      <c r="F831" s="8"/>
      <c r="G831" s="4"/>
      <c r="H831" s="8"/>
      <c r="I831" s="4"/>
    </row>
    <row r="832" spans="1:9" x14ac:dyDescent="0.2">
      <c r="A832" s="2">
        <v>1</v>
      </c>
      <c r="B832" s="1" t="s">
        <v>74</v>
      </c>
      <c r="C832" s="4">
        <v>108</v>
      </c>
      <c r="D832" s="8">
        <v>12.29</v>
      </c>
      <c r="E832" s="4">
        <v>86</v>
      </c>
      <c r="F832" s="8">
        <v>18.66</v>
      </c>
      <c r="G832" s="4">
        <v>22</v>
      </c>
      <c r="H832" s="8">
        <v>5.3</v>
      </c>
      <c r="I832" s="4">
        <v>0</v>
      </c>
    </row>
    <row r="833" spans="1:9" x14ac:dyDescent="0.2">
      <c r="A833" s="2">
        <v>2</v>
      </c>
      <c r="B833" s="1" t="s">
        <v>73</v>
      </c>
      <c r="C833" s="4">
        <v>105</v>
      </c>
      <c r="D833" s="8">
        <v>11.95</v>
      </c>
      <c r="E833" s="4">
        <v>81</v>
      </c>
      <c r="F833" s="8">
        <v>17.57</v>
      </c>
      <c r="G833" s="4">
        <v>24</v>
      </c>
      <c r="H833" s="8">
        <v>5.78</v>
      </c>
      <c r="I833" s="4">
        <v>0</v>
      </c>
    </row>
    <row r="834" spans="1:9" x14ac:dyDescent="0.2">
      <c r="A834" s="2">
        <v>3</v>
      </c>
      <c r="B834" s="1" t="s">
        <v>70</v>
      </c>
      <c r="C834" s="4">
        <v>53</v>
      </c>
      <c r="D834" s="8">
        <v>6.03</v>
      </c>
      <c r="E834" s="4">
        <v>25</v>
      </c>
      <c r="F834" s="8">
        <v>5.42</v>
      </c>
      <c r="G834" s="4">
        <v>28</v>
      </c>
      <c r="H834" s="8">
        <v>6.75</v>
      </c>
      <c r="I834" s="4">
        <v>0</v>
      </c>
    </row>
    <row r="835" spans="1:9" x14ac:dyDescent="0.2">
      <c r="A835" s="2">
        <v>4</v>
      </c>
      <c r="B835" s="1" t="s">
        <v>68</v>
      </c>
      <c r="C835" s="4">
        <v>52</v>
      </c>
      <c r="D835" s="8">
        <v>5.92</v>
      </c>
      <c r="E835" s="4">
        <v>26</v>
      </c>
      <c r="F835" s="8">
        <v>5.64</v>
      </c>
      <c r="G835" s="4">
        <v>26</v>
      </c>
      <c r="H835" s="8">
        <v>6.27</v>
      </c>
      <c r="I835" s="4">
        <v>0</v>
      </c>
    </row>
    <row r="836" spans="1:9" x14ac:dyDescent="0.2">
      <c r="A836" s="2">
        <v>5</v>
      </c>
      <c r="B836" s="1" t="s">
        <v>67</v>
      </c>
      <c r="C836" s="4">
        <v>42</v>
      </c>
      <c r="D836" s="8">
        <v>4.78</v>
      </c>
      <c r="E836" s="4">
        <v>22</v>
      </c>
      <c r="F836" s="8">
        <v>4.7699999999999996</v>
      </c>
      <c r="G836" s="4">
        <v>20</v>
      </c>
      <c r="H836" s="8">
        <v>4.82</v>
      </c>
      <c r="I836" s="4">
        <v>0</v>
      </c>
    </row>
    <row r="837" spans="1:9" x14ac:dyDescent="0.2">
      <c r="A837" s="2">
        <v>6</v>
      </c>
      <c r="B837" s="1" t="s">
        <v>61</v>
      </c>
      <c r="C837" s="4">
        <v>38</v>
      </c>
      <c r="D837" s="8">
        <v>4.32</v>
      </c>
      <c r="E837" s="4">
        <v>7</v>
      </c>
      <c r="F837" s="8">
        <v>1.52</v>
      </c>
      <c r="G837" s="4">
        <v>31</v>
      </c>
      <c r="H837" s="8">
        <v>7.47</v>
      </c>
      <c r="I837" s="4">
        <v>0</v>
      </c>
    </row>
    <row r="838" spans="1:9" x14ac:dyDescent="0.2">
      <c r="A838" s="2">
        <v>6</v>
      </c>
      <c r="B838" s="1" t="s">
        <v>66</v>
      </c>
      <c r="C838" s="4">
        <v>38</v>
      </c>
      <c r="D838" s="8">
        <v>4.32</v>
      </c>
      <c r="E838" s="4">
        <v>28</v>
      </c>
      <c r="F838" s="8">
        <v>6.07</v>
      </c>
      <c r="G838" s="4">
        <v>10</v>
      </c>
      <c r="H838" s="8">
        <v>2.41</v>
      </c>
      <c r="I838" s="4">
        <v>0</v>
      </c>
    </row>
    <row r="839" spans="1:9" x14ac:dyDescent="0.2">
      <c r="A839" s="2">
        <v>8</v>
      </c>
      <c r="B839" s="1" t="s">
        <v>59</v>
      </c>
      <c r="C839" s="4">
        <v>37</v>
      </c>
      <c r="D839" s="8">
        <v>4.21</v>
      </c>
      <c r="E839" s="4">
        <v>10</v>
      </c>
      <c r="F839" s="8">
        <v>2.17</v>
      </c>
      <c r="G839" s="4">
        <v>27</v>
      </c>
      <c r="H839" s="8">
        <v>6.51</v>
      </c>
      <c r="I839" s="4">
        <v>0</v>
      </c>
    </row>
    <row r="840" spans="1:9" x14ac:dyDescent="0.2">
      <c r="A840" s="2">
        <v>9</v>
      </c>
      <c r="B840" s="1" t="s">
        <v>60</v>
      </c>
      <c r="C840" s="4">
        <v>35</v>
      </c>
      <c r="D840" s="8">
        <v>3.98</v>
      </c>
      <c r="E840" s="4">
        <v>18</v>
      </c>
      <c r="F840" s="8">
        <v>3.9</v>
      </c>
      <c r="G840" s="4">
        <v>17</v>
      </c>
      <c r="H840" s="8">
        <v>4.0999999999999996</v>
      </c>
      <c r="I840" s="4">
        <v>0</v>
      </c>
    </row>
    <row r="841" spans="1:9" x14ac:dyDescent="0.2">
      <c r="A841" s="2">
        <v>9</v>
      </c>
      <c r="B841" s="1" t="s">
        <v>76</v>
      </c>
      <c r="C841" s="4">
        <v>35</v>
      </c>
      <c r="D841" s="8">
        <v>3.98</v>
      </c>
      <c r="E841" s="4">
        <v>33</v>
      </c>
      <c r="F841" s="8">
        <v>7.16</v>
      </c>
      <c r="G841" s="4">
        <v>2</v>
      </c>
      <c r="H841" s="8">
        <v>0.48</v>
      </c>
      <c r="I841" s="4">
        <v>0</v>
      </c>
    </row>
    <row r="842" spans="1:9" x14ac:dyDescent="0.2">
      <c r="A842" s="2">
        <v>11</v>
      </c>
      <c r="B842" s="1" t="s">
        <v>75</v>
      </c>
      <c r="C842" s="4">
        <v>26</v>
      </c>
      <c r="D842" s="8">
        <v>2.96</v>
      </c>
      <c r="E842" s="4">
        <v>19</v>
      </c>
      <c r="F842" s="8">
        <v>4.12</v>
      </c>
      <c r="G842" s="4">
        <v>7</v>
      </c>
      <c r="H842" s="8">
        <v>1.69</v>
      </c>
      <c r="I842" s="4">
        <v>0</v>
      </c>
    </row>
    <row r="843" spans="1:9" x14ac:dyDescent="0.2">
      <c r="A843" s="2">
        <v>12</v>
      </c>
      <c r="B843" s="1" t="s">
        <v>65</v>
      </c>
      <c r="C843" s="4">
        <v>22</v>
      </c>
      <c r="D843" s="8">
        <v>2.5</v>
      </c>
      <c r="E843" s="4">
        <v>14</v>
      </c>
      <c r="F843" s="8">
        <v>3.04</v>
      </c>
      <c r="G843" s="4">
        <v>8</v>
      </c>
      <c r="H843" s="8">
        <v>1.93</v>
      </c>
      <c r="I843" s="4">
        <v>0</v>
      </c>
    </row>
    <row r="844" spans="1:9" x14ac:dyDescent="0.2">
      <c r="A844" s="2">
        <v>13</v>
      </c>
      <c r="B844" s="1" t="s">
        <v>78</v>
      </c>
      <c r="C844" s="4">
        <v>20</v>
      </c>
      <c r="D844" s="8">
        <v>2.2799999999999998</v>
      </c>
      <c r="E844" s="4">
        <v>14</v>
      </c>
      <c r="F844" s="8">
        <v>3.04</v>
      </c>
      <c r="G844" s="4">
        <v>6</v>
      </c>
      <c r="H844" s="8">
        <v>1.45</v>
      </c>
      <c r="I844" s="4">
        <v>0</v>
      </c>
    </row>
    <row r="845" spans="1:9" x14ac:dyDescent="0.2">
      <c r="A845" s="2">
        <v>14</v>
      </c>
      <c r="B845" s="1" t="s">
        <v>63</v>
      </c>
      <c r="C845" s="4">
        <v>19</v>
      </c>
      <c r="D845" s="8">
        <v>2.16</v>
      </c>
      <c r="E845" s="4">
        <v>5</v>
      </c>
      <c r="F845" s="8">
        <v>1.08</v>
      </c>
      <c r="G845" s="4">
        <v>14</v>
      </c>
      <c r="H845" s="8">
        <v>3.37</v>
      </c>
      <c r="I845" s="4">
        <v>0</v>
      </c>
    </row>
    <row r="846" spans="1:9" x14ac:dyDescent="0.2">
      <c r="A846" s="2">
        <v>15</v>
      </c>
      <c r="B846" s="1" t="s">
        <v>71</v>
      </c>
      <c r="C846" s="4">
        <v>18</v>
      </c>
      <c r="D846" s="8">
        <v>2.0499999999999998</v>
      </c>
      <c r="E846" s="4">
        <v>11</v>
      </c>
      <c r="F846" s="8">
        <v>2.39</v>
      </c>
      <c r="G846" s="4">
        <v>7</v>
      </c>
      <c r="H846" s="8">
        <v>1.69</v>
      </c>
      <c r="I846" s="4">
        <v>0</v>
      </c>
    </row>
    <row r="847" spans="1:9" x14ac:dyDescent="0.2">
      <c r="A847" s="2">
        <v>16</v>
      </c>
      <c r="B847" s="1" t="s">
        <v>81</v>
      </c>
      <c r="C847" s="4">
        <v>17</v>
      </c>
      <c r="D847" s="8">
        <v>1.93</v>
      </c>
      <c r="E847" s="4">
        <v>5</v>
      </c>
      <c r="F847" s="8">
        <v>1.08</v>
      </c>
      <c r="G847" s="4">
        <v>12</v>
      </c>
      <c r="H847" s="8">
        <v>2.89</v>
      </c>
      <c r="I847" s="4">
        <v>0</v>
      </c>
    </row>
    <row r="848" spans="1:9" x14ac:dyDescent="0.2">
      <c r="A848" s="2">
        <v>17</v>
      </c>
      <c r="B848" s="1" t="s">
        <v>72</v>
      </c>
      <c r="C848" s="4">
        <v>15</v>
      </c>
      <c r="D848" s="8">
        <v>1.71</v>
      </c>
      <c r="E848" s="4">
        <v>8</v>
      </c>
      <c r="F848" s="8">
        <v>1.74</v>
      </c>
      <c r="G848" s="4">
        <v>7</v>
      </c>
      <c r="H848" s="8">
        <v>1.69</v>
      </c>
      <c r="I848" s="4">
        <v>0</v>
      </c>
    </row>
    <row r="849" spans="1:9" x14ac:dyDescent="0.2">
      <c r="A849" s="2">
        <v>18</v>
      </c>
      <c r="B849" s="1" t="s">
        <v>64</v>
      </c>
      <c r="C849" s="4">
        <v>13</v>
      </c>
      <c r="D849" s="8">
        <v>1.48</v>
      </c>
      <c r="E849" s="4">
        <v>1</v>
      </c>
      <c r="F849" s="8">
        <v>0.22</v>
      </c>
      <c r="G849" s="4">
        <v>12</v>
      </c>
      <c r="H849" s="8">
        <v>2.89</v>
      </c>
      <c r="I849" s="4">
        <v>0</v>
      </c>
    </row>
    <row r="850" spans="1:9" x14ac:dyDescent="0.2">
      <c r="A850" s="2">
        <v>19</v>
      </c>
      <c r="B850" s="1" t="s">
        <v>111</v>
      </c>
      <c r="C850" s="4">
        <v>11</v>
      </c>
      <c r="D850" s="8">
        <v>1.25</v>
      </c>
      <c r="E850" s="4">
        <v>6</v>
      </c>
      <c r="F850" s="8">
        <v>1.3</v>
      </c>
      <c r="G850" s="4">
        <v>5</v>
      </c>
      <c r="H850" s="8">
        <v>1.2</v>
      </c>
      <c r="I850" s="4">
        <v>0</v>
      </c>
    </row>
    <row r="851" spans="1:9" x14ac:dyDescent="0.2">
      <c r="A851" s="2">
        <v>19</v>
      </c>
      <c r="B851" s="1" t="s">
        <v>82</v>
      </c>
      <c r="C851" s="4">
        <v>11</v>
      </c>
      <c r="D851" s="8">
        <v>1.25</v>
      </c>
      <c r="E851" s="4">
        <v>2</v>
      </c>
      <c r="F851" s="8">
        <v>0.43</v>
      </c>
      <c r="G851" s="4">
        <v>9</v>
      </c>
      <c r="H851" s="8">
        <v>2.17</v>
      </c>
      <c r="I851" s="4">
        <v>0</v>
      </c>
    </row>
    <row r="852" spans="1:9" x14ac:dyDescent="0.2">
      <c r="A852" s="1"/>
      <c r="C852" s="4"/>
      <c r="D852" s="8"/>
      <c r="E852" s="4"/>
      <c r="F852" s="8"/>
      <c r="G852" s="4"/>
      <c r="H852" s="8"/>
      <c r="I852" s="4"/>
    </row>
    <row r="853" spans="1:9" x14ac:dyDescent="0.2">
      <c r="A853" s="1" t="s">
        <v>35</v>
      </c>
      <c r="C853" s="4"/>
      <c r="D853" s="8"/>
      <c r="E853" s="4"/>
      <c r="F853" s="8"/>
      <c r="G853" s="4"/>
      <c r="H853" s="8"/>
      <c r="I853" s="4"/>
    </row>
    <row r="854" spans="1:9" x14ac:dyDescent="0.2">
      <c r="A854" s="2">
        <v>1</v>
      </c>
      <c r="B854" s="1" t="s">
        <v>74</v>
      </c>
      <c r="C854" s="4">
        <v>58</v>
      </c>
      <c r="D854" s="8">
        <v>10.28</v>
      </c>
      <c r="E854" s="4">
        <v>52</v>
      </c>
      <c r="F854" s="8">
        <v>18.440000000000001</v>
      </c>
      <c r="G854" s="4">
        <v>6</v>
      </c>
      <c r="H854" s="8">
        <v>2.16</v>
      </c>
      <c r="I854" s="4">
        <v>0</v>
      </c>
    </row>
    <row r="855" spans="1:9" x14ac:dyDescent="0.2">
      <c r="A855" s="2">
        <v>2</v>
      </c>
      <c r="B855" s="1" t="s">
        <v>73</v>
      </c>
      <c r="C855" s="4">
        <v>47</v>
      </c>
      <c r="D855" s="8">
        <v>8.33</v>
      </c>
      <c r="E855" s="4">
        <v>41</v>
      </c>
      <c r="F855" s="8">
        <v>14.54</v>
      </c>
      <c r="G855" s="4">
        <v>6</v>
      </c>
      <c r="H855" s="8">
        <v>2.16</v>
      </c>
      <c r="I855" s="4">
        <v>0</v>
      </c>
    </row>
    <row r="856" spans="1:9" x14ac:dyDescent="0.2">
      <c r="A856" s="2">
        <v>3</v>
      </c>
      <c r="B856" s="1" t="s">
        <v>59</v>
      </c>
      <c r="C856" s="4">
        <v>35</v>
      </c>
      <c r="D856" s="8">
        <v>6.21</v>
      </c>
      <c r="E856" s="4">
        <v>14</v>
      </c>
      <c r="F856" s="8">
        <v>4.96</v>
      </c>
      <c r="G856" s="4">
        <v>21</v>
      </c>
      <c r="H856" s="8">
        <v>7.55</v>
      </c>
      <c r="I856" s="4">
        <v>0</v>
      </c>
    </row>
    <row r="857" spans="1:9" x14ac:dyDescent="0.2">
      <c r="A857" s="2">
        <v>4</v>
      </c>
      <c r="B857" s="1" t="s">
        <v>68</v>
      </c>
      <c r="C857" s="4">
        <v>30</v>
      </c>
      <c r="D857" s="8">
        <v>5.32</v>
      </c>
      <c r="E857" s="4">
        <v>12</v>
      </c>
      <c r="F857" s="8">
        <v>4.26</v>
      </c>
      <c r="G857" s="4">
        <v>18</v>
      </c>
      <c r="H857" s="8">
        <v>6.47</v>
      </c>
      <c r="I857" s="4">
        <v>0</v>
      </c>
    </row>
    <row r="858" spans="1:9" x14ac:dyDescent="0.2">
      <c r="A858" s="2">
        <v>5</v>
      </c>
      <c r="B858" s="1" t="s">
        <v>63</v>
      </c>
      <c r="C858" s="4">
        <v>27</v>
      </c>
      <c r="D858" s="8">
        <v>4.79</v>
      </c>
      <c r="E858" s="4">
        <v>6</v>
      </c>
      <c r="F858" s="8">
        <v>2.13</v>
      </c>
      <c r="G858" s="4">
        <v>21</v>
      </c>
      <c r="H858" s="8">
        <v>7.55</v>
      </c>
      <c r="I858" s="4">
        <v>0</v>
      </c>
    </row>
    <row r="859" spans="1:9" x14ac:dyDescent="0.2">
      <c r="A859" s="2">
        <v>6</v>
      </c>
      <c r="B859" s="1" t="s">
        <v>61</v>
      </c>
      <c r="C859" s="4">
        <v>25</v>
      </c>
      <c r="D859" s="8">
        <v>4.43</v>
      </c>
      <c r="E859" s="4">
        <v>6</v>
      </c>
      <c r="F859" s="8">
        <v>2.13</v>
      </c>
      <c r="G859" s="4">
        <v>19</v>
      </c>
      <c r="H859" s="8">
        <v>6.83</v>
      </c>
      <c r="I859" s="4">
        <v>0</v>
      </c>
    </row>
    <row r="860" spans="1:9" x14ac:dyDescent="0.2">
      <c r="A860" s="2">
        <v>7</v>
      </c>
      <c r="B860" s="1" t="s">
        <v>60</v>
      </c>
      <c r="C860" s="4">
        <v>24</v>
      </c>
      <c r="D860" s="8">
        <v>4.26</v>
      </c>
      <c r="E860" s="4">
        <v>12</v>
      </c>
      <c r="F860" s="8">
        <v>4.26</v>
      </c>
      <c r="G860" s="4">
        <v>12</v>
      </c>
      <c r="H860" s="8">
        <v>4.32</v>
      </c>
      <c r="I860" s="4">
        <v>0</v>
      </c>
    </row>
    <row r="861" spans="1:9" x14ac:dyDescent="0.2">
      <c r="A861" s="2">
        <v>8</v>
      </c>
      <c r="B861" s="1" t="s">
        <v>66</v>
      </c>
      <c r="C861" s="4">
        <v>23</v>
      </c>
      <c r="D861" s="8">
        <v>4.08</v>
      </c>
      <c r="E861" s="4">
        <v>18</v>
      </c>
      <c r="F861" s="8">
        <v>6.38</v>
      </c>
      <c r="G861" s="4">
        <v>5</v>
      </c>
      <c r="H861" s="8">
        <v>1.8</v>
      </c>
      <c r="I861" s="4">
        <v>0</v>
      </c>
    </row>
    <row r="862" spans="1:9" x14ac:dyDescent="0.2">
      <c r="A862" s="2">
        <v>8</v>
      </c>
      <c r="B862" s="1" t="s">
        <v>67</v>
      </c>
      <c r="C862" s="4">
        <v>23</v>
      </c>
      <c r="D862" s="8">
        <v>4.08</v>
      </c>
      <c r="E862" s="4">
        <v>13</v>
      </c>
      <c r="F862" s="8">
        <v>4.6100000000000003</v>
      </c>
      <c r="G862" s="4">
        <v>10</v>
      </c>
      <c r="H862" s="8">
        <v>3.6</v>
      </c>
      <c r="I862" s="4">
        <v>0</v>
      </c>
    </row>
    <row r="863" spans="1:9" x14ac:dyDescent="0.2">
      <c r="A863" s="2">
        <v>10</v>
      </c>
      <c r="B863" s="1" t="s">
        <v>82</v>
      </c>
      <c r="C863" s="4">
        <v>22</v>
      </c>
      <c r="D863" s="8">
        <v>3.9</v>
      </c>
      <c r="E863" s="4">
        <v>5</v>
      </c>
      <c r="F863" s="8">
        <v>1.77</v>
      </c>
      <c r="G863" s="4">
        <v>17</v>
      </c>
      <c r="H863" s="8">
        <v>6.12</v>
      </c>
      <c r="I863" s="4">
        <v>0</v>
      </c>
    </row>
    <row r="864" spans="1:9" x14ac:dyDescent="0.2">
      <c r="A864" s="2">
        <v>11</v>
      </c>
      <c r="B864" s="1" t="s">
        <v>78</v>
      </c>
      <c r="C864" s="4">
        <v>18</v>
      </c>
      <c r="D864" s="8">
        <v>3.19</v>
      </c>
      <c r="E864" s="4">
        <v>14</v>
      </c>
      <c r="F864" s="8">
        <v>4.96</v>
      </c>
      <c r="G864" s="4">
        <v>4</v>
      </c>
      <c r="H864" s="8">
        <v>1.44</v>
      </c>
      <c r="I864" s="4">
        <v>0</v>
      </c>
    </row>
    <row r="865" spans="1:9" x14ac:dyDescent="0.2">
      <c r="A865" s="2">
        <v>12</v>
      </c>
      <c r="B865" s="1" t="s">
        <v>90</v>
      </c>
      <c r="C865" s="4">
        <v>16</v>
      </c>
      <c r="D865" s="8">
        <v>2.84</v>
      </c>
      <c r="E865" s="4">
        <v>4</v>
      </c>
      <c r="F865" s="8">
        <v>1.42</v>
      </c>
      <c r="G865" s="4">
        <v>12</v>
      </c>
      <c r="H865" s="8">
        <v>4.32</v>
      </c>
      <c r="I865" s="4">
        <v>0</v>
      </c>
    </row>
    <row r="866" spans="1:9" x14ac:dyDescent="0.2">
      <c r="A866" s="2">
        <v>13</v>
      </c>
      <c r="B866" s="1" t="s">
        <v>111</v>
      </c>
      <c r="C866" s="4">
        <v>14</v>
      </c>
      <c r="D866" s="8">
        <v>2.48</v>
      </c>
      <c r="E866" s="4">
        <v>5</v>
      </c>
      <c r="F866" s="8">
        <v>1.77</v>
      </c>
      <c r="G866" s="4">
        <v>9</v>
      </c>
      <c r="H866" s="8">
        <v>3.24</v>
      </c>
      <c r="I866" s="4">
        <v>0</v>
      </c>
    </row>
    <row r="867" spans="1:9" x14ac:dyDescent="0.2">
      <c r="A867" s="2">
        <v>13</v>
      </c>
      <c r="B867" s="1" t="s">
        <v>76</v>
      </c>
      <c r="C867" s="4">
        <v>14</v>
      </c>
      <c r="D867" s="8">
        <v>2.48</v>
      </c>
      <c r="E867" s="4">
        <v>11</v>
      </c>
      <c r="F867" s="8">
        <v>3.9</v>
      </c>
      <c r="G867" s="4">
        <v>3</v>
      </c>
      <c r="H867" s="8">
        <v>1.08</v>
      </c>
      <c r="I867" s="4">
        <v>0</v>
      </c>
    </row>
    <row r="868" spans="1:9" x14ac:dyDescent="0.2">
      <c r="A868" s="2">
        <v>15</v>
      </c>
      <c r="B868" s="1" t="s">
        <v>70</v>
      </c>
      <c r="C868" s="4">
        <v>13</v>
      </c>
      <c r="D868" s="8">
        <v>2.2999999999999998</v>
      </c>
      <c r="E868" s="4">
        <v>2</v>
      </c>
      <c r="F868" s="8">
        <v>0.71</v>
      </c>
      <c r="G868" s="4">
        <v>10</v>
      </c>
      <c r="H868" s="8">
        <v>3.6</v>
      </c>
      <c r="I868" s="4">
        <v>0</v>
      </c>
    </row>
    <row r="869" spans="1:9" x14ac:dyDescent="0.2">
      <c r="A869" s="2">
        <v>15</v>
      </c>
      <c r="B869" s="1" t="s">
        <v>71</v>
      </c>
      <c r="C869" s="4">
        <v>13</v>
      </c>
      <c r="D869" s="8">
        <v>2.2999999999999998</v>
      </c>
      <c r="E869" s="4">
        <v>8</v>
      </c>
      <c r="F869" s="8">
        <v>2.84</v>
      </c>
      <c r="G869" s="4">
        <v>5</v>
      </c>
      <c r="H869" s="8">
        <v>1.8</v>
      </c>
      <c r="I869" s="4">
        <v>0</v>
      </c>
    </row>
    <row r="870" spans="1:9" x14ac:dyDescent="0.2">
      <c r="A870" s="2">
        <v>15</v>
      </c>
      <c r="B870" s="1" t="s">
        <v>75</v>
      </c>
      <c r="C870" s="4">
        <v>13</v>
      </c>
      <c r="D870" s="8">
        <v>2.2999999999999998</v>
      </c>
      <c r="E870" s="4">
        <v>11</v>
      </c>
      <c r="F870" s="8">
        <v>3.9</v>
      </c>
      <c r="G870" s="4">
        <v>2</v>
      </c>
      <c r="H870" s="8">
        <v>0.72</v>
      </c>
      <c r="I870" s="4">
        <v>0</v>
      </c>
    </row>
    <row r="871" spans="1:9" x14ac:dyDescent="0.2">
      <c r="A871" s="2">
        <v>18</v>
      </c>
      <c r="B871" s="1" t="s">
        <v>83</v>
      </c>
      <c r="C871" s="4">
        <v>11</v>
      </c>
      <c r="D871" s="8">
        <v>1.95</v>
      </c>
      <c r="E871" s="4">
        <v>3</v>
      </c>
      <c r="F871" s="8">
        <v>1.06</v>
      </c>
      <c r="G871" s="4">
        <v>8</v>
      </c>
      <c r="H871" s="8">
        <v>2.88</v>
      </c>
      <c r="I871" s="4">
        <v>0</v>
      </c>
    </row>
    <row r="872" spans="1:9" x14ac:dyDescent="0.2">
      <c r="A872" s="2">
        <v>19</v>
      </c>
      <c r="B872" s="1" t="s">
        <v>81</v>
      </c>
      <c r="C872" s="4">
        <v>10</v>
      </c>
      <c r="D872" s="8">
        <v>1.77</v>
      </c>
      <c r="E872" s="4">
        <v>2</v>
      </c>
      <c r="F872" s="8">
        <v>0.71</v>
      </c>
      <c r="G872" s="4">
        <v>8</v>
      </c>
      <c r="H872" s="8">
        <v>2.88</v>
      </c>
      <c r="I872" s="4">
        <v>0</v>
      </c>
    </row>
    <row r="873" spans="1:9" x14ac:dyDescent="0.2">
      <c r="A873" s="2">
        <v>20</v>
      </c>
      <c r="B873" s="1" t="s">
        <v>64</v>
      </c>
      <c r="C873" s="4">
        <v>9</v>
      </c>
      <c r="D873" s="8">
        <v>1.6</v>
      </c>
      <c r="E873" s="4">
        <v>2</v>
      </c>
      <c r="F873" s="8">
        <v>0.71</v>
      </c>
      <c r="G873" s="4">
        <v>7</v>
      </c>
      <c r="H873" s="8">
        <v>2.52</v>
      </c>
      <c r="I873" s="4">
        <v>0</v>
      </c>
    </row>
    <row r="874" spans="1:9" x14ac:dyDescent="0.2">
      <c r="A874" s="1"/>
      <c r="C874" s="4"/>
      <c r="D874" s="8"/>
      <c r="E874" s="4"/>
      <c r="F874" s="8"/>
      <c r="G874" s="4"/>
      <c r="H874" s="8"/>
      <c r="I87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3CCCC-C941-423A-AA9E-42FD9A93E202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271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93</v>
      </c>
      <c r="D6" s="8">
        <v>24.35</v>
      </c>
      <c r="E6" s="12">
        <v>56</v>
      </c>
      <c r="F6" s="8">
        <v>23.05</v>
      </c>
      <c r="G6" s="12">
        <v>37</v>
      </c>
      <c r="H6" s="8">
        <v>27.01</v>
      </c>
      <c r="I6" s="12">
        <v>0</v>
      </c>
    </row>
    <row r="7" spans="2:9" ht="15" customHeight="1" x14ac:dyDescent="0.2">
      <c r="B7" t="s">
        <v>38</v>
      </c>
      <c r="C7" s="12">
        <v>39</v>
      </c>
      <c r="D7" s="8">
        <v>10.210000000000001</v>
      </c>
      <c r="E7" s="12">
        <v>13</v>
      </c>
      <c r="F7" s="8">
        <v>5.35</v>
      </c>
      <c r="G7" s="12">
        <v>26</v>
      </c>
      <c r="H7" s="8">
        <v>18.98</v>
      </c>
      <c r="I7" s="12">
        <v>0</v>
      </c>
    </row>
    <row r="8" spans="2:9" ht="15" customHeight="1" x14ac:dyDescent="0.2">
      <c r="B8" t="s">
        <v>39</v>
      </c>
      <c r="C8" s="12">
        <v>2</v>
      </c>
      <c r="D8" s="8">
        <v>0.52</v>
      </c>
      <c r="E8" s="12">
        <v>0</v>
      </c>
      <c r="F8" s="8">
        <v>0</v>
      </c>
      <c r="G8" s="12">
        <v>2</v>
      </c>
      <c r="H8" s="8">
        <v>1.46</v>
      </c>
      <c r="I8" s="12">
        <v>0</v>
      </c>
    </row>
    <row r="9" spans="2:9" ht="15" customHeight="1" x14ac:dyDescent="0.2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3</v>
      </c>
      <c r="D10" s="8">
        <v>0.79</v>
      </c>
      <c r="E10" s="12">
        <v>1</v>
      </c>
      <c r="F10" s="8">
        <v>0.41</v>
      </c>
      <c r="G10" s="12">
        <v>2</v>
      </c>
      <c r="H10" s="8">
        <v>1.46</v>
      </c>
      <c r="I10" s="12">
        <v>0</v>
      </c>
    </row>
    <row r="11" spans="2:9" ht="15" customHeight="1" x14ac:dyDescent="0.2">
      <c r="B11" t="s">
        <v>42</v>
      </c>
      <c r="C11" s="12">
        <v>84</v>
      </c>
      <c r="D11" s="8">
        <v>21.99</v>
      </c>
      <c r="E11" s="12">
        <v>51</v>
      </c>
      <c r="F11" s="8">
        <v>20.99</v>
      </c>
      <c r="G11" s="12">
        <v>33</v>
      </c>
      <c r="H11" s="8">
        <v>24.09</v>
      </c>
      <c r="I11" s="12">
        <v>0</v>
      </c>
    </row>
    <row r="12" spans="2:9" ht="15" customHeight="1" x14ac:dyDescent="0.2">
      <c r="B12" t="s">
        <v>43</v>
      </c>
      <c r="C12" s="12">
        <v>2</v>
      </c>
      <c r="D12" s="8">
        <v>0.52</v>
      </c>
      <c r="E12" s="12">
        <v>0</v>
      </c>
      <c r="F12" s="8">
        <v>0</v>
      </c>
      <c r="G12" s="12">
        <v>2</v>
      </c>
      <c r="H12" s="8">
        <v>1.46</v>
      </c>
      <c r="I12" s="12">
        <v>0</v>
      </c>
    </row>
    <row r="13" spans="2:9" ht="15" customHeight="1" x14ac:dyDescent="0.2">
      <c r="B13" t="s">
        <v>44</v>
      </c>
      <c r="C13" s="12">
        <v>23</v>
      </c>
      <c r="D13" s="8">
        <v>6.02</v>
      </c>
      <c r="E13" s="12">
        <v>17</v>
      </c>
      <c r="F13" s="8">
        <v>7</v>
      </c>
      <c r="G13" s="12">
        <v>6</v>
      </c>
      <c r="H13" s="8">
        <v>4.38</v>
      </c>
      <c r="I13" s="12">
        <v>0</v>
      </c>
    </row>
    <row r="14" spans="2:9" ht="15" customHeight="1" x14ac:dyDescent="0.2">
      <c r="B14" t="s">
        <v>45</v>
      </c>
      <c r="C14" s="12">
        <v>11</v>
      </c>
      <c r="D14" s="8">
        <v>2.88</v>
      </c>
      <c r="E14" s="12">
        <v>5</v>
      </c>
      <c r="F14" s="8">
        <v>2.06</v>
      </c>
      <c r="G14" s="12">
        <v>5</v>
      </c>
      <c r="H14" s="8">
        <v>3.65</v>
      </c>
      <c r="I14" s="12">
        <v>0</v>
      </c>
    </row>
    <row r="15" spans="2:9" ht="15" customHeight="1" x14ac:dyDescent="0.2">
      <c r="B15" t="s">
        <v>46</v>
      </c>
      <c r="C15" s="12">
        <v>30</v>
      </c>
      <c r="D15" s="8">
        <v>7.85</v>
      </c>
      <c r="E15" s="12">
        <v>25</v>
      </c>
      <c r="F15" s="8">
        <v>10.29</v>
      </c>
      <c r="G15" s="12">
        <v>5</v>
      </c>
      <c r="H15" s="8">
        <v>3.65</v>
      </c>
      <c r="I15" s="12">
        <v>0</v>
      </c>
    </row>
    <row r="16" spans="2:9" ht="15" customHeight="1" x14ac:dyDescent="0.2">
      <c r="B16" t="s">
        <v>47</v>
      </c>
      <c r="C16" s="12">
        <v>53</v>
      </c>
      <c r="D16" s="8">
        <v>13.87</v>
      </c>
      <c r="E16" s="12">
        <v>45</v>
      </c>
      <c r="F16" s="8">
        <v>18.52</v>
      </c>
      <c r="G16" s="12">
        <v>8</v>
      </c>
      <c r="H16" s="8">
        <v>5.84</v>
      </c>
      <c r="I16" s="12">
        <v>0</v>
      </c>
    </row>
    <row r="17" spans="2:9" ht="15" customHeight="1" x14ac:dyDescent="0.2">
      <c r="B17" t="s">
        <v>48</v>
      </c>
      <c r="C17" s="12">
        <v>12</v>
      </c>
      <c r="D17" s="8">
        <v>3.14</v>
      </c>
      <c r="E17" s="12">
        <v>11</v>
      </c>
      <c r="F17" s="8">
        <v>4.53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49</v>
      </c>
      <c r="C18" s="12">
        <v>16</v>
      </c>
      <c r="D18" s="8">
        <v>4.1900000000000004</v>
      </c>
      <c r="E18" s="12">
        <v>11</v>
      </c>
      <c r="F18" s="8">
        <v>4.53</v>
      </c>
      <c r="G18" s="12">
        <v>5</v>
      </c>
      <c r="H18" s="8">
        <v>3.65</v>
      </c>
      <c r="I18" s="12">
        <v>0</v>
      </c>
    </row>
    <row r="19" spans="2:9" ht="15" customHeight="1" x14ac:dyDescent="0.2">
      <c r="B19" t="s">
        <v>50</v>
      </c>
      <c r="C19" s="12">
        <v>14</v>
      </c>
      <c r="D19" s="8">
        <v>3.66</v>
      </c>
      <c r="E19" s="12">
        <v>8</v>
      </c>
      <c r="F19" s="8">
        <v>3.29</v>
      </c>
      <c r="G19" s="12">
        <v>6</v>
      </c>
      <c r="H19" s="8">
        <v>4.38</v>
      </c>
      <c r="I19" s="12">
        <v>0</v>
      </c>
    </row>
    <row r="20" spans="2:9" ht="15" customHeight="1" x14ac:dyDescent="0.2">
      <c r="B20" s="9" t="s">
        <v>243</v>
      </c>
      <c r="C20" s="12">
        <f>SUM(LTBL_10429[総数／事業所数])</f>
        <v>382</v>
      </c>
      <c r="E20" s="12">
        <f>SUBTOTAL(109,LTBL_10429[個人／事業所数])</f>
        <v>243</v>
      </c>
      <c r="G20" s="12">
        <f>SUBTOTAL(109,LTBL_10429[法人／事業所数])</f>
        <v>137</v>
      </c>
      <c r="I20" s="12">
        <f>SUBTOTAL(109,LTBL_10429[法人以外の団体／事業所数])</f>
        <v>0</v>
      </c>
    </row>
    <row r="21" spans="2:9" ht="15" customHeight="1" x14ac:dyDescent="0.2">
      <c r="E21" s="11">
        <f>LTBL_10429[[#Totals],[個人／事業所数]]/LTBL_10429[[#Totals],[総数／事業所数]]</f>
        <v>0.63612565445026181</v>
      </c>
      <c r="G21" s="11">
        <f>LTBL_10429[[#Totals],[法人／事業所数]]/LTBL_10429[[#Totals],[総数／事業所数]]</f>
        <v>0.3586387434554974</v>
      </c>
      <c r="I21" s="11">
        <f>LTBL_10429[[#Totals],[法人以外の団体／事業所数]]/LTBL_10429[[#Totals],[総数／事業所数]]</f>
        <v>0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59</v>
      </c>
      <c r="C24" s="12">
        <v>56</v>
      </c>
      <c r="D24" s="8">
        <v>14.66</v>
      </c>
      <c r="E24" s="12">
        <v>32</v>
      </c>
      <c r="F24" s="8">
        <v>13.17</v>
      </c>
      <c r="G24" s="12">
        <v>24</v>
      </c>
      <c r="H24" s="8">
        <v>17.52</v>
      </c>
      <c r="I24" s="12">
        <v>0</v>
      </c>
    </row>
    <row r="25" spans="2:9" ht="15" customHeight="1" x14ac:dyDescent="0.2">
      <c r="B25" t="s">
        <v>74</v>
      </c>
      <c r="C25" s="12">
        <v>47</v>
      </c>
      <c r="D25" s="8">
        <v>12.3</v>
      </c>
      <c r="E25" s="12">
        <v>43</v>
      </c>
      <c r="F25" s="8">
        <v>17.7</v>
      </c>
      <c r="G25" s="12">
        <v>4</v>
      </c>
      <c r="H25" s="8">
        <v>2.92</v>
      </c>
      <c r="I25" s="12">
        <v>0</v>
      </c>
    </row>
    <row r="26" spans="2:9" ht="15" customHeight="1" x14ac:dyDescent="0.2">
      <c r="B26" t="s">
        <v>66</v>
      </c>
      <c r="C26" s="12">
        <v>30</v>
      </c>
      <c r="D26" s="8">
        <v>7.85</v>
      </c>
      <c r="E26" s="12">
        <v>23</v>
      </c>
      <c r="F26" s="8">
        <v>9.4700000000000006</v>
      </c>
      <c r="G26" s="12">
        <v>7</v>
      </c>
      <c r="H26" s="8">
        <v>5.1100000000000003</v>
      </c>
      <c r="I26" s="12">
        <v>0</v>
      </c>
    </row>
    <row r="27" spans="2:9" ht="15" customHeight="1" x14ac:dyDescent="0.2">
      <c r="B27" t="s">
        <v>60</v>
      </c>
      <c r="C27" s="12">
        <v>25</v>
      </c>
      <c r="D27" s="8">
        <v>6.54</v>
      </c>
      <c r="E27" s="12">
        <v>17</v>
      </c>
      <c r="F27" s="8">
        <v>7</v>
      </c>
      <c r="G27" s="12">
        <v>8</v>
      </c>
      <c r="H27" s="8">
        <v>5.84</v>
      </c>
      <c r="I27" s="12">
        <v>0</v>
      </c>
    </row>
    <row r="28" spans="2:9" ht="15" customHeight="1" x14ac:dyDescent="0.2">
      <c r="B28" t="s">
        <v>68</v>
      </c>
      <c r="C28" s="12">
        <v>25</v>
      </c>
      <c r="D28" s="8">
        <v>6.54</v>
      </c>
      <c r="E28" s="12">
        <v>13</v>
      </c>
      <c r="F28" s="8">
        <v>5.35</v>
      </c>
      <c r="G28" s="12">
        <v>12</v>
      </c>
      <c r="H28" s="8">
        <v>8.76</v>
      </c>
      <c r="I28" s="12">
        <v>0</v>
      </c>
    </row>
    <row r="29" spans="2:9" ht="15" customHeight="1" x14ac:dyDescent="0.2">
      <c r="B29" t="s">
        <v>73</v>
      </c>
      <c r="C29" s="12">
        <v>24</v>
      </c>
      <c r="D29" s="8">
        <v>6.28</v>
      </c>
      <c r="E29" s="12">
        <v>21</v>
      </c>
      <c r="F29" s="8">
        <v>8.64</v>
      </c>
      <c r="G29" s="12">
        <v>3</v>
      </c>
      <c r="H29" s="8">
        <v>2.19</v>
      </c>
      <c r="I29" s="12">
        <v>0</v>
      </c>
    </row>
    <row r="30" spans="2:9" ht="15" customHeight="1" x14ac:dyDescent="0.2">
      <c r="B30" t="s">
        <v>70</v>
      </c>
      <c r="C30" s="12">
        <v>22</v>
      </c>
      <c r="D30" s="8">
        <v>5.76</v>
      </c>
      <c r="E30" s="12">
        <v>17</v>
      </c>
      <c r="F30" s="8">
        <v>7</v>
      </c>
      <c r="G30" s="12">
        <v>5</v>
      </c>
      <c r="H30" s="8">
        <v>3.65</v>
      </c>
      <c r="I30" s="12">
        <v>0</v>
      </c>
    </row>
    <row r="31" spans="2:9" ht="15" customHeight="1" x14ac:dyDescent="0.2">
      <c r="B31" t="s">
        <v>61</v>
      </c>
      <c r="C31" s="12">
        <v>12</v>
      </c>
      <c r="D31" s="8">
        <v>3.14</v>
      </c>
      <c r="E31" s="12">
        <v>7</v>
      </c>
      <c r="F31" s="8">
        <v>2.88</v>
      </c>
      <c r="G31" s="12">
        <v>5</v>
      </c>
      <c r="H31" s="8">
        <v>3.65</v>
      </c>
      <c r="I31" s="12">
        <v>0</v>
      </c>
    </row>
    <row r="32" spans="2:9" ht="15" customHeight="1" x14ac:dyDescent="0.2">
      <c r="B32" t="s">
        <v>75</v>
      </c>
      <c r="C32" s="12">
        <v>12</v>
      </c>
      <c r="D32" s="8">
        <v>3.14</v>
      </c>
      <c r="E32" s="12">
        <v>11</v>
      </c>
      <c r="F32" s="8">
        <v>4.53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84</v>
      </c>
      <c r="C33" s="12">
        <v>11</v>
      </c>
      <c r="D33" s="8">
        <v>2.88</v>
      </c>
      <c r="E33" s="12">
        <v>1</v>
      </c>
      <c r="F33" s="8">
        <v>0.41</v>
      </c>
      <c r="G33" s="12">
        <v>10</v>
      </c>
      <c r="H33" s="8">
        <v>7.3</v>
      </c>
      <c r="I33" s="12">
        <v>0</v>
      </c>
    </row>
    <row r="34" spans="2:9" ht="15" customHeight="1" x14ac:dyDescent="0.2">
      <c r="B34" t="s">
        <v>76</v>
      </c>
      <c r="C34" s="12">
        <v>11</v>
      </c>
      <c r="D34" s="8">
        <v>2.88</v>
      </c>
      <c r="E34" s="12">
        <v>11</v>
      </c>
      <c r="F34" s="8">
        <v>4.53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67</v>
      </c>
      <c r="C35" s="12">
        <v>9</v>
      </c>
      <c r="D35" s="8">
        <v>2.36</v>
      </c>
      <c r="E35" s="12">
        <v>6</v>
      </c>
      <c r="F35" s="8">
        <v>2.4700000000000002</v>
      </c>
      <c r="G35" s="12">
        <v>3</v>
      </c>
      <c r="H35" s="8">
        <v>2.19</v>
      </c>
      <c r="I35" s="12">
        <v>0</v>
      </c>
    </row>
    <row r="36" spans="2:9" ht="15" customHeight="1" x14ac:dyDescent="0.2">
      <c r="B36" t="s">
        <v>78</v>
      </c>
      <c r="C36" s="12">
        <v>8</v>
      </c>
      <c r="D36" s="8">
        <v>2.09</v>
      </c>
      <c r="E36" s="12">
        <v>6</v>
      </c>
      <c r="F36" s="8">
        <v>2.4700000000000002</v>
      </c>
      <c r="G36" s="12">
        <v>2</v>
      </c>
      <c r="H36" s="8">
        <v>1.46</v>
      </c>
      <c r="I36" s="12">
        <v>0</v>
      </c>
    </row>
    <row r="37" spans="2:9" ht="15" customHeight="1" x14ac:dyDescent="0.2">
      <c r="B37" t="s">
        <v>85</v>
      </c>
      <c r="C37" s="12">
        <v>7</v>
      </c>
      <c r="D37" s="8">
        <v>1.83</v>
      </c>
      <c r="E37" s="12">
        <v>2</v>
      </c>
      <c r="F37" s="8">
        <v>0.82</v>
      </c>
      <c r="G37" s="12">
        <v>5</v>
      </c>
      <c r="H37" s="8">
        <v>3.65</v>
      </c>
      <c r="I37" s="12">
        <v>0</v>
      </c>
    </row>
    <row r="38" spans="2:9" ht="15" customHeight="1" x14ac:dyDescent="0.2">
      <c r="B38" t="s">
        <v>80</v>
      </c>
      <c r="C38" s="12">
        <v>7</v>
      </c>
      <c r="D38" s="8">
        <v>1.83</v>
      </c>
      <c r="E38" s="12">
        <v>2</v>
      </c>
      <c r="F38" s="8">
        <v>0.82</v>
      </c>
      <c r="G38" s="12">
        <v>5</v>
      </c>
      <c r="H38" s="8">
        <v>3.65</v>
      </c>
      <c r="I38" s="12">
        <v>0</v>
      </c>
    </row>
    <row r="39" spans="2:9" ht="15" customHeight="1" x14ac:dyDescent="0.2">
      <c r="B39" t="s">
        <v>102</v>
      </c>
      <c r="C39" s="12">
        <v>6</v>
      </c>
      <c r="D39" s="8">
        <v>1.57</v>
      </c>
      <c r="E39" s="12">
        <v>2</v>
      </c>
      <c r="F39" s="8">
        <v>0.82</v>
      </c>
      <c r="G39" s="12">
        <v>4</v>
      </c>
      <c r="H39" s="8">
        <v>2.92</v>
      </c>
      <c r="I39" s="12">
        <v>0</v>
      </c>
    </row>
    <row r="40" spans="2:9" ht="15" customHeight="1" x14ac:dyDescent="0.2">
      <c r="B40" t="s">
        <v>71</v>
      </c>
      <c r="C40" s="12">
        <v>6</v>
      </c>
      <c r="D40" s="8">
        <v>1.57</v>
      </c>
      <c r="E40" s="12">
        <v>5</v>
      </c>
      <c r="F40" s="8">
        <v>2.06</v>
      </c>
      <c r="G40" s="12">
        <v>1</v>
      </c>
      <c r="H40" s="8">
        <v>0.73</v>
      </c>
      <c r="I40" s="12">
        <v>0</v>
      </c>
    </row>
    <row r="41" spans="2:9" ht="15" customHeight="1" x14ac:dyDescent="0.2">
      <c r="B41" t="s">
        <v>89</v>
      </c>
      <c r="C41" s="12">
        <v>5</v>
      </c>
      <c r="D41" s="8">
        <v>1.31</v>
      </c>
      <c r="E41" s="12">
        <v>2</v>
      </c>
      <c r="F41" s="8">
        <v>0.82</v>
      </c>
      <c r="G41" s="12">
        <v>3</v>
      </c>
      <c r="H41" s="8">
        <v>2.19</v>
      </c>
      <c r="I41" s="12">
        <v>0</v>
      </c>
    </row>
    <row r="42" spans="2:9" ht="15" customHeight="1" x14ac:dyDescent="0.2">
      <c r="B42" t="s">
        <v>77</v>
      </c>
      <c r="C42" s="12">
        <v>5</v>
      </c>
      <c r="D42" s="8">
        <v>1.31</v>
      </c>
      <c r="E42" s="12">
        <v>0</v>
      </c>
      <c r="F42" s="8">
        <v>0</v>
      </c>
      <c r="G42" s="12">
        <v>5</v>
      </c>
      <c r="H42" s="8">
        <v>3.65</v>
      </c>
      <c r="I42" s="12">
        <v>0</v>
      </c>
    </row>
    <row r="43" spans="2:9" ht="15" customHeight="1" x14ac:dyDescent="0.2">
      <c r="B43" t="s">
        <v>63</v>
      </c>
      <c r="C43" s="12">
        <v>4</v>
      </c>
      <c r="D43" s="8">
        <v>1.05</v>
      </c>
      <c r="E43" s="12">
        <v>2</v>
      </c>
      <c r="F43" s="8">
        <v>0.82</v>
      </c>
      <c r="G43" s="12">
        <v>2</v>
      </c>
      <c r="H43" s="8">
        <v>1.46</v>
      </c>
      <c r="I43" s="12">
        <v>0</v>
      </c>
    </row>
    <row r="44" spans="2:9" ht="15" customHeight="1" x14ac:dyDescent="0.2">
      <c r="B44" t="s">
        <v>65</v>
      </c>
      <c r="C44" s="12">
        <v>4</v>
      </c>
      <c r="D44" s="8">
        <v>1.05</v>
      </c>
      <c r="E44" s="12">
        <v>2</v>
      </c>
      <c r="F44" s="8">
        <v>0.82</v>
      </c>
      <c r="G44" s="12">
        <v>2</v>
      </c>
      <c r="H44" s="8">
        <v>1.46</v>
      </c>
      <c r="I44" s="12">
        <v>0</v>
      </c>
    </row>
    <row r="45" spans="2:9" ht="15" customHeight="1" x14ac:dyDescent="0.2">
      <c r="B45" t="s">
        <v>72</v>
      </c>
      <c r="C45" s="12">
        <v>4</v>
      </c>
      <c r="D45" s="8">
        <v>1.05</v>
      </c>
      <c r="E45" s="12">
        <v>0</v>
      </c>
      <c r="F45" s="8">
        <v>0</v>
      </c>
      <c r="G45" s="12">
        <v>4</v>
      </c>
      <c r="H45" s="8">
        <v>2.92</v>
      </c>
      <c r="I45" s="12">
        <v>0</v>
      </c>
    </row>
    <row r="48" spans="2:9" ht="33" customHeight="1" x14ac:dyDescent="0.2">
      <c r="B48" t="s">
        <v>245</v>
      </c>
      <c r="C48" s="10" t="s">
        <v>52</v>
      </c>
      <c r="D48" s="10" t="s">
        <v>53</v>
      </c>
      <c r="E48" s="10" t="s">
        <v>54</v>
      </c>
      <c r="F48" s="10" t="s">
        <v>55</v>
      </c>
      <c r="G48" s="10" t="s">
        <v>56</v>
      </c>
      <c r="H48" s="10" t="s">
        <v>57</v>
      </c>
      <c r="I48" s="10" t="s">
        <v>58</v>
      </c>
    </row>
    <row r="49" spans="2:9" ht="15" customHeight="1" x14ac:dyDescent="0.2">
      <c r="B49" t="s">
        <v>136</v>
      </c>
      <c r="C49" s="12">
        <v>28</v>
      </c>
      <c r="D49" s="8">
        <v>7.33</v>
      </c>
      <c r="E49" s="12">
        <v>27</v>
      </c>
      <c r="F49" s="8">
        <v>11.11</v>
      </c>
      <c r="G49" s="12">
        <v>1</v>
      </c>
      <c r="H49" s="8">
        <v>0.73</v>
      </c>
      <c r="I49" s="12">
        <v>0</v>
      </c>
    </row>
    <row r="50" spans="2:9" ht="15" customHeight="1" x14ac:dyDescent="0.2">
      <c r="B50" t="s">
        <v>122</v>
      </c>
      <c r="C50" s="12">
        <v>26</v>
      </c>
      <c r="D50" s="8">
        <v>6.81</v>
      </c>
      <c r="E50" s="12">
        <v>21</v>
      </c>
      <c r="F50" s="8">
        <v>8.64</v>
      </c>
      <c r="G50" s="12">
        <v>5</v>
      </c>
      <c r="H50" s="8">
        <v>3.65</v>
      </c>
      <c r="I50" s="12">
        <v>0</v>
      </c>
    </row>
    <row r="51" spans="2:9" ht="15" customHeight="1" x14ac:dyDescent="0.2">
      <c r="B51" t="s">
        <v>131</v>
      </c>
      <c r="C51" s="12">
        <v>18</v>
      </c>
      <c r="D51" s="8">
        <v>4.71</v>
      </c>
      <c r="E51" s="12">
        <v>16</v>
      </c>
      <c r="F51" s="8">
        <v>6.58</v>
      </c>
      <c r="G51" s="12">
        <v>2</v>
      </c>
      <c r="H51" s="8">
        <v>1.46</v>
      </c>
      <c r="I51" s="12">
        <v>0</v>
      </c>
    </row>
    <row r="52" spans="2:9" ht="15" customHeight="1" x14ac:dyDescent="0.2">
      <c r="B52" t="s">
        <v>135</v>
      </c>
      <c r="C52" s="12">
        <v>12</v>
      </c>
      <c r="D52" s="8">
        <v>3.14</v>
      </c>
      <c r="E52" s="12">
        <v>12</v>
      </c>
      <c r="F52" s="8">
        <v>4.9400000000000004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120</v>
      </c>
      <c r="C53" s="12">
        <v>11</v>
      </c>
      <c r="D53" s="8">
        <v>2.88</v>
      </c>
      <c r="E53" s="12">
        <v>2</v>
      </c>
      <c r="F53" s="8">
        <v>0.82</v>
      </c>
      <c r="G53" s="12">
        <v>9</v>
      </c>
      <c r="H53" s="8">
        <v>6.57</v>
      </c>
      <c r="I53" s="12">
        <v>0</v>
      </c>
    </row>
    <row r="54" spans="2:9" ht="15" customHeight="1" x14ac:dyDescent="0.2">
      <c r="B54" t="s">
        <v>121</v>
      </c>
      <c r="C54" s="12">
        <v>10</v>
      </c>
      <c r="D54" s="8">
        <v>2.62</v>
      </c>
      <c r="E54" s="12">
        <v>6</v>
      </c>
      <c r="F54" s="8">
        <v>2.4700000000000002</v>
      </c>
      <c r="G54" s="12">
        <v>4</v>
      </c>
      <c r="H54" s="8">
        <v>2.92</v>
      </c>
      <c r="I54" s="12">
        <v>0</v>
      </c>
    </row>
    <row r="55" spans="2:9" ht="15" customHeight="1" x14ac:dyDescent="0.2">
      <c r="B55" t="s">
        <v>126</v>
      </c>
      <c r="C55" s="12">
        <v>9</v>
      </c>
      <c r="D55" s="8">
        <v>2.36</v>
      </c>
      <c r="E55" s="12">
        <v>6</v>
      </c>
      <c r="F55" s="8">
        <v>2.4700000000000002</v>
      </c>
      <c r="G55" s="12">
        <v>3</v>
      </c>
      <c r="H55" s="8">
        <v>2.19</v>
      </c>
      <c r="I55" s="12">
        <v>0</v>
      </c>
    </row>
    <row r="56" spans="2:9" ht="15" customHeight="1" x14ac:dyDescent="0.2">
      <c r="B56" t="s">
        <v>137</v>
      </c>
      <c r="C56" s="12">
        <v>9</v>
      </c>
      <c r="D56" s="8">
        <v>2.36</v>
      </c>
      <c r="E56" s="12">
        <v>9</v>
      </c>
      <c r="F56" s="8">
        <v>3.7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123</v>
      </c>
      <c r="C57" s="12">
        <v>8</v>
      </c>
      <c r="D57" s="8">
        <v>2.09</v>
      </c>
      <c r="E57" s="12">
        <v>5</v>
      </c>
      <c r="F57" s="8">
        <v>2.06</v>
      </c>
      <c r="G57" s="12">
        <v>3</v>
      </c>
      <c r="H57" s="8">
        <v>2.19</v>
      </c>
      <c r="I57" s="12">
        <v>0</v>
      </c>
    </row>
    <row r="58" spans="2:9" ht="15" customHeight="1" x14ac:dyDescent="0.2">
      <c r="B58" t="s">
        <v>125</v>
      </c>
      <c r="C58" s="12">
        <v>8</v>
      </c>
      <c r="D58" s="8">
        <v>2.09</v>
      </c>
      <c r="E58" s="12">
        <v>7</v>
      </c>
      <c r="F58" s="8">
        <v>2.88</v>
      </c>
      <c r="G58" s="12">
        <v>1</v>
      </c>
      <c r="H58" s="8">
        <v>0.73</v>
      </c>
      <c r="I58" s="12">
        <v>0</v>
      </c>
    </row>
    <row r="59" spans="2:9" ht="15" customHeight="1" x14ac:dyDescent="0.2">
      <c r="B59" t="s">
        <v>129</v>
      </c>
      <c r="C59" s="12">
        <v>8</v>
      </c>
      <c r="D59" s="8">
        <v>2.09</v>
      </c>
      <c r="E59" s="12">
        <v>5</v>
      </c>
      <c r="F59" s="8">
        <v>2.06</v>
      </c>
      <c r="G59" s="12">
        <v>3</v>
      </c>
      <c r="H59" s="8">
        <v>2.19</v>
      </c>
      <c r="I59" s="12">
        <v>0</v>
      </c>
    </row>
    <row r="60" spans="2:9" ht="15" customHeight="1" x14ac:dyDescent="0.2">
      <c r="B60" t="s">
        <v>139</v>
      </c>
      <c r="C60" s="12">
        <v>8</v>
      </c>
      <c r="D60" s="8">
        <v>2.09</v>
      </c>
      <c r="E60" s="12">
        <v>6</v>
      </c>
      <c r="F60" s="8">
        <v>2.4700000000000002</v>
      </c>
      <c r="G60" s="12">
        <v>2</v>
      </c>
      <c r="H60" s="8">
        <v>1.46</v>
      </c>
      <c r="I60" s="12">
        <v>0</v>
      </c>
    </row>
    <row r="61" spans="2:9" ht="15" customHeight="1" x14ac:dyDescent="0.2">
      <c r="B61" t="s">
        <v>168</v>
      </c>
      <c r="C61" s="12">
        <v>7</v>
      </c>
      <c r="D61" s="8">
        <v>1.83</v>
      </c>
      <c r="E61" s="12">
        <v>5</v>
      </c>
      <c r="F61" s="8">
        <v>2.06</v>
      </c>
      <c r="G61" s="12">
        <v>2</v>
      </c>
      <c r="H61" s="8">
        <v>1.46</v>
      </c>
      <c r="I61" s="12">
        <v>0</v>
      </c>
    </row>
    <row r="62" spans="2:9" ht="15" customHeight="1" x14ac:dyDescent="0.2">
      <c r="B62" t="s">
        <v>171</v>
      </c>
      <c r="C62" s="12">
        <v>7</v>
      </c>
      <c r="D62" s="8">
        <v>1.83</v>
      </c>
      <c r="E62" s="12">
        <v>1</v>
      </c>
      <c r="F62" s="8">
        <v>0.41</v>
      </c>
      <c r="G62" s="12">
        <v>6</v>
      </c>
      <c r="H62" s="8">
        <v>4.38</v>
      </c>
      <c r="I62" s="12">
        <v>0</v>
      </c>
    </row>
    <row r="63" spans="2:9" ht="15" customHeight="1" x14ac:dyDescent="0.2">
      <c r="B63" t="s">
        <v>175</v>
      </c>
      <c r="C63" s="12">
        <v>7</v>
      </c>
      <c r="D63" s="8">
        <v>1.83</v>
      </c>
      <c r="E63" s="12">
        <v>2</v>
      </c>
      <c r="F63" s="8">
        <v>0.82</v>
      </c>
      <c r="G63" s="12">
        <v>5</v>
      </c>
      <c r="H63" s="8">
        <v>3.65</v>
      </c>
      <c r="I63" s="12">
        <v>0</v>
      </c>
    </row>
    <row r="64" spans="2:9" ht="15" customHeight="1" x14ac:dyDescent="0.2">
      <c r="B64" t="s">
        <v>132</v>
      </c>
      <c r="C64" s="12">
        <v>7</v>
      </c>
      <c r="D64" s="8">
        <v>1.83</v>
      </c>
      <c r="E64" s="12">
        <v>5</v>
      </c>
      <c r="F64" s="8">
        <v>2.06</v>
      </c>
      <c r="G64" s="12">
        <v>2</v>
      </c>
      <c r="H64" s="8">
        <v>1.46</v>
      </c>
      <c r="I64" s="12">
        <v>0</v>
      </c>
    </row>
    <row r="65" spans="2:9" ht="15" customHeight="1" x14ac:dyDescent="0.2">
      <c r="B65" t="s">
        <v>138</v>
      </c>
      <c r="C65" s="12">
        <v>7</v>
      </c>
      <c r="D65" s="8">
        <v>1.83</v>
      </c>
      <c r="E65" s="12">
        <v>7</v>
      </c>
      <c r="F65" s="8">
        <v>2.88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156</v>
      </c>
      <c r="C66" s="12">
        <v>6</v>
      </c>
      <c r="D66" s="8">
        <v>1.57</v>
      </c>
      <c r="E66" s="12">
        <v>5</v>
      </c>
      <c r="F66" s="8">
        <v>2.06</v>
      </c>
      <c r="G66" s="12">
        <v>1</v>
      </c>
      <c r="H66" s="8">
        <v>0.73</v>
      </c>
      <c r="I66" s="12">
        <v>0</v>
      </c>
    </row>
    <row r="67" spans="2:9" ht="15" customHeight="1" x14ac:dyDescent="0.2">
      <c r="B67" t="s">
        <v>127</v>
      </c>
      <c r="C67" s="12">
        <v>6</v>
      </c>
      <c r="D67" s="8">
        <v>1.57</v>
      </c>
      <c r="E67" s="12">
        <v>3</v>
      </c>
      <c r="F67" s="8">
        <v>1.23</v>
      </c>
      <c r="G67" s="12">
        <v>3</v>
      </c>
      <c r="H67" s="8">
        <v>2.19</v>
      </c>
      <c r="I67" s="12">
        <v>0</v>
      </c>
    </row>
    <row r="68" spans="2:9" ht="15" customHeight="1" x14ac:dyDescent="0.2">
      <c r="B68" t="s">
        <v>162</v>
      </c>
      <c r="C68" s="12">
        <v>6</v>
      </c>
      <c r="D68" s="8">
        <v>1.57</v>
      </c>
      <c r="E68" s="12">
        <v>1</v>
      </c>
      <c r="F68" s="8">
        <v>0.41</v>
      </c>
      <c r="G68" s="12">
        <v>5</v>
      </c>
      <c r="H68" s="8">
        <v>3.65</v>
      </c>
      <c r="I68" s="12">
        <v>0</v>
      </c>
    </row>
    <row r="69" spans="2:9" ht="15" customHeight="1" x14ac:dyDescent="0.2">
      <c r="B69" t="s">
        <v>155</v>
      </c>
      <c r="C69" s="12">
        <v>6</v>
      </c>
      <c r="D69" s="8">
        <v>1.57</v>
      </c>
      <c r="E69" s="12">
        <v>3</v>
      </c>
      <c r="F69" s="8">
        <v>1.23</v>
      </c>
      <c r="G69" s="12">
        <v>3</v>
      </c>
      <c r="H69" s="8">
        <v>2.19</v>
      </c>
      <c r="I69" s="12">
        <v>0</v>
      </c>
    </row>
    <row r="71" spans="2:9" ht="15" customHeight="1" x14ac:dyDescent="0.2">
      <c r="B71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1F0A1-4D36-4D9A-AF84-0F191EB8BF4A}">
  <sheetPr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272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25</v>
      </c>
      <c r="D6" s="8">
        <v>10.46</v>
      </c>
      <c r="E6" s="12">
        <v>11</v>
      </c>
      <c r="F6" s="8">
        <v>6.32</v>
      </c>
      <c r="G6" s="12">
        <v>14</v>
      </c>
      <c r="H6" s="8">
        <v>22.95</v>
      </c>
      <c r="I6" s="12">
        <v>0</v>
      </c>
    </row>
    <row r="7" spans="2:9" ht="15" customHeight="1" x14ac:dyDescent="0.2">
      <c r="B7" t="s">
        <v>38</v>
      </c>
      <c r="C7" s="12">
        <v>7</v>
      </c>
      <c r="D7" s="8">
        <v>2.93</v>
      </c>
      <c r="E7" s="12">
        <v>4</v>
      </c>
      <c r="F7" s="8">
        <v>2.2999999999999998</v>
      </c>
      <c r="G7" s="12">
        <v>3</v>
      </c>
      <c r="H7" s="8">
        <v>4.92</v>
      </c>
      <c r="I7" s="12">
        <v>0</v>
      </c>
    </row>
    <row r="8" spans="2:9" ht="15" customHeight="1" x14ac:dyDescent="0.2">
      <c r="B8" t="s">
        <v>39</v>
      </c>
      <c r="C8" s="12">
        <v>1</v>
      </c>
      <c r="D8" s="8">
        <v>0.42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3</v>
      </c>
      <c r="D10" s="8">
        <v>1.26</v>
      </c>
      <c r="E10" s="12">
        <v>0</v>
      </c>
      <c r="F10" s="8">
        <v>0</v>
      </c>
      <c r="G10" s="12">
        <v>3</v>
      </c>
      <c r="H10" s="8">
        <v>4.92</v>
      </c>
      <c r="I10" s="12">
        <v>0</v>
      </c>
    </row>
    <row r="11" spans="2:9" ht="15" customHeight="1" x14ac:dyDescent="0.2">
      <c r="B11" t="s">
        <v>42</v>
      </c>
      <c r="C11" s="12">
        <v>30</v>
      </c>
      <c r="D11" s="8">
        <v>12.55</v>
      </c>
      <c r="E11" s="12">
        <v>19</v>
      </c>
      <c r="F11" s="8">
        <v>10.92</v>
      </c>
      <c r="G11" s="12">
        <v>11</v>
      </c>
      <c r="H11" s="8">
        <v>18.03</v>
      </c>
      <c r="I11" s="12">
        <v>0</v>
      </c>
    </row>
    <row r="12" spans="2:9" ht="15" customHeight="1" x14ac:dyDescent="0.2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44</v>
      </c>
      <c r="C13" s="12">
        <v>3</v>
      </c>
      <c r="D13" s="8">
        <v>1.26</v>
      </c>
      <c r="E13" s="12">
        <v>0</v>
      </c>
      <c r="F13" s="8">
        <v>0</v>
      </c>
      <c r="G13" s="12">
        <v>3</v>
      </c>
      <c r="H13" s="8">
        <v>4.92</v>
      </c>
      <c r="I13" s="12">
        <v>0</v>
      </c>
    </row>
    <row r="14" spans="2:9" ht="15" customHeight="1" x14ac:dyDescent="0.2">
      <c r="B14" t="s">
        <v>45</v>
      </c>
      <c r="C14" s="12">
        <v>3</v>
      </c>
      <c r="D14" s="8">
        <v>1.26</v>
      </c>
      <c r="E14" s="12">
        <v>2</v>
      </c>
      <c r="F14" s="8">
        <v>1.1499999999999999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46</v>
      </c>
      <c r="C15" s="12">
        <v>144</v>
      </c>
      <c r="D15" s="8">
        <v>60.25</v>
      </c>
      <c r="E15" s="12">
        <v>121</v>
      </c>
      <c r="F15" s="8">
        <v>69.540000000000006</v>
      </c>
      <c r="G15" s="12">
        <v>23</v>
      </c>
      <c r="H15" s="8">
        <v>37.700000000000003</v>
      </c>
      <c r="I15" s="12">
        <v>0</v>
      </c>
    </row>
    <row r="16" spans="2:9" ht="15" customHeight="1" x14ac:dyDescent="0.2">
      <c r="B16" t="s">
        <v>47</v>
      </c>
      <c r="C16" s="12">
        <v>13</v>
      </c>
      <c r="D16" s="8">
        <v>5.44</v>
      </c>
      <c r="E16" s="12">
        <v>11</v>
      </c>
      <c r="F16" s="8">
        <v>6.32</v>
      </c>
      <c r="G16" s="12">
        <v>1</v>
      </c>
      <c r="H16" s="8">
        <v>1.64</v>
      </c>
      <c r="I16" s="12">
        <v>0</v>
      </c>
    </row>
    <row r="17" spans="2:9" ht="15" customHeight="1" x14ac:dyDescent="0.2">
      <c r="B17" t="s">
        <v>48</v>
      </c>
      <c r="C17" s="12">
        <v>1</v>
      </c>
      <c r="D17" s="8">
        <v>0.42</v>
      </c>
      <c r="E17" s="12">
        <v>0</v>
      </c>
      <c r="F17" s="8">
        <v>0</v>
      </c>
      <c r="G17" s="12">
        <v>1</v>
      </c>
      <c r="H17" s="8">
        <v>1.64</v>
      </c>
      <c r="I17" s="12">
        <v>0</v>
      </c>
    </row>
    <row r="18" spans="2:9" ht="15" customHeight="1" x14ac:dyDescent="0.2">
      <c r="B18" t="s">
        <v>49</v>
      </c>
      <c r="C18" s="12">
        <v>3</v>
      </c>
      <c r="D18" s="8">
        <v>1.26</v>
      </c>
      <c r="E18" s="12">
        <v>2</v>
      </c>
      <c r="F18" s="8">
        <v>1.1499999999999999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50</v>
      </c>
      <c r="C19" s="12">
        <v>6</v>
      </c>
      <c r="D19" s="8">
        <v>2.5099999999999998</v>
      </c>
      <c r="E19" s="12">
        <v>4</v>
      </c>
      <c r="F19" s="8">
        <v>2.2999999999999998</v>
      </c>
      <c r="G19" s="12">
        <v>2</v>
      </c>
      <c r="H19" s="8">
        <v>3.28</v>
      </c>
      <c r="I19" s="12">
        <v>0</v>
      </c>
    </row>
    <row r="20" spans="2:9" ht="15" customHeight="1" x14ac:dyDescent="0.2">
      <c r="B20" s="9" t="s">
        <v>243</v>
      </c>
      <c r="C20" s="12">
        <f>SUM(LTBL_10443[総数／事業所数])</f>
        <v>239</v>
      </c>
      <c r="E20" s="12">
        <f>SUBTOTAL(109,LTBL_10443[個人／事業所数])</f>
        <v>174</v>
      </c>
      <c r="G20" s="12">
        <f>SUBTOTAL(109,LTBL_10443[法人／事業所数])</f>
        <v>61</v>
      </c>
      <c r="I20" s="12">
        <f>SUBTOTAL(109,LTBL_10443[法人以外の団体／事業所数])</f>
        <v>0</v>
      </c>
    </row>
    <row r="21" spans="2:9" ht="15" customHeight="1" x14ac:dyDescent="0.2">
      <c r="E21" s="11">
        <f>LTBL_10443[[#Totals],[個人／事業所数]]/LTBL_10443[[#Totals],[総数／事業所数]]</f>
        <v>0.72803347280334729</v>
      </c>
      <c r="G21" s="11">
        <f>LTBL_10443[[#Totals],[法人／事業所数]]/LTBL_10443[[#Totals],[総数／事業所数]]</f>
        <v>0.25523012552301255</v>
      </c>
      <c r="I21" s="11">
        <f>LTBL_10443[[#Totals],[法人以外の団体／事業所数]]/LTBL_10443[[#Totals],[総数／事業所数]]</f>
        <v>0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88</v>
      </c>
      <c r="C24" s="12">
        <v>129</v>
      </c>
      <c r="D24" s="8">
        <v>53.97</v>
      </c>
      <c r="E24" s="12">
        <v>109</v>
      </c>
      <c r="F24" s="8">
        <v>62.64</v>
      </c>
      <c r="G24" s="12">
        <v>20</v>
      </c>
      <c r="H24" s="8">
        <v>32.79</v>
      </c>
      <c r="I24" s="12">
        <v>0</v>
      </c>
    </row>
    <row r="25" spans="2:9" ht="15" customHeight="1" x14ac:dyDescent="0.2">
      <c r="B25" t="s">
        <v>73</v>
      </c>
      <c r="C25" s="12">
        <v>15</v>
      </c>
      <c r="D25" s="8">
        <v>6.28</v>
      </c>
      <c r="E25" s="12">
        <v>12</v>
      </c>
      <c r="F25" s="8">
        <v>6.9</v>
      </c>
      <c r="G25" s="12">
        <v>3</v>
      </c>
      <c r="H25" s="8">
        <v>4.92</v>
      </c>
      <c r="I25" s="12">
        <v>0</v>
      </c>
    </row>
    <row r="26" spans="2:9" ht="15" customHeight="1" x14ac:dyDescent="0.2">
      <c r="B26" t="s">
        <v>59</v>
      </c>
      <c r="C26" s="12">
        <v>13</v>
      </c>
      <c r="D26" s="8">
        <v>5.44</v>
      </c>
      <c r="E26" s="12">
        <v>4</v>
      </c>
      <c r="F26" s="8">
        <v>2.2999999999999998</v>
      </c>
      <c r="G26" s="12">
        <v>9</v>
      </c>
      <c r="H26" s="8">
        <v>14.75</v>
      </c>
      <c r="I26" s="12">
        <v>0</v>
      </c>
    </row>
    <row r="27" spans="2:9" ht="15" customHeight="1" x14ac:dyDescent="0.2">
      <c r="B27" t="s">
        <v>66</v>
      </c>
      <c r="C27" s="12">
        <v>11</v>
      </c>
      <c r="D27" s="8">
        <v>4.5999999999999996</v>
      </c>
      <c r="E27" s="12">
        <v>7</v>
      </c>
      <c r="F27" s="8">
        <v>4.0199999999999996</v>
      </c>
      <c r="G27" s="12">
        <v>4</v>
      </c>
      <c r="H27" s="8">
        <v>6.56</v>
      </c>
      <c r="I27" s="12">
        <v>0</v>
      </c>
    </row>
    <row r="28" spans="2:9" ht="15" customHeight="1" x14ac:dyDescent="0.2">
      <c r="B28" t="s">
        <v>74</v>
      </c>
      <c r="C28" s="12">
        <v>11</v>
      </c>
      <c r="D28" s="8">
        <v>4.5999999999999996</v>
      </c>
      <c r="E28" s="12">
        <v>10</v>
      </c>
      <c r="F28" s="8">
        <v>5.75</v>
      </c>
      <c r="G28" s="12">
        <v>1</v>
      </c>
      <c r="H28" s="8">
        <v>1.64</v>
      </c>
      <c r="I28" s="12">
        <v>0</v>
      </c>
    </row>
    <row r="29" spans="2:9" ht="15" customHeight="1" x14ac:dyDescent="0.2">
      <c r="B29" t="s">
        <v>68</v>
      </c>
      <c r="C29" s="12">
        <v>8</v>
      </c>
      <c r="D29" s="8">
        <v>3.35</v>
      </c>
      <c r="E29" s="12">
        <v>6</v>
      </c>
      <c r="F29" s="8">
        <v>3.45</v>
      </c>
      <c r="G29" s="12">
        <v>2</v>
      </c>
      <c r="H29" s="8">
        <v>3.28</v>
      </c>
      <c r="I29" s="12">
        <v>0</v>
      </c>
    </row>
    <row r="30" spans="2:9" ht="15" customHeight="1" x14ac:dyDescent="0.2">
      <c r="B30" t="s">
        <v>60</v>
      </c>
      <c r="C30" s="12">
        <v>7</v>
      </c>
      <c r="D30" s="8">
        <v>2.93</v>
      </c>
      <c r="E30" s="12">
        <v>4</v>
      </c>
      <c r="F30" s="8">
        <v>2.2999999999999998</v>
      </c>
      <c r="G30" s="12">
        <v>3</v>
      </c>
      <c r="H30" s="8">
        <v>4.92</v>
      </c>
      <c r="I30" s="12">
        <v>0</v>
      </c>
    </row>
    <row r="31" spans="2:9" ht="15" customHeight="1" x14ac:dyDescent="0.2">
      <c r="B31" t="s">
        <v>61</v>
      </c>
      <c r="C31" s="12">
        <v>5</v>
      </c>
      <c r="D31" s="8">
        <v>2.09</v>
      </c>
      <c r="E31" s="12">
        <v>3</v>
      </c>
      <c r="F31" s="8">
        <v>1.72</v>
      </c>
      <c r="G31" s="12">
        <v>2</v>
      </c>
      <c r="H31" s="8">
        <v>3.28</v>
      </c>
      <c r="I31" s="12">
        <v>0</v>
      </c>
    </row>
    <row r="32" spans="2:9" ht="15" customHeight="1" x14ac:dyDescent="0.2">
      <c r="B32" t="s">
        <v>87</v>
      </c>
      <c r="C32" s="12">
        <v>5</v>
      </c>
      <c r="D32" s="8">
        <v>2.09</v>
      </c>
      <c r="E32" s="12">
        <v>4</v>
      </c>
      <c r="F32" s="8">
        <v>2.2999999999999998</v>
      </c>
      <c r="G32" s="12">
        <v>1</v>
      </c>
      <c r="H32" s="8">
        <v>1.64</v>
      </c>
      <c r="I32" s="12">
        <v>0</v>
      </c>
    </row>
    <row r="33" spans="2:9" ht="15" customHeight="1" x14ac:dyDescent="0.2">
      <c r="B33" t="s">
        <v>78</v>
      </c>
      <c r="C33" s="12">
        <v>5</v>
      </c>
      <c r="D33" s="8">
        <v>2.09</v>
      </c>
      <c r="E33" s="12">
        <v>4</v>
      </c>
      <c r="F33" s="8">
        <v>2.2999999999999998</v>
      </c>
      <c r="G33" s="12">
        <v>1</v>
      </c>
      <c r="H33" s="8">
        <v>1.64</v>
      </c>
      <c r="I33" s="12">
        <v>0</v>
      </c>
    </row>
    <row r="34" spans="2:9" ht="15" customHeight="1" x14ac:dyDescent="0.2">
      <c r="B34" t="s">
        <v>67</v>
      </c>
      <c r="C34" s="12">
        <v>3</v>
      </c>
      <c r="D34" s="8">
        <v>1.26</v>
      </c>
      <c r="E34" s="12">
        <v>0</v>
      </c>
      <c r="F34" s="8">
        <v>0</v>
      </c>
      <c r="G34" s="12">
        <v>3</v>
      </c>
      <c r="H34" s="8">
        <v>4.92</v>
      </c>
      <c r="I34" s="12">
        <v>0</v>
      </c>
    </row>
    <row r="35" spans="2:9" ht="15" customHeight="1" x14ac:dyDescent="0.2">
      <c r="B35" t="s">
        <v>70</v>
      </c>
      <c r="C35" s="12">
        <v>3</v>
      </c>
      <c r="D35" s="8">
        <v>1.26</v>
      </c>
      <c r="E35" s="12">
        <v>0</v>
      </c>
      <c r="F35" s="8">
        <v>0</v>
      </c>
      <c r="G35" s="12">
        <v>3</v>
      </c>
      <c r="H35" s="8">
        <v>4.92</v>
      </c>
      <c r="I35" s="12">
        <v>0</v>
      </c>
    </row>
    <row r="36" spans="2:9" ht="15" customHeight="1" x14ac:dyDescent="0.2">
      <c r="B36" t="s">
        <v>115</v>
      </c>
      <c r="C36" s="12">
        <v>2</v>
      </c>
      <c r="D36" s="8">
        <v>0.84</v>
      </c>
      <c r="E36" s="12">
        <v>0</v>
      </c>
      <c r="F36" s="8">
        <v>0</v>
      </c>
      <c r="G36" s="12">
        <v>2</v>
      </c>
      <c r="H36" s="8">
        <v>3.28</v>
      </c>
      <c r="I36" s="12">
        <v>0</v>
      </c>
    </row>
    <row r="37" spans="2:9" ht="15" customHeight="1" x14ac:dyDescent="0.2">
      <c r="B37" t="s">
        <v>72</v>
      </c>
      <c r="C37" s="12">
        <v>2</v>
      </c>
      <c r="D37" s="8">
        <v>0.84</v>
      </c>
      <c r="E37" s="12">
        <v>1</v>
      </c>
      <c r="F37" s="8">
        <v>0.56999999999999995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106</v>
      </c>
      <c r="C38" s="12">
        <v>2</v>
      </c>
      <c r="D38" s="8">
        <v>0.84</v>
      </c>
      <c r="E38" s="12">
        <v>1</v>
      </c>
      <c r="F38" s="8">
        <v>0.56999999999999995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76</v>
      </c>
      <c r="C39" s="12">
        <v>2</v>
      </c>
      <c r="D39" s="8">
        <v>0.84</v>
      </c>
      <c r="E39" s="12">
        <v>2</v>
      </c>
      <c r="F39" s="8">
        <v>1.1499999999999999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84</v>
      </c>
      <c r="C40" s="12">
        <v>1</v>
      </c>
      <c r="D40" s="8">
        <v>0.42</v>
      </c>
      <c r="E40" s="12">
        <v>0</v>
      </c>
      <c r="F40" s="8">
        <v>0</v>
      </c>
      <c r="G40" s="12">
        <v>1</v>
      </c>
      <c r="H40" s="8">
        <v>1.64</v>
      </c>
      <c r="I40" s="12">
        <v>0</v>
      </c>
    </row>
    <row r="41" spans="2:9" ht="15" customHeight="1" x14ac:dyDescent="0.2">
      <c r="B41" t="s">
        <v>62</v>
      </c>
      <c r="C41" s="12">
        <v>1</v>
      </c>
      <c r="D41" s="8">
        <v>0.42</v>
      </c>
      <c r="E41" s="12">
        <v>1</v>
      </c>
      <c r="F41" s="8">
        <v>0.56999999999999995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85</v>
      </c>
      <c r="C42" s="12">
        <v>1</v>
      </c>
      <c r="D42" s="8">
        <v>0.42</v>
      </c>
      <c r="E42" s="12">
        <v>1</v>
      </c>
      <c r="F42" s="8">
        <v>0.56999999999999995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92</v>
      </c>
      <c r="C43" s="12">
        <v>1</v>
      </c>
      <c r="D43" s="8">
        <v>0.42</v>
      </c>
      <c r="E43" s="12">
        <v>1</v>
      </c>
      <c r="F43" s="8">
        <v>0.56999999999999995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101</v>
      </c>
      <c r="C44" s="12">
        <v>1</v>
      </c>
      <c r="D44" s="8">
        <v>0.42</v>
      </c>
      <c r="E44" s="12">
        <v>0</v>
      </c>
      <c r="F44" s="8">
        <v>0</v>
      </c>
      <c r="G44" s="12">
        <v>1</v>
      </c>
      <c r="H44" s="8">
        <v>1.64</v>
      </c>
      <c r="I44" s="12">
        <v>0</v>
      </c>
    </row>
    <row r="45" spans="2:9" ht="15" customHeight="1" x14ac:dyDescent="0.2">
      <c r="B45" t="s">
        <v>102</v>
      </c>
      <c r="C45" s="12">
        <v>1</v>
      </c>
      <c r="D45" s="8">
        <v>0.42</v>
      </c>
      <c r="E45" s="12">
        <v>0</v>
      </c>
      <c r="F45" s="8">
        <v>0</v>
      </c>
      <c r="G45" s="12">
        <v>1</v>
      </c>
      <c r="H45" s="8">
        <v>1.64</v>
      </c>
      <c r="I45" s="12">
        <v>0</v>
      </c>
    </row>
    <row r="46" spans="2:9" ht="15" customHeight="1" x14ac:dyDescent="0.2">
      <c r="B46" t="s">
        <v>63</v>
      </c>
      <c r="C46" s="12">
        <v>1</v>
      </c>
      <c r="D46" s="8">
        <v>0.42</v>
      </c>
      <c r="E46" s="12">
        <v>1</v>
      </c>
      <c r="F46" s="8">
        <v>0.56999999999999995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103</v>
      </c>
      <c r="C47" s="12">
        <v>1</v>
      </c>
      <c r="D47" s="8">
        <v>0.42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114</v>
      </c>
      <c r="C48" s="12">
        <v>1</v>
      </c>
      <c r="D48" s="8">
        <v>0.42</v>
      </c>
      <c r="E48" s="12">
        <v>0</v>
      </c>
      <c r="F48" s="8">
        <v>0</v>
      </c>
      <c r="G48" s="12">
        <v>1</v>
      </c>
      <c r="H48" s="8">
        <v>1.64</v>
      </c>
      <c r="I48" s="12">
        <v>0</v>
      </c>
    </row>
    <row r="49" spans="2:9" ht="15" customHeight="1" x14ac:dyDescent="0.2">
      <c r="B49" t="s">
        <v>81</v>
      </c>
      <c r="C49" s="12">
        <v>1</v>
      </c>
      <c r="D49" s="8">
        <v>0.42</v>
      </c>
      <c r="E49" s="12">
        <v>0</v>
      </c>
      <c r="F49" s="8">
        <v>0</v>
      </c>
      <c r="G49" s="12">
        <v>1</v>
      </c>
      <c r="H49" s="8">
        <v>1.64</v>
      </c>
      <c r="I49" s="12">
        <v>0</v>
      </c>
    </row>
    <row r="50" spans="2:9" ht="15" customHeight="1" x14ac:dyDescent="0.2">
      <c r="B50" t="s">
        <v>79</v>
      </c>
      <c r="C50" s="12">
        <v>1</v>
      </c>
      <c r="D50" s="8">
        <v>0.42</v>
      </c>
      <c r="E50" s="12">
        <v>1</v>
      </c>
      <c r="F50" s="8">
        <v>0.56999999999999995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80</v>
      </c>
      <c r="C51" s="12">
        <v>1</v>
      </c>
      <c r="D51" s="8">
        <v>0.42</v>
      </c>
      <c r="E51" s="12">
        <v>1</v>
      </c>
      <c r="F51" s="8">
        <v>0.56999999999999995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71</v>
      </c>
      <c r="C52" s="12">
        <v>1</v>
      </c>
      <c r="D52" s="8">
        <v>0.42</v>
      </c>
      <c r="E52" s="12">
        <v>1</v>
      </c>
      <c r="F52" s="8">
        <v>0.56999999999999995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75</v>
      </c>
      <c r="C53" s="12">
        <v>1</v>
      </c>
      <c r="D53" s="8">
        <v>0.42</v>
      </c>
      <c r="E53" s="12">
        <v>0</v>
      </c>
      <c r="F53" s="8">
        <v>0</v>
      </c>
      <c r="G53" s="12">
        <v>1</v>
      </c>
      <c r="H53" s="8">
        <v>1.64</v>
      </c>
      <c r="I53" s="12">
        <v>0</v>
      </c>
    </row>
    <row r="54" spans="2:9" ht="15" customHeight="1" x14ac:dyDescent="0.2">
      <c r="B54" t="s">
        <v>77</v>
      </c>
      <c r="C54" s="12">
        <v>1</v>
      </c>
      <c r="D54" s="8">
        <v>0.42</v>
      </c>
      <c r="E54" s="12">
        <v>0</v>
      </c>
      <c r="F54" s="8">
        <v>0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107</v>
      </c>
      <c r="C55" s="12">
        <v>1</v>
      </c>
      <c r="D55" s="8">
        <v>0.42</v>
      </c>
      <c r="E55" s="12">
        <v>0</v>
      </c>
      <c r="F55" s="8">
        <v>0</v>
      </c>
      <c r="G55" s="12">
        <v>1</v>
      </c>
      <c r="H55" s="8">
        <v>1.64</v>
      </c>
      <c r="I55" s="12">
        <v>0</v>
      </c>
    </row>
    <row r="58" spans="2:9" ht="33" customHeight="1" x14ac:dyDescent="0.2">
      <c r="B58" t="s">
        <v>245</v>
      </c>
      <c r="C58" s="10" t="s">
        <v>52</v>
      </c>
      <c r="D58" s="10" t="s">
        <v>53</v>
      </c>
      <c r="E58" s="10" t="s">
        <v>54</v>
      </c>
      <c r="F58" s="10" t="s">
        <v>55</v>
      </c>
      <c r="G58" s="10" t="s">
        <v>56</v>
      </c>
      <c r="H58" s="10" t="s">
        <v>57</v>
      </c>
      <c r="I58" s="10" t="s">
        <v>58</v>
      </c>
    </row>
    <row r="59" spans="2:9" ht="15" customHeight="1" x14ac:dyDescent="0.2">
      <c r="B59" t="s">
        <v>152</v>
      </c>
      <c r="C59" s="12">
        <v>113</v>
      </c>
      <c r="D59" s="8">
        <v>47.28</v>
      </c>
      <c r="E59" s="12">
        <v>97</v>
      </c>
      <c r="F59" s="8">
        <v>55.75</v>
      </c>
      <c r="G59" s="12">
        <v>16</v>
      </c>
      <c r="H59" s="8">
        <v>26.23</v>
      </c>
      <c r="I59" s="12">
        <v>0</v>
      </c>
    </row>
    <row r="60" spans="2:9" ht="15" customHeight="1" x14ac:dyDescent="0.2">
      <c r="B60" t="s">
        <v>205</v>
      </c>
      <c r="C60" s="12">
        <v>15</v>
      </c>
      <c r="D60" s="8">
        <v>6.28</v>
      </c>
      <c r="E60" s="12">
        <v>12</v>
      </c>
      <c r="F60" s="8">
        <v>6.9</v>
      </c>
      <c r="G60" s="12">
        <v>3</v>
      </c>
      <c r="H60" s="8">
        <v>4.92</v>
      </c>
      <c r="I60" s="12">
        <v>0</v>
      </c>
    </row>
    <row r="61" spans="2:9" ht="15" customHeight="1" x14ac:dyDescent="0.2">
      <c r="B61" t="s">
        <v>148</v>
      </c>
      <c r="C61" s="12">
        <v>7</v>
      </c>
      <c r="D61" s="8">
        <v>2.93</v>
      </c>
      <c r="E61" s="12">
        <v>5</v>
      </c>
      <c r="F61" s="8">
        <v>2.87</v>
      </c>
      <c r="G61" s="12">
        <v>2</v>
      </c>
      <c r="H61" s="8">
        <v>3.28</v>
      </c>
      <c r="I61" s="12">
        <v>0</v>
      </c>
    </row>
    <row r="62" spans="2:9" ht="15" customHeight="1" x14ac:dyDescent="0.2">
      <c r="B62" t="s">
        <v>136</v>
      </c>
      <c r="C62" s="12">
        <v>6</v>
      </c>
      <c r="D62" s="8">
        <v>2.5099999999999998</v>
      </c>
      <c r="E62" s="12">
        <v>6</v>
      </c>
      <c r="F62" s="8">
        <v>3.45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122</v>
      </c>
      <c r="C63" s="12">
        <v>5</v>
      </c>
      <c r="D63" s="8">
        <v>2.09</v>
      </c>
      <c r="E63" s="12">
        <v>2</v>
      </c>
      <c r="F63" s="8">
        <v>1.1499999999999999</v>
      </c>
      <c r="G63" s="12">
        <v>3</v>
      </c>
      <c r="H63" s="8">
        <v>4.92</v>
      </c>
      <c r="I63" s="12">
        <v>0</v>
      </c>
    </row>
    <row r="64" spans="2:9" ht="15" customHeight="1" x14ac:dyDescent="0.2">
      <c r="B64" t="s">
        <v>126</v>
      </c>
      <c r="C64" s="12">
        <v>5</v>
      </c>
      <c r="D64" s="8">
        <v>2.09</v>
      </c>
      <c r="E64" s="12">
        <v>2</v>
      </c>
      <c r="F64" s="8">
        <v>1.1499999999999999</v>
      </c>
      <c r="G64" s="12">
        <v>3</v>
      </c>
      <c r="H64" s="8">
        <v>4.92</v>
      </c>
      <c r="I64" s="12">
        <v>0</v>
      </c>
    </row>
    <row r="65" spans="2:9" ht="15" customHeight="1" x14ac:dyDescent="0.2">
      <c r="B65" t="s">
        <v>132</v>
      </c>
      <c r="C65" s="12">
        <v>5</v>
      </c>
      <c r="D65" s="8">
        <v>2.09</v>
      </c>
      <c r="E65" s="12">
        <v>5</v>
      </c>
      <c r="F65" s="8">
        <v>2.87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139</v>
      </c>
      <c r="C66" s="12">
        <v>5</v>
      </c>
      <c r="D66" s="8">
        <v>2.09</v>
      </c>
      <c r="E66" s="12">
        <v>4</v>
      </c>
      <c r="F66" s="8">
        <v>2.2999999999999998</v>
      </c>
      <c r="G66" s="12">
        <v>1</v>
      </c>
      <c r="H66" s="8">
        <v>1.64</v>
      </c>
      <c r="I66" s="12">
        <v>0</v>
      </c>
    </row>
    <row r="67" spans="2:9" ht="15" customHeight="1" x14ac:dyDescent="0.2">
      <c r="B67" t="s">
        <v>120</v>
      </c>
      <c r="C67" s="12">
        <v>4</v>
      </c>
      <c r="D67" s="8">
        <v>1.67</v>
      </c>
      <c r="E67" s="12">
        <v>1</v>
      </c>
      <c r="F67" s="8">
        <v>0.56999999999999995</v>
      </c>
      <c r="G67" s="12">
        <v>3</v>
      </c>
      <c r="H67" s="8">
        <v>4.92</v>
      </c>
      <c r="I67" s="12">
        <v>0</v>
      </c>
    </row>
    <row r="68" spans="2:9" ht="15" customHeight="1" x14ac:dyDescent="0.2">
      <c r="B68" t="s">
        <v>135</v>
      </c>
      <c r="C68" s="12">
        <v>4</v>
      </c>
      <c r="D68" s="8">
        <v>1.67</v>
      </c>
      <c r="E68" s="12">
        <v>4</v>
      </c>
      <c r="F68" s="8">
        <v>2.2999999999999998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121</v>
      </c>
      <c r="C69" s="12">
        <v>3</v>
      </c>
      <c r="D69" s="8">
        <v>1.26</v>
      </c>
      <c r="E69" s="12">
        <v>0</v>
      </c>
      <c r="F69" s="8">
        <v>0</v>
      </c>
      <c r="G69" s="12">
        <v>3</v>
      </c>
      <c r="H69" s="8">
        <v>4.92</v>
      </c>
      <c r="I69" s="12">
        <v>0</v>
      </c>
    </row>
    <row r="70" spans="2:9" ht="15" customHeight="1" x14ac:dyDescent="0.2">
      <c r="B70" t="s">
        <v>156</v>
      </c>
      <c r="C70" s="12">
        <v>3</v>
      </c>
      <c r="D70" s="8">
        <v>1.26</v>
      </c>
      <c r="E70" s="12">
        <v>2</v>
      </c>
      <c r="F70" s="8">
        <v>1.1499999999999999</v>
      </c>
      <c r="G70" s="12">
        <v>1</v>
      </c>
      <c r="H70" s="8">
        <v>1.64</v>
      </c>
      <c r="I70" s="12">
        <v>0</v>
      </c>
    </row>
    <row r="71" spans="2:9" ht="15" customHeight="1" x14ac:dyDescent="0.2">
      <c r="B71" t="s">
        <v>124</v>
      </c>
      <c r="C71" s="12">
        <v>3</v>
      </c>
      <c r="D71" s="8">
        <v>1.26</v>
      </c>
      <c r="E71" s="12">
        <v>2</v>
      </c>
      <c r="F71" s="8">
        <v>1.1499999999999999</v>
      </c>
      <c r="G71" s="12">
        <v>1</v>
      </c>
      <c r="H71" s="8">
        <v>1.64</v>
      </c>
      <c r="I71" s="12">
        <v>0</v>
      </c>
    </row>
    <row r="72" spans="2:9" ht="15" customHeight="1" x14ac:dyDescent="0.2">
      <c r="B72" t="s">
        <v>216</v>
      </c>
      <c r="C72" s="12">
        <v>3</v>
      </c>
      <c r="D72" s="8">
        <v>1.26</v>
      </c>
      <c r="E72" s="12">
        <v>2</v>
      </c>
      <c r="F72" s="8">
        <v>1.1499999999999999</v>
      </c>
      <c r="G72" s="12">
        <v>1</v>
      </c>
      <c r="H72" s="8">
        <v>1.64</v>
      </c>
      <c r="I72" s="12">
        <v>0</v>
      </c>
    </row>
    <row r="73" spans="2:9" ht="15" customHeight="1" x14ac:dyDescent="0.2">
      <c r="B73" t="s">
        <v>185</v>
      </c>
      <c r="C73" s="12">
        <v>3</v>
      </c>
      <c r="D73" s="8">
        <v>1.26</v>
      </c>
      <c r="E73" s="12">
        <v>2</v>
      </c>
      <c r="F73" s="8">
        <v>1.1499999999999999</v>
      </c>
      <c r="G73" s="12">
        <v>1</v>
      </c>
      <c r="H73" s="8">
        <v>1.64</v>
      </c>
      <c r="I73" s="12">
        <v>0</v>
      </c>
    </row>
    <row r="74" spans="2:9" ht="15" customHeight="1" x14ac:dyDescent="0.2">
      <c r="B74" t="s">
        <v>131</v>
      </c>
      <c r="C74" s="12">
        <v>3</v>
      </c>
      <c r="D74" s="8">
        <v>1.26</v>
      </c>
      <c r="E74" s="12">
        <v>0</v>
      </c>
      <c r="F74" s="8">
        <v>0</v>
      </c>
      <c r="G74" s="12">
        <v>3</v>
      </c>
      <c r="H74" s="8">
        <v>4.92</v>
      </c>
      <c r="I74" s="12">
        <v>0</v>
      </c>
    </row>
    <row r="75" spans="2:9" ht="15" customHeight="1" x14ac:dyDescent="0.2">
      <c r="B75" t="s">
        <v>123</v>
      </c>
      <c r="C75" s="12">
        <v>2</v>
      </c>
      <c r="D75" s="8">
        <v>0.84</v>
      </c>
      <c r="E75" s="12">
        <v>1</v>
      </c>
      <c r="F75" s="8">
        <v>0.56999999999999995</v>
      </c>
      <c r="G75" s="12">
        <v>1</v>
      </c>
      <c r="H75" s="8">
        <v>1.64</v>
      </c>
      <c r="I75" s="12">
        <v>0</v>
      </c>
    </row>
    <row r="76" spans="2:9" ht="15" customHeight="1" x14ac:dyDescent="0.2">
      <c r="B76" t="s">
        <v>226</v>
      </c>
      <c r="C76" s="12">
        <v>2</v>
      </c>
      <c r="D76" s="8">
        <v>0.84</v>
      </c>
      <c r="E76" s="12">
        <v>0</v>
      </c>
      <c r="F76" s="8">
        <v>0</v>
      </c>
      <c r="G76" s="12">
        <v>2</v>
      </c>
      <c r="H76" s="8">
        <v>3.28</v>
      </c>
      <c r="I76" s="12">
        <v>0</v>
      </c>
    </row>
    <row r="77" spans="2:9" ht="15" customHeight="1" x14ac:dyDescent="0.2">
      <c r="B77" t="s">
        <v>204</v>
      </c>
      <c r="C77" s="12">
        <v>2</v>
      </c>
      <c r="D77" s="8">
        <v>0.84</v>
      </c>
      <c r="E77" s="12">
        <v>2</v>
      </c>
      <c r="F77" s="8">
        <v>1.1499999999999999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125</v>
      </c>
      <c r="C78" s="12">
        <v>2</v>
      </c>
      <c r="D78" s="8">
        <v>0.84</v>
      </c>
      <c r="E78" s="12">
        <v>2</v>
      </c>
      <c r="F78" s="8">
        <v>1.1499999999999999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127</v>
      </c>
      <c r="C79" s="12">
        <v>2</v>
      </c>
      <c r="D79" s="8">
        <v>0.84</v>
      </c>
      <c r="E79" s="12">
        <v>0</v>
      </c>
      <c r="F79" s="8">
        <v>0</v>
      </c>
      <c r="G79" s="12">
        <v>2</v>
      </c>
      <c r="H79" s="8">
        <v>3.28</v>
      </c>
      <c r="I79" s="12">
        <v>0</v>
      </c>
    </row>
    <row r="80" spans="2:9" ht="15" customHeight="1" x14ac:dyDescent="0.2">
      <c r="B80" t="s">
        <v>186</v>
      </c>
      <c r="C80" s="12">
        <v>2</v>
      </c>
      <c r="D80" s="8">
        <v>0.84</v>
      </c>
      <c r="E80" s="12">
        <v>2</v>
      </c>
      <c r="F80" s="8">
        <v>1.1499999999999999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128</v>
      </c>
      <c r="C81" s="12">
        <v>2</v>
      </c>
      <c r="D81" s="8">
        <v>0.84</v>
      </c>
      <c r="E81" s="12">
        <v>1</v>
      </c>
      <c r="F81" s="8">
        <v>0.56999999999999995</v>
      </c>
      <c r="G81" s="12">
        <v>1</v>
      </c>
      <c r="H81" s="8">
        <v>1.64</v>
      </c>
      <c r="I81" s="12">
        <v>0</v>
      </c>
    </row>
    <row r="82" spans="2:9" ht="15" customHeight="1" x14ac:dyDescent="0.2">
      <c r="B82" t="s">
        <v>162</v>
      </c>
      <c r="C82" s="12">
        <v>2</v>
      </c>
      <c r="D82" s="8">
        <v>0.84</v>
      </c>
      <c r="E82" s="12">
        <v>1</v>
      </c>
      <c r="F82" s="8">
        <v>0.56999999999999995</v>
      </c>
      <c r="G82" s="12">
        <v>1</v>
      </c>
      <c r="H82" s="8">
        <v>1.64</v>
      </c>
      <c r="I82" s="12">
        <v>0</v>
      </c>
    </row>
    <row r="83" spans="2:9" ht="15" customHeight="1" x14ac:dyDescent="0.2">
      <c r="B83" t="s">
        <v>129</v>
      </c>
      <c r="C83" s="12">
        <v>2</v>
      </c>
      <c r="D83" s="8">
        <v>0.84</v>
      </c>
      <c r="E83" s="12">
        <v>2</v>
      </c>
      <c r="F83" s="8">
        <v>1.1499999999999999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141</v>
      </c>
      <c r="C84" s="12">
        <v>2</v>
      </c>
      <c r="D84" s="8">
        <v>0.84</v>
      </c>
      <c r="E84" s="12">
        <v>1</v>
      </c>
      <c r="F84" s="8">
        <v>0.56999999999999995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153</v>
      </c>
      <c r="C85" s="12">
        <v>2</v>
      </c>
      <c r="D85" s="8">
        <v>0.84</v>
      </c>
      <c r="E85" s="12">
        <v>1</v>
      </c>
      <c r="F85" s="8">
        <v>0.56999999999999995</v>
      </c>
      <c r="G85" s="12">
        <v>1</v>
      </c>
      <c r="H85" s="8">
        <v>1.64</v>
      </c>
      <c r="I85" s="12">
        <v>0</v>
      </c>
    </row>
    <row r="87" spans="2:9" ht="15" customHeight="1" x14ac:dyDescent="0.2">
      <c r="B87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A1D1B-1D04-478C-B4B9-BEC220C98406}">
  <sheetPr>
    <pageSetUpPr fitToPage="1"/>
  </sheetPr>
  <dimension ref="B2:I9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273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13</v>
      </c>
      <c r="D6" s="8">
        <v>19.7</v>
      </c>
      <c r="E6" s="12">
        <v>7</v>
      </c>
      <c r="F6" s="8">
        <v>17.95</v>
      </c>
      <c r="G6" s="12">
        <v>6</v>
      </c>
      <c r="H6" s="8">
        <v>25</v>
      </c>
      <c r="I6" s="12">
        <v>0</v>
      </c>
    </row>
    <row r="7" spans="2:9" ht="15" customHeight="1" x14ac:dyDescent="0.2">
      <c r="B7" t="s">
        <v>38</v>
      </c>
      <c r="C7" s="12">
        <v>7</v>
      </c>
      <c r="D7" s="8">
        <v>10.61</v>
      </c>
      <c r="E7" s="12">
        <v>2</v>
      </c>
      <c r="F7" s="8">
        <v>5.13</v>
      </c>
      <c r="G7" s="12">
        <v>5</v>
      </c>
      <c r="H7" s="8">
        <v>20.83</v>
      </c>
      <c r="I7" s="12">
        <v>0</v>
      </c>
    </row>
    <row r="8" spans="2:9" ht="15" customHeight="1" x14ac:dyDescent="0.2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1</v>
      </c>
      <c r="D10" s="8">
        <v>1.52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2">
      <c r="B11" t="s">
        <v>42</v>
      </c>
      <c r="C11" s="12">
        <v>11</v>
      </c>
      <c r="D11" s="8">
        <v>16.670000000000002</v>
      </c>
      <c r="E11" s="12">
        <v>6</v>
      </c>
      <c r="F11" s="8">
        <v>15.38</v>
      </c>
      <c r="G11" s="12">
        <v>5</v>
      </c>
      <c r="H11" s="8">
        <v>20.83</v>
      </c>
      <c r="I11" s="12">
        <v>0</v>
      </c>
    </row>
    <row r="12" spans="2:9" ht="15" customHeight="1" x14ac:dyDescent="0.2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44</v>
      </c>
      <c r="C13" s="12">
        <v>3</v>
      </c>
      <c r="D13" s="8">
        <v>4.55</v>
      </c>
      <c r="E13" s="12">
        <v>1</v>
      </c>
      <c r="F13" s="8">
        <v>2.56</v>
      </c>
      <c r="G13" s="12">
        <v>2</v>
      </c>
      <c r="H13" s="8">
        <v>8.33</v>
      </c>
      <c r="I13" s="12">
        <v>0</v>
      </c>
    </row>
    <row r="14" spans="2:9" ht="15" customHeight="1" x14ac:dyDescent="0.2">
      <c r="B14" t="s">
        <v>45</v>
      </c>
      <c r="C14" s="12">
        <v>2</v>
      </c>
      <c r="D14" s="8">
        <v>3.03</v>
      </c>
      <c r="E14" s="12">
        <v>1</v>
      </c>
      <c r="F14" s="8">
        <v>2.56</v>
      </c>
      <c r="G14" s="12">
        <v>1</v>
      </c>
      <c r="H14" s="8">
        <v>4.17</v>
      </c>
      <c r="I14" s="12">
        <v>0</v>
      </c>
    </row>
    <row r="15" spans="2:9" ht="15" customHeight="1" x14ac:dyDescent="0.2">
      <c r="B15" t="s">
        <v>46</v>
      </c>
      <c r="C15" s="12">
        <v>14</v>
      </c>
      <c r="D15" s="8">
        <v>21.21</v>
      </c>
      <c r="E15" s="12">
        <v>12</v>
      </c>
      <c r="F15" s="8">
        <v>30.77</v>
      </c>
      <c r="G15" s="12">
        <v>2</v>
      </c>
      <c r="H15" s="8">
        <v>8.33</v>
      </c>
      <c r="I15" s="12">
        <v>0</v>
      </c>
    </row>
    <row r="16" spans="2:9" ht="15" customHeight="1" x14ac:dyDescent="0.2">
      <c r="B16" t="s">
        <v>47</v>
      </c>
      <c r="C16" s="12">
        <v>6</v>
      </c>
      <c r="D16" s="8">
        <v>9.09</v>
      </c>
      <c r="E16" s="12">
        <v>5</v>
      </c>
      <c r="F16" s="8">
        <v>12.82</v>
      </c>
      <c r="G16" s="12">
        <v>1</v>
      </c>
      <c r="H16" s="8">
        <v>4.17</v>
      </c>
      <c r="I16" s="12">
        <v>0</v>
      </c>
    </row>
    <row r="17" spans="2:9" ht="15" customHeight="1" x14ac:dyDescent="0.2">
      <c r="B17" t="s">
        <v>48</v>
      </c>
      <c r="C17" s="12">
        <v>4</v>
      </c>
      <c r="D17" s="8">
        <v>6.06</v>
      </c>
      <c r="E17" s="12">
        <v>1</v>
      </c>
      <c r="F17" s="8">
        <v>2.56</v>
      </c>
      <c r="G17" s="12">
        <v>1</v>
      </c>
      <c r="H17" s="8">
        <v>4.17</v>
      </c>
      <c r="I17" s="12">
        <v>0</v>
      </c>
    </row>
    <row r="18" spans="2:9" ht="15" customHeight="1" x14ac:dyDescent="0.2">
      <c r="B18" t="s">
        <v>49</v>
      </c>
      <c r="C18" s="12">
        <v>1</v>
      </c>
      <c r="D18" s="8">
        <v>1.52</v>
      </c>
      <c r="E18" s="12">
        <v>1</v>
      </c>
      <c r="F18" s="8">
        <v>2.56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50</v>
      </c>
      <c r="C19" s="12">
        <v>4</v>
      </c>
      <c r="D19" s="8">
        <v>6.06</v>
      </c>
      <c r="E19" s="12">
        <v>3</v>
      </c>
      <c r="F19" s="8">
        <v>7.69</v>
      </c>
      <c r="G19" s="12">
        <v>1</v>
      </c>
      <c r="H19" s="8">
        <v>4.17</v>
      </c>
      <c r="I19" s="12">
        <v>0</v>
      </c>
    </row>
    <row r="20" spans="2:9" ht="15" customHeight="1" x14ac:dyDescent="0.2">
      <c r="B20" s="9" t="s">
        <v>243</v>
      </c>
      <c r="C20" s="12">
        <f>SUM(LTBL_10444[総数／事業所数])</f>
        <v>66</v>
      </c>
      <c r="E20" s="12">
        <f>SUBTOTAL(109,LTBL_10444[個人／事業所数])</f>
        <v>39</v>
      </c>
      <c r="G20" s="12">
        <f>SUBTOTAL(109,LTBL_10444[法人／事業所数])</f>
        <v>24</v>
      </c>
      <c r="I20" s="12">
        <f>SUBTOTAL(109,LTBL_10444[法人以外の団体／事業所数])</f>
        <v>1</v>
      </c>
    </row>
    <row r="21" spans="2:9" ht="15" customHeight="1" x14ac:dyDescent="0.2">
      <c r="E21" s="11">
        <f>LTBL_10444[[#Totals],[個人／事業所数]]/LTBL_10444[[#Totals],[総数／事業所数]]</f>
        <v>0.59090909090909094</v>
      </c>
      <c r="G21" s="11">
        <f>LTBL_10444[[#Totals],[法人／事業所数]]/LTBL_10444[[#Totals],[総数／事業所数]]</f>
        <v>0.36363636363636365</v>
      </c>
      <c r="I21" s="11">
        <f>LTBL_10444[[#Totals],[法人以外の団体／事業所数]]/LTBL_10444[[#Totals],[総数／事業所数]]</f>
        <v>1.5151515151515152E-2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59</v>
      </c>
      <c r="C24" s="12">
        <v>9</v>
      </c>
      <c r="D24" s="8">
        <v>13.64</v>
      </c>
      <c r="E24" s="12">
        <v>5</v>
      </c>
      <c r="F24" s="8">
        <v>12.82</v>
      </c>
      <c r="G24" s="12">
        <v>4</v>
      </c>
      <c r="H24" s="8">
        <v>16.670000000000002</v>
      </c>
      <c r="I24" s="12">
        <v>0</v>
      </c>
    </row>
    <row r="25" spans="2:9" ht="15" customHeight="1" x14ac:dyDescent="0.2">
      <c r="B25" t="s">
        <v>88</v>
      </c>
      <c r="C25" s="12">
        <v>9</v>
      </c>
      <c r="D25" s="8">
        <v>13.64</v>
      </c>
      <c r="E25" s="12">
        <v>8</v>
      </c>
      <c r="F25" s="8">
        <v>20.51</v>
      </c>
      <c r="G25" s="12">
        <v>1</v>
      </c>
      <c r="H25" s="8">
        <v>4.17</v>
      </c>
      <c r="I25" s="12">
        <v>0</v>
      </c>
    </row>
    <row r="26" spans="2:9" ht="15" customHeight="1" x14ac:dyDescent="0.2">
      <c r="B26" t="s">
        <v>74</v>
      </c>
      <c r="C26" s="12">
        <v>6</v>
      </c>
      <c r="D26" s="8">
        <v>9.09</v>
      </c>
      <c r="E26" s="12">
        <v>5</v>
      </c>
      <c r="F26" s="8">
        <v>12.82</v>
      </c>
      <c r="G26" s="12">
        <v>1</v>
      </c>
      <c r="H26" s="8">
        <v>4.17</v>
      </c>
      <c r="I26" s="12">
        <v>0</v>
      </c>
    </row>
    <row r="27" spans="2:9" ht="15" customHeight="1" x14ac:dyDescent="0.2">
      <c r="B27" t="s">
        <v>73</v>
      </c>
      <c r="C27" s="12">
        <v>5</v>
      </c>
      <c r="D27" s="8">
        <v>7.58</v>
      </c>
      <c r="E27" s="12">
        <v>4</v>
      </c>
      <c r="F27" s="8">
        <v>10.26</v>
      </c>
      <c r="G27" s="12">
        <v>1</v>
      </c>
      <c r="H27" s="8">
        <v>4.17</v>
      </c>
      <c r="I27" s="12">
        <v>0</v>
      </c>
    </row>
    <row r="28" spans="2:9" ht="15" customHeight="1" x14ac:dyDescent="0.2">
      <c r="B28" t="s">
        <v>68</v>
      </c>
      <c r="C28" s="12">
        <v>4</v>
      </c>
      <c r="D28" s="8">
        <v>6.06</v>
      </c>
      <c r="E28" s="12">
        <v>3</v>
      </c>
      <c r="F28" s="8">
        <v>7.69</v>
      </c>
      <c r="G28" s="12">
        <v>1</v>
      </c>
      <c r="H28" s="8">
        <v>4.17</v>
      </c>
      <c r="I28" s="12">
        <v>0</v>
      </c>
    </row>
    <row r="29" spans="2:9" ht="15" customHeight="1" x14ac:dyDescent="0.2">
      <c r="B29" t="s">
        <v>75</v>
      </c>
      <c r="C29" s="12">
        <v>4</v>
      </c>
      <c r="D29" s="8">
        <v>6.06</v>
      </c>
      <c r="E29" s="12">
        <v>1</v>
      </c>
      <c r="F29" s="8">
        <v>2.56</v>
      </c>
      <c r="G29" s="12">
        <v>1</v>
      </c>
      <c r="H29" s="8">
        <v>4.17</v>
      </c>
      <c r="I29" s="12">
        <v>0</v>
      </c>
    </row>
    <row r="30" spans="2:9" ht="15" customHeight="1" x14ac:dyDescent="0.2">
      <c r="B30" t="s">
        <v>61</v>
      </c>
      <c r="C30" s="12">
        <v>3</v>
      </c>
      <c r="D30" s="8">
        <v>4.55</v>
      </c>
      <c r="E30" s="12">
        <v>1</v>
      </c>
      <c r="F30" s="8">
        <v>2.56</v>
      </c>
      <c r="G30" s="12">
        <v>2</v>
      </c>
      <c r="H30" s="8">
        <v>8.33</v>
      </c>
      <c r="I30" s="12">
        <v>0</v>
      </c>
    </row>
    <row r="31" spans="2:9" ht="15" customHeight="1" x14ac:dyDescent="0.2">
      <c r="B31" t="s">
        <v>66</v>
      </c>
      <c r="C31" s="12">
        <v>3</v>
      </c>
      <c r="D31" s="8">
        <v>4.55</v>
      </c>
      <c r="E31" s="12">
        <v>1</v>
      </c>
      <c r="F31" s="8">
        <v>2.56</v>
      </c>
      <c r="G31" s="12">
        <v>2</v>
      </c>
      <c r="H31" s="8">
        <v>8.33</v>
      </c>
      <c r="I31" s="12">
        <v>0</v>
      </c>
    </row>
    <row r="32" spans="2:9" ht="15" customHeight="1" x14ac:dyDescent="0.2">
      <c r="B32" t="s">
        <v>67</v>
      </c>
      <c r="C32" s="12">
        <v>3</v>
      </c>
      <c r="D32" s="8">
        <v>4.55</v>
      </c>
      <c r="E32" s="12">
        <v>1</v>
      </c>
      <c r="F32" s="8">
        <v>2.56</v>
      </c>
      <c r="G32" s="12">
        <v>2</v>
      </c>
      <c r="H32" s="8">
        <v>8.33</v>
      </c>
      <c r="I32" s="12">
        <v>0</v>
      </c>
    </row>
    <row r="33" spans="2:9" ht="15" customHeight="1" x14ac:dyDescent="0.2">
      <c r="B33" t="s">
        <v>70</v>
      </c>
      <c r="C33" s="12">
        <v>2</v>
      </c>
      <c r="D33" s="8">
        <v>3.03</v>
      </c>
      <c r="E33" s="12">
        <v>0</v>
      </c>
      <c r="F33" s="8">
        <v>0</v>
      </c>
      <c r="G33" s="12">
        <v>2</v>
      </c>
      <c r="H33" s="8">
        <v>8.33</v>
      </c>
      <c r="I33" s="12">
        <v>0</v>
      </c>
    </row>
    <row r="34" spans="2:9" ht="15" customHeight="1" x14ac:dyDescent="0.2">
      <c r="B34" t="s">
        <v>78</v>
      </c>
      <c r="C34" s="12">
        <v>2</v>
      </c>
      <c r="D34" s="8">
        <v>3.03</v>
      </c>
      <c r="E34" s="12">
        <v>2</v>
      </c>
      <c r="F34" s="8">
        <v>5.13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60</v>
      </c>
      <c r="C35" s="12">
        <v>1</v>
      </c>
      <c r="D35" s="8">
        <v>1.52</v>
      </c>
      <c r="E35" s="12">
        <v>1</v>
      </c>
      <c r="F35" s="8">
        <v>2.56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84</v>
      </c>
      <c r="C36" s="12">
        <v>1</v>
      </c>
      <c r="D36" s="8">
        <v>1.52</v>
      </c>
      <c r="E36" s="12">
        <v>0</v>
      </c>
      <c r="F36" s="8">
        <v>0</v>
      </c>
      <c r="G36" s="12">
        <v>1</v>
      </c>
      <c r="H36" s="8">
        <v>4.17</v>
      </c>
      <c r="I36" s="12">
        <v>0</v>
      </c>
    </row>
    <row r="37" spans="2:9" ht="15" customHeight="1" x14ac:dyDescent="0.2">
      <c r="B37" t="s">
        <v>93</v>
      </c>
      <c r="C37" s="12">
        <v>1</v>
      </c>
      <c r="D37" s="8">
        <v>1.52</v>
      </c>
      <c r="E37" s="12">
        <v>0</v>
      </c>
      <c r="F37" s="8">
        <v>0</v>
      </c>
      <c r="G37" s="12">
        <v>1</v>
      </c>
      <c r="H37" s="8">
        <v>4.17</v>
      </c>
      <c r="I37" s="12">
        <v>0</v>
      </c>
    </row>
    <row r="38" spans="2:9" ht="15" customHeight="1" x14ac:dyDescent="0.2">
      <c r="B38" t="s">
        <v>85</v>
      </c>
      <c r="C38" s="12">
        <v>1</v>
      </c>
      <c r="D38" s="8">
        <v>1.52</v>
      </c>
      <c r="E38" s="12">
        <v>0</v>
      </c>
      <c r="F38" s="8">
        <v>0</v>
      </c>
      <c r="G38" s="12">
        <v>1</v>
      </c>
      <c r="H38" s="8">
        <v>4.17</v>
      </c>
      <c r="I38" s="12">
        <v>0</v>
      </c>
    </row>
    <row r="39" spans="2:9" ht="15" customHeight="1" x14ac:dyDescent="0.2">
      <c r="B39" t="s">
        <v>92</v>
      </c>
      <c r="C39" s="12">
        <v>1</v>
      </c>
      <c r="D39" s="8">
        <v>1.52</v>
      </c>
      <c r="E39" s="12">
        <v>0</v>
      </c>
      <c r="F39" s="8">
        <v>0</v>
      </c>
      <c r="G39" s="12">
        <v>1</v>
      </c>
      <c r="H39" s="8">
        <v>4.17</v>
      </c>
      <c r="I39" s="12">
        <v>0</v>
      </c>
    </row>
    <row r="40" spans="2:9" ht="15" customHeight="1" x14ac:dyDescent="0.2">
      <c r="B40" t="s">
        <v>63</v>
      </c>
      <c r="C40" s="12">
        <v>1</v>
      </c>
      <c r="D40" s="8">
        <v>1.52</v>
      </c>
      <c r="E40" s="12">
        <v>1</v>
      </c>
      <c r="F40" s="8">
        <v>2.56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112</v>
      </c>
      <c r="C41" s="12">
        <v>1</v>
      </c>
      <c r="D41" s="8">
        <v>1.52</v>
      </c>
      <c r="E41" s="12">
        <v>0</v>
      </c>
      <c r="F41" s="8">
        <v>0</v>
      </c>
      <c r="G41" s="12">
        <v>1</v>
      </c>
      <c r="H41" s="8">
        <v>4.17</v>
      </c>
      <c r="I41" s="12">
        <v>0</v>
      </c>
    </row>
    <row r="42" spans="2:9" ht="15" customHeight="1" x14ac:dyDescent="0.2">
      <c r="B42" t="s">
        <v>86</v>
      </c>
      <c r="C42" s="12">
        <v>1</v>
      </c>
      <c r="D42" s="8">
        <v>1.52</v>
      </c>
      <c r="E42" s="12">
        <v>1</v>
      </c>
      <c r="F42" s="8">
        <v>2.56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115</v>
      </c>
      <c r="C43" s="12">
        <v>1</v>
      </c>
      <c r="D43" s="8">
        <v>1.52</v>
      </c>
      <c r="E43" s="12">
        <v>0</v>
      </c>
      <c r="F43" s="8">
        <v>0</v>
      </c>
      <c r="G43" s="12">
        <v>0</v>
      </c>
      <c r="H43" s="8">
        <v>0</v>
      </c>
      <c r="I43" s="12">
        <v>1</v>
      </c>
    </row>
    <row r="44" spans="2:9" ht="15" customHeight="1" x14ac:dyDescent="0.2">
      <c r="B44" t="s">
        <v>80</v>
      </c>
      <c r="C44" s="12">
        <v>1</v>
      </c>
      <c r="D44" s="8">
        <v>1.52</v>
      </c>
      <c r="E44" s="12">
        <v>1</v>
      </c>
      <c r="F44" s="8">
        <v>2.56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113</v>
      </c>
      <c r="C45" s="12">
        <v>1</v>
      </c>
      <c r="D45" s="8">
        <v>1.52</v>
      </c>
      <c r="E45" s="12">
        <v>1</v>
      </c>
      <c r="F45" s="8">
        <v>2.56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97</v>
      </c>
      <c r="C46" s="12">
        <v>1</v>
      </c>
      <c r="D46" s="8">
        <v>1.52</v>
      </c>
      <c r="E46" s="12">
        <v>0</v>
      </c>
      <c r="F46" s="8">
        <v>0</v>
      </c>
      <c r="G46" s="12">
        <v>1</v>
      </c>
      <c r="H46" s="8">
        <v>4.17</v>
      </c>
      <c r="I46" s="12">
        <v>0</v>
      </c>
    </row>
    <row r="47" spans="2:9" ht="15" customHeight="1" x14ac:dyDescent="0.2">
      <c r="B47" t="s">
        <v>71</v>
      </c>
      <c r="C47" s="12">
        <v>1</v>
      </c>
      <c r="D47" s="8">
        <v>1.52</v>
      </c>
      <c r="E47" s="12">
        <v>1</v>
      </c>
      <c r="F47" s="8">
        <v>2.56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76</v>
      </c>
      <c r="C48" s="12">
        <v>1</v>
      </c>
      <c r="D48" s="8">
        <v>1.52</v>
      </c>
      <c r="E48" s="12">
        <v>1</v>
      </c>
      <c r="F48" s="8">
        <v>2.56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99</v>
      </c>
      <c r="C49" s="12">
        <v>1</v>
      </c>
      <c r="D49" s="8">
        <v>1.52</v>
      </c>
      <c r="E49" s="12">
        <v>0</v>
      </c>
      <c r="F49" s="8">
        <v>0</v>
      </c>
      <c r="G49" s="12">
        <v>1</v>
      </c>
      <c r="H49" s="8">
        <v>4.17</v>
      </c>
      <c r="I49" s="12">
        <v>0</v>
      </c>
    </row>
    <row r="50" spans="2:9" ht="15" customHeight="1" x14ac:dyDescent="0.2">
      <c r="B50" t="s">
        <v>107</v>
      </c>
      <c r="C50" s="12">
        <v>1</v>
      </c>
      <c r="D50" s="8">
        <v>1.52</v>
      </c>
      <c r="E50" s="12">
        <v>1</v>
      </c>
      <c r="F50" s="8">
        <v>2.56</v>
      </c>
      <c r="G50" s="12">
        <v>0</v>
      </c>
      <c r="H50" s="8">
        <v>0</v>
      </c>
      <c r="I50" s="12">
        <v>0</v>
      </c>
    </row>
    <row r="53" spans="2:9" ht="33" customHeight="1" x14ac:dyDescent="0.2">
      <c r="B53" t="s">
        <v>245</v>
      </c>
      <c r="C53" s="10" t="s">
        <v>52</v>
      </c>
      <c r="D53" s="10" t="s">
        <v>53</v>
      </c>
      <c r="E53" s="10" t="s">
        <v>54</v>
      </c>
      <c r="F53" s="10" t="s">
        <v>55</v>
      </c>
      <c r="G53" s="10" t="s">
        <v>56</v>
      </c>
      <c r="H53" s="10" t="s">
        <v>57</v>
      </c>
      <c r="I53" s="10" t="s">
        <v>58</v>
      </c>
    </row>
    <row r="54" spans="2:9" ht="15" customHeight="1" x14ac:dyDescent="0.2">
      <c r="B54" t="s">
        <v>152</v>
      </c>
      <c r="C54" s="12">
        <v>7</v>
      </c>
      <c r="D54" s="8">
        <v>10.61</v>
      </c>
      <c r="E54" s="12">
        <v>7</v>
      </c>
      <c r="F54" s="8">
        <v>17.95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122</v>
      </c>
      <c r="C55" s="12">
        <v>4</v>
      </c>
      <c r="D55" s="8">
        <v>6.06</v>
      </c>
      <c r="E55" s="12">
        <v>4</v>
      </c>
      <c r="F55" s="8">
        <v>10.26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148</v>
      </c>
      <c r="C56" s="12">
        <v>4</v>
      </c>
      <c r="D56" s="8">
        <v>6.06</v>
      </c>
      <c r="E56" s="12">
        <v>3</v>
      </c>
      <c r="F56" s="8">
        <v>7.69</v>
      </c>
      <c r="G56" s="12">
        <v>1</v>
      </c>
      <c r="H56" s="8">
        <v>4.17</v>
      </c>
      <c r="I56" s="12">
        <v>0</v>
      </c>
    </row>
    <row r="57" spans="2:9" ht="15" customHeight="1" x14ac:dyDescent="0.2">
      <c r="B57" t="s">
        <v>120</v>
      </c>
      <c r="C57" s="12">
        <v>3</v>
      </c>
      <c r="D57" s="8">
        <v>4.55</v>
      </c>
      <c r="E57" s="12">
        <v>0</v>
      </c>
      <c r="F57" s="8">
        <v>0</v>
      </c>
      <c r="G57" s="12">
        <v>3</v>
      </c>
      <c r="H57" s="8">
        <v>12.5</v>
      </c>
      <c r="I57" s="12">
        <v>0</v>
      </c>
    </row>
    <row r="58" spans="2:9" ht="15" customHeight="1" x14ac:dyDescent="0.2">
      <c r="B58" t="s">
        <v>127</v>
      </c>
      <c r="C58" s="12">
        <v>3</v>
      </c>
      <c r="D58" s="8">
        <v>4.55</v>
      </c>
      <c r="E58" s="12">
        <v>1</v>
      </c>
      <c r="F58" s="8">
        <v>2.56</v>
      </c>
      <c r="G58" s="12">
        <v>2</v>
      </c>
      <c r="H58" s="8">
        <v>8.33</v>
      </c>
      <c r="I58" s="12">
        <v>0</v>
      </c>
    </row>
    <row r="59" spans="2:9" ht="15" customHeight="1" x14ac:dyDescent="0.2">
      <c r="B59" t="s">
        <v>135</v>
      </c>
      <c r="C59" s="12">
        <v>3</v>
      </c>
      <c r="D59" s="8">
        <v>4.55</v>
      </c>
      <c r="E59" s="12">
        <v>3</v>
      </c>
      <c r="F59" s="8">
        <v>7.69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193</v>
      </c>
      <c r="C60" s="12">
        <v>3</v>
      </c>
      <c r="D60" s="8">
        <v>4.55</v>
      </c>
      <c r="E60" s="12">
        <v>0</v>
      </c>
      <c r="F60" s="8">
        <v>0</v>
      </c>
      <c r="G60" s="12">
        <v>1</v>
      </c>
      <c r="H60" s="8">
        <v>4.17</v>
      </c>
      <c r="I60" s="12">
        <v>0</v>
      </c>
    </row>
    <row r="61" spans="2:9" ht="15" customHeight="1" x14ac:dyDescent="0.2">
      <c r="B61" t="s">
        <v>123</v>
      </c>
      <c r="C61" s="12">
        <v>2</v>
      </c>
      <c r="D61" s="8">
        <v>3.03</v>
      </c>
      <c r="E61" s="12">
        <v>1</v>
      </c>
      <c r="F61" s="8">
        <v>2.56</v>
      </c>
      <c r="G61" s="12">
        <v>1</v>
      </c>
      <c r="H61" s="8">
        <v>4.17</v>
      </c>
      <c r="I61" s="12">
        <v>0</v>
      </c>
    </row>
    <row r="62" spans="2:9" ht="15" customHeight="1" x14ac:dyDescent="0.2">
      <c r="B62" t="s">
        <v>126</v>
      </c>
      <c r="C62" s="12">
        <v>2</v>
      </c>
      <c r="D62" s="8">
        <v>3.03</v>
      </c>
      <c r="E62" s="12">
        <v>1</v>
      </c>
      <c r="F62" s="8">
        <v>2.56</v>
      </c>
      <c r="G62" s="12">
        <v>1</v>
      </c>
      <c r="H62" s="8">
        <v>4.17</v>
      </c>
      <c r="I62" s="12">
        <v>0</v>
      </c>
    </row>
    <row r="63" spans="2:9" ht="15" customHeight="1" x14ac:dyDescent="0.2">
      <c r="B63" t="s">
        <v>136</v>
      </c>
      <c r="C63" s="12">
        <v>2</v>
      </c>
      <c r="D63" s="8">
        <v>3.03</v>
      </c>
      <c r="E63" s="12">
        <v>2</v>
      </c>
      <c r="F63" s="8">
        <v>5.13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139</v>
      </c>
      <c r="C64" s="12">
        <v>2</v>
      </c>
      <c r="D64" s="8">
        <v>3.03</v>
      </c>
      <c r="E64" s="12">
        <v>2</v>
      </c>
      <c r="F64" s="8">
        <v>5.13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121</v>
      </c>
      <c r="C65" s="12">
        <v>1</v>
      </c>
      <c r="D65" s="8">
        <v>1.52</v>
      </c>
      <c r="E65" s="12">
        <v>0</v>
      </c>
      <c r="F65" s="8">
        <v>0</v>
      </c>
      <c r="G65" s="12">
        <v>1</v>
      </c>
      <c r="H65" s="8">
        <v>4.17</v>
      </c>
      <c r="I65" s="12">
        <v>0</v>
      </c>
    </row>
    <row r="66" spans="2:9" ht="15" customHeight="1" x14ac:dyDescent="0.2">
      <c r="B66" t="s">
        <v>160</v>
      </c>
      <c r="C66" s="12">
        <v>1</v>
      </c>
      <c r="D66" s="8">
        <v>1.52</v>
      </c>
      <c r="E66" s="12">
        <v>1</v>
      </c>
      <c r="F66" s="8">
        <v>2.56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168</v>
      </c>
      <c r="C67" s="12">
        <v>1</v>
      </c>
      <c r="D67" s="8">
        <v>1.52</v>
      </c>
      <c r="E67" s="12">
        <v>1</v>
      </c>
      <c r="F67" s="8">
        <v>2.56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124</v>
      </c>
      <c r="C68" s="12">
        <v>1</v>
      </c>
      <c r="D68" s="8">
        <v>1.52</v>
      </c>
      <c r="E68" s="12">
        <v>0</v>
      </c>
      <c r="F68" s="8">
        <v>0</v>
      </c>
      <c r="G68" s="12">
        <v>1</v>
      </c>
      <c r="H68" s="8">
        <v>4.17</v>
      </c>
      <c r="I68" s="12">
        <v>0</v>
      </c>
    </row>
    <row r="69" spans="2:9" ht="15" customHeight="1" x14ac:dyDescent="0.2">
      <c r="B69" t="s">
        <v>172</v>
      </c>
      <c r="C69" s="12">
        <v>1</v>
      </c>
      <c r="D69" s="8">
        <v>1.52</v>
      </c>
      <c r="E69" s="12">
        <v>0</v>
      </c>
      <c r="F69" s="8">
        <v>0</v>
      </c>
      <c r="G69" s="12">
        <v>1</v>
      </c>
      <c r="H69" s="8">
        <v>4.17</v>
      </c>
      <c r="I69" s="12">
        <v>0</v>
      </c>
    </row>
    <row r="70" spans="2:9" ht="15" customHeight="1" x14ac:dyDescent="0.2">
      <c r="B70" t="s">
        <v>227</v>
      </c>
      <c r="C70" s="12">
        <v>1</v>
      </c>
      <c r="D70" s="8">
        <v>1.52</v>
      </c>
      <c r="E70" s="12">
        <v>0</v>
      </c>
      <c r="F70" s="8">
        <v>0</v>
      </c>
      <c r="G70" s="12">
        <v>1</v>
      </c>
      <c r="H70" s="8">
        <v>4.17</v>
      </c>
      <c r="I70" s="12">
        <v>0</v>
      </c>
    </row>
    <row r="71" spans="2:9" ht="15" customHeight="1" x14ac:dyDescent="0.2">
      <c r="B71" t="s">
        <v>220</v>
      </c>
      <c r="C71" s="12">
        <v>1</v>
      </c>
      <c r="D71" s="8">
        <v>1.52</v>
      </c>
      <c r="E71" s="12">
        <v>0</v>
      </c>
      <c r="F71" s="8">
        <v>0</v>
      </c>
      <c r="G71" s="12">
        <v>1</v>
      </c>
      <c r="H71" s="8">
        <v>4.17</v>
      </c>
      <c r="I71" s="12">
        <v>0</v>
      </c>
    </row>
    <row r="72" spans="2:9" ht="15" customHeight="1" x14ac:dyDescent="0.2">
      <c r="B72" t="s">
        <v>221</v>
      </c>
      <c r="C72" s="12">
        <v>1</v>
      </c>
      <c r="D72" s="8">
        <v>1.52</v>
      </c>
      <c r="E72" s="12">
        <v>0</v>
      </c>
      <c r="F72" s="8">
        <v>0</v>
      </c>
      <c r="G72" s="12">
        <v>1</v>
      </c>
      <c r="H72" s="8">
        <v>4.17</v>
      </c>
      <c r="I72" s="12">
        <v>0</v>
      </c>
    </row>
    <row r="73" spans="2:9" ht="15" customHeight="1" x14ac:dyDescent="0.2">
      <c r="B73" t="s">
        <v>164</v>
      </c>
      <c r="C73" s="12">
        <v>1</v>
      </c>
      <c r="D73" s="8">
        <v>1.52</v>
      </c>
      <c r="E73" s="12">
        <v>1</v>
      </c>
      <c r="F73" s="8">
        <v>2.56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228</v>
      </c>
      <c r="C74" s="12">
        <v>1</v>
      </c>
      <c r="D74" s="8">
        <v>1.52</v>
      </c>
      <c r="E74" s="12">
        <v>0</v>
      </c>
      <c r="F74" s="8">
        <v>0</v>
      </c>
      <c r="G74" s="12">
        <v>1</v>
      </c>
      <c r="H74" s="8">
        <v>4.17</v>
      </c>
      <c r="I74" s="12">
        <v>0</v>
      </c>
    </row>
    <row r="75" spans="2:9" ht="15" customHeight="1" x14ac:dyDescent="0.2">
      <c r="B75" t="s">
        <v>229</v>
      </c>
      <c r="C75" s="12">
        <v>1</v>
      </c>
      <c r="D75" s="8">
        <v>1.52</v>
      </c>
      <c r="E75" s="12">
        <v>1</v>
      </c>
      <c r="F75" s="8">
        <v>2.56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226</v>
      </c>
      <c r="C76" s="12">
        <v>1</v>
      </c>
      <c r="D76" s="8">
        <v>1.52</v>
      </c>
      <c r="E76" s="12">
        <v>0</v>
      </c>
      <c r="F76" s="8">
        <v>0</v>
      </c>
      <c r="G76" s="12">
        <v>0</v>
      </c>
      <c r="H76" s="8">
        <v>0</v>
      </c>
      <c r="I76" s="12">
        <v>1</v>
      </c>
    </row>
    <row r="77" spans="2:9" ht="15" customHeight="1" x14ac:dyDescent="0.2">
      <c r="B77" t="s">
        <v>185</v>
      </c>
      <c r="C77" s="12">
        <v>1</v>
      </c>
      <c r="D77" s="8">
        <v>1.52</v>
      </c>
      <c r="E77" s="12">
        <v>0</v>
      </c>
      <c r="F77" s="8">
        <v>0</v>
      </c>
      <c r="G77" s="12">
        <v>1</v>
      </c>
      <c r="H77" s="8">
        <v>4.17</v>
      </c>
      <c r="I77" s="12">
        <v>0</v>
      </c>
    </row>
    <row r="78" spans="2:9" ht="15" customHeight="1" x14ac:dyDescent="0.2">
      <c r="B78" t="s">
        <v>212</v>
      </c>
      <c r="C78" s="12">
        <v>1</v>
      </c>
      <c r="D78" s="8">
        <v>1.52</v>
      </c>
      <c r="E78" s="12">
        <v>1</v>
      </c>
      <c r="F78" s="8">
        <v>2.56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128</v>
      </c>
      <c r="C79" s="12">
        <v>1</v>
      </c>
      <c r="D79" s="8">
        <v>1.52</v>
      </c>
      <c r="E79" s="12">
        <v>0</v>
      </c>
      <c r="F79" s="8">
        <v>0</v>
      </c>
      <c r="G79" s="12">
        <v>1</v>
      </c>
      <c r="H79" s="8">
        <v>4.17</v>
      </c>
      <c r="I79" s="12">
        <v>0</v>
      </c>
    </row>
    <row r="80" spans="2:9" ht="15" customHeight="1" x14ac:dyDescent="0.2">
      <c r="B80" t="s">
        <v>162</v>
      </c>
      <c r="C80" s="12">
        <v>1</v>
      </c>
      <c r="D80" s="8">
        <v>1.52</v>
      </c>
      <c r="E80" s="12">
        <v>1</v>
      </c>
      <c r="F80" s="8">
        <v>2.56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129</v>
      </c>
      <c r="C81" s="12">
        <v>1</v>
      </c>
      <c r="D81" s="8">
        <v>1.52</v>
      </c>
      <c r="E81" s="12">
        <v>1</v>
      </c>
      <c r="F81" s="8">
        <v>2.56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230</v>
      </c>
      <c r="C82" s="12">
        <v>1</v>
      </c>
      <c r="D82" s="8">
        <v>1.52</v>
      </c>
      <c r="E82" s="12">
        <v>1</v>
      </c>
      <c r="F82" s="8">
        <v>2.56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130</v>
      </c>
      <c r="C83" s="12">
        <v>1</v>
      </c>
      <c r="D83" s="8">
        <v>1.52</v>
      </c>
      <c r="E83" s="12">
        <v>0</v>
      </c>
      <c r="F83" s="8">
        <v>0</v>
      </c>
      <c r="G83" s="12">
        <v>1</v>
      </c>
      <c r="H83" s="8">
        <v>4.17</v>
      </c>
      <c r="I83" s="12">
        <v>0</v>
      </c>
    </row>
    <row r="84" spans="2:9" ht="15" customHeight="1" x14ac:dyDescent="0.2">
      <c r="B84" t="s">
        <v>131</v>
      </c>
      <c r="C84" s="12">
        <v>1</v>
      </c>
      <c r="D84" s="8">
        <v>1.52</v>
      </c>
      <c r="E84" s="12">
        <v>0</v>
      </c>
      <c r="F84" s="8">
        <v>0</v>
      </c>
      <c r="G84" s="12">
        <v>1</v>
      </c>
      <c r="H84" s="8">
        <v>4.17</v>
      </c>
      <c r="I84" s="12">
        <v>0</v>
      </c>
    </row>
    <row r="85" spans="2:9" ht="15" customHeight="1" x14ac:dyDescent="0.2">
      <c r="B85" t="s">
        <v>231</v>
      </c>
      <c r="C85" s="12">
        <v>1</v>
      </c>
      <c r="D85" s="8">
        <v>1.52</v>
      </c>
      <c r="E85" s="12">
        <v>1</v>
      </c>
      <c r="F85" s="8">
        <v>2.56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187</v>
      </c>
      <c r="C86" s="12">
        <v>1</v>
      </c>
      <c r="D86" s="8">
        <v>1.52</v>
      </c>
      <c r="E86" s="12">
        <v>0</v>
      </c>
      <c r="F86" s="8">
        <v>0</v>
      </c>
      <c r="G86" s="12">
        <v>1</v>
      </c>
      <c r="H86" s="8">
        <v>4.17</v>
      </c>
      <c r="I86" s="12">
        <v>0</v>
      </c>
    </row>
    <row r="87" spans="2:9" ht="15" customHeight="1" x14ac:dyDescent="0.2">
      <c r="B87" t="s">
        <v>214</v>
      </c>
      <c r="C87" s="12">
        <v>1</v>
      </c>
      <c r="D87" s="8">
        <v>1.52</v>
      </c>
      <c r="E87" s="12">
        <v>1</v>
      </c>
      <c r="F87" s="8">
        <v>2.56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205</v>
      </c>
      <c r="C88" s="12">
        <v>1</v>
      </c>
      <c r="D88" s="8">
        <v>1.52</v>
      </c>
      <c r="E88" s="12">
        <v>1</v>
      </c>
      <c r="F88" s="8">
        <v>2.56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215</v>
      </c>
      <c r="C89" s="12">
        <v>1</v>
      </c>
      <c r="D89" s="8">
        <v>1.52</v>
      </c>
      <c r="E89" s="12">
        <v>0</v>
      </c>
      <c r="F89" s="8">
        <v>0</v>
      </c>
      <c r="G89" s="12">
        <v>1</v>
      </c>
      <c r="H89" s="8">
        <v>4.17</v>
      </c>
      <c r="I89" s="12">
        <v>0</v>
      </c>
    </row>
    <row r="90" spans="2:9" ht="15" customHeight="1" x14ac:dyDescent="0.2">
      <c r="B90" t="s">
        <v>153</v>
      </c>
      <c r="C90" s="12">
        <v>1</v>
      </c>
      <c r="D90" s="8">
        <v>1.52</v>
      </c>
      <c r="E90" s="12">
        <v>1</v>
      </c>
      <c r="F90" s="8">
        <v>2.56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232</v>
      </c>
      <c r="C91" s="12">
        <v>1</v>
      </c>
      <c r="D91" s="8">
        <v>1.52</v>
      </c>
      <c r="E91" s="12">
        <v>0</v>
      </c>
      <c r="F91" s="8">
        <v>0</v>
      </c>
      <c r="G91" s="12">
        <v>1</v>
      </c>
      <c r="H91" s="8">
        <v>4.17</v>
      </c>
      <c r="I91" s="12">
        <v>0</v>
      </c>
    </row>
    <row r="92" spans="2:9" ht="15" customHeight="1" x14ac:dyDescent="0.2">
      <c r="B92" t="s">
        <v>142</v>
      </c>
      <c r="C92" s="12">
        <v>1</v>
      </c>
      <c r="D92" s="8">
        <v>1.52</v>
      </c>
      <c r="E92" s="12">
        <v>1</v>
      </c>
      <c r="F92" s="8">
        <v>2.56</v>
      </c>
      <c r="G92" s="12">
        <v>0</v>
      </c>
      <c r="H92" s="8">
        <v>0</v>
      </c>
      <c r="I92" s="12">
        <v>0</v>
      </c>
    </row>
    <row r="93" spans="2:9" ht="15" customHeight="1" x14ac:dyDescent="0.2">
      <c r="B93" t="s">
        <v>138</v>
      </c>
      <c r="C93" s="12">
        <v>1</v>
      </c>
      <c r="D93" s="8">
        <v>1.52</v>
      </c>
      <c r="E93" s="12">
        <v>1</v>
      </c>
      <c r="F93" s="8">
        <v>2.56</v>
      </c>
      <c r="G93" s="12">
        <v>0</v>
      </c>
      <c r="H93" s="8">
        <v>0</v>
      </c>
      <c r="I93" s="12">
        <v>0</v>
      </c>
    </row>
    <row r="94" spans="2:9" ht="15" customHeight="1" x14ac:dyDescent="0.2">
      <c r="B94" t="s">
        <v>197</v>
      </c>
      <c r="C94" s="12">
        <v>1</v>
      </c>
      <c r="D94" s="8">
        <v>1.52</v>
      </c>
      <c r="E94" s="12">
        <v>0</v>
      </c>
      <c r="F94" s="8">
        <v>0</v>
      </c>
      <c r="G94" s="12">
        <v>1</v>
      </c>
      <c r="H94" s="8">
        <v>4.17</v>
      </c>
      <c r="I94" s="12">
        <v>0</v>
      </c>
    </row>
    <row r="95" spans="2:9" ht="15" customHeight="1" x14ac:dyDescent="0.2">
      <c r="B95" t="s">
        <v>200</v>
      </c>
      <c r="C95" s="12">
        <v>1</v>
      </c>
      <c r="D95" s="8">
        <v>1.52</v>
      </c>
      <c r="E95" s="12">
        <v>1</v>
      </c>
      <c r="F95" s="8">
        <v>2.56</v>
      </c>
      <c r="G95" s="12">
        <v>0</v>
      </c>
      <c r="H95" s="8">
        <v>0</v>
      </c>
      <c r="I95" s="12">
        <v>0</v>
      </c>
    </row>
    <row r="97" spans="2:2" ht="15" customHeight="1" x14ac:dyDescent="0.2">
      <c r="B97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78202-B60B-44EA-B2E4-B3462BF5D8E9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274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39</v>
      </c>
      <c r="D6" s="8">
        <v>33.33</v>
      </c>
      <c r="E6" s="12">
        <v>25</v>
      </c>
      <c r="F6" s="8">
        <v>32.89</v>
      </c>
      <c r="G6" s="12">
        <v>14</v>
      </c>
      <c r="H6" s="8">
        <v>35</v>
      </c>
      <c r="I6" s="12">
        <v>0</v>
      </c>
    </row>
    <row r="7" spans="2:9" ht="15" customHeight="1" x14ac:dyDescent="0.2">
      <c r="B7" t="s">
        <v>38</v>
      </c>
      <c r="C7" s="12">
        <v>13</v>
      </c>
      <c r="D7" s="8">
        <v>11.11</v>
      </c>
      <c r="E7" s="12">
        <v>3</v>
      </c>
      <c r="F7" s="8">
        <v>3.95</v>
      </c>
      <c r="G7" s="12">
        <v>10</v>
      </c>
      <c r="H7" s="8">
        <v>25</v>
      </c>
      <c r="I7" s="12">
        <v>0</v>
      </c>
    </row>
    <row r="8" spans="2:9" ht="15" customHeight="1" x14ac:dyDescent="0.2">
      <c r="B8" t="s">
        <v>39</v>
      </c>
      <c r="C8" s="12">
        <v>1</v>
      </c>
      <c r="D8" s="8">
        <v>0.85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1</v>
      </c>
      <c r="D10" s="8">
        <v>0.85</v>
      </c>
      <c r="E10" s="12">
        <v>0</v>
      </c>
      <c r="F10" s="8">
        <v>0</v>
      </c>
      <c r="G10" s="12">
        <v>1</v>
      </c>
      <c r="H10" s="8">
        <v>2.5</v>
      </c>
      <c r="I10" s="12">
        <v>0</v>
      </c>
    </row>
    <row r="11" spans="2:9" ht="15" customHeight="1" x14ac:dyDescent="0.2">
      <c r="B11" t="s">
        <v>42</v>
      </c>
      <c r="C11" s="12">
        <v>28</v>
      </c>
      <c r="D11" s="8">
        <v>23.93</v>
      </c>
      <c r="E11" s="12">
        <v>19</v>
      </c>
      <c r="F11" s="8">
        <v>25</v>
      </c>
      <c r="G11" s="12">
        <v>9</v>
      </c>
      <c r="H11" s="8">
        <v>22.5</v>
      </c>
      <c r="I11" s="12">
        <v>0</v>
      </c>
    </row>
    <row r="12" spans="2:9" ht="15" customHeight="1" x14ac:dyDescent="0.2">
      <c r="B12" t="s">
        <v>43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44</v>
      </c>
      <c r="C13" s="12">
        <v>2</v>
      </c>
      <c r="D13" s="8">
        <v>1.71</v>
      </c>
      <c r="E13" s="12">
        <v>0</v>
      </c>
      <c r="F13" s="8">
        <v>0</v>
      </c>
      <c r="G13" s="12">
        <v>2</v>
      </c>
      <c r="H13" s="8">
        <v>5</v>
      </c>
      <c r="I13" s="12">
        <v>0</v>
      </c>
    </row>
    <row r="14" spans="2:9" ht="15" customHeight="1" x14ac:dyDescent="0.2">
      <c r="B14" t="s">
        <v>45</v>
      </c>
      <c r="C14" s="12">
        <v>2</v>
      </c>
      <c r="D14" s="8">
        <v>1.71</v>
      </c>
      <c r="E14" s="12">
        <v>2</v>
      </c>
      <c r="F14" s="8">
        <v>2.63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46</v>
      </c>
      <c r="C15" s="12">
        <v>7</v>
      </c>
      <c r="D15" s="8">
        <v>5.98</v>
      </c>
      <c r="E15" s="12">
        <v>5</v>
      </c>
      <c r="F15" s="8">
        <v>6.58</v>
      </c>
      <c r="G15" s="12">
        <v>2</v>
      </c>
      <c r="H15" s="8">
        <v>5</v>
      </c>
      <c r="I15" s="12">
        <v>0</v>
      </c>
    </row>
    <row r="16" spans="2:9" ht="15" customHeight="1" x14ac:dyDescent="0.2">
      <c r="B16" t="s">
        <v>47</v>
      </c>
      <c r="C16" s="12">
        <v>13</v>
      </c>
      <c r="D16" s="8">
        <v>11.11</v>
      </c>
      <c r="E16" s="12">
        <v>13</v>
      </c>
      <c r="F16" s="8">
        <v>17.11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48</v>
      </c>
      <c r="C17" s="12">
        <v>3</v>
      </c>
      <c r="D17" s="8">
        <v>2.56</v>
      </c>
      <c r="E17" s="12">
        <v>2</v>
      </c>
      <c r="F17" s="8">
        <v>2.63</v>
      </c>
      <c r="G17" s="12">
        <v>1</v>
      </c>
      <c r="H17" s="8">
        <v>2.5</v>
      </c>
      <c r="I17" s="12">
        <v>0</v>
      </c>
    </row>
    <row r="18" spans="2:9" ht="15" customHeight="1" x14ac:dyDescent="0.2">
      <c r="B18" t="s">
        <v>49</v>
      </c>
      <c r="C18" s="12">
        <v>3</v>
      </c>
      <c r="D18" s="8">
        <v>2.56</v>
      </c>
      <c r="E18" s="12">
        <v>3</v>
      </c>
      <c r="F18" s="8">
        <v>3.95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50</v>
      </c>
      <c r="C19" s="12">
        <v>5</v>
      </c>
      <c r="D19" s="8">
        <v>4.2699999999999996</v>
      </c>
      <c r="E19" s="12">
        <v>4</v>
      </c>
      <c r="F19" s="8">
        <v>5.26</v>
      </c>
      <c r="G19" s="12">
        <v>1</v>
      </c>
      <c r="H19" s="8">
        <v>2.5</v>
      </c>
      <c r="I19" s="12">
        <v>0</v>
      </c>
    </row>
    <row r="20" spans="2:9" ht="15" customHeight="1" x14ac:dyDescent="0.2">
      <c r="B20" s="9" t="s">
        <v>243</v>
      </c>
      <c r="C20" s="12">
        <f>SUM(LTBL_10448[総数／事業所数])</f>
        <v>117</v>
      </c>
      <c r="E20" s="12">
        <f>SUBTOTAL(109,LTBL_10448[個人／事業所数])</f>
        <v>76</v>
      </c>
      <c r="G20" s="12">
        <f>SUBTOTAL(109,LTBL_10448[法人／事業所数])</f>
        <v>40</v>
      </c>
      <c r="I20" s="12">
        <f>SUBTOTAL(109,LTBL_10448[法人以外の団体／事業所数])</f>
        <v>0</v>
      </c>
    </row>
    <row r="21" spans="2:9" ht="15" customHeight="1" x14ac:dyDescent="0.2">
      <c r="E21" s="11">
        <f>LTBL_10448[[#Totals],[個人／事業所数]]/LTBL_10448[[#Totals],[総数／事業所数]]</f>
        <v>0.6495726495726496</v>
      </c>
      <c r="G21" s="11">
        <f>LTBL_10448[[#Totals],[法人／事業所数]]/LTBL_10448[[#Totals],[総数／事業所数]]</f>
        <v>0.34188034188034189</v>
      </c>
      <c r="I21" s="11">
        <f>LTBL_10448[[#Totals],[法人以外の団体／事業所数]]/LTBL_10448[[#Totals],[総数／事業所数]]</f>
        <v>0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59</v>
      </c>
      <c r="C24" s="12">
        <v>21</v>
      </c>
      <c r="D24" s="8">
        <v>17.95</v>
      </c>
      <c r="E24" s="12">
        <v>9</v>
      </c>
      <c r="F24" s="8">
        <v>11.84</v>
      </c>
      <c r="G24" s="12">
        <v>12</v>
      </c>
      <c r="H24" s="8">
        <v>30</v>
      </c>
      <c r="I24" s="12">
        <v>0</v>
      </c>
    </row>
    <row r="25" spans="2:9" ht="15" customHeight="1" x14ac:dyDescent="0.2">
      <c r="B25" t="s">
        <v>60</v>
      </c>
      <c r="C25" s="12">
        <v>13</v>
      </c>
      <c r="D25" s="8">
        <v>11.11</v>
      </c>
      <c r="E25" s="12">
        <v>11</v>
      </c>
      <c r="F25" s="8">
        <v>14.47</v>
      </c>
      <c r="G25" s="12">
        <v>2</v>
      </c>
      <c r="H25" s="8">
        <v>5</v>
      </c>
      <c r="I25" s="12">
        <v>0</v>
      </c>
    </row>
    <row r="26" spans="2:9" ht="15" customHeight="1" x14ac:dyDescent="0.2">
      <c r="B26" t="s">
        <v>74</v>
      </c>
      <c r="C26" s="12">
        <v>12</v>
      </c>
      <c r="D26" s="8">
        <v>10.26</v>
      </c>
      <c r="E26" s="12">
        <v>12</v>
      </c>
      <c r="F26" s="8">
        <v>15.79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68</v>
      </c>
      <c r="C27" s="12">
        <v>11</v>
      </c>
      <c r="D27" s="8">
        <v>9.4</v>
      </c>
      <c r="E27" s="12">
        <v>7</v>
      </c>
      <c r="F27" s="8">
        <v>9.2100000000000009</v>
      </c>
      <c r="G27" s="12">
        <v>4</v>
      </c>
      <c r="H27" s="8">
        <v>10</v>
      </c>
      <c r="I27" s="12">
        <v>0</v>
      </c>
    </row>
    <row r="28" spans="2:9" ht="15" customHeight="1" x14ac:dyDescent="0.2">
      <c r="B28" t="s">
        <v>66</v>
      </c>
      <c r="C28" s="12">
        <v>9</v>
      </c>
      <c r="D28" s="8">
        <v>7.69</v>
      </c>
      <c r="E28" s="12">
        <v>7</v>
      </c>
      <c r="F28" s="8">
        <v>9.2100000000000009</v>
      </c>
      <c r="G28" s="12">
        <v>2</v>
      </c>
      <c r="H28" s="8">
        <v>5</v>
      </c>
      <c r="I28" s="12">
        <v>0</v>
      </c>
    </row>
    <row r="29" spans="2:9" ht="15" customHeight="1" x14ac:dyDescent="0.2">
      <c r="B29" t="s">
        <v>73</v>
      </c>
      <c r="C29" s="12">
        <v>6</v>
      </c>
      <c r="D29" s="8">
        <v>5.13</v>
      </c>
      <c r="E29" s="12">
        <v>5</v>
      </c>
      <c r="F29" s="8">
        <v>6.58</v>
      </c>
      <c r="G29" s="12">
        <v>1</v>
      </c>
      <c r="H29" s="8">
        <v>2.5</v>
      </c>
      <c r="I29" s="12">
        <v>0</v>
      </c>
    </row>
    <row r="30" spans="2:9" ht="15" customHeight="1" x14ac:dyDescent="0.2">
      <c r="B30" t="s">
        <v>61</v>
      </c>
      <c r="C30" s="12">
        <v>5</v>
      </c>
      <c r="D30" s="8">
        <v>4.2699999999999996</v>
      </c>
      <c r="E30" s="12">
        <v>5</v>
      </c>
      <c r="F30" s="8">
        <v>6.58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84</v>
      </c>
      <c r="C31" s="12">
        <v>4</v>
      </c>
      <c r="D31" s="8">
        <v>3.42</v>
      </c>
      <c r="E31" s="12">
        <v>3</v>
      </c>
      <c r="F31" s="8">
        <v>3.95</v>
      </c>
      <c r="G31" s="12">
        <v>1</v>
      </c>
      <c r="H31" s="8">
        <v>2.5</v>
      </c>
      <c r="I31" s="12">
        <v>0</v>
      </c>
    </row>
    <row r="32" spans="2:9" ht="15" customHeight="1" x14ac:dyDescent="0.2">
      <c r="B32" t="s">
        <v>87</v>
      </c>
      <c r="C32" s="12">
        <v>4</v>
      </c>
      <c r="D32" s="8">
        <v>3.42</v>
      </c>
      <c r="E32" s="12">
        <v>1</v>
      </c>
      <c r="F32" s="8">
        <v>1.32</v>
      </c>
      <c r="G32" s="12">
        <v>3</v>
      </c>
      <c r="H32" s="8">
        <v>7.5</v>
      </c>
      <c r="I32" s="12">
        <v>0</v>
      </c>
    </row>
    <row r="33" spans="2:9" ht="15" customHeight="1" x14ac:dyDescent="0.2">
      <c r="B33" t="s">
        <v>78</v>
      </c>
      <c r="C33" s="12">
        <v>4</v>
      </c>
      <c r="D33" s="8">
        <v>3.42</v>
      </c>
      <c r="E33" s="12">
        <v>4</v>
      </c>
      <c r="F33" s="8">
        <v>5.26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75</v>
      </c>
      <c r="C34" s="12">
        <v>3</v>
      </c>
      <c r="D34" s="8">
        <v>2.56</v>
      </c>
      <c r="E34" s="12">
        <v>2</v>
      </c>
      <c r="F34" s="8">
        <v>2.63</v>
      </c>
      <c r="G34" s="12">
        <v>1</v>
      </c>
      <c r="H34" s="8">
        <v>2.5</v>
      </c>
      <c r="I34" s="12">
        <v>0</v>
      </c>
    </row>
    <row r="35" spans="2:9" ht="15" customHeight="1" x14ac:dyDescent="0.2">
      <c r="B35" t="s">
        <v>76</v>
      </c>
      <c r="C35" s="12">
        <v>3</v>
      </c>
      <c r="D35" s="8">
        <v>2.56</v>
      </c>
      <c r="E35" s="12">
        <v>3</v>
      </c>
      <c r="F35" s="8">
        <v>3.95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102</v>
      </c>
      <c r="C36" s="12">
        <v>2</v>
      </c>
      <c r="D36" s="8">
        <v>1.71</v>
      </c>
      <c r="E36" s="12">
        <v>0</v>
      </c>
      <c r="F36" s="8">
        <v>0</v>
      </c>
      <c r="G36" s="12">
        <v>2</v>
      </c>
      <c r="H36" s="8">
        <v>5</v>
      </c>
      <c r="I36" s="12">
        <v>0</v>
      </c>
    </row>
    <row r="37" spans="2:9" ht="15" customHeight="1" x14ac:dyDescent="0.2">
      <c r="B37" t="s">
        <v>63</v>
      </c>
      <c r="C37" s="12">
        <v>2</v>
      </c>
      <c r="D37" s="8">
        <v>1.71</v>
      </c>
      <c r="E37" s="12">
        <v>0</v>
      </c>
      <c r="F37" s="8">
        <v>0</v>
      </c>
      <c r="G37" s="12">
        <v>2</v>
      </c>
      <c r="H37" s="8">
        <v>5</v>
      </c>
      <c r="I37" s="12">
        <v>0</v>
      </c>
    </row>
    <row r="38" spans="2:9" ht="15" customHeight="1" x14ac:dyDescent="0.2">
      <c r="B38" t="s">
        <v>67</v>
      </c>
      <c r="C38" s="12">
        <v>2</v>
      </c>
      <c r="D38" s="8">
        <v>1.71</v>
      </c>
      <c r="E38" s="12">
        <v>2</v>
      </c>
      <c r="F38" s="8">
        <v>2.63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72</v>
      </c>
      <c r="C39" s="12">
        <v>2</v>
      </c>
      <c r="D39" s="8">
        <v>1.71</v>
      </c>
      <c r="E39" s="12">
        <v>2</v>
      </c>
      <c r="F39" s="8">
        <v>2.63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93</v>
      </c>
      <c r="C40" s="12">
        <v>1</v>
      </c>
      <c r="D40" s="8">
        <v>0.85</v>
      </c>
      <c r="E40" s="12">
        <v>0</v>
      </c>
      <c r="F40" s="8">
        <v>0</v>
      </c>
      <c r="G40" s="12">
        <v>1</v>
      </c>
      <c r="H40" s="8">
        <v>2.5</v>
      </c>
      <c r="I40" s="12">
        <v>0</v>
      </c>
    </row>
    <row r="41" spans="2:9" ht="15" customHeight="1" x14ac:dyDescent="0.2">
      <c r="B41" t="s">
        <v>85</v>
      </c>
      <c r="C41" s="12">
        <v>1</v>
      </c>
      <c r="D41" s="8">
        <v>0.85</v>
      </c>
      <c r="E41" s="12">
        <v>0</v>
      </c>
      <c r="F41" s="8">
        <v>0</v>
      </c>
      <c r="G41" s="12">
        <v>1</v>
      </c>
      <c r="H41" s="8">
        <v>2.5</v>
      </c>
      <c r="I41" s="12">
        <v>0</v>
      </c>
    </row>
    <row r="42" spans="2:9" ht="15" customHeight="1" x14ac:dyDescent="0.2">
      <c r="B42" t="s">
        <v>92</v>
      </c>
      <c r="C42" s="12">
        <v>1</v>
      </c>
      <c r="D42" s="8">
        <v>0.85</v>
      </c>
      <c r="E42" s="12">
        <v>0</v>
      </c>
      <c r="F42" s="8">
        <v>0</v>
      </c>
      <c r="G42" s="12">
        <v>1</v>
      </c>
      <c r="H42" s="8">
        <v>2.5</v>
      </c>
      <c r="I42" s="12">
        <v>0</v>
      </c>
    </row>
    <row r="43" spans="2:9" ht="15" customHeight="1" x14ac:dyDescent="0.2">
      <c r="B43" t="s">
        <v>90</v>
      </c>
      <c r="C43" s="12">
        <v>1</v>
      </c>
      <c r="D43" s="8">
        <v>0.85</v>
      </c>
      <c r="E43" s="12">
        <v>0</v>
      </c>
      <c r="F43" s="8">
        <v>0</v>
      </c>
      <c r="G43" s="12">
        <v>1</v>
      </c>
      <c r="H43" s="8">
        <v>2.5</v>
      </c>
      <c r="I43" s="12">
        <v>0</v>
      </c>
    </row>
    <row r="44" spans="2:9" ht="15" customHeight="1" x14ac:dyDescent="0.2">
      <c r="B44" t="s">
        <v>116</v>
      </c>
      <c r="C44" s="12">
        <v>1</v>
      </c>
      <c r="D44" s="8">
        <v>0.85</v>
      </c>
      <c r="E44" s="12">
        <v>0</v>
      </c>
      <c r="F44" s="8">
        <v>0</v>
      </c>
      <c r="G44" s="12">
        <v>1</v>
      </c>
      <c r="H44" s="8">
        <v>2.5</v>
      </c>
      <c r="I44" s="12">
        <v>0</v>
      </c>
    </row>
    <row r="45" spans="2:9" ht="15" customHeight="1" x14ac:dyDescent="0.2">
      <c r="B45" t="s">
        <v>103</v>
      </c>
      <c r="C45" s="12">
        <v>1</v>
      </c>
      <c r="D45" s="8">
        <v>0.85</v>
      </c>
      <c r="E45" s="12">
        <v>0</v>
      </c>
      <c r="F45" s="8">
        <v>0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105</v>
      </c>
      <c r="C46" s="12">
        <v>1</v>
      </c>
      <c r="D46" s="8">
        <v>0.85</v>
      </c>
      <c r="E46" s="12">
        <v>0</v>
      </c>
      <c r="F46" s="8">
        <v>0</v>
      </c>
      <c r="G46" s="12">
        <v>1</v>
      </c>
      <c r="H46" s="8">
        <v>2.5</v>
      </c>
      <c r="I46" s="12">
        <v>0</v>
      </c>
    </row>
    <row r="47" spans="2:9" ht="15" customHeight="1" x14ac:dyDescent="0.2">
      <c r="B47" t="s">
        <v>64</v>
      </c>
      <c r="C47" s="12">
        <v>1</v>
      </c>
      <c r="D47" s="8">
        <v>0.85</v>
      </c>
      <c r="E47" s="12">
        <v>1</v>
      </c>
      <c r="F47" s="8">
        <v>1.32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65</v>
      </c>
      <c r="C48" s="12">
        <v>1</v>
      </c>
      <c r="D48" s="8">
        <v>0.85</v>
      </c>
      <c r="E48" s="12">
        <v>1</v>
      </c>
      <c r="F48" s="8">
        <v>1.32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69</v>
      </c>
      <c r="C49" s="12">
        <v>1</v>
      </c>
      <c r="D49" s="8">
        <v>0.85</v>
      </c>
      <c r="E49" s="12">
        <v>0</v>
      </c>
      <c r="F49" s="8">
        <v>0</v>
      </c>
      <c r="G49" s="12">
        <v>1</v>
      </c>
      <c r="H49" s="8">
        <v>2.5</v>
      </c>
      <c r="I49" s="12">
        <v>0</v>
      </c>
    </row>
    <row r="50" spans="2:9" ht="15" customHeight="1" x14ac:dyDescent="0.2">
      <c r="B50" t="s">
        <v>70</v>
      </c>
      <c r="C50" s="12">
        <v>1</v>
      </c>
      <c r="D50" s="8">
        <v>0.85</v>
      </c>
      <c r="E50" s="12">
        <v>0</v>
      </c>
      <c r="F50" s="8">
        <v>0</v>
      </c>
      <c r="G50" s="12">
        <v>1</v>
      </c>
      <c r="H50" s="8">
        <v>2.5</v>
      </c>
      <c r="I50" s="12">
        <v>0</v>
      </c>
    </row>
    <row r="51" spans="2:9" ht="15" customHeight="1" x14ac:dyDescent="0.2">
      <c r="B51" t="s">
        <v>98</v>
      </c>
      <c r="C51" s="12">
        <v>1</v>
      </c>
      <c r="D51" s="8">
        <v>0.85</v>
      </c>
      <c r="E51" s="12">
        <v>0</v>
      </c>
      <c r="F51" s="8">
        <v>0</v>
      </c>
      <c r="G51" s="12">
        <v>1</v>
      </c>
      <c r="H51" s="8">
        <v>2.5</v>
      </c>
      <c r="I51" s="12">
        <v>0</v>
      </c>
    </row>
    <row r="52" spans="2:9" ht="15" customHeight="1" x14ac:dyDescent="0.2">
      <c r="B52" t="s">
        <v>89</v>
      </c>
      <c r="C52" s="12">
        <v>1</v>
      </c>
      <c r="D52" s="8">
        <v>0.85</v>
      </c>
      <c r="E52" s="12">
        <v>1</v>
      </c>
      <c r="F52" s="8">
        <v>1.32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100</v>
      </c>
      <c r="C53" s="12">
        <v>1</v>
      </c>
      <c r="D53" s="8">
        <v>0.85</v>
      </c>
      <c r="E53" s="12">
        <v>0</v>
      </c>
      <c r="F53" s="8">
        <v>0</v>
      </c>
      <c r="G53" s="12">
        <v>1</v>
      </c>
      <c r="H53" s="8">
        <v>2.5</v>
      </c>
      <c r="I53" s="12">
        <v>0</v>
      </c>
    </row>
    <row r="56" spans="2:9" ht="33" customHeight="1" x14ac:dyDescent="0.2">
      <c r="B56" t="s">
        <v>245</v>
      </c>
      <c r="C56" s="10" t="s">
        <v>52</v>
      </c>
      <c r="D56" s="10" t="s">
        <v>53</v>
      </c>
      <c r="E56" s="10" t="s">
        <v>54</v>
      </c>
      <c r="F56" s="10" t="s">
        <v>55</v>
      </c>
      <c r="G56" s="10" t="s">
        <v>56</v>
      </c>
      <c r="H56" s="10" t="s">
        <v>57</v>
      </c>
      <c r="I56" s="10" t="s">
        <v>58</v>
      </c>
    </row>
    <row r="57" spans="2:9" ht="15" customHeight="1" x14ac:dyDescent="0.2">
      <c r="B57" t="s">
        <v>120</v>
      </c>
      <c r="C57" s="12">
        <v>9</v>
      </c>
      <c r="D57" s="8">
        <v>7.69</v>
      </c>
      <c r="E57" s="12">
        <v>4</v>
      </c>
      <c r="F57" s="8">
        <v>5.26</v>
      </c>
      <c r="G57" s="12">
        <v>5</v>
      </c>
      <c r="H57" s="8">
        <v>12.5</v>
      </c>
      <c r="I57" s="12">
        <v>0</v>
      </c>
    </row>
    <row r="58" spans="2:9" ht="15" customHeight="1" x14ac:dyDescent="0.2">
      <c r="B58" t="s">
        <v>122</v>
      </c>
      <c r="C58" s="12">
        <v>7</v>
      </c>
      <c r="D58" s="8">
        <v>5.98</v>
      </c>
      <c r="E58" s="12">
        <v>3</v>
      </c>
      <c r="F58" s="8">
        <v>3.95</v>
      </c>
      <c r="G58" s="12">
        <v>4</v>
      </c>
      <c r="H58" s="8">
        <v>10</v>
      </c>
      <c r="I58" s="12">
        <v>0</v>
      </c>
    </row>
    <row r="59" spans="2:9" ht="15" customHeight="1" x14ac:dyDescent="0.2">
      <c r="B59" t="s">
        <v>136</v>
      </c>
      <c r="C59" s="12">
        <v>7</v>
      </c>
      <c r="D59" s="8">
        <v>5.98</v>
      </c>
      <c r="E59" s="12">
        <v>7</v>
      </c>
      <c r="F59" s="8">
        <v>9.2100000000000009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135</v>
      </c>
      <c r="C60" s="12">
        <v>5</v>
      </c>
      <c r="D60" s="8">
        <v>4.2699999999999996</v>
      </c>
      <c r="E60" s="12">
        <v>5</v>
      </c>
      <c r="F60" s="8">
        <v>6.58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124</v>
      </c>
      <c r="C61" s="12">
        <v>4</v>
      </c>
      <c r="D61" s="8">
        <v>3.42</v>
      </c>
      <c r="E61" s="12">
        <v>4</v>
      </c>
      <c r="F61" s="8">
        <v>5.26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216</v>
      </c>
      <c r="C62" s="12">
        <v>4</v>
      </c>
      <c r="D62" s="8">
        <v>3.42</v>
      </c>
      <c r="E62" s="12">
        <v>1</v>
      </c>
      <c r="F62" s="8">
        <v>1.32</v>
      </c>
      <c r="G62" s="12">
        <v>3</v>
      </c>
      <c r="H62" s="8">
        <v>7.5</v>
      </c>
      <c r="I62" s="12">
        <v>0</v>
      </c>
    </row>
    <row r="63" spans="2:9" ht="15" customHeight="1" x14ac:dyDescent="0.2">
      <c r="B63" t="s">
        <v>162</v>
      </c>
      <c r="C63" s="12">
        <v>4</v>
      </c>
      <c r="D63" s="8">
        <v>3.42</v>
      </c>
      <c r="E63" s="12">
        <v>3</v>
      </c>
      <c r="F63" s="8">
        <v>3.95</v>
      </c>
      <c r="G63" s="12">
        <v>1</v>
      </c>
      <c r="H63" s="8">
        <v>2.5</v>
      </c>
      <c r="I63" s="12">
        <v>0</v>
      </c>
    </row>
    <row r="64" spans="2:9" ht="15" customHeight="1" x14ac:dyDescent="0.2">
      <c r="B64" t="s">
        <v>139</v>
      </c>
      <c r="C64" s="12">
        <v>4</v>
      </c>
      <c r="D64" s="8">
        <v>3.42</v>
      </c>
      <c r="E64" s="12">
        <v>4</v>
      </c>
      <c r="F64" s="8">
        <v>5.26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121</v>
      </c>
      <c r="C65" s="12">
        <v>3</v>
      </c>
      <c r="D65" s="8">
        <v>2.56</v>
      </c>
      <c r="E65" s="12">
        <v>2</v>
      </c>
      <c r="F65" s="8">
        <v>2.63</v>
      </c>
      <c r="G65" s="12">
        <v>1</v>
      </c>
      <c r="H65" s="8">
        <v>2.5</v>
      </c>
      <c r="I65" s="12">
        <v>0</v>
      </c>
    </row>
    <row r="66" spans="2:9" ht="15" customHeight="1" x14ac:dyDescent="0.2">
      <c r="B66" t="s">
        <v>219</v>
      </c>
      <c r="C66" s="12">
        <v>3</v>
      </c>
      <c r="D66" s="8">
        <v>2.56</v>
      </c>
      <c r="E66" s="12">
        <v>3</v>
      </c>
      <c r="F66" s="8">
        <v>3.95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157</v>
      </c>
      <c r="C67" s="12">
        <v>3</v>
      </c>
      <c r="D67" s="8">
        <v>2.56</v>
      </c>
      <c r="E67" s="12">
        <v>2</v>
      </c>
      <c r="F67" s="8">
        <v>2.63</v>
      </c>
      <c r="G67" s="12">
        <v>1</v>
      </c>
      <c r="H67" s="8">
        <v>2.5</v>
      </c>
      <c r="I67" s="12">
        <v>0</v>
      </c>
    </row>
    <row r="68" spans="2:9" ht="15" customHeight="1" x14ac:dyDescent="0.2">
      <c r="B68" t="s">
        <v>126</v>
      </c>
      <c r="C68" s="12">
        <v>3</v>
      </c>
      <c r="D68" s="8">
        <v>2.56</v>
      </c>
      <c r="E68" s="12">
        <v>2</v>
      </c>
      <c r="F68" s="8">
        <v>2.63</v>
      </c>
      <c r="G68" s="12">
        <v>1</v>
      </c>
      <c r="H68" s="8">
        <v>2.5</v>
      </c>
      <c r="I68" s="12">
        <v>0</v>
      </c>
    </row>
    <row r="69" spans="2:9" ht="15" customHeight="1" x14ac:dyDescent="0.2">
      <c r="B69" t="s">
        <v>233</v>
      </c>
      <c r="C69" s="12">
        <v>3</v>
      </c>
      <c r="D69" s="8">
        <v>2.56</v>
      </c>
      <c r="E69" s="12">
        <v>1</v>
      </c>
      <c r="F69" s="8">
        <v>1.32</v>
      </c>
      <c r="G69" s="12">
        <v>2</v>
      </c>
      <c r="H69" s="8">
        <v>5</v>
      </c>
      <c r="I69" s="12">
        <v>0</v>
      </c>
    </row>
    <row r="70" spans="2:9" ht="15" customHeight="1" x14ac:dyDescent="0.2">
      <c r="B70" t="s">
        <v>138</v>
      </c>
      <c r="C70" s="12">
        <v>3</v>
      </c>
      <c r="D70" s="8">
        <v>2.56</v>
      </c>
      <c r="E70" s="12">
        <v>3</v>
      </c>
      <c r="F70" s="8">
        <v>3.95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156</v>
      </c>
      <c r="C71" s="12">
        <v>2</v>
      </c>
      <c r="D71" s="8">
        <v>1.71</v>
      </c>
      <c r="E71" s="12">
        <v>2</v>
      </c>
      <c r="F71" s="8">
        <v>2.63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199</v>
      </c>
      <c r="C72" s="12">
        <v>2</v>
      </c>
      <c r="D72" s="8">
        <v>1.71</v>
      </c>
      <c r="E72" s="12">
        <v>2</v>
      </c>
      <c r="F72" s="8">
        <v>2.63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172</v>
      </c>
      <c r="C73" s="12">
        <v>2</v>
      </c>
      <c r="D73" s="8">
        <v>1.71</v>
      </c>
      <c r="E73" s="12">
        <v>2</v>
      </c>
      <c r="F73" s="8">
        <v>2.63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149</v>
      </c>
      <c r="C74" s="12">
        <v>2</v>
      </c>
      <c r="D74" s="8">
        <v>1.71</v>
      </c>
      <c r="E74" s="12">
        <v>0</v>
      </c>
      <c r="F74" s="8">
        <v>0</v>
      </c>
      <c r="G74" s="12">
        <v>2</v>
      </c>
      <c r="H74" s="8">
        <v>5</v>
      </c>
      <c r="I74" s="12">
        <v>0</v>
      </c>
    </row>
    <row r="75" spans="2:9" ht="15" customHeight="1" x14ac:dyDescent="0.2">
      <c r="B75" t="s">
        <v>185</v>
      </c>
      <c r="C75" s="12">
        <v>2</v>
      </c>
      <c r="D75" s="8">
        <v>1.71</v>
      </c>
      <c r="E75" s="12">
        <v>2</v>
      </c>
      <c r="F75" s="8">
        <v>2.63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125</v>
      </c>
      <c r="C76" s="12">
        <v>2</v>
      </c>
      <c r="D76" s="8">
        <v>1.71</v>
      </c>
      <c r="E76" s="12">
        <v>2</v>
      </c>
      <c r="F76" s="8">
        <v>2.63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127</v>
      </c>
      <c r="C77" s="12">
        <v>2</v>
      </c>
      <c r="D77" s="8">
        <v>1.71</v>
      </c>
      <c r="E77" s="12">
        <v>2</v>
      </c>
      <c r="F77" s="8">
        <v>2.63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129</v>
      </c>
      <c r="C78" s="12">
        <v>2</v>
      </c>
      <c r="D78" s="8">
        <v>1.71</v>
      </c>
      <c r="E78" s="12">
        <v>1</v>
      </c>
      <c r="F78" s="8">
        <v>1.32</v>
      </c>
      <c r="G78" s="12">
        <v>1</v>
      </c>
      <c r="H78" s="8">
        <v>2.5</v>
      </c>
      <c r="I78" s="12">
        <v>0</v>
      </c>
    </row>
    <row r="79" spans="2:9" ht="15" customHeight="1" x14ac:dyDescent="0.2">
      <c r="B79" t="s">
        <v>148</v>
      </c>
      <c r="C79" s="12">
        <v>2</v>
      </c>
      <c r="D79" s="8">
        <v>1.71</v>
      </c>
      <c r="E79" s="12">
        <v>1</v>
      </c>
      <c r="F79" s="8">
        <v>1.32</v>
      </c>
      <c r="G79" s="12">
        <v>1</v>
      </c>
      <c r="H79" s="8">
        <v>2.5</v>
      </c>
      <c r="I79" s="12">
        <v>0</v>
      </c>
    </row>
    <row r="80" spans="2:9" ht="15" customHeight="1" x14ac:dyDescent="0.2">
      <c r="B80" t="s">
        <v>153</v>
      </c>
      <c r="C80" s="12">
        <v>2</v>
      </c>
      <c r="D80" s="8">
        <v>1.71</v>
      </c>
      <c r="E80" s="12">
        <v>2</v>
      </c>
      <c r="F80" s="8">
        <v>2.63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142</v>
      </c>
      <c r="C81" s="12">
        <v>2</v>
      </c>
      <c r="D81" s="8">
        <v>1.71</v>
      </c>
      <c r="E81" s="12">
        <v>2</v>
      </c>
      <c r="F81" s="8">
        <v>2.63</v>
      </c>
      <c r="G81" s="12">
        <v>0</v>
      </c>
      <c r="H81" s="8">
        <v>0</v>
      </c>
      <c r="I81" s="12">
        <v>0</v>
      </c>
    </row>
    <row r="83" spans="2:9" ht="15" customHeight="1" x14ac:dyDescent="0.2">
      <c r="B83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14B6-8FA4-4DA0-8621-8D2B8B1D2B82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275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110</v>
      </c>
      <c r="D6" s="8">
        <v>17.89</v>
      </c>
      <c r="E6" s="12">
        <v>69</v>
      </c>
      <c r="F6" s="8">
        <v>18.02</v>
      </c>
      <c r="G6" s="12">
        <v>41</v>
      </c>
      <c r="H6" s="8">
        <v>18.98</v>
      </c>
      <c r="I6" s="12">
        <v>0</v>
      </c>
    </row>
    <row r="7" spans="2:9" ht="15" customHeight="1" x14ac:dyDescent="0.2">
      <c r="B7" t="s">
        <v>38</v>
      </c>
      <c r="C7" s="12">
        <v>43</v>
      </c>
      <c r="D7" s="8">
        <v>6.99</v>
      </c>
      <c r="E7" s="12">
        <v>20</v>
      </c>
      <c r="F7" s="8">
        <v>5.22</v>
      </c>
      <c r="G7" s="12">
        <v>23</v>
      </c>
      <c r="H7" s="8">
        <v>10.65</v>
      </c>
      <c r="I7" s="12">
        <v>0</v>
      </c>
    </row>
    <row r="8" spans="2:9" ht="15" customHeight="1" x14ac:dyDescent="0.2">
      <c r="B8" t="s">
        <v>39</v>
      </c>
      <c r="C8" s="12">
        <v>1</v>
      </c>
      <c r="D8" s="8">
        <v>0.16</v>
      </c>
      <c r="E8" s="12">
        <v>0</v>
      </c>
      <c r="F8" s="8">
        <v>0</v>
      </c>
      <c r="G8" s="12">
        <v>1</v>
      </c>
      <c r="H8" s="8">
        <v>0.46</v>
      </c>
      <c r="I8" s="12">
        <v>0</v>
      </c>
    </row>
    <row r="9" spans="2:9" ht="15" customHeight="1" x14ac:dyDescent="0.2">
      <c r="B9" t="s">
        <v>40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9</v>
      </c>
      <c r="D10" s="8">
        <v>1.46</v>
      </c>
      <c r="E10" s="12">
        <v>1</v>
      </c>
      <c r="F10" s="8">
        <v>0.26</v>
      </c>
      <c r="G10" s="12">
        <v>8</v>
      </c>
      <c r="H10" s="8">
        <v>3.7</v>
      </c>
      <c r="I10" s="12">
        <v>0</v>
      </c>
    </row>
    <row r="11" spans="2:9" ht="15" customHeight="1" x14ac:dyDescent="0.2">
      <c r="B11" t="s">
        <v>42</v>
      </c>
      <c r="C11" s="12">
        <v>138</v>
      </c>
      <c r="D11" s="8">
        <v>22.44</v>
      </c>
      <c r="E11" s="12">
        <v>77</v>
      </c>
      <c r="F11" s="8">
        <v>20.100000000000001</v>
      </c>
      <c r="G11" s="12">
        <v>60</v>
      </c>
      <c r="H11" s="8">
        <v>27.78</v>
      </c>
      <c r="I11" s="12">
        <v>1</v>
      </c>
    </row>
    <row r="12" spans="2:9" ht="15" customHeight="1" x14ac:dyDescent="0.2">
      <c r="B12" t="s">
        <v>43</v>
      </c>
      <c r="C12" s="12">
        <v>1</v>
      </c>
      <c r="D12" s="8">
        <v>0.16</v>
      </c>
      <c r="E12" s="12">
        <v>0</v>
      </c>
      <c r="F12" s="8">
        <v>0</v>
      </c>
      <c r="G12" s="12">
        <v>1</v>
      </c>
      <c r="H12" s="8">
        <v>0.46</v>
      </c>
      <c r="I12" s="12">
        <v>0</v>
      </c>
    </row>
    <row r="13" spans="2:9" ht="15" customHeight="1" x14ac:dyDescent="0.2">
      <c r="B13" t="s">
        <v>44</v>
      </c>
      <c r="C13" s="12">
        <v>15</v>
      </c>
      <c r="D13" s="8">
        <v>2.44</v>
      </c>
      <c r="E13" s="12">
        <v>6</v>
      </c>
      <c r="F13" s="8">
        <v>1.57</v>
      </c>
      <c r="G13" s="12">
        <v>9</v>
      </c>
      <c r="H13" s="8">
        <v>4.17</v>
      </c>
      <c r="I13" s="12">
        <v>0</v>
      </c>
    </row>
    <row r="14" spans="2:9" ht="15" customHeight="1" x14ac:dyDescent="0.2">
      <c r="B14" t="s">
        <v>45</v>
      </c>
      <c r="C14" s="12">
        <v>12</v>
      </c>
      <c r="D14" s="8">
        <v>1.95</v>
      </c>
      <c r="E14" s="12">
        <v>6</v>
      </c>
      <c r="F14" s="8">
        <v>1.57</v>
      </c>
      <c r="G14" s="12">
        <v>6</v>
      </c>
      <c r="H14" s="8">
        <v>2.78</v>
      </c>
      <c r="I14" s="12">
        <v>0</v>
      </c>
    </row>
    <row r="15" spans="2:9" ht="15" customHeight="1" x14ac:dyDescent="0.2">
      <c r="B15" t="s">
        <v>46</v>
      </c>
      <c r="C15" s="12">
        <v>150</v>
      </c>
      <c r="D15" s="8">
        <v>24.39</v>
      </c>
      <c r="E15" s="12">
        <v>117</v>
      </c>
      <c r="F15" s="8">
        <v>30.55</v>
      </c>
      <c r="G15" s="12">
        <v>32</v>
      </c>
      <c r="H15" s="8">
        <v>14.81</v>
      </c>
      <c r="I15" s="12">
        <v>0</v>
      </c>
    </row>
    <row r="16" spans="2:9" ht="15" customHeight="1" x14ac:dyDescent="0.2">
      <c r="B16" t="s">
        <v>47</v>
      </c>
      <c r="C16" s="12">
        <v>70</v>
      </c>
      <c r="D16" s="8">
        <v>11.38</v>
      </c>
      <c r="E16" s="12">
        <v>53</v>
      </c>
      <c r="F16" s="8">
        <v>13.84</v>
      </c>
      <c r="G16" s="12">
        <v>13</v>
      </c>
      <c r="H16" s="8">
        <v>6.02</v>
      </c>
      <c r="I16" s="12">
        <v>0</v>
      </c>
    </row>
    <row r="17" spans="2:9" ht="15" customHeight="1" x14ac:dyDescent="0.2">
      <c r="B17" t="s">
        <v>48</v>
      </c>
      <c r="C17" s="12">
        <v>22</v>
      </c>
      <c r="D17" s="8">
        <v>3.58</v>
      </c>
      <c r="E17" s="12">
        <v>10</v>
      </c>
      <c r="F17" s="8">
        <v>2.61</v>
      </c>
      <c r="G17" s="12">
        <v>7</v>
      </c>
      <c r="H17" s="8">
        <v>3.24</v>
      </c>
      <c r="I17" s="12">
        <v>0</v>
      </c>
    </row>
    <row r="18" spans="2:9" ht="15" customHeight="1" x14ac:dyDescent="0.2">
      <c r="B18" t="s">
        <v>49</v>
      </c>
      <c r="C18" s="12">
        <v>17</v>
      </c>
      <c r="D18" s="8">
        <v>2.76</v>
      </c>
      <c r="E18" s="12">
        <v>14</v>
      </c>
      <c r="F18" s="8">
        <v>3.66</v>
      </c>
      <c r="G18" s="12">
        <v>1</v>
      </c>
      <c r="H18" s="8">
        <v>0.46</v>
      </c>
      <c r="I18" s="12">
        <v>1</v>
      </c>
    </row>
    <row r="19" spans="2:9" ht="15" customHeight="1" x14ac:dyDescent="0.2">
      <c r="B19" t="s">
        <v>50</v>
      </c>
      <c r="C19" s="12">
        <v>27</v>
      </c>
      <c r="D19" s="8">
        <v>4.3899999999999997</v>
      </c>
      <c r="E19" s="12">
        <v>10</v>
      </c>
      <c r="F19" s="8">
        <v>2.61</v>
      </c>
      <c r="G19" s="12">
        <v>14</v>
      </c>
      <c r="H19" s="8">
        <v>6.48</v>
      </c>
      <c r="I19" s="12">
        <v>1</v>
      </c>
    </row>
    <row r="20" spans="2:9" ht="15" customHeight="1" x14ac:dyDescent="0.2">
      <c r="B20" s="9" t="s">
        <v>243</v>
      </c>
      <c r="C20" s="12">
        <f>SUM(LTBL_10449[総数／事業所数])</f>
        <v>615</v>
      </c>
      <c r="E20" s="12">
        <f>SUBTOTAL(109,LTBL_10449[個人／事業所数])</f>
        <v>383</v>
      </c>
      <c r="G20" s="12">
        <f>SUBTOTAL(109,LTBL_10449[法人／事業所数])</f>
        <v>216</v>
      </c>
      <c r="I20" s="12">
        <f>SUBTOTAL(109,LTBL_10449[法人以外の団体／事業所数])</f>
        <v>3</v>
      </c>
    </row>
    <row r="21" spans="2:9" ht="15" customHeight="1" x14ac:dyDescent="0.2">
      <c r="E21" s="11">
        <f>LTBL_10449[[#Totals],[個人／事業所数]]/LTBL_10449[[#Totals],[総数／事業所数]]</f>
        <v>0.62276422764227646</v>
      </c>
      <c r="G21" s="11">
        <f>LTBL_10449[[#Totals],[法人／事業所数]]/LTBL_10449[[#Totals],[総数／事業所数]]</f>
        <v>0.35121951219512193</v>
      </c>
      <c r="I21" s="11">
        <f>LTBL_10449[[#Totals],[法人以外の団体／事業所数]]/LTBL_10449[[#Totals],[総数／事業所数]]</f>
        <v>4.8780487804878049E-3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88</v>
      </c>
      <c r="C24" s="12">
        <v>72</v>
      </c>
      <c r="D24" s="8">
        <v>11.71</v>
      </c>
      <c r="E24" s="12">
        <v>54</v>
      </c>
      <c r="F24" s="8">
        <v>14.1</v>
      </c>
      <c r="G24" s="12">
        <v>18</v>
      </c>
      <c r="H24" s="8">
        <v>8.33</v>
      </c>
      <c r="I24" s="12">
        <v>0</v>
      </c>
    </row>
    <row r="25" spans="2:9" ht="15" customHeight="1" x14ac:dyDescent="0.2">
      <c r="B25" t="s">
        <v>73</v>
      </c>
      <c r="C25" s="12">
        <v>72</v>
      </c>
      <c r="D25" s="8">
        <v>11.71</v>
      </c>
      <c r="E25" s="12">
        <v>62</v>
      </c>
      <c r="F25" s="8">
        <v>16.190000000000001</v>
      </c>
      <c r="G25" s="12">
        <v>10</v>
      </c>
      <c r="H25" s="8">
        <v>4.63</v>
      </c>
      <c r="I25" s="12">
        <v>0</v>
      </c>
    </row>
    <row r="26" spans="2:9" ht="15" customHeight="1" x14ac:dyDescent="0.2">
      <c r="B26" t="s">
        <v>59</v>
      </c>
      <c r="C26" s="12">
        <v>56</v>
      </c>
      <c r="D26" s="8">
        <v>9.11</v>
      </c>
      <c r="E26" s="12">
        <v>33</v>
      </c>
      <c r="F26" s="8">
        <v>8.6199999999999992</v>
      </c>
      <c r="G26" s="12">
        <v>23</v>
      </c>
      <c r="H26" s="8">
        <v>10.65</v>
      </c>
      <c r="I26" s="12">
        <v>0</v>
      </c>
    </row>
    <row r="27" spans="2:9" ht="15" customHeight="1" x14ac:dyDescent="0.2">
      <c r="B27" t="s">
        <v>74</v>
      </c>
      <c r="C27" s="12">
        <v>50</v>
      </c>
      <c r="D27" s="8">
        <v>8.1300000000000008</v>
      </c>
      <c r="E27" s="12">
        <v>44</v>
      </c>
      <c r="F27" s="8">
        <v>11.49</v>
      </c>
      <c r="G27" s="12">
        <v>5</v>
      </c>
      <c r="H27" s="8">
        <v>2.31</v>
      </c>
      <c r="I27" s="12">
        <v>0</v>
      </c>
    </row>
    <row r="28" spans="2:9" ht="15" customHeight="1" x14ac:dyDescent="0.2">
      <c r="B28" t="s">
        <v>66</v>
      </c>
      <c r="C28" s="12">
        <v>45</v>
      </c>
      <c r="D28" s="8">
        <v>7.32</v>
      </c>
      <c r="E28" s="12">
        <v>23</v>
      </c>
      <c r="F28" s="8">
        <v>6.01</v>
      </c>
      <c r="G28" s="12">
        <v>22</v>
      </c>
      <c r="H28" s="8">
        <v>10.19</v>
      </c>
      <c r="I28" s="12">
        <v>0</v>
      </c>
    </row>
    <row r="29" spans="2:9" ht="15" customHeight="1" x14ac:dyDescent="0.2">
      <c r="B29" t="s">
        <v>68</v>
      </c>
      <c r="C29" s="12">
        <v>44</v>
      </c>
      <c r="D29" s="8">
        <v>7.15</v>
      </c>
      <c r="E29" s="12">
        <v>31</v>
      </c>
      <c r="F29" s="8">
        <v>8.09</v>
      </c>
      <c r="G29" s="12">
        <v>12</v>
      </c>
      <c r="H29" s="8">
        <v>5.56</v>
      </c>
      <c r="I29" s="12">
        <v>1</v>
      </c>
    </row>
    <row r="30" spans="2:9" ht="15" customHeight="1" x14ac:dyDescent="0.2">
      <c r="B30" t="s">
        <v>60</v>
      </c>
      <c r="C30" s="12">
        <v>42</v>
      </c>
      <c r="D30" s="8">
        <v>6.83</v>
      </c>
      <c r="E30" s="12">
        <v>31</v>
      </c>
      <c r="F30" s="8">
        <v>8.09</v>
      </c>
      <c r="G30" s="12">
        <v>11</v>
      </c>
      <c r="H30" s="8">
        <v>5.09</v>
      </c>
      <c r="I30" s="12">
        <v>0</v>
      </c>
    </row>
    <row r="31" spans="2:9" ht="15" customHeight="1" x14ac:dyDescent="0.2">
      <c r="B31" t="s">
        <v>75</v>
      </c>
      <c r="C31" s="12">
        <v>22</v>
      </c>
      <c r="D31" s="8">
        <v>3.58</v>
      </c>
      <c r="E31" s="12">
        <v>10</v>
      </c>
      <c r="F31" s="8">
        <v>2.61</v>
      </c>
      <c r="G31" s="12">
        <v>7</v>
      </c>
      <c r="H31" s="8">
        <v>3.24</v>
      </c>
      <c r="I31" s="12">
        <v>0</v>
      </c>
    </row>
    <row r="32" spans="2:9" ht="15" customHeight="1" x14ac:dyDescent="0.2">
      <c r="B32" t="s">
        <v>67</v>
      </c>
      <c r="C32" s="12">
        <v>21</v>
      </c>
      <c r="D32" s="8">
        <v>3.41</v>
      </c>
      <c r="E32" s="12">
        <v>12</v>
      </c>
      <c r="F32" s="8">
        <v>3.13</v>
      </c>
      <c r="G32" s="12">
        <v>9</v>
      </c>
      <c r="H32" s="8">
        <v>4.17</v>
      </c>
      <c r="I32" s="12">
        <v>0</v>
      </c>
    </row>
    <row r="33" spans="2:9" ht="15" customHeight="1" x14ac:dyDescent="0.2">
      <c r="B33" t="s">
        <v>106</v>
      </c>
      <c r="C33" s="12">
        <v>14</v>
      </c>
      <c r="D33" s="8">
        <v>2.2799999999999998</v>
      </c>
      <c r="E33" s="12">
        <v>7</v>
      </c>
      <c r="F33" s="8">
        <v>1.83</v>
      </c>
      <c r="G33" s="12">
        <v>4</v>
      </c>
      <c r="H33" s="8">
        <v>1.85</v>
      </c>
      <c r="I33" s="12">
        <v>0</v>
      </c>
    </row>
    <row r="34" spans="2:9" ht="15" customHeight="1" x14ac:dyDescent="0.2">
      <c r="B34" t="s">
        <v>76</v>
      </c>
      <c r="C34" s="12">
        <v>14</v>
      </c>
      <c r="D34" s="8">
        <v>2.2799999999999998</v>
      </c>
      <c r="E34" s="12">
        <v>14</v>
      </c>
      <c r="F34" s="8">
        <v>3.66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61</v>
      </c>
      <c r="C35" s="12">
        <v>12</v>
      </c>
      <c r="D35" s="8">
        <v>1.95</v>
      </c>
      <c r="E35" s="12">
        <v>5</v>
      </c>
      <c r="F35" s="8">
        <v>1.31</v>
      </c>
      <c r="G35" s="12">
        <v>7</v>
      </c>
      <c r="H35" s="8">
        <v>3.24</v>
      </c>
      <c r="I35" s="12">
        <v>0</v>
      </c>
    </row>
    <row r="36" spans="2:9" ht="15" customHeight="1" x14ac:dyDescent="0.2">
      <c r="B36" t="s">
        <v>65</v>
      </c>
      <c r="C36" s="12">
        <v>12</v>
      </c>
      <c r="D36" s="8">
        <v>1.95</v>
      </c>
      <c r="E36" s="12">
        <v>8</v>
      </c>
      <c r="F36" s="8">
        <v>2.09</v>
      </c>
      <c r="G36" s="12">
        <v>4</v>
      </c>
      <c r="H36" s="8">
        <v>1.85</v>
      </c>
      <c r="I36" s="12">
        <v>0</v>
      </c>
    </row>
    <row r="37" spans="2:9" ht="15" customHeight="1" x14ac:dyDescent="0.2">
      <c r="B37" t="s">
        <v>70</v>
      </c>
      <c r="C37" s="12">
        <v>11</v>
      </c>
      <c r="D37" s="8">
        <v>1.79</v>
      </c>
      <c r="E37" s="12">
        <v>3</v>
      </c>
      <c r="F37" s="8">
        <v>0.78</v>
      </c>
      <c r="G37" s="12">
        <v>8</v>
      </c>
      <c r="H37" s="8">
        <v>3.7</v>
      </c>
      <c r="I37" s="12">
        <v>0</v>
      </c>
    </row>
    <row r="38" spans="2:9" ht="15" customHeight="1" x14ac:dyDescent="0.2">
      <c r="B38" t="s">
        <v>86</v>
      </c>
      <c r="C38" s="12">
        <v>9</v>
      </c>
      <c r="D38" s="8">
        <v>1.46</v>
      </c>
      <c r="E38" s="12">
        <v>5</v>
      </c>
      <c r="F38" s="8">
        <v>1.31</v>
      </c>
      <c r="G38" s="12">
        <v>4</v>
      </c>
      <c r="H38" s="8">
        <v>1.85</v>
      </c>
      <c r="I38" s="12">
        <v>0</v>
      </c>
    </row>
    <row r="39" spans="2:9" ht="15" customHeight="1" x14ac:dyDescent="0.2">
      <c r="B39" t="s">
        <v>78</v>
      </c>
      <c r="C39" s="12">
        <v>8</v>
      </c>
      <c r="D39" s="8">
        <v>1.3</v>
      </c>
      <c r="E39" s="12">
        <v>7</v>
      </c>
      <c r="F39" s="8">
        <v>1.83</v>
      </c>
      <c r="G39" s="12">
        <v>1</v>
      </c>
      <c r="H39" s="8">
        <v>0.46</v>
      </c>
      <c r="I39" s="12">
        <v>0</v>
      </c>
    </row>
    <row r="40" spans="2:9" ht="15" customHeight="1" x14ac:dyDescent="0.2">
      <c r="B40" t="s">
        <v>107</v>
      </c>
      <c r="C40" s="12">
        <v>8</v>
      </c>
      <c r="D40" s="8">
        <v>1.3</v>
      </c>
      <c r="E40" s="12">
        <v>0</v>
      </c>
      <c r="F40" s="8">
        <v>0</v>
      </c>
      <c r="G40" s="12">
        <v>8</v>
      </c>
      <c r="H40" s="8">
        <v>3.7</v>
      </c>
      <c r="I40" s="12">
        <v>0</v>
      </c>
    </row>
    <row r="41" spans="2:9" ht="15" customHeight="1" x14ac:dyDescent="0.2">
      <c r="B41" t="s">
        <v>87</v>
      </c>
      <c r="C41" s="12">
        <v>7</v>
      </c>
      <c r="D41" s="8">
        <v>1.1399999999999999</v>
      </c>
      <c r="E41" s="12">
        <v>1</v>
      </c>
      <c r="F41" s="8">
        <v>0.26</v>
      </c>
      <c r="G41" s="12">
        <v>6</v>
      </c>
      <c r="H41" s="8">
        <v>2.78</v>
      </c>
      <c r="I41" s="12">
        <v>0</v>
      </c>
    </row>
    <row r="42" spans="2:9" ht="15" customHeight="1" x14ac:dyDescent="0.2">
      <c r="B42" t="s">
        <v>72</v>
      </c>
      <c r="C42" s="12">
        <v>7</v>
      </c>
      <c r="D42" s="8">
        <v>1.1399999999999999</v>
      </c>
      <c r="E42" s="12">
        <v>3</v>
      </c>
      <c r="F42" s="8">
        <v>0.78</v>
      </c>
      <c r="G42" s="12">
        <v>4</v>
      </c>
      <c r="H42" s="8">
        <v>1.85</v>
      </c>
      <c r="I42" s="12">
        <v>0</v>
      </c>
    </row>
    <row r="43" spans="2:9" ht="15" customHeight="1" x14ac:dyDescent="0.2">
      <c r="B43" t="s">
        <v>98</v>
      </c>
      <c r="C43" s="12">
        <v>6</v>
      </c>
      <c r="D43" s="8">
        <v>0.98</v>
      </c>
      <c r="E43" s="12">
        <v>1</v>
      </c>
      <c r="F43" s="8">
        <v>0.26</v>
      </c>
      <c r="G43" s="12">
        <v>4</v>
      </c>
      <c r="H43" s="8">
        <v>1.85</v>
      </c>
      <c r="I43" s="12">
        <v>0</v>
      </c>
    </row>
    <row r="44" spans="2:9" ht="15" customHeight="1" x14ac:dyDescent="0.2">
      <c r="B44" t="s">
        <v>89</v>
      </c>
      <c r="C44" s="12">
        <v>6</v>
      </c>
      <c r="D44" s="8">
        <v>0.98</v>
      </c>
      <c r="E44" s="12">
        <v>2</v>
      </c>
      <c r="F44" s="8">
        <v>0.52</v>
      </c>
      <c r="G44" s="12">
        <v>4</v>
      </c>
      <c r="H44" s="8">
        <v>1.85</v>
      </c>
      <c r="I44" s="12">
        <v>0</v>
      </c>
    </row>
    <row r="47" spans="2:9" ht="33" customHeight="1" x14ac:dyDescent="0.2">
      <c r="B47" t="s">
        <v>245</v>
      </c>
      <c r="C47" s="10" t="s">
        <v>52</v>
      </c>
      <c r="D47" s="10" t="s">
        <v>53</v>
      </c>
      <c r="E47" s="10" t="s">
        <v>54</v>
      </c>
      <c r="F47" s="10" t="s">
        <v>55</v>
      </c>
      <c r="G47" s="10" t="s">
        <v>56</v>
      </c>
      <c r="H47" s="10" t="s">
        <v>57</v>
      </c>
      <c r="I47" s="10" t="s">
        <v>58</v>
      </c>
    </row>
    <row r="48" spans="2:9" ht="15" customHeight="1" x14ac:dyDescent="0.2">
      <c r="B48" t="s">
        <v>152</v>
      </c>
      <c r="C48" s="12">
        <v>58</v>
      </c>
      <c r="D48" s="8">
        <v>9.43</v>
      </c>
      <c r="E48" s="12">
        <v>44</v>
      </c>
      <c r="F48" s="8">
        <v>11.49</v>
      </c>
      <c r="G48" s="12">
        <v>14</v>
      </c>
      <c r="H48" s="8">
        <v>6.48</v>
      </c>
      <c r="I48" s="12">
        <v>0</v>
      </c>
    </row>
    <row r="49" spans="2:9" ht="15" customHeight="1" x14ac:dyDescent="0.2">
      <c r="B49" t="s">
        <v>122</v>
      </c>
      <c r="C49" s="12">
        <v>23</v>
      </c>
      <c r="D49" s="8">
        <v>3.74</v>
      </c>
      <c r="E49" s="12">
        <v>21</v>
      </c>
      <c r="F49" s="8">
        <v>5.48</v>
      </c>
      <c r="G49" s="12">
        <v>2</v>
      </c>
      <c r="H49" s="8">
        <v>0.93</v>
      </c>
      <c r="I49" s="12">
        <v>0</v>
      </c>
    </row>
    <row r="50" spans="2:9" ht="15" customHeight="1" x14ac:dyDescent="0.2">
      <c r="B50" t="s">
        <v>136</v>
      </c>
      <c r="C50" s="12">
        <v>22</v>
      </c>
      <c r="D50" s="8">
        <v>3.58</v>
      </c>
      <c r="E50" s="12">
        <v>22</v>
      </c>
      <c r="F50" s="8">
        <v>5.74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132</v>
      </c>
      <c r="C51" s="12">
        <v>21</v>
      </c>
      <c r="D51" s="8">
        <v>3.41</v>
      </c>
      <c r="E51" s="12">
        <v>17</v>
      </c>
      <c r="F51" s="8">
        <v>4.4400000000000004</v>
      </c>
      <c r="G51" s="12">
        <v>4</v>
      </c>
      <c r="H51" s="8">
        <v>1.85</v>
      </c>
      <c r="I51" s="12">
        <v>0</v>
      </c>
    </row>
    <row r="52" spans="2:9" ht="15" customHeight="1" x14ac:dyDescent="0.2">
      <c r="B52" t="s">
        <v>135</v>
      </c>
      <c r="C52" s="12">
        <v>18</v>
      </c>
      <c r="D52" s="8">
        <v>2.93</v>
      </c>
      <c r="E52" s="12">
        <v>18</v>
      </c>
      <c r="F52" s="8">
        <v>4.7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125</v>
      </c>
      <c r="C53" s="12">
        <v>17</v>
      </c>
      <c r="D53" s="8">
        <v>2.76</v>
      </c>
      <c r="E53" s="12">
        <v>8</v>
      </c>
      <c r="F53" s="8">
        <v>2.09</v>
      </c>
      <c r="G53" s="12">
        <v>9</v>
      </c>
      <c r="H53" s="8">
        <v>4.17</v>
      </c>
      <c r="I53" s="12">
        <v>0</v>
      </c>
    </row>
    <row r="54" spans="2:9" ht="15" customHeight="1" x14ac:dyDescent="0.2">
      <c r="B54" t="s">
        <v>129</v>
      </c>
      <c r="C54" s="12">
        <v>17</v>
      </c>
      <c r="D54" s="8">
        <v>2.76</v>
      </c>
      <c r="E54" s="12">
        <v>15</v>
      </c>
      <c r="F54" s="8">
        <v>3.92</v>
      </c>
      <c r="G54" s="12">
        <v>1</v>
      </c>
      <c r="H54" s="8">
        <v>0.46</v>
      </c>
      <c r="I54" s="12">
        <v>1</v>
      </c>
    </row>
    <row r="55" spans="2:9" ht="15" customHeight="1" x14ac:dyDescent="0.2">
      <c r="B55" t="s">
        <v>153</v>
      </c>
      <c r="C55" s="12">
        <v>16</v>
      </c>
      <c r="D55" s="8">
        <v>2.6</v>
      </c>
      <c r="E55" s="12">
        <v>14</v>
      </c>
      <c r="F55" s="8">
        <v>3.66</v>
      </c>
      <c r="G55" s="12">
        <v>2</v>
      </c>
      <c r="H55" s="8">
        <v>0.93</v>
      </c>
      <c r="I55" s="12">
        <v>0</v>
      </c>
    </row>
    <row r="56" spans="2:9" ht="15" customHeight="1" x14ac:dyDescent="0.2">
      <c r="B56" t="s">
        <v>120</v>
      </c>
      <c r="C56" s="12">
        <v>15</v>
      </c>
      <c r="D56" s="8">
        <v>2.44</v>
      </c>
      <c r="E56" s="12">
        <v>4</v>
      </c>
      <c r="F56" s="8">
        <v>1.04</v>
      </c>
      <c r="G56" s="12">
        <v>11</v>
      </c>
      <c r="H56" s="8">
        <v>5.09</v>
      </c>
      <c r="I56" s="12">
        <v>0</v>
      </c>
    </row>
    <row r="57" spans="2:9" ht="15" customHeight="1" x14ac:dyDescent="0.2">
      <c r="B57" t="s">
        <v>162</v>
      </c>
      <c r="C57" s="12">
        <v>13</v>
      </c>
      <c r="D57" s="8">
        <v>2.11</v>
      </c>
      <c r="E57" s="12">
        <v>6</v>
      </c>
      <c r="F57" s="8">
        <v>1.57</v>
      </c>
      <c r="G57" s="12">
        <v>7</v>
      </c>
      <c r="H57" s="8">
        <v>3.24</v>
      </c>
      <c r="I57" s="12">
        <v>0</v>
      </c>
    </row>
    <row r="58" spans="2:9" ht="15" customHeight="1" x14ac:dyDescent="0.2">
      <c r="B58" t="s">
        <v>127</v>
      </c>
      <c r="C58" s="12">
        <v>12</v>
      </c>
      <c r="D58" s="8">
        <v>1.95</v>
      </c>
      <c r="E58" s="12">
        <v>4</v>
      </c>
      <c r="F58" s="8">
        <v>1.04</v>
      </c>
      <c r="G58" s="12">
        <v>8</v>
      </c>
      <c r="H58" s="8">
        <v>3.7</v>
      </c>
      <c r="I58" s="12">
        <v>0</v>
      </c>
    </row>
    <row r="59" spans="2:9" ht="15" customHeight="1" x14ac:dyDescent="0.2">
      <c r="B59" t="s">
        <v>148</v>
      </c>
      <c r="C59" s="12">
        <v>12</v>
      </c>
      <c r="D59" s="8">
        <v>1.95</v>
      </c>
      <c r="E59" s="12">
        <v>11</v>
      </c>
      <c r="F59" s="8">
        <v>2.87</v>
      </c>
      <c r="G59" s="12">
        <v>1</v>
      </c>
      <c r="H59" s="8">
        <v>0.46</v>
      </c>
      <c r="I59" s="12">
        <v>0</v>
      </c>
    </row>
    <row r="60" spans="2:9" ht="15" customHeight="1" x14ac:dyDescent="0.2">
      <c r="B60" t="s">
        <v>185</v>
      </c>
      <c r="C60" s="12">
        <v>11</v>
      </c>
      <c r="D60" s="8">
        <v>1.79</v>
      </c>
      <c r="E60" s="12">
        <v>8</v>
      </c>
      <c r="F60" s="8">
        <v>2.09</v>
      </c>
      <c r="G60" s="12">
        <v>3</v>
      </c>
      <c r="H60" s="8">
        <v>1.39</v>
      </c>
      <c r="I60" s="12">
        <v>0</v>
      </c>
    </row>
    <row r="61" spans="2:9" ht="15" customHeight="1" x14ac:dyDescent="0.2">
      <c r="B61" t="s">
        <v>205</v>
      </c>
      <c r="C61" s="12">
        <v>10</v>
      </c>
      <c r="D61" s="8">
        <v>1.63</v>
      </c>
      <c r="E61" s="12">
        <v>9</v>
      </c>
      <c r="F61" s="8">
        <v>2.35</v>
      </c>
      <c r="G61" s="12">
        <v>1</v>
      </c>
      <c r="H61" s="8">
        <v>0.46</v>
      </c>
      <c r="I61" s="12">
        <v>0</v>
      </c>
    </row>
    <row r="62" spans="2:9" ht="15" customHeight="1" x14ac:dyDescent="0.2">
      <c r="B62" t="s">
        <v>137</v>
      </c>
      <c r="C62" s="12">
        <v>10</v>
      </c>
      <c r="D62" s="8">
        <v>1.63</v>
      </c>
      <c r="E62" s="12">
        <v>7</v>
      </c>
      <c r="F62" s="8">
        <v>1.83</v>
      </c>
      <c r="G62" s="12">
        <v>3</v>
      </c>
      <c r="H62" s="8">
        <v>1.39</v>
      </c>
      <c r="I62" s="12">
        <v>0</v>
      </c>
    </row>
    <row r="63" spans="2:9" ht="15" customHeight="1" x14ac:dyDescent="0.2">
      <c r="B63" t="s">
        <v>121</v>
      </c>
      <c r="C63" s="12">
        <v>9</v>
      </c>
      <c r="D63" s="8">
        <v>1.46</v>
      </c>
      <c r="E63" s="12">
        <v>3</v>
      </c>
      <c r="F63" s="8">
        <v>0.78</v>
      </c>
      <c r="G63" s="12">
        <v>6</v>
      </c>
      <c r="H63" s="8">
        <v>2.78</v>
      </c>
      <c r="I63" s="12">
        <v>0</v>
      </c>
    </row>
    <row r="64" spans="2:9" ht="15" customHeight="1" x14ac:dyDescent="0.2">
      <c r="B64" t="s">
        <v>133</v>
      </c>
      <c r="C64" s="12">
        <v>9</v>
      </c>
      <c r="D64" s="8">
        <v>1.46</v>
      </c>
      <c r="E64" s="12">
        <v>9</v>
      </c>
      <c r="F64" s="8">
        <v>2.35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138</v>
      </c>
      <c r="C65" s="12">
        <v>9</v>
      </c>
      <c r="D65" s="8">
        <v>1.46</v>
      </c>
      <c r="E65" s="12">
        <v>9</v>
      </c>
      <c r="F65" s="8">
        <v>2.35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168</v>
      </c>
      <c r="C66" s="12">
        <v>8</v>
      </c>
      <c r="D66" s="8">
        <v>1.3</v>
      </c>
      <c r="E66" s="12">
        <v>5</v>
      </c>
      <c r="F66" s="8">
        <v>1.31</v>
      </c>
      <c r="G66" s="12">
        <v>3</v>
      </c>
      <c r="H66" s="8">
        <v>1.39</v>
      </c>
      <c r="I66" s="12">
        <v>0</v>
      </c>
    </row>
    <row r="67" spans="2:9" ht="15" customHeight="1" x14ac:dyDescent="0.2">
      <c r="B67" t="s">
        <v>123</v>
      </c>
      <c r="C67" s="12">
        <v>8</v>
      </c>
      <c r="D67" s="8">
        <v>1.3</v>
      </c>
      <c r="E67" s="12">
        <v>3</v>
      </c>
      <c r="F67" s="8">
        <v>0.78</v>
      </c>
      <c r="G67" s="12">
        <v>5</v>
      </c>
      <c r="H67" s="8">
        <v>2.31</v>
      </c>
      <c r="I67" s="12">
        <v>0</v>
      </c>
    </row>
    <row r="68" spans="2:9" ht="15" customHeight="1" x14ac:dyDescent="0.2">
      <c r="B68" t="s">
        <v>126</v>
      </c>
      <c r="C68" s="12">
        <v>8</v>
      </c>
      <c r="D68" s="8">
        <v>1.3</v>
      </c>
      <c r="E68" s="12">
        <v>3</v>
      </c>
      <c r="F68" s="8">
        <v>0.78</v>
      </c>
      <c r="G68" s="12">
        <v>5</v>
      </c>
      <c r="H68" s="8">
        <v>2.31</v>
      </c>
      <c r="I68" s="12">
        <v>0</v>
      </c>
    </row>
    <row r="69" spans="2:9" ht="15" customHeight="1" x14ac:dyDescent="0.2">
      <c r="B69" t="s">
        <v>161</v>
      </c>
      <c r="C69" s="12">
        <v>8</v>
      </c>
      <c r="D69" s="8">
        <v>1.3</v>
      </c>
      <c r="E69" s="12">
        <v>7</v>
      </c>
      <c r="F69" s="8">
        <v>1.83</v>
      </c>
      <c r="G69" s="12">
        <v>1</v>
      </c>
      <c r="H69" s="8">
        <v>0.46</v>
      </c>
      <c r="I69" s="12">
        <v>0</v>
      </c>
    </row>
    <row r="70" spans="2:9" ht="15" customHeight="1" x14ac:dyDescent="0.2">
      <c r="B70" t="s">
        <v>193</v>
      </c>
      <c r="C70" s="12">
        <v>8</v>
      </c>
      <c r="D70" s="8">
        <v>1.3</v>
      </c>
      <c r="E70" s="12">
        <v>0</v>
      </c>
      <c r="F70" s="8">
        <v>0</v>
      </c>
      <c r="G70" s="12">
        <v>3</v>
      </c>
      <c r="H70" s="8">
        <v>1.39</v>
      </c>
      <c r="I70" s="12">
        <v>0</v>
      </c>
    </row>
    <row r="71" spans="2:9" ht="15" customHeight="1" x14ac:dyDescent="0.2">
      <c r="B71" t="s">
        <v>139</v>
      </c>
      <c r="C71" s="12">
        <v>8</v>
      </c>
      <c r="D71" s="8">
        <v>1.3</v>
      </c>
      <c r="E71" s="12">
        <v>7</v>
      </c>
      <c r="F71" s="8">
        <v>1.83</v>
      </c>
      <c r="G71" s="12">
        <v>1</v>
      </c>
      <c r="H71" s="8">
        <v>0.46</v>
      </c>
      <c r="I71" s="12">
        <v>0</v>
      </c>
    </row>
    <row r="73" spans="2:9" ht="15" customHeight="1" x14ac:dyDescent="0.2">
      <c r="B73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22403-FC96-4F5F-8587-3B9EFEC77BB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276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113</v>
      </c>
      <c r="D6" s="8">
        <v>17.600000000000001</v>
      </c>
      <c r="E6" s="12">
        <v>33</v>
      </c>
      <c r="F6" s="8">
        <v>10.15</v>
      </c>
      <c r="G6" s="12">
        <v>80</v>
      </c>
      <c r="H6" s="8">
        <v>25.81</v>
      </c>
      <c r="I6" s="12">
        <v>0</v>
      </c>
    </row>
    <row r="7" spans="2:9" ht="15" customHeight="1" x14ac:dyDescent="0.2">
      <c r="B7" t="s">
        <v>38</v>
      </c>
      <c r="C7" s="12">
        <v>87</v>
      </c>
      <c r="D7" s="8">
        <v>13.55</v>
      </c>
      <c r="E7" s="12">
        <v>31</v>
      </c>
      <c r="F7" s="8">
        <v>9.5399999999999991</v>
      </c>
      <c r="G7" s="12">
        <v>56</v>
      </c>
      <c r="H7" s="8">
        <v>18.059999999999999</v>
      </c>
      <c r="I7" s="12">
        <v>0</v>
      </c>
    </row>
    <row r="8" spans="2:9" ht="15" customHeight="1" x14ac:dyDescent="0.2">
      <c r="B8" t="s">
        <v>39</v>
      </c>
      <c r="C8" s="12">
        <v>4</v>
      </c>
      <c r="D8" s="8">
        <v>0.62</v>
      </c>
      <c r="E8" s="12">
        <v>0</v>
      </c>
      <c r="F8" s="8">
        <v>0</v>
      </c>
      <c r="G8" s="12">
        <v>4</v>
      </c>
      <c r="H8" s="8">
        <v>1.29</v>
      </c>
      <c r="I8" s="12">
        <v>0</v>
      </c>
    </row>
    <row r="9" spans="2:9" ht="15" customHeight="1" x14ac:dyDescent="0.2">
      <c r="B9" t="s">
        <v>40</v>
      </c>
      <c r="C9" s="12">
        <v>3</v>
      </c>
      <c r="D9" s="8">
        <v>0.47</v>
      </c>
      <c r="E9" s="12">
        <v>1</v>
      </c>
      <c r="F9" s="8">
        <v>0.31</v>
      </c>
      <c r="G9" s="12">
        <v>1</v>
      </c>
      <c r="H9" s="8">
        <v>0.32</v>
      </c>
      <c r="I9" s="12">
        <v>1</v>
      </c>
    </row>
    <row r="10" spans="2:9" ht="15" customHeight="1" x14ac:dyDescent="0.2">
      <c r="B10" t="s">
        <v>41</v>
      </c>
      <c r="C10" s="12">
        <v>7</v>
      </c>
      <c r="D10" s="8">
        <v>1.0900000000000001</v>
      </c>
      <c r="E10" s="12">
        <v>0</v>
      </c>
      <c r="F10" s="8">
        <v>0</v>
      </c>
      <c r="G10" s="12">
        <v>7</v>
      </c>
      <c r="H10" s="8">
        <v>2.2599999999999998</v>
      </c>
      <c r="I10" s="12">
        <v>0</v>
      </c>
    </row>
    <row r="11" spans="2:9" ht="15" customHeight="1" x14ac:dyDescent="0.2">
      <c r="B11" t="s">
        <v>42</v>
      </c>
      <c r="C11" s="12">
        <v>121</v>
      </c>
      <c r="D11" s="8">
        <v>18.850000000000001</v>
      </c>
      <c r="E11" s="12">
        <v>49</v>
      </c>
      <c r="F11" s="8">
        <v>15.08</v>
      </c>
      <c r="G11" s="12">
        <v>71</v>
      </c>
      <c r="H11" s="8">
        <v>22.9</v>
      </c>
      <c r="I11" s="12">
        <v>1</v>
      </c>
    </row>
    <row r="12" spans="2:9" ht="15" customHeight="1" x14ac:dyDescent="0.2">
      <c r="B12" t="s">
        <v>43</v>
      </c>
      <c r="C12" s="12">
        <v>3</v>
      </c>
      <c r="D12" s="8">
        <v>0.47</v>
      </c>
      <c r="E12" s="12">
        <v>1</v>
      </c>
      <c r="F12" s="8">
        <v>0.31</v>
      </c>
      <c r="G12" s="12">
        <v>2</v>
      </c>
      <c r="H12" s="8">
        <v>0.65</v>
      </c>
      <c r="I12" s="12">
        <v>0</v>
      </c>
    </row>
    <row r="13" spans="2:9" ht="15" customHeight="1" x14ac:dyDescent="0.2">
      <c r="B13" t="s">
        <v>44</v>
      </c>
      <c r="C13" s="12">
        <v>77</v>
      </c>
      <c r="D13" s="8">
        <v>11.99</v>
      </c>
      <c r="E13" s="12">
        <v>51</v>
      </c>
      <c r="F13" s="8">
        <v>15.69</v>
      </c>
      <c r="G13" s="12">
        <v>26</v>
      </c>
      <c r="H13" s="8">
        <v>8.39</v>
      </c>
      <c r="I13" s="12">
        <v>0</v>
      </c>
    </row>
    <row r="14" spans="2:9" ht="15" customHeight="1" x14ac:dyDescent="0.2">
      <c r="B14" t="s">
        <v>45</v>
      </c>
      <c r="C14" s="12">
        <v>25</v>
      </c>
      <c r="D14" s="8">
        <v>3.89</v>
      </c>
      <c r="E14" s="12">
        <v>16</v>
      </c>
      <c r="F14" s="8">
        <v>4.92</v>
      </c>
      <c r="G14" s="12">
        <v>9</v>
      </c>
      <c r="H14" s="8">
        <v>2.9</v>
      </c>
      <c r="I14" s="12">
        <v>0</v>
      </c>
    </row>
    <row r="15" spans="2:9" ht="15" customHeight="1" x14ac:dyDescent="0.2">
      <c r="B15" t="s">
        <v>46</v>
      </c>
      <c r="C15" s="12">
        <v>37</v>
      </c>
      <c r="D15" s="8">
        <v>5.76</v>
      </c>
      <c r="E15" s="12">
        <v>30</v>
      </c>
      <c r="F15" s="8">
        <v>9.23</v>
      </c>
      <c r="G15" s="12">
        <v>7</v>
      </c>
      <c r="H15" s="8">
        <v>2.2599999999999998</v>
      </c>
      <c r="I15" s="12">
        <v>0</v>
      </c>
    </row>
    <row r="16" spans="2:9" ht="15" customHeight="1" x14ac:dyDescent="0.2">
      <c r="B16" t="s">
        <v>47</v>
      </c>
      <c r="C16" s="12">
        <v>76</v>
      </c>
      <c r="D16" s="8">
        <v>11.84</v>
      </c>
      <c r="E16" s="12">
        <v>63</v>
      </c>
      <c r="F16" s="8">
        <v>19.38</v>
      </c>
      <c r="G16" s="12">
        <v>12</v>
      </c>
      <c r="H16" s="8">
        <v>3.87</v>
      </c>
      <c r="I16" s="12">
        <v>0</v>
      </c>
    </row>
    <row r="17" spans="2:9" ht="15" customHeight="1" x14ac:dyDescent="0.2">
      <c r="B17" t="s">
        <v>48</v>
      </c>
      <c r="C17" s="12">
        <v>22</v>
      </c>
      <c r="D17" s="8">
        <v>3.43</v>
      </c>
      <c r="E17" s="12">
        <v>17</v>
      </c>
      <c r="F17" s="8">
        <v>5.23</v>
      </c>
      <c r="G17" s="12">
        <v>4</v>
      </c>
      <c r="H17" s="8">
        <v>1.29</v>
      </c>
      <c r="I17" s="12">
        <v>0</v>
      </c>
    </row>
    <row r="18" spans="2:9" ht="15" customHeight="1" x14ac:dyDescent="0.2">
      <c r="B18" t="s">
        <v>49</v>
      </c>
      <c r="C18" s="12">
        <v>36</v>
      </c>
      <c r="D18" s="8">
        <v>5.61</v>
      </c>
      <c r="E18" s="12">
        <v>22</v>
      </c>
      <c r="F18" s="8">
        <v>6.77</v>
      </c>
      <c r="G18" s="12">
        <v>12</v>
      </c>
      <c r="H18" s="8">
        <v>3.87</v>
      </c>
      <c r="I18" s="12">
        <v>0</v>
      </c>
    </row>
    <row r="19" spans="2:9" ht="15" customHeight="1" x14ac:dyDescent="0.2">
      <c r="B19" t="s">
        <v>50</v>
      </c>
      <c r="C19" s="12">
        <v>31</v>
      </c>
      <c r="D19" s="8">
        <v>4.83</v>
      </c>
      <c r="E19" s="12">
        <v>11</v>
      </c>
      <c r="F19" s="8">
        <v>3.38</v>
      </c>
      <c r="G19" s="12">
        <v>19</v>
      </c>
      <c r="H19" s="8">
        <v>6.13</v>
      </c>
      <c r="I19" s="12">
        <v>0</v>
      </c>
    </row>
    <row r="20" spans="2:9" ht="15" customHeight="1" x14ac:dyDescent="0.2">
      <c r="B20" s="9" t="s">
        <v>243</v>
      </c>
      <c r="C20" s="12">
        <f>SUM(LTBL_10464[総数／事業所数])</f>
        <v>642</v>
      </c>
      <c r="E20" s="12">
        <f>SUBTOTAL(109,LTBL_10464[個人／事業所数])</f>
        <v>325</v>
      </c>
      <c r="G20" s="12">
        <f>SUBTOTAL(109,LTBL_10464[法人／事業所数])</f>
        <v>310</v>
      </c>
      <c r="I20" s="12">
        <f>SUBTOTAL(109,LTBL_10464[法人以外の団体／事業所数])</f>
        <v>2</v>
      </c>
    </row>
    <row r="21" spans="2:9" ht="15" customHeight="1" x14ac:dyDescent="0.2">
      <c r="E21" s="11">
        <f>LTBL_10464[[#Totals],[個人／事業所数]]/LTBL_10464[[#Totals],[総数／事業所数]]</f>
        <v>0.50623052959501558</v>
      </c>
      <c r="G21" s="11">
        <f>LTBL_10464[[#Totals],[法人／事業所数]]/LTBL_10464[[#Totals],[総数／事業所数]]</f>
        <v>0.48286604361370716</v>
      </c>
      <c r="I21" s="11">
        <f>LTBL_10464[[#Totals],[法人以外の団体／事業所数]]/LTBL_10464[[#Totals],[総数／事業所数]]</f>
        <v>3.1152647975077881E-3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70</v>
      </c>
      <c r="C24" s="12">
        <v>66</v>
      </c>
      <c r="D24" s="8">
        <v>10.28</v>
      </c>
      <c r="E24" s="12">
        <v>49</v>
      </c>
      <c r="F24" s="8">
        <v>15.08</v>
      </c>
      <c r="G24" s="12">
        <v>17</v>
      </c>
      <c r="H24" s="8">
        <v>5.48</v>
      </c>
      <c r="I24" s="12">
        <v>0</v>
      </c>
    </row>
    <row r="25" spans="2:9" ht="15" customHeight="1" x14ac:dyDescent="0.2">
      <c r="B25" t="s">
        <v>74</v>
      </c>
      <c r="C25" s="12">
        <v>66</v>
      </c>
      <c r="D25" s="8">
        <v>10.28</v>
      </c>
      <c r="E25" s="12">
        <v>58</v>
      </c>
      <c r="F25" s="8">
        <v>17.850000000000001</v>
      </c>
      <c r="G25" s="12">
        <v>8</v>
      </c>
      <c r="H25" s="8">
        <v>2.58</v>
      </c>
      <c r="I25" s="12">
        <v>0</v>
      </c>
    </row>
    <row r="26" spans="2:9" ht="15" customHeight="1" x14ac:dyDescent="0.2">
      <c r="B26" t="s">
        <v>59</v>
      </c>
      <c r="C26" s="12">
        <v>45</v>
      </c>
      <c r="D26" s="8">
        <v>7.01</v>
      </c>
      <c r="E26" s="12">
        <v>12</v>
      </c>
      <c r="F26" s="8">
        <v>3.69</v>
      </c>
      <c r="G26" s="12">
        <v>33</v>
      </c>
      <c r="H26" s="8">
        <v>10.65</v>
      </c>
      <c r="I26" s="12">
        <v>0</v>
      </c>
    </row>
    <row r="27" spans="2:9" ht="15" customHeight="1" x14ac:dyDescent="0.2">
      <c r="B27" t="s">
        <v>60</v>
      </c>
      <c r="C27" s="12">
        <v>39</v>
      </c>
      <c r="D27" s="8">
        <v>6.07</v>
      </c>
      <c r="E27" s="12">
        <v>15</v>
      </c>
      <c r="F27" s="8">
        <v>4.62</v>
      </c>
      <c r="G27" s="12">
        <v>24</v>
      </c>
      <c r="H27" s="8">
        <v>7.74</v>
      </c>
      <c r="I27" s="12">
        <v>0</v>
      </c>
    </row>
    <row r="28" spans="2:9" ht="15" customHeight="1" x14ac:dyDescent="0.2">
      <c r="B28" t="s">
        <v>73</v>
      </c>
      <c r="C28" s="12">
        <v>31</v>
      </c>
      <c r="D28" s="8">
        <v>4.83</v>
      </c>
      <c r="E28" s="12">
        <v>30</v>
      </c>
      <c r="F28" s="8">
        <v>9.23</v>
      </c>
      <c r="G28" s="12">
        <v>1</v>
      </c>
      <c r="H28" s="8">
        <v>0.32</v>
      </c>
      <c r="I28" s="12">
        <v>0</v>
      </c>
    </row>
    <row r="29" spans="2:9" ht="15" customHeight="1" x14ac:dyDescent="0.2">
      <c r="B29" t="s">
        <v>61</v>
      </c>
      <c r="C29" s="12">
        <v>29</v>
      </c>
      <c r="D29" s="8">
        <v>4.5199999999999996</v>
      </c>
      <c r="E29" s="12">
        <v>6</v>
      </c>
      <c r="F29" s="8">
        <v>1.85</v>
      </c>
      <c r="G29" s="12">
        <v>23</v>
      </c>
      <c r="H29" s="8">
        <v>7.42</v>
      </c>
      <c r="I29" s="12">
        <v>0</v>
      </c>
    </row>
    <row r="30" spans="2:9" ht="15" customHeight="1" x14ac:dyDescent="0.2">
      <c r="B30" t="s">
        <v>68</v>
      </c>
      <c r="C30" s="12">
        <v>26</v>
      </c>
      <c r="D30" s="8">
        <v>4.05</v>
      </c>
      <c r="E30" s="12">
        <v>11</v>
      </c>
      <c r="F30" s="8">
        <v>3.38</v>
      </c>
      <c r="G30" s="12">
        <v>15</v>
      </c>
      <c r="H30" s="8">
        <v>4.84</v>
      </c>
      <c r="I30" s="12">
        <v>0</v>
      </c>
    </row>
    <row r="31" spans="2:9" ht="15" customHeight="1" x14ac:dyDescent="0.2">
      <c r="B31" t="s">
        <v>63</v>
      </c>
      <c r="C31" s="12">
        <v>25</v>
      </c>
      <c r="D31" s="8">
        <v>3.89</v>
      </c>
      <c r="E31" s="12">
        <v>11</v>
      </c>
      <c r="F31" s="8">
        <v>3.38</v>
      </c>
      <c r="G31" s="12">
        <v>14</v>
      </c>
      <c r="H31" s="8">
        <v>4.5199999999999996</v>
      </c>
      <c r="I31" s="12">
        <v>0</v>
      </c>
    </row>
    <row r="32" spans="2:9" ht="15" customHeight="1" x14ac:dyDescent="0.2">
      <c r="B32" t="s">
        <v>76</v>
      </c>
      <c r="C32" s="12">
        <v>24</v>
      </c>
      <c r="D32" s="8">
        <v>3.74</v>
      </c>
      <c r="E32" s="12">
        <v>22</v>
      </c>
      <c r="F32" s="8">
        <v>6.77</v>
      </c>
      <c r="G32" s="12">
        <v>2</v>
      </c>
      <c r="H32" s="8">
        <v>0.65</v>
      </c>
      <c r="I32" s="12">
        <v>0</v>
      </c>
    </row>
    <row r="33" spans="2:9" ht="15" customHeight="1" x14ac:dyDescent="0.2">
      <c r="B33" t="s">
        <v>75</v>
      </c>
      <c r="C33" s="12">
        <v>22</v>
      </c>
      <c r="D33" s="8">
        <v>3.43</v>
      </c>
      <c r="E33" s="12">
        <v>17</v>
      </c>
      <c r="F33" s="8">
        <v>5.23</v>
      </c>
      <c r="G33" s="12">
        <v>4</v>
      </c>
      <c r="H33" s="8">
        <v>1.29</v>
      </c>
      <c r="I33" s="12">
        <v>0</v>
      </c>
    </row>
    <row r="34" spans="2:9" ht="15" customHeight="1" x14ac:dyDescent="0.2">
      <c r="B34" t="s">
        <v>66</v>
      </c>
      <c r="C34" s="12">
        <v>21</v>
      </c>
      <c r="D34" s="8">
        <v>3.27</v>
      </c>
      <c r="E34" s="12">
        <v>14</v>
      </c>
      <c r="F34" s="8">
        <v>4.3099999999999996</v>
      </c>
      <c r="G34" s="12">
        <v>6</v>
      </c>
      <c r="H34" s="8">
        <v>1.94</v>
      </c>
      <c r="I34" s="12">
        <v>1</v>
      </c>
    </row>
    <row r="35" spans="2:9" ht="15" customHeight="1" x14ac:dyDescent="0.2">
      <c r="B35" t="s">
        <v>67</v>
      </c>
      <c r="C35" s="12">
        <v>18</v>
      </c>
      <c r="D35" s="8">
        <v>2.8</v>
      </c>
      <c r="E35" s="12">
        <v>9</v>
      </c>
      <c r="F35" s="8">
        <v>2.77</v>
      </c>
      <c r="G35" s="12">
        <v>9</v>
      </c>
      <c r="H35" s="8">
        <v>2.9</v>
      </c>
      <c r="I35" s="12">
        <v>0</v>
      </c>
    </row>
    <row r="36" spans="2:9" ht="15" customHeight="1" x14ac:dyDescent="0.2">
      <c r="B36" t="s">
        <v>64</v>
      </c>
      <c r="C36" s="12">
        <v>15</v>
      </c>
      <c r="D36" s="8">
        <v>2.34</v>
      </c>
      <c r="E36" s="12">
        <v>1</v>
      </c>
      <c r="F36" s="8">
        <v>0.31</v>
      </c>
      <c r="G36" s="12">
        <v>14</v>
      </c>
      <c r="H36" s="8">
        <v>4.5199999999999996</v>
      </c>
      <c r="I36" s="12">
        <v>0</v>
      </c>
    </row>
    <row r="37" spans="2:9" ht="15" customHeight="1" x14ac:dyDescent="0.2">
      <c r="B37" t="s">
        <v>81</v>
      </c>
      <c r="C37" s="12">
        <v>14</v>
      </c>
      <c r="D37" s="8">
        <v>2.1800000000000002</v>
      </c>
      <c r="E37" s="12">
        <v>3</v>
      </c>
      <c r="F37" s="8">
        <v>0.92</v>
      </c>
      <c r="G37" s="12">
        <v>11</v>
      </c>
      <c r="H37" s="8">
        <v>3.55</v>
      </c>
      <c r="I37" s="12">
        <v>0</v>
      </c>
    </row>
    <row r="38" spans="2:9" ht="15" customHeight="1" x14ac:dyDescent="0.2">
      <c r="B38" t="s">
        <v>78</v>
      </c>
      <c r="C38" s="12">
        <v>14</v>
      </c>
      <c r="D38" s="8">
        <v>2.1800000000000002</v>
      </c>
      <c r="E38" s="12">
        <v>8</v>
      </c>
      <c r="F38" s="8">
        <v>2.46</v>
      </c>
      <c r="G38" s="12">
        <v>6</v>
      </c>
      <c r="H38" s="8">
        <v>1.94</v>
      </c>
      <c r="I38" s="12">
        <v>0</v>
      </c>
    </row>
    <row r="39" spans="2:9" ht="15" customHeight="1" x14ac:dyDescent="0.2">
      <c r="B39" t="s">
        <v>71</v>
      </c>
      <c r="C39" s="12">
        <v>12</v>
      </c>
      <c r="D39" s="8">
        <v>1.87</v>
      </c>
      <c r="E39" s="12">
        <v>8</v>
      </c>
      <c r="F39" s="8">
        <v>2.46</v>
      </c>
      <c r="G39" s="12">
        <v>4</v>
      </c>
      <c r="H39" s="8">
        <v>1.29</v>
      </c>
      <c r="I39" s="12">
        <v>0</v>
      </c>
    </row>
    <row r="40" spans="2:9" ht="15" customHeight="1" x14ac:dyDescent="0.2">
      <c r="B40" t="s">
        <v>72</v>
      </c>
      <c r="C40" s="12">
        <v>12</v>
      </c>
      <c r="D40" s="8">
        <v>1.87</v>
      </c>
      <c r="E40" s="12">
        <v>8</v>
      </c>
      <c r="F40" s="8">
        <v>2.46</v>
      </c>
      <c r="G40" s="12">
        <v>4</v>
      </c>
      <c r="H40" s="8">
        <v>1.29</v>
      </c>
      <c r="I40" s="12">
        <v>0</v>
      </c>
    </row>
    <row r="41" spans="2:9" ht="15" customHeight="1" x14ac:dyDescent="0.2">
      <c r="B41" t="s">
        <v>77</v>
      </c>
      <c r="C41" s="12">
        <v>12</v>
      </c>
      <c r="D41" s="8">
        <v>1.87</v>
      </c>
      <c r="E41" s="12">
        <v>0</v>
      </c>
      <c r="F41" s="8">
        <v>0</v>
      </c>
      <c r="G41" s="12">
        <v>10</v>
      </c>
      <c r="H41" s="8">
        <v>3.23</v>
      </c>
      <c r="I41" s="12">
        <v>0</v>
      </c>
    </row>
    <row r="42" spans="2:9" ht="15" customHeight="1" x14ac:dyDescent="0.2">
      <c r="B42" t="s">
        <v>82</v>
      </c>
      <c r="C42" s="12">
        <v>10</v>
      </c>
      <c r="D42" s="8">
        <v>1.56</v>
      </c>
      <c r="E42" s="12">
        <v>1</v>
      </c>
      <c r="F42" s="8">
        <v>0.31</v>
      </c>
      <c r="G42" s="12">
        <v>9</v>
      </c>
      <c r="H42" s="8">
        <v>2.9</v>
      </c>
      <c r="I42" s="12">
        <v>0</v>
      </c>
    </row>
    <row r="43" spans="2:9" ht="15" customHeight="1" x14ac:dyDescent="0.2">
      <c r="B43" t="s">
        <v>69</v>
      </c>
      <c r="C43" s="12">
        <v>10</v>
      </c>
      <c r="D43" s="8">
        <v>1.56</v>
      </c>
      <c r="E43" s="12">
        <v>2</v>
      </c>
      <c r="F43" s="8">
        <v>0.62</v>
      </c>
      <c r="G43" s="12">
        <v>8</v>
      </c>
      <c r="H43" s="8">
        <v>2.58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131</v>
      </c>
      <c r="C47" s="12">
        <v>56</v>
      </c>
      <c r="D47" s="8">
        <v>8.7200000000000006</v>
      </c>
      <c r="E47" s="12">
        <v>46</v>
      </c>
      <c r="F47" s="8">
        <v>14.15</v>
      </c>
      <c r="G47" s="12">
        <v>10</v>
      </c>
      <c r="H47" s="8">
        <v>3.23</v>
      </c>
      <c r="I47" s="12">
        <v>0</v>
      </c>
    </row>
    <row r="48" spans="2:9" ht="15" customHeight="1" x14ac:dyDescent="0.2">
      <c r="B48" t="s">
        <v>136</v>
      </c>
      <c r="C48" s="12">
        <v>39</v>
      </c>
      <c r="D48" s="8">
        <v>6.07</v>
      </c>
      <c r="E48" s="12">
        <v>35</v>
      </c>
      <c r="F48" s="8">
        <v>10.77</v>
      </c>
      <c r="G48" s="12">
        <v>4</v>
      </c>
      <c r="H48" s="8">
        <v>1.29</v>
      </c>
      <c r="I48" s="12">
        <v>0</v>
      </c>
    </row>
    <row r="49" spans="2:9" ht="15" customHeight="1" x14ac:dyDescent="0.2">
      <c r="B49" t="s">
        <v>135</v>
      </c>
      <c r="C49" s="12">
        <v>20</v>
      </c>
      <c r="D49" s="8">
        <v>3.12</v>
      </c>
      <c r="E49" s="12">
        <v>20</v>
      </c>
      <c r="F49" s="8">
        <v>6.15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138</v>
      </c>
      <c r="C50" s="12">
        <v>18</v>
      </c>
      <c r="D50" s="8">
        <v>2.8</v>
      </c>
      <c r="E50" s="12">
        <v>17</v>
      </c>
      <c r="F50" s="8">
        <v>5.23</v>
      </c>
      <c r="G50" s="12">
        <v>1</v>
      </c>
      <c r="H50" s="8">
        <v>0.32</v>
      </c>
      <c r="I50" s="12">
        <v>0</v>
      </c>
    </row>
    <row r="51" spans="2:9" ht="15" customHeight="1" x14ac:dyDescent="0.2">
      <c r="B51" t="s">
        <v>127</v>
      </c>
      <c r="C51" s="12">
        <v>15</v>
      </c>
      <c r="D51" s="8">
        <v>2.34</v>
      </c>
      <c r="E51" s="12">
        <v>6</v>
      </c>
      <c r="F51" s="8">
        <v>1.85</v>
      </c>
      <c r="G51" s="12">
        <v>9</v>
      </c>
      <c r="H51" s="8">
        <v>2.9</v>
      </c>
      <c r="I51" s="12">
        <v>0</v>
      </c>
    </row>
    <row r="52" spans="2:9" ht="15" customHeight="1" x14ac:dyDescent="0.2">
      <c r="B52" t="s">
        <v>137</v>
      </c>
      <c r="C52" s="12">
        <v>15</v>
      </c>
      <c r="D52" s="8">
        <v>2.34</v>
      </c>
      <c r="E52" s="12">
        <v>12</v>
      </c>
      <c r="F52" s="8">
        <v>3.69</v>
      </c>
      <c r="G52" s="12">
        <v>3</v>
      </c>
      <c r="H52" s="8">
        <v>0.97</v>
      </c>
      <c r="I52" s="12">
        <v>0</v>
      </c>
    </row>
    <row r="53" spans="2:9" ht="15" customHeight="1" x14ac:dyDescent="0.2">
      <c r="B53" t="s">
        <v>139</v>
      </c>
      <c r="C53" s="12">
        <v>14</v>
      </c>
      <c r="D53" s="8">
        <v>2.1800000000000002</v>
      </c>
      <c r="E53" s="12">
        <v>8</v>
      </c>
      <c r="F53" s="8">
        <v>2.46</v>
      </c>
      <c r="G53" s="12">
        <v>6</v>
      </c>
      <c r="H53" s="8">
        <v>1.94</v>
      </c>
      <c r="I53" s="12">
        <v>0</v>
      </c>
    </row>
    <row r="54" spans="2:9" ht="15" customHeight="1" x14ac:dyDescent="0.2">
      <c r="B54" t="s">
        <v>120</v>
      </c>
      <c r="C54" s="12">
        <v>13</v>
      </c>
      <c r="D54" s="8">
        <v>2.02</v>
      </c>
      <c r="E54" s="12">
        <v>0</v>
      </c>
      <c r="F54" s="8">
        <v>0</v>
      </c>
      <c r="G54" s="12">
        <v>13</v>
      </c>
      <c r="H54" s="8">
        <v>4.1900000000000004</v>
      </c>
      <c r="I54" s="12">
        <v>0</v>
      </c>
    </row>
    <row r="55" spans="2:9" ht="15" customHeight="1" x14ac:dyDescent="0.2">
      <c r="B55" t="s">
        <v>149</v>
      </c>
      <c r="C55" s="12">
        <v>13</v>
      </c>
      <c r="D55" s="8">
        <v>2.02</v>
      </c>
      <c r="E55" s="12">
        <v>4</v>
      </c>
      <c r="F55" s="8">
        <v>1.23</v>
      </c>
      <c r="G55" s="12">
        <v>9</v>
      </c>
      <c r="H55" s="8">
        <v>2.9</v>
      </c>
      <c r="I55" s="12">
        <v>0</v>
      </c>
    </row>
    <row r="56" spans="2:9" ht="15" customHeight="1" x14ac:dyDescent="0.2">
      <c r="B56" t="s">
        <v>123</v>
      </c>
      <c r="C56" s="12">
        <v>11</v>
      </c>
      <c r="D56" s="8">
        <v>1.71</v>
      </c>
      <c r="E56" s="12">
        <v>1</v>
      </c>
      <c r="F56" s="8">
        <v>0.31</v>
      </c>
      <c r="G56" s="12">
        <v>10</v>
      </c>
      <c r="H56" s="8">
        <v>3.23</v>
      </c>
      <c r="I56" s="12">
        <v>0</v>
      </c>
    </row>
    <row r="57" spans="2:9" ht="15" customHeight="1" x14ac:dyDescent="0.2">
      <c r="B57" t="s">
        <v>124</v>
      </c>
      <c r="C57" s="12">
        <v>11</v>
      </c>
      <c r="D57" s="8">
        <v>1.71</v>
      </c>
      <c r="E57" s="12">
        <v>4</v>
      </c>
      <c r="F57" s="8">
        <v>1.23</v>
      </c>
      <c r="G57" s="12">
        <v>7</v>
      </c>
      <c r="H57" s="8">
        <v>2.2599999999999998</v>
      </c>
      <c r="I57" s="12">
        <v>0</v>
      </c>
    </row>
    <row r="58" spans="2:9" ht="15" customHeight="1" x14ac:dyDescent="0.2">
      <c r="B58" t="s">
        <v>121</v>
      </c>
      <c r="C58" s="12">
        <v>10</v>
      </c>
      <c r="D58" s="8">
        <v>1.56</v>
      </c>
      <c r="E58" s="12">
        <v>1</v>
      </c>
      <c r="F58" s="8">
        <v>0.31</v>
      </c>
      <c r="G58" s="12">
        <v>9</v>
      </c>
      <c r="H58" s="8">
        <v>2.9</v>
      </c>
      <c r="I58" s="12">
        <v>0</v>
      </c>
    </row>
    <row r="59" spans="2:9" ht="15" customHeight="1" x14ac:dyDescent="0.2">
      <c r="B59" t="s">
        <v>122</v>
      </c>
      <c r="C59" s="12">
        <v>10</v>
      </c>
      <c r="D59" s="8">
        <v>1.56</v>
      </c>
      <c r="E59" s="12">
        <v>7</v>
      </c>
      <c r="F59" s="8">
        <v>2.15</v>
      </c>
      <c r="G59" s="12">
        <v>3</v>
      </c>
      <c r="H59" s="8">
        <v>0.97</v>
      </c>
      <c r="I59" s="12">
        <v>0</v>
      </c>
    </row>
    <row r="60" spans="2:9" ht="15" customHeight="1" x14ac:dyDescent="0.2">
      <c r="B60" t="s">
        <v>157</v>
      </c>
      <c r="C60" s="12">
        <v>9</v>
      </c>
      <c r="D60" s="8">
        <v>1.4</v>
      </c>
      <c r="E60" s="12">
        <v>1</v>
      </c>
      <c r="F60" s="8">
        <v>0.31</v>
      </c>
      <c r="G60" s="12">
        <v>8</v>
      </c>
      <c r="H60" s="8">
        <v>2.58</v>
      </c>
      <c r="I60" s="12">
        <v>0</v>
      </c>
    </row>
    <row r="61" spans="2:9" ht="15" customHeight="1" x14ac:dyDescent="0.2">
      <c r="B61" t="s">
        <v>129</v>
      </c>
      <c r="C61" s="12">
        <v>9</v>
      </c>
      <c r="D61" s="8">
        <v>1.4</v>
      </c>
      <c r="E61" s="12">
        <v>6</v>
      </c>
      <c r="F61" s="8">
        <v>1.85</v>
      </c>
      <c r="G61" s="12">
        <v>3</v>
      </c>
      <c r="H61" s="8">
        <v>0.97</v>
      </c>
      <c r="I61" s="12">
        <v>0</v>
      </c>
    </row>
    <row r="62" spans="2:9" ht="15" customHeight="1" x14ac:dyDescent="0.2">
      <c r="B62" t="s">
        <v>130</v>
      </c>
      <c r="C62" s="12">
        <v>9</v>
      </c>
      <c r="D62" s="8">
        <v>1.4</v>
      </c>
      <c r="E62" s="12">
        <v>3</v>
      </c>
      <c r="F62" s="8">
        <v>0.92</v>
      </c>
      <c r="G62" s="12">
        <v>6</v>
      </c>
      <c r="H62" s="8">
        <v>1.94</v>
      </c>
      <c r="I62" s="12">
        <v>0</v>
      </c>
    </row>
    <row r="63" spans="2:9" ht="15" customHeight="1" x14ac:dyDescent="0.2">
      <c r="B63" t="s">
        <v>160</v>
      </c>
      <c r="C63" s="12">
        <v>8</v>
      </c>
      <c r="D63" s="8">
        <v>1.25</v>
      </c>
      <c r="E63" s="12">
        <v>4</v>
      </c>
      <c r="F63" s="8">
        <v>1.23</v>
      </c>
      <c r="G63" s="12">
        <v>4</v>
      </c>
      <c r="H63" s="8">
        <v>1.29</v>
      </c>
      <c r="I63" s="12">
        <v>0</v>
      </c>
    </row>
    <row r="64" spans="2:9" ht="15" customHeight="1" x14ac:dyDescent="0.2">
      <c r="B64" t="s">
        <v>168</v>
      </c>
      <c r="C64" s="12">
        <v>8</v>
      </c>
      <c r="D64" s="8">
        <v>1.25</v>
      </c>
      <c r="E64" s="12">
        <v>2</v>
      </c>
      <c r="F64" s="8">
        <v>0.62</v>
      </c>
      <c r="G64" s="12">
        <v>6</v>
      </c>
      <c r="H64" s="8">
        <v>1.94</v>
      </c>
      <c r="I64" s="12">
        <v>0</v>
      </c>
    </row>
    <row r="65" spans="2:9" ht="15" customHeight="1" x14ac:dyDescent="0.2">
      <c r="B65" t="s">
        <v>165</v>
      </c>
      <c r="C65" s="12">
        <v>8</v>
      </c>
      <c r="D65" s="8">
        <v>1.25</v>
      </c>
      <c r="E65" s="12">
        <v>1</v>
      </c>
      <c r="F65" s="8">
        <v>0.31</v>
      </c>
      <c r="G65" s="12">
        <v>7</v>
      </c>
      <c r="H65" s="8">
        <v>2.2599999999999998</v>
      </c>
      <c r="I65" s="12">
        <v>0</v>
      </c>
    </row>
    <row r="66" spans="2:9" ht="15" customHeight="1" x14ac:dyDescent="0.2">
      <c r="B66" t="s">
        <v>125</v>
      </c>
      <c r="C66" s="12">
        <v>8</v>
      </c>
      <c r="D66" s="8">
        <v>1.25</v>
      </c>
      <c r="E66" s="12">
        <v>7</v>
      </c>
      <c r="F66" s="8">
        <v>2.15</v>
      </c>
      <c r="G66" s="12">
        <v>1</v>
      </c>
      <c r="H66" s="8">
        <v>0.32</v>
      </c>
      <c r="I66" s="12">
        <v>0</v>
      </c>
    </row>
    <row r="67" spans="2:9" ht="15" customHeight="1" x14ac:dyDescent="0.2">
      <c r="B67" t="s">
        <v>140</v>
      </c>
      <c r="C67" s="12">
        <v>8</v>
      </c>
      <c r="D67" s="8">
        <v>1.25</v>
      </c>
      <c r="E67" s="12">
        <v>1</v>
      </c>
      <c r="F67" s="8">
        <v>0.31</v>
      </c>
      <c r="G67" s="12">
        <v>7</v>
      </c>
      <c r="H67" s="8">
        <v>2.2599999999999998</v>
      </c>
      <c r="I67" s="12">
        <v>0</v>
      </c>
    </row>
    <row r="69" spans="2:9" ht="15" customHeight="1" x14ac:dyDescent="0.2">
      <c r="B69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1C218-1441-493D-8D1B-C9F7AFB956C6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277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2</v>
      </c>
      <c r="D5" s="8">
        <v>0.53</v>
      </c>
      <c r="E5" s="12">
        <v>0</v>
      </c>
      <c r="F5" s="8">
        <v>0</v>
      </c>
      <c r="G5" s="12">
        <v>2</v>
      </c>
      <c r="H5" s="8">
        <v>1.33</v>
      </c>
      <c r="I5" s="12">
        <v>0</v>
      </c>
    </row>
    <row r="6" spans="2:9" ht="15" customHeight="1" x14ac:dyDescent="0.2">
      <c r="B6" t="s">
        <v>37</v>
      </c>
      <c r="C6" s="12">
        <v>89</v>
      </c>
      <c r="D6" s="8">
        <v>23.61</v>
      </c>
      <c r="E6" s="12">
        <v>47</v>
      </c>
      <c r="F6" s="8">
        <v>21.36</v>
      </c>
      <c r="G6" s="12">
        <v>42</v>
      </c>
      <c r="H6" s="8">
        <v>28</v>
      </c>
      <c r="I6" s="12">
        <v>0</v>
      </c>
    </row>
    <row r="7" spans="2:9" ht="15" customHeight="1" x14ac:dyDescent="0.2">
      <c r="B7" t="s">
        <v>38</v>
      </c>
      <c r="C7" s="12">
        <v>63</v>
      </c>
      <c r="D7" s="8">
        <v>16.71</v>
      </c>
      <c r="E7" s="12">
        <v>24</v>
      </c>
      <c r="F7" s="8">
        <v>10.91</v>
      </c>
      <c r="G7" s="12">
        <v>39</v>
      </c>
      <c r="H7" s="8">
        <v>26</v>
      </c>
      <c r="I7" s="12">
        <v>0</v>
      </c>
    </row>
    <row r="8" spans="2:9" ht="15" customHeight="1" x14ac:dyDescent="0.2">
      <c r="B8" t="s">
        <v>39</v>
      </c>
      <c r="C8" s="12">
        <v>3</v>
      </c>
      <c r="D8" s="8">
        <v>0.8</v>
      </c>
      <c r="E8" s="12">
        <v>0</v>
      </c>
      <c r="F8" s="8">
        <v>0</v>
      </c>
      <c r="G8" s="12">
        <v>3</v>
      </c>
      <c r="H8" s="8">
        <v>2</v>
      </c>
      <c r="I8" s="12">
        <v>0</v>
      </c>
    </row>
    <row r="9" spans="2:9" ht="15" customHeight="1" x14ac:dyDescent="0.2">
      <c r="B9" t="s">
        <v>40</v>
      </c>
      <c r="C9" s="12">
        <v>1</v>
      </c>
      <c r="D9" s="8">
        <v>0.27</v>
      </c>
      <c r="E9" s="12">
        <v>1</v>
      </c>
      <c r="F9" s="8">
        <v>0.45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41</v>
      </c>
      <c r="C10" s="12">
        <v>4</v>
      </c>
      <c r="D10" s="8">
        <v>1.06</v>
      </c>
      <c r="E10" s="12">
        <v>0</v>
      </c>
      <c r="F10" s="8">
        <v>0</v>
      </c>
      <c r="G10" s="12">
        <v>4</v>
      </c>
      <c r="H10" s="8">
        <v>2.67</v>
      </c>
      <c r="I10" s="12">
        <v>0</v>
      </c>
    </row>
    <row r="11" spans="2:9" ht="15" customHeight="1" x14ac:dyDescent="0.2">
      <c r="B11" t="s">
        <v>42</v>
      </c>
      <c r="C11" s="12">
        <v>80</v>
      </c>
      <c r="D11" s="8">
        <v>21.22</v>
      </c>
      <c r="E11" s="12">
        <v>51</v>
      </c>
      <c r="F11" s="8">
        <v>23.18</v>
      </c>
      <c r="G11" s="12">
        <v>29</v>
      </c>
      <c r="H11" s="8">
        <v>19.329999999999998</v>
      </c>
      <c r="I11" s="12">
        <v>0</v>
      </c>
    </row>
    <row r="12" spans="2:9" ht="15" customHeight="1" x14ac:dyDescent="0.2">
      <c r="B12" t="s">
        <v>43</v>
      </c>
      <c r="C12" s="12">
        <v>1</v>
      </c>
      <c r="D12" s="8">
        <v>0.27</v>
      </c>
      <c r="E12" s="12">
        <v>0</v>
      </c>
      <c r="F12" s="8">
        <v>0</v>
      </c>
      <c r="G12" s="12">
        <v>1</v>
      </c>
      <c r="H12" s="8">
        <v>0.67</v>
      </c>
      <c r="I12" s="12">
        <v>0</v>
      </c>
    </row>
    <row r="13" spans="2:9" ht="15" customHeight="1" x14ac:dyDescent="0.2">
      <c r="B13" t="s">
        <v>44</v>
      </c>
      <c r="C13" s="12">
        <v>7</v>
      </c>
      <c r="D13" s="8">
        <v>1.86</v>
      </c>
      <c r="E13" s="12">
        <v>3</v>
      </c>
      <c r="F13" s="8">
        <v>1.36</v>
      </c>
      <c r="G13" s="12">
        <v>4</v>
      </c>
      <c r="H13" s="8">
        <v>2.67</v>
      </c>
      <c r="I13" s="12">
        <v>0</v>
      </c>
    </row>
    <row r="14" spans="2:9" ht="15" customHeight="1" x14ac:dyDescent="0.2">
      <c r="B14" t="s">
        <v>45</v>
      </c>
      <c r="C14" s="12">
        <v>11</v>
      </c>
      <c r="D14" s="8">
        <v>2.92</v>
      </c>
      <c r="E14" s="12">
        <v>5</v>
      </c>
      <c r="F14" s="8">
        <v>2.27</v>
      </c>
      <c r="G14" s="12">
        <v>6</v>
      </c>
      <c r="H14" s="8">
        <v>4</v>
      </c>
      <c r="I14" s="12">
        <v>0</v>
      </c>
    </row>
    <row r="15" spans="2:9" ht="15" customHeight="1" x14ac:dyDescent="0.2">
      <c r="B15" t="s">
        <v>46</v>
      </c>
      <c r="C15" s="12">
        <v>26</v>
      </c>
      <c r="D15" s="8">
        <v>6.9</v>
      </c>
      <c r="E15" s="12">
        <v>24</v>
      </c>
      <c r="F15" s="8">
        <v>10.91</v>
      </c>
      <c r="G15" s="12">
        <v>2</v>
      </c>
      <c r="H15" s="8">
        <v>1.33</v>
      </c>
      <c r="I15" s="12">
        <v>0</v>
      </c>
    </row>
    <row r="16" spans="2:9" ht="15" customHeight="1" x14ac:dyDescent="0.2">
      <c r="B16" t="s">
        <v>47</v>
      </c>
      <c r="C16" s="12">
        <v>43</v>
      </c>
      <c r="D16" s="8">
        <v>11.41</v>
      </c>
      <c r="E16" s="12">
        <v>35</v>
      </c>
      <c r="F16" s="8">
        <v>15.91</v>
      </c>
      <c r="G16" s="12">
        <v>7</v>
      </c>
      <c r="H16" s="8">
        <v>4.67</v>
      </c>
      <c r="I16" s="12">
        <v>0</v>
      </c>
    </row>
    <row r="17" spans="2:9" ht="15" customHeight="1" x14ac:dyDescent="0.2">
      <c r="B17" t="s">
        <v>48</v>
      </c>
      <c r="C17" s="12">
        <v>12</v>
      </c>
      <c r="D17" s="8">
        <v>3.18</v>
      </c>
      <c r="E17" s="12">
        <v>5</v>
      </c>
      <c r="F17" s="8">
        <v>2.27</v>
      </c>
      <c r="G17" s="12">
        <v>2</v>
      </c>
      <c r="H17" s="8">
        <v>1.33</v>
      </c>
      <c r="I17" s="12">
        <v>0</v>
      </c>
    </row>
    <row r="18" spans="2:9" ht="15" customHeight="1" x14ac:dyDescent="0.2">
      <c r="B18" t="s">
        <v>49</v>
      </c>
      <c r="C18" s="12">
        <v>14</v>
      </c>
      <c r="D18" s="8">
        <v>3.71</v>
      </c>
      <c r="E18" s="12">
        <v>10</v>
      </c>
      <c r="F18" s="8">
        <v>4.55</v>
      </c>
      <c r="G18" s="12">
        <v>3</v>
      </c>
      <c r="H18" s="8">
        <v>2</v>
      </c>
      <c r="I18" s="12">
        <v>0</v>
      </c>
    </row>
    <row r="19" spans="2:9" ht="15" customHeight="1" x14ac:dyDescent="0.2">
      <c r="B19" t="s">
        <v>50</v>
      </c>
      <c r="C19" s="12">
        <v>21</v>
      </c>
      <c r="D19" s="8">
        <v>5.57</v>
      </c>
      <c r="E19" s="12">
        <v>15</v>
      </c>
      <c r="F19" s="8">
        <v>6.82</v>
      </c>
      <c r="G19" s="12">
        <v>6</v>
      </c>
      <c r="H19" s="8">
        <v>4</v>
      </c>
      <c r="I19" s="12">
        <v>0</v>
      </c>
    </row>
    <row r="20" spans="2:9" ht="15" customHeight="1" x14ac:dyDescent="0.2">
      <c r="B20" s="9" t="s">
        <v>243</v>
      </c>
      <c r="C20" s="12">
        <f>SUM(LTBL_10521[総数／事業所数])</f>
        <v>377</v>
      </c>
      <c r="E20" s="12">
        <f>SUBTOTAL(109,LTBL_10521[個人／事業所数])</f>
        <v>220</v>
      </c>
      <c r="G20" s="12">
        <f>SUBTOTAL(109,LTBL_10521[法人／事業所数])</f>
        <v>150</v>
      </c>
      <c r="I20" s="12">
        <f>SUBTOTAL(109,LTBL_10521[法人以外の団体／事業所数])</f>
        <v>0</v>
      </c>
    </row>
    <row r="21" spans="2:9" ht="15" customHeight="1" x14ac:dyDescent="0.2">
      <c r="E21" s="11">
        <f>LTBL_10521[[#Totals],[個人／事業所数]]/LTBL_10521[[#Totals],[総数／事業所数]]</f>
        <v>0.58355437665782495</v>
      </c>
      <c r="G21" s="11">
        <f>LTBL_10521[[#Totals],[法人／事業所数]]/LTBL_10521[[#Totals],[総数／事業所数]]</f>
        <v>0.39787798408488062</v>
      </c>
      <c r="I21" s="11">
        <f>LTBL_10521[[#Totals],[法人以外の団体／事業所数]]/LTBL_10521[[#Totals],[総数／事業所数]]</f>
        <v>0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59</v>
      </c>
      <c r="C24" s="12">
        <v>37</v>
      </c>
      <c r="D24" s="8">
        <v>9.81</v>
      </c>
      <c r="E24" s="12">
        <v>17</v>
      </c>
      <c r="F24" s="8">
        <v>7.73</v>
      </c>
      <c r="G24" s="12">
        <v>20</v>
      </c>
      <c r="H24" s="8">
        <v>13.33</v>
      </c>
      <c r="I24" s="12">
        <v>0</v>
      </c>
    </row>
    <row r="25" spans="2:9" ht="15" customHeight="1" x14ac:dyDescent="0.2">
      <c r="B25" t="s">
        <v>74</v>
      </c>
      <c r="C25" s="12">
        <v>36</v>
      </c>
      <c r="D25" s="8">
        <v>9.5500000000000007</v>
      </c>
      <c r="E25" s="12">
        <v>31</v>
      </c>
      <c r="F25" s="8">
        <v>14.09</v>
      </c>
      <c r="G25" s="12">
        <v>5</v>
      </c>
      <c r="H25" s="8">
        <v>3.33</v>
      </c>
      <c r="I25" s="12">
        <v>0</v>
      </c>
    </row>
    <row r="26" spans="2:9" ht="15" customHeight="1" x14ac:dyDescent="0.2">
      <c r="B26" t="s">
        <v>60</v>
      </c>
      <c r="C26" s="12">
        <v>32</v>
      </c>
      <c r="D26" s="8">
        <v>8.49</v>
      </c>
      <c r="E26" s="12">
        <v>20</v>
      </c>
      <c r="F26" s="8">
        <v>9.09</v>
      </c>
      <c r="G26" s="12">
        <v>12</v>
      </c>
      <c r="H26" s="8">
        <v>8</v>
      </c>
      <c r="I26" s="12">
        <v>0</v>
      </c>
    </row>
    <row r="27" spans="2:9" ht="15" customHeight="1" x14ac:dyDescent="0.2">
      <c r="B27" t="s">
        <v>68</v>
      </c>
      <c r="C27" s="12">
        <v>26</v>
      </c>
      <c r="D27" s="8">
        <v>6.9</v>
      </c>
      <c r="E27" s="12">
        <v>17</v>
      </c>
      <c r="F27" s="8">
        <v>7.73</v>
      </c>
      <c r="G27" s="12">
        <v>9</v>
      </c>
      <c r="H27" s="8">
        <v>6</v>
      </c>
      <c r="I27" s="12">
        <v>0</v>
      </c>
    </row>
    <row r="28" spans="2:9" ht="15" customHeight="1" x14ac:dyDescent="0.2">
      <c r="B28" t="s">
        <v>73</v>
      </c>
      <c r="C28" s="12">
        <v>25</v>
      </c>
      <c r="D28" s="8">
        <v>6.63</v>
      </c>
      <c r="E28" s="12">
        <v>24</v>
      </c>
      <c r="F28" s="8">
        <v>10.91</v>
      </c>
      <c r="G28" s="12">
        <v>1</v>
      </c>
      <c r="H28" s="8">
        <v>0.67</v>
      </c>
      <c r="I28" s="12">
        <v>0</v>
      </c>
    </row>
    <row r="29" spans="2:9" ht="15" customHeight="1" x14ac:dyDescent="0.2">
      <c r="B29" t="s">
        <v>61</v>
      </c>
      <c r="C29" s="12">
        <v>20</v>
      </c>
      <c r="D29" s="8">
        <v>5.31</v>
      </c>
      <c r="E29" s="12">
        <v>10</v>
      </c>
      <c r="F29" s="8">
        <v>4.55</v>
      </c>
      <c r="G29" s="12">
        <v>10</v>
      </c>
      <c r="H29" s="8">
        <v>6.67</v>
      </c>
      <c r="I29" s="12">
        <v>0</v>
      </c>
    </row>
    <row r="30" spans="2:9" ht="15" customHeight="1" x14ac:dyDescent="0.2">
      <c r="B30" t="s">
        <v>67</v>
      </c>
      <c r="C30" s="12">
        <v>16</v>
      </c>
      <c r="D30" s="8">
        <v>4.24</v>
      </c>
      <c r="E30" s="12">
        <v>12</v>
      </c>
      <c r="F30" s="8">
        <v>5.45</v>
      </c>
      <c r="G30" s="12">
        <v>4</v>
      </c>
      <c r="H30" s="8">
        <v>2.67</v>
      </c>
      <c r="I30" s="12">
        <v>0</v>
      </c>
    </row>
    <row r="31" spans="2:9" ht="15" customHeight="1" x14ac:dyDescent="0.2">
      <c r="B31" t="s">
        <v>63</v>
      </c>
      <c r="C31" s="12">
        <v>15</v>
      </c>
      <c r="D31" s="8">
        <v>3.98</v>
      </c>
      <c r="E31" s="12">
        <v>7</v>
      </c>
      <c r="F31" s="8">
        <v>3.18</v>
      </c>
      <c r="G31" s="12">
        <v>8</v>
      </c>
      <c r="H31" s="8">
        <v>5.33</v>
      </c>
      <c r="I31" s="12">
        <v>0</v>
      </c>
    </row>
    <row r="32" spans="2:9" ht="15" customHeight="1" x14ac:dyDescent="0.2">
      <c r="B32" t="s">
        <v>66</v>
      </c>
      <c r="C32" s="12">
        <v>15</v>
      </c>
      <c r="D32" s="8">
        <v>3.98</v>
      </c>
      <c r="E32" s="12">
        <v>13</v>
      </c>
      <c r="F32" s="8">
        <v>5.91</v>
      </c>
      <c r="G32" s="12">
        <v>2</v>
      </c>
      <c r="H32" s="8">
        <v>1.33</v>
      </c>
      <c r="I32" s="12">
        <v>0</v>
      </c>
    </row>
    <row r="33" spans="2:9" ht="15" customHeight="1" x14ac:dyDescent="0.2">
      <c r="B33" t="s">
        <v>78</v>
      </c>
      <c r="C33" s="12">
        <v>15</v>
      </c>
      <c r="D33" s="8">
        <v>3.98</v>
      </c>
      <c r="E33" s="12">
        <v>12</v>
      </c>
      <c r="F33" s="8">
        <v>5.45</v>
      </c>
      <c r="G33" s="12">
        <v>3</v>
      </c>
      <c r="H33" s="8">
        <v>2</v>
      </c>
      <c r="I33" s="12">
        <v>0</v>
      </c>
    </row>
    <row r="34" spans="2:9" ht="15" customHeight="1" x14ac:dyDescent="0.2">
      <c r="B34" t="s">
        <v>76</v>
      </c>
      <c r="C34" s="12">
        <v>13</v>
      </c>
      <c r="D34" s="8">
        <v>3.45</v>
      </c>
      <c r="E34" s="12">
        <v>10</v>
      </c>
      <c r="F34" s="8">
        <v>4.55</v>
      </c>
      <c r="G34" s="12">
        <v>3</v>
      </c>
      <c r="H34" s="8">
        <v>2</v>
      </c>
      <c r="I34" s="12">
        <v>0</v>
      </c>
    </row>
    <row r="35" spans="2:9" ht="15" customHeight="1" x14ac:dyDescent="0.2">
      <c r="B35" t="s">
        <v>75</v>
      </c>
      <c r="C35" s="12">
        <v>12</v>
      </c>
      <c r="D35" s="8">
        <v>3.18</v>
      </c>
      <c r="E35" s="12">
        <v>5</v>
      </c>
      <c r="F35" s="8">
        <v>2.27</v>
      </c>
      <c r="G35" s="12">
        <v>2</v>
      </c>
      <c r="H35" s="8">
        <v>1.33</v>
      </c>
      <c r="I35" s="12">
        <v>0</v>
      </c>
    </row>
    <row r="36" spans="2:9" ht="15" customHeight="1" x14ac:dyDescent="0.2">
      <c r="B36" t="s">
        <v>82</v>
      </c>
      <c r="C36" s="12">
        <v>9</v>
      </c>
      <c r="D36" s="8">
        <v>2.39</v>
      </c>
      <c r="E36" s="12">
        <v>2</v>
      </c>
      <c r="F36" s="8">
        <v>0.91</v>
      </c>
      <c r="G36" s="12">
        <v>7</v>
      </c>
      <c r="H36" s="8">
        <v>4.67</v>
      </c>
      <c r="I36" s="12">
        <v>0</v>
      </c>
    </row>
    <row r="37" spans="2:9" ht="15" customHeight="1" x14ac:dyDescent="0.2">
      <c r="B37" t="s">
        <v>72</v>
      </c>
      <c r="C37" s="12">
        <v>8</v>
      </c>
      <c r="D37" s="8">
        <v>2.12</v>
      </c>
      <c r="E37" s="12">
        <v>3</v>
      </c>
      <c r="F37" s="8">
        <v>1.36</v>
      </c>
      <c r="G37" s="12">
        <v>5</v>
      </c>
      <c r="H37" s="8">
        <v>3.33</v>
      </c>
      <c r="I37" s="12">
        <v>0</v>
      </c>
    </row>
    <row r="38" spans="2:9" ht="15" customHeight="1" x14ac:dyDescent="0.2">
      <c r="B38" t="s">
        <v>83</v>
      </c>
      <c r="C38" s="12">
        <v>7</v>
      </c>
      <c r="D38" s="8">
        <v>1.86</v>
      </c>
      <c r="E38" s="12">
        <v>3</v>
      </c>
      <c r="F38" s="8">
        <v>1.36</v>
      </c>
      <c r="G38" s="12">
        <v>4</v>
      </c>
      <c r="H38" s="8">
        <v>2.67</v>
      </c>
      <c r="I38" s="12">
        <v>0</v>
      </c>
    </row>
    <row r="39" spans="2:9" ht="15" customHeight="1" x14ac:dyDescent="0.2">
      <c r="B39" t="s">
        <v>87</v>
      </c>
      <c r="C39" s="12">
        <v>7</v>
      </c>
      <c r="D39" s="8">
        <v>1.86</v>
      </c>
      <c r="E39" s="12">
        <v>3</v>
      </c>
      <c r="F39" s="8">
        <v>1.36</v>
      </c>
      <c r="G39" s="12">
        <v>4</v>
      </c>
      <c r="H39" s="8">
        <v>2.67</v>
      </c>
      <c r="I39" s="12">
        <v>0</v>
      </c>
    </row>
    <row r="40" spans="2:9" ht="15" customHeight="1" x14ac:dyDescent="0.2">
      <c r="B40" t="s">
        <v>90</v>
      </c>
      <c r="C40" s="12">
        <v>5</v>
      </c>
      <c r="D40" s="8">
        <v>1.33</v>
      </c>
      <c r="E40" s="12">
        <v>1</v>
      </c>
      <c r="F40" s="8">
        <v>0.45</v>
      </c>
      <c r="G40" s="12">
        <v>4</v>
      </c>
      <c r="H40" s="8">
        <v>2.67</v>
      </c>
      <c r="I40" s="12">
        <v>0</v>
      </c>
    </row>
    <row r="41" spans="2:9" ht="15" customHeight="1" x14ac:dyDescent="0.2">
      <c r="B41" t="s">
        <v>81</v>
      </c>
      <c r="C41" s="12">
        <v>5</v>
      </c>
      <c r="D41" s="8">
        <v>1.33</v>
      </c>
      <c r="E41" s="12">
        <v>2</v>
      </c>
      <c r="F41" s="8">
        <v>0.91</v>
      </c>
      <c r="G41" s="12">
        <v>3</v>
      </c>
      <c r="H41" s="8">
        <v>2</v>
      </c>
      <c r="I41" s="12">
        <v>0</v>
      </c>
    </row>
    <row r="42" spans="2:9" ht="15" customHeight="1" x14ac:dyDescent="0.2">
      <c r="B42" t="s">
        <v>86</v>
      </c>
      <c r="C42" s="12">
        <v>4</v>
      </c>
      <c r="D42" s="8">
        <v>1.06</v>
      </c>
      <c r="E42" s="12">
        <v>2</v>
      </c>
      <c r="F42" s="8">
        <v>0.91</v>
      </c>
      <c r="G42" s="12">
        <v>2</v>
      </c>
      <c r="H42" s="8">
        <v>1.33</v>
      </c>
      <c r="I42" s="12">
        <v>0</v>
      </c>
    </row>
    <row r="43" spans="2:9" ht="15" customHeight="1" x14ac:dyDescent="0.2">
      <c r="B43" t="s">
        <v>65</v>
      </c>
      <c r="C43" s="12">
        <v>4</v>
      </c>
      <c r="D43" s="8">
        <v>1.06</v>
      </c>
      <c r="E43" s="12">
        <v>3</v>
      </c>
      <c r="F43" s="8">
        <v>1.36</v>
      </c>
      <c r="G43" s="12">
        <v>1</v>
      </c>
      <c r="H43" s="8">
        <v>0.67</v>
      </c>
      <c r="I43" s="12">
        <v>0</v>
      </c>
    </row>
    <row r="44" spans="2:9" ht="15" customHeight="1" x14ac:dyDescent="0.2">
      <c r="B44" t="s">
        <v>80</v>
      </c>
      <c r="C44" s="12">
        <v>4</v>
      </c>
      <c r="D44" s="8">
        <v>1.06</v>
      </c>
      <c r="E44" s="12">
        <v>1</v>
      </c>
      <c r="F44" s="8">
        <v>0.45</v>
      </c>
      <c r="G44" s="12">
        <v>3</v>
      </c>
      <c r="H44" s="8">
        <v>2</v>
      </c>
      <c r="I44" s="12">
        <v>0</v>
      </c>
    </row>
    <row r="45" spans="2:9" ht="15" customHeight="1" x14ac:dyDescent="0.2">
      <c r="B45" t="s">
        <v>89</v>
      </c>
      <c r="C45" s="12">
        <v>4</v>
      </c>
      <c r="D45" s="8">
        <v>1.06</v>
      </c>
      <c r="E45" s="12">
        <v>2</v>
      </c>
      <c r="F45" s="8">
        <v>0.91</v>
      </c>
      <c r="G45" s="12">
        <v>2</v>
      </c>
      <c r="H45" s="8">
        <v>1.33</v>
      </c>
      <c r="I45" s="12">
        <v>0</v>
      </c>
    </row>
    <row r="48" spans="2:9" ht="33" customHeight="1" x14ac:dyDescent="0.2">
      <c r="B48" t="s">
        <v>245</v>
      </c>
      <c r="C48" s="10" t="s">
        <v>52</v>
      </c>
      <c r="D48" s="10" t="s">
        <v>53</v>
      </c>
      <c r="E48" s="10" t="s">
        <v>54</v>
      </c>
      <c r="F48" s="10" t="s">
        <v>55</v>
      </c>
      <c r="G48" s="10" t="s">
        <v>56</v>
      </c>
      <c r="H48" s="10" t="s">
        <v>57</v>
      </c>
      <c r="I48" s="10" t="s">
        <v>58</v>
      </c>
    </row>
    <row r="49" spans="2:9" ht="15" customHeight="1" x14ac:dyDescent="0.2">
      <c r="B49" t="s">
        <v>136</v>
      </c>
      <c r="C49" s="12">
        <v>23</v>
      </c>
      <c r="D49" s="8">
        <v>6.1</v>
      </c>
      <c r="E49" s="12">
        <v>21</v>
      </c>
      <c r="F49" s="8">
        <v>9.5500000000000007</v>
      </c>
      <c r="G49" s="12">
        <v>2</v>
      </c>
      <c r="H49" s="8">
        <v>1.33</v>
      </c>
      <c r="I49" s="12">
        <v>0</v>
      </c>
    </row>
    <row r="50" spans="2:9" ht="15" customHeight="1" x14ac:dyDescent="0.2">
      <c r="B50" t="s">
        <v>122</v>
      </c>
      <c r="C50" s="12">
        <v>16</v>
      </c>
      <c r="D50" s="8">
        <v>4.24</v>
      </c>
      <c r="E50" s="12">
        <v>10</v>
      </c>
      <c r="F50" s="8">
        <v>4.55</v>
      </c>
      <c r="G50" s="12">
        <v>6</v>
      </c>
      <c r="H50" s="8">
        <v>4</v>
      </c>
      <c r="I50" s="12">
        <v>0</v>
      </c>
    </row>
    <row r="51" spans="2:9" ht="15" customHeight="1" x14ac:dyDescent="0.2">
      <c r="B51" t="s">
        <v>139</v>
      </c>
      <c r="C51" s="12">
        <v>15</v>
      </c>
      <c r="D51" s="8">
        <v>3.98</v>
      </c>
      <c r="E51" s="12">
        <v>12</v>
      </c>
      <c r="F51" s="8">
        <v>5.45</v>
      </c>
      <c r="G51" s="12">
        <v>3</v>
      </c>
      <c r="H51" s="8">
        <v>2</v>
      </c>
      <c r="I51" s="12">
        <v>0</v>
      </c>
    </row>
    <row r="52" spans="2:9" ht="15" customHeight="1" x14ac:dyDescent="0.2">
      <c r="B52" t="s">
        <v>120</v>
      </c>
      <c r="C52" s="12">
        <v>11</v>
      </c>
      <c r="D52" s="8">
        <v>2.92</v>
      </c>
      <c r="E52" s="12">
        <v>2</v>
      </c>
      <c r="F52" s="8">
        <v>0.91</v>
      </c>
      <c r="G52" s="12">
        <v>9</v>
      </c>
      <c r="H52" s="8">
        <v>6</v>
      </c>
      <c r="I52" s="12">
        <v>0</v>
      </c>
    </row>
    <row r="53" spans="2:9" ht="15" customHeight="1" x14ac:dyDescent="0.2">
      <c r="B53" t="s">
        <v>127</v>
      </c>
      <c r="C53" s="12">
        <v>11</v>
      </c>
      <c r="D53" s="8">
        <v>2.92</v>
      </c>
      <c r="E53" s="12">
        <v>7</v>
      </c>
      <c r="F53" s="8">
        <v>3.18</v>
      </c>
      <c r="G53" s="12">
        <v>4</v>
      </c>
      <c r="H53" s="8">
        <v>2.67</v>
      </c>
      <c r="I53" s="12">
        <v>0</v>
      </c>
    </row>
    <row r="54" spans="2:9" ht="15" customHeight="1" x14ac:dyDescent="0.2">
      <c r="B54" t="s">
        <v>135</v>
      </c>
      <c r="C54" s="12">
        <v>9</v>
      </c>
      <c r="D54" s="8">
        <v>2.39</v>
      </c>
      <c r="E54" s="12">
        <v>9</v>
      </c>
      <c r="F54" s="8">
        <v>4.09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124</v>
      </c>
      <c r="C55" s="12">
        <v>8</v>
      </c>
      <c r="D55" s="8">
        <v>2.12</v>
      </c>
      <c r="E55" s="12">
        <v>6</v>
      </c>
      <c r="F55" s="8">
        <v>2.73</v>
      </c>
      <c r="G55" s="12">
        <v>2</v>
      </c>
      <c r="H55" s="8">
        <v>1.33</v>
      </c>
      <c r="I55" s="12">
        <v>0</v>
      </c>
    </row>
    <row r="56" spans="2:9" ht="15" customHeight="1" x14ac:dyDescent="0.2">
      <c r="B56" t="s">
        <v>132</v>
      </c>
      <c r="C56" s="12">
        <v>8</v>
      </c>
      <c r="D56" s="8">
        <v>2.12</v>
      </c>
      <c r="E56" s="12">
        <v>8</v>
      </c>
      <c r="F56" s="8">
        <v>3.64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138</v>
      </c>
      <c r="C57" s="12">
        <v>8</v>
      </c>
      <c r="D57" s="8">
        <v>2.12</v>
      </c>
      <c r="E57" s="12">
        <v>7</v>
      </c>
      <c r="F57" s="8">
        <v>3.18</v>
      </c>
      <c r="G57" s="12">
        <v>1</v>
      </c>
      <c r="H57" s="8">
        <v>0.67</v>
      </c>
      <c r="I57" s="12">
        <v>0</v>
      </c>
    </row>
    <row r="58" spans="2:9" ht="15" customHeight="1" x14ac:dyDescent="0.2">
      <c r="B58" t="s">
        <v>121</v>
      </c>
      <c r="C58" s="12">
        <v>7</v>
      </c>
      <c r="D58" s="8">
        <v>1.86</v>
      </c>
      <c r="E58" s="12">
        <v>2</v>
      </c>
      <c r="F58" s="8">
        <v>0.91</v>
      </c>
      <c r="G58" s="12">
        <v>5</v>
      </c>
      <c r="H58" s="8">
        <v>3.33</v>
      </c>
      <c r="I58" s="12">
        <v>0</v>
      </c>
    </row>
    <row r="59" spans="2:9" ht="15" customHeight="1" x14ac:dyDescent="0.2">
      <c r="B59" t="s">
        <v>159</v>
      </c>
      <c r="C59" s="12">
        <v>7</v>
      </c>
      <c r="D59" s="8">
        <v>1.86</v>
      </c>
      <c r="E59" s="12">
        <v>1</v>
      </c>
      <c r="F59" s="8">
        <v>0.45</v>
      </c>
      <c r="G59" s="12">
        <v>6</v>
      </c>
      <c r="H59" s="8">
        <v>4</v>
      </c>
      <c r="I59" s="12">
        <v>0</v>
      </c>
    </row>
    <row r="60" spans="2:9" ht="15" customHeight="1" x14ac:dyDescent="0.2">
      <c r="B60" t="s">
        <v>123</v>
      </c>
      <c r="C60" s="12">
        <v>7</v>
      </c>
      <c r="D60" s="8">
        <v>1.86</v>
      </c>
      <c r="E60" s="12">
        <v>3</v>
      </c>
      <c r="F60" s="8">
        <v>1.36</v>
      </c>
      <c r="G60" s="12">
        <v>4</v>
      </c>
      <c r="H60" s="8">
        <v>2.67</v>
      </c>
      <c r="I60" s="12">
        <v>0</v>
      </c>
    </row>
    <row r="61" spans="2:9" ht="15" customHeight="1" x14ac:dyDescent="0.2">
      <c r="B61" t="s">
        <v>156</v>
      </c>
      <c r="C61" s="12">
        <v>6</v>
      </c>
      <c r="D61" s="8">
        <v>1.59</v>
      </c>
      <c r="E61" s="12">
        <v>6</v>
      </c>
      <c r="F61" s="8">
        <v>2.73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147</v>
      </c>
      <c r="C62" s="12">
        <v>6</v>
      </c>
      <c r="D62" s="8">
        <v>1.59</v>
      </c>
      <c r="E62" s="12">
        <v>2</v>
      </c>
      <c r="F62" s="8">
        <v>0.91</v>
      </c>
      <c r="G62" s="12">
        <v>4</v>
      </c>
      <c r="H62" s="8">
        <v>2.67</v>
      </c>
      <c r="I62" s="12">
        <v>0</v>
      </c>
    </row>
    <row r="63" spans="2:9" ht="15" customHeight="1" x14ac:dyDescent="0.2">
      <c r="B63" t="s">
        <v>233</v>
      </c>
      <c r="C63" s="12">
        <v>6</v>
      </c>
      <c r="D63" s="8">
        <v>1.59</v>
      </c>
      <c r="E63" s="12">
        <v>3</v>
      </c>
      <c r="F63" s="8">
        <v>1.36</v>
      </c>
      <c r="G63" s="12">
        <v>3</v>
      </c>
      <c r="H63" s="8">
        <v>2</v>
      </c>
      <c r="I63" s="12">
        <v>0</v>
      </c>
    </row>
    <row r="64" spans="2:9" ht="15" customHeight="1" x14ac:dyDescent="0.2">
      <c r="B64" t="s">
        <v>234</v>
      </c>
      <c r="C64" s="12">
        <v>5</v>
      </c>
      <c r="D64" s="8">
        <v>1.33</v>
      </c>
      <c r="E64" s="12">
        <v>4</v>
      </c>
      <c r="F64" s="8">
        <v>1.82</v>
      </c>
      <c r="G64" s="12">
        <v>1</v>
      </c>
      <c r="H64" s="8">
        <v>0.67</v>
      </c>
      <c r="I64" s="12">
        <v>0</v>
      </c>
    </row>
    <row r="65" spans="2:9" ht="15" customHeight="1" x14ac:dyDescent="0.2">
      <c r="B65" t="s">
        <v>202</v>
      </c>
      <c r="C65" s="12">
        <v>5</v>
      </c>
      <c r="D65" s="8">
        <v>1.33</v>
      </c>
      <c r="E65" s="12">
        <v>1</v>
      </c>
      <c r="F65" s="8">
        <v>0.45</v>
      </c>
      <c r="G65" s="12">
        <v>4</v>
      </c>
      <c r="H65" s="8">
        <v>2.67</v>
      </c>
      <c r="I65" s="12">
        <v>0</v>
      </c>
    </row>
    <row r="66" spans="2:9" ht="15" customHeight="1" x14ac:dyDescent="0.2">
      <c r="B66" t="s">
        <v>216</v>
      </c>
      <c r="C66" s="12">
        <v>5</v>
      </c>
      <c r="D66" s="8">
        <v>1.33</v>
      </c>
      <c r="E66" s="12">
        <v>2</v>
      </c>
      <c r="F66" s="8">
        <v>0.91</v>
      </c>
      <c r="G66" s="12">
        <v>3</v>
      </c>
      <c r="H66" s="8">
        <v>2</v>
      </c>
      <c r="I66" s="12">
        <v>0</v>
      </c>
    </row>
    <row r="67" spans="2:9" ht="15" customHeight="1" x14ac:dyDescent="0.2">
      <c r="B67" t="s">
        <v>161</v>
      </c>
      <c r="C67" s="12">
        <v>5</v>
      </c>
      <c r="D67" s="8">
        <v>1.33</v>
      </c>
      <c r="E67" s="12">
        <v>5</v>
      </c>
      <c r="F67" s="8">
        <v>2.27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162</v>
      </c>
      <c r="C68" s="12">
        <v>5</v>
      </c>
      <c r="D68" s="8">
        <v>1.33</v>
      </c>
      <c r="E68" s="12">
        <v>2</v>
      </c>
      <c r="F68" s="8">
        <v>0.91</v>
      </c>
      <c r="G68" s="12">
        <v>3</v>
      </c>
      <c r="H68" s="8">
        <v>2</v>
      </c>
      <c r="I68" s="12">
        <v>0</v>
      </c>
    </row>
    <row r="69" spans="2:9" ht="15" customHeight="1" x14ac:dyDescent="0.2">
      <c r="B69" t="s">
        <v>148</v>
      </c>
      <c r="C69" s="12">
        <v>5</v>
      </c>
      <c r="D69" s="8">
        <v>1.33</v>
      </c>
      <c r="E69" s="12">
        <v>5</v>
      </c>
      <c r="F69" s="8">
        <v>2.27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193</v>
      </c>
      <c r="C70" s="12">
        <v>5</v>
      </c>
      <c r="D70" s="8">
        <v>1.33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137</v>
      </c>
      <c r="C71" s="12">
        <v>5</v>
      </c>
      <c r="D71" s="8">
        <v>1.33</v>
      </c>
      <c r="E71" s="12">
        <v>4</v>
      </c>
      <c r="F71" s="8">
        <v>1.82</v>
      </c>
      <c r="G71" s="12">
        <v>1</v>
      </c>
      <c r="H71" s="8">
        <v>0.67</v>
      </c>
      <c r="I71" s="12">
        <v>0</v>
      </c>
    </row>
    <row r="73" spans="2:9" ht="15" customHeight="1" x14ac:dyDescent="0.2">
      <c r="B73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BA5C7-6697-45F7-8195-40CF08623389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278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1</v>
      </c>
      <c r="D5" s="8">
        <v>0.46</v>
      </c>
      <c r="E5" s="12">
        <v>0</v>
      </c>
      <c r="F5" s="8">
        <v>0</v>
      </c>
      <c r="G5" s="12">
        <v>1</v>
      </c>
      <c r="H5" s="8">
        <v>1.1599999999999999</v>
      </c>
      <c r="I5" s="12">
        <v>0</v>
      </c>
    </row>
    <row r="6" spans="2:9" ht="15" customHeight="1" x14ac:dyDescent="0.2">
      <c r="B6" t="s">
        <v>37</v>
      </c>
      <c r="C6" s="12">
        <v>41</v>
      </c>
      <c r="D6" s="8">
        <v>18.89</v>
      </c>
      <c r="E6" s="12">
        <v>25</v>
      </c>
      <c r="F6" s="8">
        <v>19.690000000000001</v>
      </c>
      <c r="G6" s="12">
        <v>16</v>
      </c>
      <c r="H6" s="8">
        <v>18.600000000000001</v>
      </c>
      <c r="I6" s="12">
        <v>0</v>
      </c>
    </row>
    <row r="7" spans="2:9" ht="15" customHeight="1" x14ac:dyDescent="0.2">
      <c r="B7" t="s">
        <v>38</v>
      </c>
      <c r="C7" s="12">
        <v>54</v>
      </c>
      <c r="D7" s="8">
        <v>24.88</v>
      </c>
      <c r="E7" s="12">
        <v>18</v>
      </c>
      <c r="F7" s="8">
        <v>14.17</v>
      </c>
      <c r="G7" s="12">
        <v>36</v>
      </c>
      <c r="H7" s="8">
        <v>41.86</v>
      </c>
      <c r="I7" s="12">
        <v>0</v>
      </c>
    </row>
    <row r="8" spans="2:9" ht="15" customHeight="1" x14ac:dyDescent="0.2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40</v>
      </c>
      <c r="C9" s="12">
        <v>1</v>
      </c>
      <c r="D9" s="8">
        <v>0.46</v>
      </c>
      <c r="E9" s="12">
        <v>0</v>
      </c>
      <c r="F9" s="8">
        <v>0</v>
      </c>
      <c r="G9" s="12">
        <v>1</v>
      </c>
      <c r="H9" s="8">
        <v>1.1599999999999999</v>
      </c>
      <c r="I9" s="12">
        <v>0</v>
      </c>
    </row>
    <row r="10" spans="2:9" ht="15" customHeight="1" x14ac:dyDescent="0.2">
      <c r="B10" t="s">
        <v>41</v>
      </c>
      <c r="C10" s="12">
        <v>2</v>
      </c>
      <c r="D10" s="8">
        <v>0.92</v>
      </c>
      <c r="E10" s="12">
        <v>0</v>
      </c>
      <c r="F10" s="8">
        <v>0</v>
      </c>
      <c r="G10" s="12">
        <v>2</v>
      </c>
      <c r="H10" s="8">
        <v>2.33</v>
      </c>
      <c r="I10" s="12">
        <v>0</v>
      </c>
    </row>
    <row r="11" spans="2:9" ht="15" customHeight="1" x14ac:dyDescent="0.2">
      <c r="B11" t="s">
        <v>42</v>
      </c>
      <c r="C11" s="12">
        <v>37</v>
      </c>
      <c r="D11" s="8">
        <v>17.05</v>
      </c>
      <c r="E11" s="12">
        <v>27</v>
      </c>
      <c r="F11" s="8">
        <v>21.26</v>
      </c>
      <c r="G11" s="12">
        <v>9</v>
      </c>
      <c r="H11" s="8">
        <v>10.47</v>
      </c>
      <c r="I11" s="12">
        <v>1</v>
      </c>
    </row>
    <row r="12" spans="2:9" ht="15" customHeight="1" x14ac:dyDescent="0.2">
      <c r="B12" t="s">
        <v>43</v>
      </c>
      <c r="C12" s="12">
        <v>4</v>
      </c>
      <c r="D12" s="8">
        <v>1.84</v>
      </c>
      <c r="E12" s="12">
        <v>1</v>
      </c>
      <c r="F12" s="8">
        <v>0.79</v>
      </c>
      <c r="G12" s="12">
        <v>3</v>
      </c>
      <c r="H12" s="8">
        <v>3.49</v>
      </c>
      <c r="I12" s="12">
        <v>0</v>
      </c>
    </row>
    <row r="13" spans="2:9" ht="15" customHeight="1" x14ac:dyDescent="0.2">
      <c r="B13" t="s">
        <v>44</v>
      </c>
      <c r="C13" s="12">
        <v>10</v>
      </c>
      <c r="D13" s="8">
        <v>4.6100000000000003</v>
      </c>
      <c r="E13" s="12">
        <v>4</v>
      </c>
      <c r="F13" s="8">
        <v>3.15</v>
      </c>
      <c r="G13" s="12">
        <v>6</v>
      </c>
      <c r="H13" s="8">
        <v>6.98</v>
      </c>
      <c r="I13" s="12">
        <v>0</v>
      </c>
    </row>
    <row r="14" spans="2:9" ht="15" customHeight="1" x14ac:dyDescent="0.2">
      <c r="B14" t="s">
        <v>45</v>
      </c>
      <c r="C14" s="12">
        <v>7</v>
      </c>
      <c r="D14" s="8">
        <v>3.23</v>
      </c>
      <c r="E14" s="12">
        <v>4</v>
      </c>
      <c r="F14" s="8">
        <v>3.15</v>
      </c>
      <c r="G14" s="12">
        <v>3</v>
      </c>
      <c r="H14" s="8">
        <v>3.49</v>
      </c>
      <c r="I14" s="12">
        <v>0</v>
      </c>
    </row>
    <row r="15" spans="2:9" ht="15" customHeight="1" x14ac:dyDescent="0.2">
      <c r="B15" t="s">
        <v>46</v>
      </c>
      <c r="C15" s="12">
        <v>14</v>
      </c>
      <c r="D15" s="8">
        <v>6.45</v>
      </c>
      <c r="E15" s="12">
        <v>11</v>
      </c>
      <c r="F15" s="8">
        <v>8.66</v>
      </c>
      <c r="G15" s="12">
        <v>3</v>
      </c>
      <c r="H15" s="8">
        <v>3.49</v>
      </c>
      <c r="I15" s="12">
        <v>0</v>
      </c>
    </row>
    <row r="16" spans="2:9" ht="15" customHeight="1" x14ac:dyDescent="0.2">
      <c r="B16" t="s">
        <v>47</v>
      </c>
      <c r="C16" s="12">
        <v>30</v>
      </c>
      <c r="D16" s="8">
        <v>13.82</v>
      </c>
      <c r="E16" s="12">
        <v>25</v>
      </c>
      <c r="F16" s="8">
        <v>19.690000000000001</v>
      </c>
      <c r="G16" s="12">
        <v>4</v>
      </c>
      <c r="H16" s="8">
        <v>4.6500000000000004</v>
      </c>
      <c r="I16" s="12">
        <v>0</v>
      </c>
    </row>
    <row r="17" spans="2:9" ht="15" customHeight="1" x14ac:dyDescent="0.2">
      <c r="B17" t="s">
        <v>48</v>
      </c>
      <c r="C17" s="12">
        <v>3</v>
      </c>
      <c r="D17" s="8">
        <v>1.38</v>
      </c>
      <c r="E17" s="12">
        <v>3</v>
      </c>
      <c r="F17" s="8">
        <v>2.36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49</v>
      </c>
      <c r="C18" s="12">
        <v>5</v>
      </c>
      <c r="D18" s="8">
        <v>2.2999999999999998</v>
      </c>
      <c r="E18" s="12">
        <v>5</v>
      </c>
      <c r="F18" s="8">
        <v>3.94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50</v>
      </c>
      <c r="C19" s="12">
        <v>8</v>
      </c>
      <c r="D19" s="8">
        <v>3.69</v>
      </c>
      <c r="E19" s="12">
        <v>4</v>
      </c>
      <c r="F19" s="8">
        <v>3.15</v>
      </c>
      <c r="G19" s="12">
        <v>2</v>
      </c>
      <c r="H19" s="8">
        <v>2.33</v>
      </c>
      <c r="I19" s="12">
        <v>1</v>
      </c>
    </row>
    <row r="20" spans="2:9" ht="15" customHeight="1" x14ac:dyDescent="0.2">
      <c r="B20" s="9" t="s">
        <v>243</v>
      </c>
      <c r="C20" s="12">
        <f>SUM(LTBL_10522[総数／事業所数])</f>
        <v>217</v>
      </c>
      <c r="E20" s="12">
        <f>SUBTOTAL(109,LTBL_10522[個人／事業所数])</f>
        <v>127</v>
      </c>
      <c r="G20" s="12">
        <f>SUBTOTAL(109,LTBL_10522[法人／事業所数])</f>
        <v>86</v>
      </c>
      <c r="I20" s="12">
        <f>SUBTOTAL(109,LTBL_10522[法人以外の団体／事業所数])</f>
        <v>2</v>
      </c>
    </row>
    <row r="21" spans="2:9" ht="15" customHeight="1" x14ac:dyDescent="0.2">
      <c r="E21" s="11">
        <f>LTBL_10522[[#Totals],[個人／事業所数]]/LTBL_10522[[#Totals],[総数／事業所数]]</f>
        <v>0.58525345622119818</v>
      </c>
      <c r="G21" s="11">
        <f>LTBL_10522[[#Totals],[法人／事業所数]]/LTBL_10522[[#Totals],[総数／事業所数]]</f>
        <v>0.39631336405529954</v>
      </c>
      <c r="I21" s="11">
        <f>LTBL_10522[[#Totals],[法人以外の団体／事業所数]]/LTBL_10522[[#Totals],[総数／事業所数]]</f>
        <v>9.2165898617511521E-3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24</v>
      </c>
      <c r="D24" s="8">
        <v>11.06</v>
      </c>
      <c r="E24" s="12">
        <v>23</v>
      </c>
      <c r="F24" s="8">
        <v>18.11</v>
      </c>
      <c r="G24" s="12">
        <v>1</v>
      </c>
      <c r="H24" s="8">
        <v>1.1599999999999999</v>
      </c>
      <c r="I24" s="12">
        <v>0</v>
      </c>
    </row>
    <row r="25" spans="2:9" ht="15" customHeight="1" x14ac:dyDescent="0.2">
      <c r="B25" t="s">
        <v>59</v>
      </c>
      <c r="C25" s="12">
        <v>18</v>
      </c>
      <c r="D25" s="8">
        <v>8.2899999999999991</v>
      </c>
      <c r="E25" s="12">
        <v>9</v>
      </c>
      <c r="F25" s="8">
        <v>7.09</v>
      </c>
      <c r="G25" s="12">
        <v>9</v>
      </c>
      <c r="H25" s="8">
        <v>10.47</v>
      </c>
      <c r="I25" s="12">
        <v>0</v>
      </c>
    </row>
    <row r="26" spans="2:9" ht="15" customHeight="1" x14ac:dyDescent="0.2">
      <c r="B26" t="s">
        <v>60</v>
      </c>
      <c r="C26" s="12">
        <v>17</v>
      </c>
      <c r="D26" s="8">
        <v>7.83</v>
      </c>
      <c r="E26" s="12">
        <v>12</v>
      </c>
      <c r="F26" s="8">
        <v>9.4499999999999993</v>
      </c>
      <c r="G26" s="12">
        <v>5</v>
      </c>
      <c r="H26" s="8">
        <v>5.81</v>
      </c>
      <c r="I26" s="12">
        <v>0</v>
      </c>
    </row>
    <row r="27" spans="2:9" ht="15" customHeight="1" x14ac:dyDescent="0.2">
      <c r="B27" t="s">
        <v>90</v>
      </c>
      <c r="C27" s="12">
        <v>15</v>
      </c>
      <c r="D27" s="8">
        <v>6.91</v>
      </c>
      <c r="E27" s="12">
        <v>7</v>
      </c>
      <c r="F27" s="8">
        <v>5.51</v>
      </c>
      <c r="G27" s="12">
        <v>8</v>
      </c>
      <c r="H27" s="8">
        <v>9.3000000000000007</v>
      </c>
      <c r="I27" s="12">
        <v>0</v>
      </c>
    </row>
    <row r="28" spans="2:9" ht="15" customHeight="1" x14ac:dyDescent="0.2">
      <c r="B28" t="s">
        <v>68</v>
      </c>
      <c r="C28" s="12">
        <v>13</v>
      </c>
      <c r="D28" s="8">
        <v>5.99</v>
      </c>
      <c r="E28" s="12">
        <v>11</v>
      </c>
      <c r="F28" s="8">
        <v>8.66</v>
      </c>
      <c r="G28" s="12">
        <v>2</v>
      </c>
      <c r="H28" s="8">
        <v>2.33</v>
      </c>
      <c r="I28" s="12">
        <v>0</v>
      </c>
    </row>
    <row r="29" spans="2:9" ht="15" customHeight="1" x14ac:dyDescent="0.2">
      <c r="B29" t="s">
        <v>73</v>
      </c>
      <c r="C29" s="12">
        <v>13</v>
      </c>
      <c r="D29" s="8">
        <v>5.99</v>
      </c>
      <c r="E29" s="12">
        <v>11</v>
      </c>
      <c r="F29" s="8">
        <v>8.66</v>
      </c>
      <c r="G29" s="12">
        <v>2</v>
      </c>
      <c r="H29" s="8">
        <v>2.33</v>
      </c>
      <c r="I29" s="12">
        <v>0</v>
      </c>
    </row>
    <row r="30" spans="2:9" ht="15" customHeight="1" x14ac:dyDescent="0.2">
      <c r="B30" t="s">
        <v>63</v>
      </c>
      <c r="C30" s="12">
        <v>10</v>
      </c>
      <c r="D30" s="8">
        <v>4.6100000000000003</v>
      </c>
      <c r="E30" s="12">
        <v>3</v>
      </c>
      <c r="F30" s="8">
        <v>2.36</v>
      </c>
      <c r="G30" s="12">
        <v>7</v>
      </c>
      <c r="H30" s="8">
        <v>8.14</v>
      </c>
      <c r="I30" s="12">
        <v>0</v>
      </c>
    </row>
    <row r="31" spans="2:9" ht="15" customHeight="1" x14ac:dyDescent="0.2">
      <c r="B31" t="s">
        <v>67</v>
      </c>
      <c r="C31" s="12">
        <v>10</v>
      </c>
      <c r="D31" s="8">
        <v>4.6100000000000003</v>
      </c>
      <c r="E31" s="12">
        <v>8</v>
      </c>
      <c r="F31" s="8">
        <v>6.3</v>
      </c>
      <c r="G31" s="12">
        <v>2</v>
      </c>
      <c r="H31" s="8">
        <v>2.33</v>
      </c>
      <c r="I31" s="12">
        <v>0</v>
      </c>
    </row>
    <row r="32" spans="2:9" ht="15" customHeight="1" x14ac:dyDescent="0.2">
      <c r="B32" t="s">
        <v>66</v>
      </c>
      <c r="C32" s="12">
        <v>7</v>
      </c>
      <c r="D32" s="8">
        <v>3.23</v>
      </c>
      <c r="E32" s="12">
        <v>4</v>
      </c>
      <c r="F32" s="8">
        <v>3.15</v>
      </c>
      <c r="G32" s="12">
        <v>2</v>
      </c>
      <c r="H32" s="8">
        <v>2.33</v>
      </c>
      <c r="I32" s="12">
        <v>1</v>
      </c>
    </row>
    <row r="33" spans="2:9" ht="15" customHeight="1" x14ac:dyDescent="0.2">
      <c r="B33" t="s">
        <v>61</v>
      </c>
      <c r="C33" s="12">
        <v>6</v>
      </c>
      <c r="D33" s="8">
        <v>2.76</v>
      </c>
      <c r="E33" s="12">
        <v>4</v>
      </c>
      <c r="F33" s="8">
        <v>3.15</v>
      </c>
      <c r="G33" s="12">
        <v>2</v>
      </c>
      <c r="H33" s="8">
        <v>2.33</v>
      </c>
      <c r="I33" s="12">
        <v>0</v>
      </c>
    </row>
    <row r="34" spans="2:9" ht="15" customHeight="1" x14ac:dyDescent="0.2">
      <c r="B34" t="s">
        <v>70</v>
      </c>
      <c r="C34" s="12">
        <v>6</v>
      </c>
      <c r="D34" s="8">
        <v>2.76</v>
      </c>
      <c r="E34" s="12">
        <v>3</v>
      </c>
      <c r="F34" s="8">
        <v>2.36</v>
      </c>
      <c r="G34" s="12">
        <v>3</v>
      </c>
      <c r="H34" s="8">
        <v>3.49</v>
      </c>
      <c r="I34" s="12">
        <v>0</v>
      </c>
    </row>
    <row r="35" spans="2:9" ht="15" customHeight="1" x14ac:dyDescent="0.2">
      <c r="B35" t="s">
        <v>111</v>
      </c>
      <c r="C35" s="12">
        <v>5</v>
      </c>
      <c r="D35" s="8">
        <v>2.2999999999999998</v>
      </c>
      <c r="E35" s="12">
        <v>1</v>
      </c>
      <c r="F35" s="8">
        <v>0.79</v>
      </c>
      <c r="G35" s="12">
        <v>4</v>
      </c>
      <c r="H35" s="8">
        <v>4.6500000000000004</v>
      </c>
      <c r="I35" s="12">
        <v>0</v>
      </c>
    </row>
    <row r="36" spans="2:9" ht="15" customHeight="1" x14ac:dyDescent="0.2">
      <c r="B36" t="s">
        <v>82</v>
      </c>
      <c r="C36" s="12">
        <v>5</v>
      </c>
      <c r="D36" s="8">
        <v>2.2999999999999998</v>
      </c>
      <c r="E36" s="12">
        <v>1</v>
      </c>
      <c r="F36" s="8">
        <v>0.79</v>
      </c>
      <c r="G36" s="12">
        <v>4</v>
      </c>
      <c r="H36" s="8">
        <v>4.6500000000000004</v>
      </c>
      <c r="I36" s="12">
        <v>0</v>
      </c>
    </row>
    <row r="37" spans="2:9" ht="15" customHeight="1" x14ac:dyDescent="0.2">
      <c r="B37" t="s">
        <v>71</v>
      </c>
      <c r="C37" s="12">
        <v>5</v>
      </c>
      <c r="D37" s="8">
        <v>2.2999999999999998</v>
      </c>
      <c r="E37" s="12">
        <v>2</v>
      </c>
      <c r="F37" s="8">
        <v>1.57</v>
      </c>
      <c r="G37" s="12">
        <v>3</v>
      </c>
      <c r="H37" s="8">
        <v>3.49</v>
      </c>
      <c r="I37" s="12">
        <v>0</v>
      </c>
    </row>
    <row r="38" spans="2:9" ht="15" customHeight="1" x14ac:dyDescent="0.2">
      <c r="B38" t="s">
        <v>76</v>
      </c>
      <c r="C38" s="12">
        <v>5</v>
      </c>
      <c r="D38" s="8">
        <v>2.2999999999999998</v>
      </c>
      <c r="E38" s="12">
        <v>5</v>
      </c>
      <c r="F38" s="8">
        <v>3.94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83</v>
      </c>
      <c r="C39" s="12">
        <v>4</v>
      </c>
      <c r="D39" s="8">
        <v>1.84</v>
      </c>
      <c r="E39" s="12">
        <v>0</v>
      </c>
      <c r="F39" s="8">
        <v>0</v>
      </c>
      <c r="G39" s="12">
        <v>4</v>
      </c>
      <c r="H39" s="8">
        <v>4.6500000000000004</v>
      </c>
      <c r="I39" s="12">
        <v>0</v>
      </c>
    </row>
    <row r="40" spans="2:9" ht="15" customHeight="1" x14ac:dyDescent="0.2">
      <c r="B40" t="s">
        <v>117</v>
      </c>
      <c r="C40" s="12">
        <v>4</v>
      </c>
      <c r="D40" s="8">
        <v>1.84</v>
      </c>
      <c r="E40" s="12">
        <v>1</v>
      </c>
      <c r="F40" s="8">
        <v>0.79</v>
      </c>
      <c r="G40" s="12">
        <v>3</v>
      </c>
      <c r="H40" s="8">
        <v>3.49</v>
      </c>
      <c r="I40" s="12">
        <v>0</v>
      </c>
    </row>
    <row r="41" spans="2:9" ht="15" customHeight="1" x14ac:dyDescent="0.2">
      <c r="B41" t="s">
        <v>69</v>
      </c>
      <c r="C41" s="12">
        <v>4</v>
      </c>
      <c r="D41" s="8">
        <v>1.84</v>
      </c>
      <c r="E41" s="12">
        <v>1</v>
      </c>
      <c r="F41" s="8">
        <v>0.79</v>
      </c>
      <c r="G41" s="12">
        <v>3</v>
      </c>
      <c r="H41" s="8">
        <v>3.49</v>
      </c>
      <c r="I41" s="12">
        <v>0</v>
      </c>
    </row>
    <row r="42" spans="2:9" ht="15" customHeight="1" x14ac:dyDescent="0.2">
      <c r="B42" t="s">
        <v>89</v>
      </c>
      <c r="C42" s="12">
        <v>4</v>
      </c>
      <c r="D42" s="8">
        <v>1.84</v>
      </c>
      <c r="E42" s="12">
        <v>2</v>
      </c>
      <c r="F42" s="8">
        <v>1.57</v>
      </c>
      <c r="G42" s="12">
        <v>2</v>
      </c>
      <c r="H42" s="8">
        <v>2.33</v>
      </c>
      <c r="I42" s="12">
        <v>0</v>
      </c>
    </row>
    <row r="43" spans="2:9" ht="15" customHeight="1" x14ac:dyDescent="0.2">
      <c r="B43" t="s">
        <v>78</v>
      </c>
      <c r="C43" s="12">
        <v>4</v>
      </c>
      <c r="D43" s="8">
        <v>1.84</v>
      </c>
      <c r="E43" s="12">
        <v>4</v>
      </c>
      <c r="F43" s="8">
        <v>3.15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136</v>
      </c>
      <c r="C47" s="12">
        <v>14</v>
      </c>
      <c r="D47" s="8">
        <v>6.45</v>
      </c>
      <c r="E47" s="12">
        <v>14</v>
      </c>
      <c r="F47" s="8">
        <v>11.02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122</v>
      </c>
      <c r="C48" s="12">
        <v>8</v>
      </c>
      <c r="D48" s="8">
        <v>3.69</v>
      </c>
      <c r="E48" s="12">
        <v>7</v>
      </c>
      <c r="F48" s="8">
        <v>5.51</v>
      </c>
      <c r="G48" s="12">
        <v>1</v>
      </c>
      <c r="H48" s="8">
        <v>1.1599999999999999</v>
      </c>
      <c r="I48" s="12">
        <v>0</v>
      </c>
    </row>
    <row r="49" spans="2:9" ht="15" customHeight="1" x14ac:dyDescent="0.2">
      <c r="B49" t="s">
        <v>127</v>
      </c>
      <c r="C49" s="12">
        <v>8</v>
      </c>
      <c r="D49" s="8">
        <v>3.69</v>
      </c>
      <c r="E49" s="12">
        <v>7</v>
      </c>
      <c r="F49" s="8">
        <v>5.51</v>
      </c>
      <c r="G49" s="12">
        <v>1</v>
      </c>
      <c r="H49" s="8">
        <v>1.1599999999999999</v>
      </c>
      <c r="I49" s="12">
        <v>0</v>
      </c>
    </row>
    <row r="50" spans="2:9" ht="15" customHeight="1" x14ac:dyDescent="0.2">
      <c r="B50" t="s">
        <v>135</v>
      </c>
      <c r="C50" s="12">
        <v>8</v>
      </c>
      <c r="D50" s="8">
        <v>3.69</v>
      </c>
      <c r="E50" s="12">
        <v>8</v>
      </c>
      <c r="F50" s="8">
        <v>6.3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235</v>
      </c>
      <c r="C51" s="12">
        <v>7</v>
      </c>
      <c r="D51" s="8">
        <v>3.23</v>
      </c>
      <c r="E51" s="12">
        <v>6</v>
      </c>
      <c r="F51" s="8">
        <v>4.72</v>
      </c>
      <c r="G51" s="12">
        <v>1</v>
      </c>
      <c r="H51" s="8">
        <v>1.1599999999999999</v>
      </c>
      <c r="I51" s="12">
        <v>0</v>
      </c>
    </row>
    <row r="52" spans="2:9" ht="15" customHeight="1" x14ac:dyDescent="0.2">
      <c r="B52" t="s">
        <v>120</v>
      </c>
      <c r="C52" s="12">
        <v>6</v>
      </c>
      <c r="D52" s="8">
        <v>2.76</v>
      </c>
      <c r="E52" s="12">
        <v>0</v>
      </c>
      <c r="F52" s="8">
        <v>0</v>
      </c>
      <c r="G52" s="12">
        <v>6</v>
      </c>
      <c r="H52" s="8">
        <v>6.98</v>
      </c>
      <c r="I52" s="12">
        <v>0</v>
      </c>
    </row>
    <row r="53" spans="2:9" ht="15" customHeight="1" x14ac:dyDescent="0.2">
      <c r="B53" t="s">
        <v>126</v>
      </c>
      <c r="C53" s="12">
        <v>6</v>
      </c>
      <c r="D53" s="8">
        <v>2.76</v>
      </c>
      <c r="E53" s="12">
        <v>3</v>
      </c>
      <c r="F53" s="8">
        <v>2.36</v>
      </c>
      <c r="G53" s="12">
        <v>2</v>
      </c>
      <c r="H53" s="8">
        <v>2.33</v>
      </c>
      <c r="I53" s="12">
        <v>1</v>
      </c>
    </row>
    <row r="54" spans="2:9" ht="15" customHeight="1" x14ac:dyDescent="0.2">
      <c r="B54" t="s">
        <v>159</v>
      </c>
      <c r="C54" s="12">
        <v>5</v>
      </c>
      <c r="D54" s="8">
        <v>2.2999999999999998</v>
      </c>
      <c r="E54" s="12">
        <v>4</v>
      </c>
      <c r="F54" s="8">
        <v>3.15</v>
      </c>
      <c r="G54" s="12">
        <v>1</v>
      </c>
      <c r="H54" s="8">
        <v>1.1599999999999999</v>
      </c>
      <c r="I54" s="12">
        <v>0</v>
      </c>
    </row>
    <row r="55" spans="2:9" ht="15" customHeight="1" x14ac:dyDescent="0.2">
      <c r="B55" t="s">
        <v>157</v>
      </c>
      <c r="C55" s="12">
        <v>4</v>
      </c>
      <c r="D55" s="8">
        <v>1.84</v>
      </c>
      <c r="E55" s="12">
        <v>2</v>
      </c>
      <c r="F55" s="8">
        <v>1.57</v>
      </c>
      <c r="G55" s="12">
        <v>2</v>
      </c>
      <c r="H55" s="8">
        <v>2.33</v>
      </c>
      <c r="I55" s="12">
        <v>0</v>
      </c>
    </row>
    <row r="56" spans="2:9" ht="15" customHeight="1" x14ac:dyDescent="0.2">
      <c r="B56" t="s">
        <v>149</v>
      </c>
      <c r="C56" s="12">
        <v>4</v>
      </c>
      <c r="D56" s="8">
        <v>1.84</v>
      </c>
      <c r="E56" s="12">
        <v>2</v>
      </c>
      <c r="F56" s="8">
        <v>1.57</v>
      </c>
      <c r="G56" s="12">
        <v>2</v>
      </c>
      <c r="H56" s="8">
        <v>2.33</v>
      </c>
      <c r="I56" s="12">
        <v>0</v>
      </c>
    </row>
    <row r="57" spans="2:9" ht="15" customHeight="1" x14ac:dyDescent="0.2">
      <c r="B57" t="s">
        <v>147</v>
      </c>
      <c r="C57" s="12">
        <v>4</v>
      </c>
      <c r="D57" s="8">
        <v>1.84</v>
      </c>
      <c r="E57" s="12">
        <v>0</v>
      </c>
      <c r="F57" s="8">
        <v>0</v>
      </c>
      <c r="G57" s="12">
        <v>4</v>
      </c>
      <c r="H57" s="8">
        <v>4.6500000000000004</v>
      </c>
      <c r="I57" s="12">
        <v>0</v>
      </c>
    </row>
    <row r="58" spans="2:9" ht="15" customHeight="1" x14ac:dyDescent="0.2">
      <c r="B58" t="s">
        <v>237</v>
      </c>
      <c r="C58" s="12">
        <v>4</v>
      </c>
      <c r="D58" s="8">
        <v>1.84</v>
      </c>
      <c r="E58" s="12">
        <v>1</v>
      </c>
      <c r="F58" s="8">
        <v>0.79</v>
      </c>
      <c r="G58" s="12">
        <v>3</v>
      </c>
      <c r="H58" s="8">
        <v>3.49</v>
      </c>
      <c r="I58" s="12">
        <v>0</v>
      </c>
    </row>
    <row r="59" spans="2:9" ht="15" customHeight="1" x14ac:dyDescent="0.2">
      <c r="B59" t="s">
        <v>148</v>
      </c>
      <c r="C59" s="12">
        <v>4</v>
      </c>
      <c r="D59" s="8">
        <v>1.84</v>
      </c>
      <c r="E59" s="12">
        <v>3</v>
      </c>
      <c r="F59" s="8">
        <v>2.36</v>
      </c>
      <c r="G59" s="12">
        <v>1</v>
      </c>
      <c r="H59" s="8">
        <v>1.1599999999999999</v>
      </c>
      <c r="I59" s="12">
        <v>0</v>
      </c>
    </row>
    <row r="60" spans="2:9" ht="15" customHeight="1" x14ac:dyDescent="0.2">
      <c r="B60" t="s">
        <v>139</v>
      </c>
      <c r="C60" s="12">
        <v>4</v>
      </c>
      <c r="D60" s="8">
        <v>1.84</v>
      </c>
      <c r="E60" s="12">
        <v>4</v>
      </c>
      <c r="F60" s="8">
        <v>3.15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156</v>
      </c>
      <c r="C61" s="12">
        <v>3</v>
      </c>
      <c r="D61" s="8">
        <v>1.38</v>
      </c>
      <c r="E61" s="12">
        <v>3</v>
      </c>
      <c r="F61" s="8">
        <v>2.36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124</v>
      </c>
      <c r="C62" s="12">
        <v>3</v>
      </c>
      <c r="D62" s="8">
        <v>1.38</v>
      </c>
      <c r="E62" s="12">
        <v>3</v>
      </c>
      <c r="F62" s="8">
        <v>2.36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236</v>
      </c>
      <c r="C63" s="12">
        <v>3</v>
      </c>
      <c r="D63" s="8">
        <v>1.38</v>
      </c>
      <c r="E63" s="12">
        <v>0</v>
      </c>
      <c r="F63" s="8">
        <v>0</v>
      </c>
      <c r="G63" s="12">
        <v>3</v>
      </c>
      <c r="H63" s="8">
        <v>3.49</v>
      </c>
      <c r="I63" s="12">
        <v>0</v>
      </c>
    </row>
    <row r="64" spans="2:9" ht="15" customHeight="1" x14ac:dyDescent="0.2">
      <c r="B64" t="s">
        <v>212</v>
      </c>
      <c r="C64" s="12">
        <v>3</v>
      </c>
      <c r="D64" s="8">
        <v>1.38</v>
      </c>
      <c r="E64" s="12">
        <v>2</v>
      </c>
      <c r="F64" s="8">
        <v>1.57</v>
      </c>
      <c r="G64" s="12">
        <v>1</v>
      </c>
      <c r="H64" s="8">
        <v>1.1599999999999999</v>
      </c>
      <c r="I64" s="12">
        <v>0</v>
      </c>
    </row>
    <row r="65" spans="2:9" ht="15" customHeight="1" x14ac:dyDescent="0.2">
      <c r="B65" t="s">
        <v>129</v>
      </c>
      <c r="C65" s="12">
        <v>3</v>
      </c>
      <c r="D65" s="8">
        <v>1.38</v>
      </c>
      <c r="E65" s="12">
        <v>3</v>
      </c>
      <c r="F65" s="8">
        <v>2.36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140</v>
      </c>
      <c r="C66" s="12">
        <v>3</v>
      </c>
      <c r="D66" s="8">
        <v>1.38</v>
      </c>
      <c r="E66" s="12">
        <v>1</v>
      </c>
      <c r="F66" s="8">
        <v>0.79</v>
      </c>
      <c r="G66" s="12">
        <v>2</v>
      </c>
      <c r="H66" s="8">
        <v>2.33</v>
      </c>
      <c r="I66" s="12">
        <v>0</v>
      </c>
    </row>
    <row r="67" spans="2:9" ht="15" customHeight="1" x14ac:dyDescent="0.2">
      <c r="B67" t="s">
        <v>238</v>
      </c>
      <c r="C67" s="12">
        <v>3</v>
      </c>
      <c r="D67" s="8">
        <v>1.38</v>
      </c>
      <c r="E67" s="12">
        <v>2</v>
      </c>
      <c r="F67" s="8">
        <v>1.57</v>
      </c>
      <c r="G67" s="12">
        <v>1</v>
      </c>
      <c r="H67" s="8">
        <v>1.1599999999999999</v>
      </c>
      <c r="I67" s="12">
        <v>0</v>
      </c>
    </row>
    <row r="68" spans="2:9" ht="15" customHeight="1" x14ac:dyDescent="0.2">
      <c r="B68" t="s">
        <v>132</v>
      </c>
      <c r="C68" s="12">
        <v>3</v>
      </c>
      <c r="D68" s="8">
        <v>1.38</v>
      </c>
      <c r="E68" s="12">
        <v>3</v>
      </c>
      <c r="F68" s="8">
        <v>2.36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137</v>
      </c>
      <c r="C69" s="12">
        <v>3</v>
      </c>
      <c r="D69" s="8">
        <v>1.38</v>
      </c>
      <c r="E69" s="12">
        <v>3</v>
      </c>
      <c r="F69" s="8">
        <v>2.36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138</v>
      </c>
      <c r="C70" s="12">
        <v>3</v>
      </c>
      <c r="D70" s="8">
        <v>1.38</v>
      </c>
      <c r="E70" s="12">
        <v>3</v>
      </c>
      <c r="F70" s="8">
        <v>2.36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B48C3-2B47-4331-B3B8-B0DBA25AA86A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279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56</v>
      </c>
      <c r="D6" s="8">
        <v>19.79</v>
      </c>
      <c r="E6" s="12">
        <v>20</v>
      </c>
      <c r="F6" s="8">
        <v>16.95</v>
      </c>
      <c r="G6" s="12">
        <v>36</v>
      </c>
      <c r="H6" s="8">
        <v>22.5</v>
      </c>
      <c r="I6" s="12">
        <v>0</v>
      </c>
    </row>
    <row r="7" spans="2:9" ht="15" customHeight="1" x14ac:dyDescent="0.2">
      <c r="B7" t="s">
        <v>38</v>
      </c>
      <c r="C7" s="12">
        <v>69</v>
      </c>
      <c r="D7" s="8">
        <v>24.38</v>
      </c>
      <c r="E7" s="12">
        <v>17</v>
      </c>
      <c r="F7" s="8">
        <v>14.41</v>
      </c>
      <c r="G7" s="12">
        <v>52</v>
      </c>
      <c r="H7" s="8">
        <v>32.5</v>
      </c>
      <c r="I7" s="12">
        <v>0</v>
      </c>
    </row>
    <row r="8" spans="2:9" ht="15" customHeight="1" x14ac:dyDescent="0.2">
      <c r="B8" t="s">
        <v>39</v>
      </c>
      <c r="C8" s="12">
        <v>2</v>
      </c>
      <c r="D8" s="8">
        <v>0.71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40</v>
      </c>
      <c r="C9" s="12">
        <v>1</v>
      </c>
      <c r="D9" s="8">
        <v>0.35</v>
      </c>
      <c r="E9" s="12">
        <v>0</v>
      </c>
      <c r="F9" s="8">
        <v>0</v>
      </c>
      <c r="G9" s="12">
        <v>1</v>
      </c>
      <c r="H9" s="8">
        <v>0.63</v>
      </c>
      <c r="I9" s="12">
        <v>0</v>
      </c>
    </row>
    <row r="10" spans="2:9" ht="15" customHeight="1" x14ac:dyDescent="0.2">
      <c r="B10" t="s">
        <v>41</v>
      </c>
      <c r="C10" s="12">
        <v>10</v>
      </c>
      <c r="D10" s="8">
        <v>3.53</v>
      </c>
      <c r="E10" s="12">
        <v>2</v>
      </c>
      <c r="F10" s="8">
        <v>1.69</v>
      </c>
      <c r="G10" s="12">
        <v>8</v>
      </c>
      <c r="H10" s="8">
        <v>5</v>
      </c>
      <c r="I10" s="12">
        <v>0</v>
      </c>
    </row>
    <row r="11" spans="2:9" ht="15" customHeight="1" x14ac:dyDescent="0.2">
      <c r="B11" t="s">
        <v>42</v>
      </c>
      <c r="C11" s="12">
        <v>47</v>
      </c>
      <c r="D11" s="8">
        <v>16.61</v>
      </c>
      <c r="E11" s="12">
        <v>22</v>
      </c>
      <c r="F11" s="8">
        <v>18.64</v>
      </c>
      <c r="G11" s="12">
        <v>25</v>
      </c>
      <c r="H11" s="8">
        <v>15.63</v>
      </c>
      <c r="I11" s="12">
        <v>0</v>
      </c>
    </row>
    <row r="12" spans="2:9" ht="15" customHeight="1" x14ac:dyDescent="0.2">
      <c r="B12" t="s">
        <v>43</v>
      </c>
      <c r="C12" s="12">
        <v>2</v>
      </c>
      <c r="D12" s="8">
        <v>0.71</v>
      </c>
      <c r="E12" s="12">
        <v>0</v>
      </c>
      <c r="F12" s="8">
        <v>0</v>
      </c>
      <c r="G12" s="12">
        <v>2</v>
      </c>
      <c r="H12" s="8">
        <v>1.25</v>
      </c>
      <c r="I12" s="12">
        <v>0</v>
      </c>
    </row>
    <row r="13" spans="2:9" ht="15" customHeight="1" x14ac:dyDescent="0.2">
      <c r="B13" t="s">
        <v>44</v>
      </c>
      <c r="C13" s="12">
        <v>17</v>
      </c>
      <c r="D13" s="8">
        <v>6.01</v>
      </c>
      <c r="E13" s="12">
        <v>8</v>
      </c>
      <c r="F13" s="8">
        <v>6.78</v>
      </c>
      <c r="G13" s="12">
        <v>8</v>
      </c>
      <c r="H13" s="8">
        <v>5</v>
      </c>
      <c r="I13" s="12">
        <v>1</v>
      </c>
    </row>
    <row r="14" spans="2:9" ht="15" customHeight="1" x14ac:dyDescent="0.2">
      <c r="B14" t="s">
        <v>45</v>
      </c>
      <c r="C14" s="12">
        <v>3</v>
      </c>
      <c r="D14" s="8">
        <v>1.06</v>
      </c>
      <c r="E14" s="12">
        <v>1</v>
      </c>
      <c r="F14" s="8">
        <v>0.85</v>
      </c>
      <c r="G14" s="12">
        <v>2</v>
      </c>
      <c r="H14" s="8">
        <v>1.25</v>
      </c>
      <c r="I14" s="12">
        <v>0</v>
      </c>
    </row>
    <row r="15" spans="2:9" ht="15" customHeight="1" x14ac:dyDescent="0.2">
      <c r="B15" t="s">
        <v>46</v>
      </c>
      <c r="C15" s="12">
        <v>21</v>
      </c>
      <c r="D15" s="8">
        <v>7.42</v>
      </c>
      <c r="E15" s="12">
        <v>14</v>
      </c>
      <c r="F15" s="8">
        <v>11.86</v>
      </c>
      <c r="G15" s="12">
        <v>7</v>
      </c>
      <c r="H15" s="8">
        <v>4.38</v>
      </c>
      <c r="I15" s="12">
        <v>0</v>
      </c>
    </row>
    <row r="16" spans="2:9" ht="15" customHeight="1" x14ac:dyDescent="0.2">
      <c r="B16" t="s">
        <v>47</v>
      </c>
      <c r="C16" s="12">
        <v>23</v>
      </c>
      <c r="D16" s="8">
        <v>8.1300000000000008</v>
      </c>
      <c r="E16" s="12">
        <v>16</v>
      </c>
      <c r="F16" s="8">
        <v>13.56</v>
      </c>
      <c r="G16" s="12">
        <v>5</v>
      </c>
      <c r="H16" s="8">
        <v>3.13</v>
      </c>
      <c r="I16" s="12">
        <v>0</v>
      </c>
    </row>
    <row r="17" spans="2:9" ht="15" customHeight="1" x14ac:dyDescent="0.2">
      <c r="B17" t="s">
        <v>48</v>
      </c>
      <c r="C17" s="12">
        <v>4</v>
      </c>
      <c r="D17" s="8">
        <v>1.41</v>
      </c>
      <c r="E17" s="12">
        <v>4</v>
      </c>
      <c r="F17" s="8">
        <v>3.39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49</v>
      </c>
      <c r="C18" s="12">
        <v>6</v>
      </c>
      <c r="D18" s="8">
        <v>2.12</v>
      </c>
      <c r="E18" s="12">
        <v>4</v>
      </c>
      <c r="F18" s="8">
        <v>3.39</v>
      </c>
      <c r="G18" s="12">
        <v>2</v>
      </c>
      <c r="H18" s="8">
        <v>1.25</v>
      </c>
      <c r="I18" s="12">
        <v>0</v>
      </c>
    </row>
    <row r="19" spans="2:9" ht="15" customHeight="1" x14ac:dyDescent="0.2">
      <c r="B19" t="s">
        <v>50</v>
      </c>
      <c r="C19" s="12">
        <v>22</v>
      </c>
      <c r="D19" s="8">
        <v>7.77</v>
      </c>
      <c r="E19" s="12">
        <v>10</v>
      </c>
      <c r="F19" s="8">
        <v>8.4700000000000006</v>
      </c>
      <c r="G19" s="12">
        <v>12</v>
      </c>
      <c r="H19" s="8">
        <v>7.5</v>
      </c>
      <c r="I19" s="12">
        <v>0</v>
      </c>
    </row>
    <row r="20" spans="2:9" ht="15" customHeight="1" x14ac:dyDescent="0.2">
      <c r="B20" s="9" t="s">
        <v>243</v>
      </c>
      <c r="C20" s="12">
        <f>SUM(LTBL_10523[総数／事業所数])</f>
        <v>283</v>
      </c>
      <c r="E20" s="12">
        <f>SUBTOTAL(109,LTBL_10523[個人／事業所数])</f>
        <v>118</v>
      </c>
      <c r="G20" s="12">
        <f>SUBTOTAL(109,LTBL_10523[法人／事業所数])</f>
        <v>160</v>
      </c>
      <c r="I20" s="12">
        <f>SUBTOTAL(109,LTBL_10523[法人以外の団体／事業所数])</f>
        <v>1</v>
      </c>
    </row>
    <row r="21" spans="2:9" ht="15" customHeight="1" x14ac:dyDescent="0.2">
      <c r="E21" s="11">
        <f>LTBL_10523[[#Totals],[個人／事業所数]]/LTBL_10523[[#Totals],[総数／事業所数]]</f>
        <v>0.41696113074204949</v>
      </c>
      <c r="G21" s="11">
        <f>LTBL_10523[[#Totals],[法人／事業所数]]/LTBL_10523[[#Totals],[総数／事業所数]]</f>
        <v>0.56537102473498235</v>
      </c>
      <c r="I21" s="11">
        <f>LTBL_10523[[#Totals],[法人以外の団体／事業所数]]/LTBL_10523[[#Totals],[総数／事業所数]]</f>
        <v>3.5335689045936395E-3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59</v>
      </c>
      <c r="C24" s="12">
        <v>24</v>
      </c>
      <c r="D24" s="8">
        <v>8.48</v>
      </c>
      <c r="E24" s="12">
        <v>9</v>
      </c>
      <c r="F24" s="8">
        <v>7.63</v>
      </c>
      <c r="G24" s="12">
        <v>15</v>
      </c>
      <c r="H24" s="8">
        <v>9.3800000000000008</v>
      </c>
      <c r="I24" s="12">
        <v>0</v>
      </c>
    </row>
    <row r="25" spans="2:9" ht="15" customHeight="1" x14ac:dyDescent="0.2">
      <c r="B25" t="s">
        <v>73</v>
      </c>
      <c r="C25" s="12">
        <v>19</v>
      </c>
      <c r="D25" s="8">
        <v>6.71</v>
      </c>
      <c r="E25" s="12">
        <v>14</v>
      </c>
      <c r="F25" s="8">
        <v>11.86</v>
      </c>
      <c r="G25" s="12">
        <v>5</v>
      </c>
      <c r="H25" s="8">
        <v>3.13</v>
      </c>
      <c r="I25" s="12">
        <v>0</v>
      </c>
    </row>
    <row r="26" spans="2:9" ht="15" customHeight="1" x14ac:dyDescent="0.2">
      <c r="B26" t="s">
        <v>60</v>
      </c>
      <c r="C26" s="12">
        <v>18</v>
      </c>
      <c r="D26" s="8">
        <v>6.36</v>
      </c>
      <c r="E26" s="12">
        <v>7</v>
      </c>
      <c r="F26" s="8">
        <v>5.93</v>
      </c>
      <c r="G26" s="12">
        <v>11</v>
      </c>
      <c r="H26" s="8">
        <v>6.88</v>
      </c>
      <c r="I26" s="12">
        <v>0</v>
      </c>
    </row>
    <row r="27" spans="2:9" ht="15" customHeight="1" x14ac:dyDescent="0.2">
      <c r="B27" t="s">
        <v>68</v>
      </c>
      <c r="C27" s="12">
        <v>18</v>
      </c>
      <c r="D27" s="8">
        <v>6.36</v>
      </c>
      <c r="E27" s="12">
        <v>11</v>
      </c>
      <c r="F27" s="8">
        <v>9.32</v>
      </c>
      <c r="G27" s="12">
        <v>7</v>
      </c>
      <c r="H27" s="8">
        <v>4.38</v>
      </c>
      <c r="I27" s="12">
        <v>0</v>
      </c>
    </row>
    <row r="28" spans="2:9" ht="15" customHeight="1" x14ac:dyDescent="0.2">
      <c r="B28" t="s">
        <v>74</v>
      </c>
      <c r="C28" s="12">
        <v>18</v>
      </c>
      <c r="D28" s="8">
        <v>6.36</v>
      </c>
      <c r="E28" s="12">
        <v>15</v>
      </c>
      <c r="F28" s="8">
        <v>12.71</v>
      </c>
      <c r="G28" s="12">
        <v>3</v>
      </c>
      <c r="H28" s="8">
        <v>1.88</v>
      </c>
      <c r="I28" s="12">
        <v>0</v>
      </c>
    </row>
    <row r="29" spans="2:9" ht="15" customHeight="1" x14ac:dyDescent="0.2">
      <c r="B29" t="s">
        <v>63</v>
      </c>
      <c r="C29" s="12">
        <v>17</v>
      </c>
      <c r="D29" s="8">
        <v>6.01</v>
      </c>
      <c r="E29" s="12">
        <v>3</v>
      </c>
      <c r="F29" s="8">
        <v>2.54</v>
      </c>
      <c r="G29" s="12">
        <v>14</v>
      </c>
      <c r="H29" s="8">
        <v>8.75</v>
      </c>
      <c r="I29" s="12">
        <v>0</v>
      </c>
    </row>
    <row r="30" spans="2:9" ht="15" customHeight="1" x14ac:dyDescent="0.2">
      <c r="B30" t="s">
        <v>78</v>
      </c>
      <c r="C30" s="12">
        <v>15</v>
      </c>
      <c r="D30" s="8">
        <v>5.3</v>
      </c>
      <c r="E30" s="12">
        <v>10</v>
      </c>
      <c r="F30" s="8">
        <v>8.4700000000000006</v>
      </c>
      <c r="G30" s="12">
        <v>5</v>
      </c>
      <c r="H30" s="8">
        <v>3.13</v>
      </c>
      <c r="I30" s="12">
        <v>0</v>
      </c>
    </row>
    <row r="31" spans="2:9" ht="15" customHeight="1" x14ac:dyDescent="0.2">
      <c r="B31" t="s">
        <v>61</v>
      </c>
      <c r="C31" s="12">
        <v>14</v>
      </c>
      <c r="D31" s="8">
        <v>4.95</v>
      </c>
      <c r="E31" s="12">
        <v>4</v>
      </c>
      <c r="F31" s="8">
        <v>3.39</v>
      </c>
      <c r="G31" s="12">
        <v>10</v>
      </c>
      <c r="H31" s="8">
        <v>6.25</v>
      </c>
      <c r="I31" s="12">
        <v>0</v>
      </c>
    </row>
    <row r="32" spans="2:9" ht="15" customHeight="1" x14ac:dyDescent="0.2">
      <c r="B32" t="s">
        <v>70</v>
      </c>
      <c r="C32" s="12">
        <v>14</v>
      </c>
      <c r="D32" s="8">
        <v>4.95</v>
      </c>
      <c r="E32" s="12">
        <v>7</v>
      </c>
      <c r="F32" s="8">
        <v>5.93</v>
      </c>
      <c r="G32" s="12">
        <v>7</v>
      </c>
      <c r="H32" s="8">
        <v>4.38</v>
      </c>
      <c r="I32" s="12">
        <v>0</v>
      </c>
    </row>
    <row r="33" spans="2:9" ht="15" customHeight="1" x14ac:dyDescent="0.2">
      <c r="B33" t="s">
        <v>67</v>
      </c>
      <c r="C33" s="12">
        <v>11</v>
      </c>
      <c r="D33" s="8">
        <v>3.89</v>
      </c>
      <c r="E33" s="12">
        <v>5</v>
      </c>
      <c r="F33" s="8">
        <v>4.24</v>
      </c>
      <c r="G33" s="12">
        <v>6</v>
      </c>
      <c r="H33" s="8">
        <v>3.75</v>
      </c>
      <c r="I33" s="12">
        <v>0</v>
      </c>
    </row>
    <row r="34" spans="2:9" ht="15" customHeight="1" x14ac:dyDescent="0.2">
      <c r="B34" t="s">
        <v>82</v>
      </c>
      <c r="C34" s="12">
        <v>10</v>
      </c>
      <c r="D34" s="8">
        <v>3.53</v>
      </c>
      <c r="E34" s="12">
        <v>3</v>
      </c>
      <c r="F34" s="8">
        <v>2.54</v>
      </c>
      <c r="G34" s="12">
        <v>7</v>
      </c>
      <c r="H34" s="8">
        <v>4.38</v>
      </c>
      <c r="I34" s="12">
        <v>0</v>
      </c>
    </row>
    <row r="35" spans="2:9" ht="15" customHeight="1" x14ac:dyDescent="0.2">
      <c r="B35" t="s">
        <v>83</v>
      </c>
      <c r="C35" s="12">
        <v>9</v>
      </c>
      <c r="D35" s="8">
        <v>3.18</v>
      </c>
      <c r="E35" s="12">
        <v>3</v>
      </c>
      <c r="F35" s="8">
        <v>2.54</v>
      </c>
      <c r="G35" s="12">
        <v>6</v>
      </c>
      <c r="H35" s="8">
        <v>3.75</v>
      </c>
      <c r="I35" s="12">
        <v>0</v>
      </c>
    </row>
    <row r="36" spans="2:9" ht="15" customHeight="1" x14ac:dyDescent="0.2">
      <c r="B36" t="s">
        <v>62</v>
      </c>
      <c r="C36" s="12">
        <v>7</v>
      </c>
      <c r="D36" s="8">
        <v>2.4700000000000002</v>
      </c>
      <c r="E36" s="12">
        <v>3</v>
      </c>
      <c r="F36" s="8">
        <v>2.54</v>
      </c>
      <c r="G36" s="12">
        <v>4</v>
      </c>
      <c r="H36" s="8">
        <v>2.5</v>
      </c>
      <c r="I36" s="12">
        <v>0</v>
      </c>
    </row>
    <row r="37" spans="2:9" ht="15" customHeight="1" x14ac:dyDescent="0.2">
      <c r="B37" t="s">
        <v>105</v>
      </c>
      <c r="C37" s="12">
        <v>7</v>
      </c>
      <c r="D37" s="8">
        <v>2.4700000000000002</v>
      </c>
      <c r="E37" s="12">
        <v>2</v>
      </c>
      <c r="F37" s="8">
        <v>1.69</v>
      </c>
      <c r="G37" s="12">
        <v>5</v>
      </c>
      <c r="H37" s="8">
        <v>3.13</v>
      </c>
      <c r="I37" s="12">
        <v>0</v>
      </c>
    </row>
    <row r="38" spans="2:9" ht="15" customHeight="1" x14ac:dyDescent="0.2">
      <c r="B38" t="s">
        <v>111</v>
      </c>
      <c r="C38" s="12">
        <v>4</v>
      </c>
      <c r="D38" s="8">
        <v>1.41</v>
      </c>
      <c r="E38" s="12">
        <v>1</v>
      </c>
      <c r="F38" s="8">
        <v>0.85</v>
      </c>
      <c r="G38" s="12">
        <v>3</v>
      </c>
      <c r="H38" s="8">
        <v>1.88</v>
      </c>
      <c r="I38" s="12">
        <v>0</v>
      </c>
    </row>
    <row r="39" spans="2:9" ht="15" customHeight="1" x14ac:dyDescent="0.2">
      <c r="B39" t="s">
        <v>64</v>
      </c>
      <c r="C39" s="12">
        <v>4</v>
      </c>
      <c r="D39" s="8">
        <v>1.41</v>
      </c>
      <c r="E39" s="12">
        <v>1</v>
      </c>
      <c r="F39" s="8">
        <v>0.85</v>
      </c>
      <c r="G39" s="12">
        <v>3</v>
      </c>
      <c r="H39" s="8">
        <v>1.88</v>
      </c>
      <c r="I39" s="12">
        <v>0</v>
      </c>
    </row>
    <row r="40" spans="2:9" ht="15" customHeight="1" x14ac:dyDescent="0.2">
      <c r="B40" t="s">
        <v>65</v>
      </c>
      <c r="C40" s="12">
        <v>4</v>
      </c>
      <c r="D40" s="8">
        <v>1.41</v>
      </c>
      <c r="E40" s="12">
        <v>2</v>
      </c>
      <c r="F40" s="8">
        <v>1.69</v>
      </c>
      <c r="G40" s="12">
        <v>2</v>
      </c>
      <c r="H40" s="8">
        <v>1.25</v>
      </c>
      <c r="I40" s="12">
        <v>0</v>
      </c>
    </row>
    <row r="41" spans="2:9" ht="15" customHeight="1" x14ac:dyDescent="0.2">
      <c r="B41" t="s">
        <v>66</v>
      </c>
      <c r="C41" s="12">
        <v>4</v>
      </c>
      <c r="D41" s="8">
        <v>1.41</v>
      </c>
      <c r="E41" s="12">
        <v>3</v>
      </c>
      <c r="F41" s="8">
        <v>2.54</v>
      </c>
      <c r="G41" s="12">
        <v>1</v>
      </c>
      <c r="H41" s="8">
        <v>0.63</v>
      </c>
      <c r="I41" s="12">
        <v>0</v>
      </c>
    </row>
    <row r="42" spans="2:9" ht="15" customHeight="1" x14ac:dyDescent="0.2">
      <c r="B42" t="s">
        <v>75</v>
      </c>
      <c r="C42" s="12">
        <v>4</v>
      </c>
      <c r="D42" s="8">
        <v>1.41</v>
      </c>
      <c r="E42" s="12">
        <v>4</v>
      </c>
      <c r="F42" s="8">
        <v>3.39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76</v>
      </c>
      <c r="C43" s="12">
        <v>4</v>
      </c>
      <c r="D43" s="8">
        <v>1.41</v>
      </c>
      <c r="E43" s="12">
        <v>4</v>
      </c>
      <c r="F43" s="8">
        <v>3.39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107</v>
      </c>
      <c r="C44" s="12">
        <v>4</v>
      </c>
      <c r="D44" s="8">
        <v>1.41</v>
      </c>
      <c r="E44" s="12">
        <v>0</v>
      </c>
      <c r="F44" s="8">
        <v>0</v>
      </c>
      <c r="G44" s="12">
        <v>4</v>
      </c>
      <c r="H44" s="8">
        <v>2.5</v>
      </c>
      <c r="I44" s="12">
        <v>0</v>
      </c>
    </row>
    <row r="47" spans="2:9" ht="33" customHeight="1" x14ac:dyDescent="0.2">
      <c r="B47" t="s">
        <v>245</v>
      </c>
      <c r="C47" s="10" t="s">
        <v>52</v>
      </c>
      <c r="D47" s="10" t="s">
        <v>53</v>
      </c>
      <c r="E47" s="10" t="s">
        <v>54</v>
      </c>
      <c r="F47" s="10" t="s">
        <v>55</v>
      </c>
      <c r="G47" s="10" t="s">
        <v>56</v>
      </c>
      <c r="H47" s="10" t="s">
        <v>57</v>
      </c>
      <c r="I47" s="10" t="s">
        <v>58</v>
      </c>
    </row>
    <row r="48" spans="2:9" ht="15" customHeight="1" x14ac:dyDescent="0.2">
      <c r="B48" t="s">
        <v>139</v>
      </c>
      <c r="C48" s="12">
        <v>15</v>
      </c>
      <c r="D48" s="8">
        <v>5.3</v>
      </c>
      <c r="E48" s="12">
        <v>10</v>
      </c>
      <c r="F48" s="8">
        <v>8.4700000000000006</v>
      </c>
      <c r="G48" s="12">
        <v>5</v>
      </c>
      <c r="H48" s="8">
        <v>3.13</v>
      </c>
      <c r="I48" s="12">
        <v>0</v>
      </c>
    </row>
    <row r="49" spans="2:9" ht="15" customHeight="1" x14ac:dyDescent="0.2">
      <c r="B49" t="s">
        <v>120</v>
      </c>
      <c r="C49" s="12">
        <v>11</v>
      </c>
      <c r="D49" s="8">
        <v>3.89</v>
      </c>
      <c r="E49" s="12">
        <v>2</v>
      </c>
      <c r="F49" s="8">
        <v>1.69</v>
      </c>
      <c r="G49" s="12">
        <v>9</v>
      </c>
      <c r="H49" s="8">
        <v>5.63</v>
      </c>
      <c r="I49" s="12">
        <v>0</v>
      </c>
    </row>
    <row r="50" spans="2:9" ht="15" customHeight="1" x14ac:dyDescent="0.2">
      <c r="B50" t="s">
        <v>131</v>
      </c>
      <c r="C50" s="12">
        <v>10</v>
      </c>
      <c r="D50" s="8">
        <v>3.53</v>
      </c>
      <c r="E50" s="12">
        <v>7</v>
      </c>
      <c r="F50" s="8">
        <v>5.93</v>
      </c>
      <c r="G50" s="12">
        <v>3</v>
      </c>
      <c r="H50" s="8">
        <v>1.88</v>
      </c>
      <c r="I50" s="12">
        <v>0</v>
      </c>
    </row>
    <row r="51" spans="2:9" ht="15" customHeight="1" x14ac:dyDescent="0.2">
      <c r="B51" t="s">
        <v>124</v>
      </c>
      <c r="C51" s="12">
        <v>8</v>
      </c>
      <c r="D51" s="8">
        <v>2.83</v>
      </c>
      <c r="E51" s="12">
        <v>2</v>
      </c>
      <c r="F51" s="8">
        <v>1.69</v>
      </c>
      <c r="G51" s="12">
        <v>6</v>
      </c>
      <c r="H51" s="8">
        <v>3.75</v>
      </c>
      <c r="I51" s="12">
        <v>0</v>
      </c>
    </row>
    <row r="52" spans="2:9" ht="15" customHeight="1" x14ac:dyDescent="0.2">
      <c r="B52" t="s">
        <v>149</v>
      </c>
      <c r="C52" s="12">
        <v>8</v>
      </c>
      <c r="D52" s="8">
        <v>2.83</v>
      </c>
      <c r="E52" s="12">
        <v>1</v>
      </c>
      <c r="F52" s="8">
        <v>0.85</v>
      </c>
      <c r="G52" s="12">
        <v>7</v>
      </c>
      <c r="H52" s="8">
        <v>4.38</v>
      </c>
      <c r="I52" s="12">
        <v>0</v>
      </c>
    </row>
    <row r="53" spans="2:9" ht="15" customHeight="1" x14ac:dyDescent="0.2">
      <c r="B53" t="s">
        <v>127</v>
      </c>
      <c r="C53" s="12">
        <v>8</v>
      </c>
      <c r="D53" s="8">
        <v>2.83</v>
      </c>
      <c r="E53" s="12">
        <v>3</v>
      </c>
      <c r="F53" s="8">
        <v>2.54</v>
      </c>
      <c r="G53" s="12">
        <v>5</v>
      </c>
      <c r="H53" s="8">
        <v>3.13</v>
      </c>
      <c r="I53" s="12">
        <v>0</v>
      </c>
    </row>
    <row r="54" spans="2:9" ht="15" customHeight="1" x14ac:dyDescent="0.2">
      <c r="B54" t="s">
        <v>136</v>
      </c>
      <c r="C54" s="12">
        <v>8</v>
      </c>
      <c r="D54" s="8">
        <v>2.83</v>
      </c>
      <c r="E54" s="12">
        <v>7</v>
      </c>
      <c r="F54" s="8">
        <v>5.93</v>
      </c>
      <c r="G54" s="12">
        <v>1</v>
      </c>
      <c r="H54" s="8">
        <v>0.63</v>
      </c>
      <c r="I54" s="12">
        <v>0</v>
      </c>
    </row>
    <row r="55" spans="2:9" ht="15" customHeight="1" x14ac:dyDescent="0.2">
      <c r="B55" t="s">
        <v>122</v>
      </c>
      <c r="C55" s="12">
        <v>7</v>
      </c>
      <c r="D55" s="8">
        <v>2.4700000000000002</v>
      </c>
      <c r="E55" s="12">
        <v>4</v>
      </c>
      <c r="F55" s="8">
        <v>3.39</v>
      </c>
      <c r="G55" s="12">
        <v>3</v>
      </c>
      <c r="H55" s="8">
        <v>1.88</v>
      </c>
      <c r="I55" s="12">
        <v>0</v>
      </c>
    </row>
    <row r="56" spans="2:9" ht="15" customHeight="1" x14ac:dyDescent="0.2">
      <c r="B56" t="s">
        <v>162</v>
      </c>
      <c r="C56" s="12">
        <v>7</v>
      </c>
      <c r="D56" s="8">
        <v>2.4700000000000002</v>
      </c>
      <c r="E56" s="12">
        <v>6</v>
      </c>
      <c r="F56" s="8">
        <v>5.08</v>
      </c>
      <c r="G56" s="12">
        <v>1</v>
      </c>
      <c r="H56" s="8">
        <v>0.63</v>
      </c>
      <c r="I56" s="12">
        <v>0</v>
      </c>
    </row>
    <row r="57" spans="2:9" ht="15" customHeight="1" x14ac:dyDescent="0.2">
      <c r="B57" t="s">
        <v>148</v>
      </c>
      <c r="C57" s="12">
        <v>7</v>
      </c>
      <c r="D57" s="8">
        <v>2.4700000000000002</v>
      </c>
      <c r="E57" s="12">
        <v>4</v>
      </c>
      <c r="F57" s="8">
        <v>3.39</v>
      </c>
      <c r="G57" s="12">
        <v>3</v>
      </c>
      <c r="H57" s="8">
        <v>1.88</v>
      </c>
      <c r="I57" s="12">
        <v>0</v>
      </c>
    </row>
    <row r="58" spans="2:9" ht="15" customHeight="1" x14ac:dyDescent="0.2">
      <c r="B58" t="s">
        <v>135</v>
      </c>
      <c r="C58" s="12">
        <v>7</v>
      </c>
      <c r="D58" s="8">
        <v>2.4700000000000002</v>
      </c>
      <c r="E58" s="12">
        <v>7</v>
      </c>
      <c r="F58" s="8">
        <v>5.93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239</v>
      </c>
      <c r="C59" s="12">
        <v>6</v>
      </c>
      <c r="D59" s="8">
        <v>2.12</v>
      </c>
      <c r="E59" s="12">
        <v>1</v>
      </c>
      <c r="F59" s="8">
        <v>0.85</v>
      </c>
      <c r="G59" s="12">
        <v>5</v>
      </c>
      <c r="H59" s="8">
        <v>3.13</v>
      </c>
      <c r="I59" s="12">
        <v>0</v>
      </c>
    </row>
    <row r="60" spans="2:9" ht="15" customHeight="1" x14ac:dyDescent="0.2">
      <c r="B60" t="s">
        <v>206</v>
      </c>
      <c r="C60" s="12">
        <v>5</v>
      </c>
      <c r="D60" s="8">
        <v>1.77</v>
      </c>
      <c r="E60" s="12">
        <v>2</v>
      </c>
      <c r="F60" s="8">
        <v>1.69</v>
      </c>
      <c r="G60" s="12">
        <v>3</v>
      </c>
      <c r="H60" s="8">
        <v>1.88</v>
      </c>
      <c r="I60" s="12">
        <v>0</v>
      </c>
    </row>
    <row r="61" spans="2:9" ht="15" customHeight="1" x14ac:dyDescent="0.2">
      <c r="B61" t="s">
        <v>123</v>
      </c>
      <c r="C61" s="12">
        <v>5</v>
      </c>
      <c r="D61" s="8">
        <v>1.77</v>
      </c>
      <c r="E61" s="12">
        <v>2</v>
      </c>
      <c r="F61" s="8">
        <v>1.69</v>
      </c>
      <c r="G61" s="12">
        <v>3</v>
      </c>
      <c r="H61" s="8">
        <v>1.88</v>
      </c>
      <c r="I61" s="12">
        <v>0</v>
      </c>
    </row>
    <row r="62" spans="2:9" ht="15" customHeight="1" x14ac:dyDescent="0.2">
      <c r="B62" t="s">
        <v>150</v>
      </c>
      <c r="C62" s="12">
        <v>5</v>
      </c>
      <c r="D62" s="8">
        <v>1.77</v>
      </c>
      <c r="E62" s="12">
        <v>2</v>
      </c>
      <c r="F62" s="8">
        <v>1.69</v>
      </c>
      <c r="G62" s="12">
        <v>3</v>
      </c>
      <c r="H62" s="8">
        <v>1.88</v>
      </c>
      <c r="I62" s="12">
        <v>0</v>
      </c>
    </row>
    <row r="63" spans="2:9" ht="15" customHeight="1" x14ac:dyDescent="0.2">
      <c r="B63" t="s">
        <v>147</v>
      </c>
      <c r="C63" s="12">
        <v>5</v>
      </c>
      <c r="D63" s="8">
        <v>1.77</v>
      </c>
      <c r="E63" s="12">
        <v>2</v>
      </c>
      <c r="F63" s="8">
        <v>1.69</v>
      </c>
      <c r="G63" s="12">
        <v>3</v>
      </c>
      <c r="H63" s="8">
        <v>1.88</v>
      </c>
      <c r="I63" s="12">
        <v>0</v>
      </c>
    </row>
    <row r="64" spans="2:9" ht="15" customHeight="1" x14ac:dyDescent="0.2">
      <c r="B64" t="s">
        <v>146</v>
      </c>
      <c r="C64" s="12">
        <v>4</v>
      </c>
      <c r="D64" s="8">
        <v>1.41</v>
      </c>
      <c r="E64" s="12">
        <v>0</v>
      </c>
      <c r="F64" s="8">
        <v>0</v>
      </c>
      <c r="G64" s="12">
        <v>4</v>
      </c>
      <c r="H64" s="8">
        <v>2.5</v>
      </c>
      <c r="I64" s="12">
        <v>0</v>
      </c>
    </row>
    <row r="65" spans="2:9" ht="15" customHeight="1" x14ac:dyDescent="0.2">
      <c r="B65" t="s">
        <v>164</v>
      </c>
      <c r="C65" s="12">
        <v>4</v>
      </c>
      <c r="D65" s="8">
        <v>1.41</v>
      </c>
      <c r="E65" s="12">
        <v>1</v>
      </c>
      <c r="F65" s="8">
        <v>0.85</v>
      </c>
      <c r="G65" s="12">
        <v>3</v>
      </c>
      <c r="H65" s="8">
        <v>1.88</v>
      </c>
      <c r="I65" s="12">
        <v>0</v>
      </c>
    </row>
    <row r="66" spans="2:9" ht="15" customHeight="1" x14ac:dyDescent="0.2">
      <c r="B66" t="s">
        <v>154</v>
      </c>
      <c r="C66" s="12">
        <v>4</v>
      </c>
      <c r="D66" s="8">
        <v>1.41</v>
      </c>
      <c r="E66" s="12">
        <v>2</v>
      </c>
      <c r="F66" s="8">
        <v>1.69</v>
      </c>
      <c r="G66" s="12">
        <v>2</v>
      </c>
      <c r="H66" s="8">
        <v>1.25</v>
      </c>
      <c r="I66" s="12">
        <v>0</v>
      </c>
    </row>
    <row r="67" spans="2:9" ht="15" customHeight="1" x14ac:dyDescent="0.2">
      <c r="B67" t="s">
        <v>132</v>
      </c>
      <c r="C67" s="12">
        <v>4</v>
      </c>
      <c r="D67" s="8">
        <v>1.41</v>
      </c>
      <c r="E67" s="12">
        <v>4</v>
      </c>
      <c r="F67" s="8">
        <v>3.39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200</v>
      </c>
      <c r="C68" s="12">
        <v>4</v>
      </c>
      <c r="D68" s="8">
        <v>1.41</v>
      </c>
      <c r="E68" s="12">
        <v>0</v>
      </c>
      <c r="F68" s="8">
        <v>0</v>
      </c>
      <c r="G68" s="12">
        <v>4</v>
      </c>
      <c r="H68" s="8">
        <v>2.5</v>
      </c>
      <c r="I68" s="12">
        <v>0</v>
      </c>
    </row>
    <row r="70" spans="2:9" ht="15" customHeight="1" x14ac:dyDescent="0.2">
      <c r="B70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972C3-F1F3-466D-8DED-51F134CA262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280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110</v>
      </c>
      <c r="D6" s="8">
        <v>12.51</v>
      </c>
      <c r="E6" s="12">
        <v>35</v>
      </c>
      <c r="F6" s="8">
        <v>7.59</v>
      </c>
      <c r="G6" s="12">
        <v>75</v>
      </c>
      <c r="H6" s="8">
        <v>18.07</v>
      </c>
      <c r="I6" s="12">
        <v>0</v>
      </c>
    </row>
    <row r="7" spans="2:9" ht="15" customHeight="1" x14ac:dyDescent="0.2">
      <c r="B7" t="s">
        <v>38</v>
      </c>
      <c r="C7" s="12">
        <v>98</v>
      </c>
      <c r="D7" s="8">
        <v>11.15</v>
      </c>
      <c r="E7" s="12">
        <v>32</v>
      </c>
      <c r="F7" s="8">
        <v>6.94</v>
      </c>
      <c r="G7" s="12">
        <v>66</v>
      </c>
      <c r="H7" s="8">
        <v>15.9</v>
      </c>
      <c r="I7" s="12">
        <v>0</v>
      </c>
    </row>
    <row r="8" spans="2:9" ht="15" customHeight="1" x14ac:dyDescent="0.2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40</v>
      </c>
      <c r="C9" s="12">
        <v>7</v>
      </c>
      <c r="D9" s="8">
        <v>0.8</v>
      </c>
      <c r="E9" s="12">
        <v>0</v>
      </c>
      <c r="F9" s="8">
        <v>0</v>
      </c>
      <c r="G9" s="12">
        <v>7</v>
      </c>
      <c r="H9" s="8">
        <v>1.69</v>
      </c>
      <c r="I9" s="12">
        <v>0</v>
      </c>
    </row>
    <row r="10" spans="2:9" ht="15" customHeight="1" x14ac:dyDescent="0.2">
      <c r="B10" t="s">
        <v>41</v>
      </c>
      <c r="C10" s="12">
        <v>7</v>
      </c>
      <c r="D10" s="8">
        <v>0.8</v>
      </c>
      <c r="E10" s="12">
        <v>1</v>
      </c>
      <c r="F10" s="8">
        <v>0.22</v>
      </c>
      <c r="G10" s="12">
        <v>6</v>
      </c>
      <c r="H10" s="8">
        <v>1.45</v>
      </c>
      <c r="I10" s="12">
        <v>0</v>
      </c>
    </row>
    <row r="11" spans="2:9" ht="15" customHeight="1" x14ac:dyDescent="0.2">
      <c r="B11" t="s">
        <v>42</v>
      </c>
      <c r="C11" s="12">
        <v>205</v>
      </c>
      <c r="D11" s="8">
        <v>23.32</v>
      </c>
      <c r="E11" s="12">
        <v>101</v>
      </c>
      <c r="F11" s="8">
        <v>21.91</v>
      </c>
      <c r="G11" s="12">
        <v>104</v>
      </c>
      <c r="H11" s="8">
        <v>25.06</v>
      </c>
      <c r="I11" s="12">
        <v>0</v>
      </c>
    </row>
    <row r="12" spans="2:9" ht="15" customHeight="1" x14ac:dyDescent="0.2">
      <c r="B12" t="s">
        <v>43</v>
      </c>
      <c r="C12" s="12">
        <v>8</v>
      </c>
      <c r="D12" s="8">
        <v>0.91</v>
      </c>
      <c r="E12" s="12">
        <v>1</v>
      </c>
      <c r="F12" s="8">
        <v>0.22</v>
      </c>
      <c r="G12" s="12">
        <v>7</v>
      </c>
      <c r="H12" s="8">
        <v>1.69</v>
      </c>
      <c r="I12" s="12">
        <v>0</v>
      </c>
    </row>
    <row r="13" spans="2:9" ht="15" customHeight="1" x14ac:dyDescent="0.2">
      <c r="B13" t="s">
        <v>44</v>
      </c>
      <c r="C13" s="12">
        <v>63</v>
      </c>
      <c r="D13" s="8">
        <v>7.17</v>
      </c>
      <c r="E13" s="12">
        <v>27</v>
      </c>
      <c r="F13" s="8">
        <v>5.86</v>
      </c>
      <c r="G13" s="12">
        <v>35</v>
      </c>
      <c r="H13" s="8">
        <v>8.43</v>
      </c>
      <c r="I13" s="12">
        <v>1</v>
      </c>
    </row>
    <row r="14" spans="2:9" ht="15" customHeight="1" x14ac:dyDescent="0.2">
      <c r="B14" t="s">
        <v>45</v>
      </c>
      <c r="C14" s="12">
        <v>34</v>
      </c>
      <c r="D14" s="8">
        <v>3.87</v>
      </c>
      <c r="E14" s="12">
        <v>19</v>
      </c>
      <c r="F14" s="8">
        <v>4.12</v>
      </c>
      <c r="G14" s="12">
        <v>14</v>
      </c>
      <c r="H14" s="8">
        <v>3.37</v>
      </c>
      <c r="I14" s="12">
        <v>0</v>
      </c>
    </row>
    <row r="15" spans="2:9" ht="15" customHeight="1" x14ac:dyDescent="0.2">
      <c r="B15" t="s">
        <v>46</v>
      </c>
      <c r="C15" s="12">
        <v>108</v>
      </c>
      <c r="D15" s="8">
        <v>12.29</v>
      </c>
      <c r="E15" s="12">
        <v>83</v>
      </c>
      <c r="F15" s="8">
        <v>18</v>
      </c>
      <c r="G15" s="12">
        <v>25</v>
      </c>
      <c r="H15" s="8">
        <v>6.02</v>
      </c>
      <c r="I15" s="12">
        <v>0</v>
      </c>
    </row>
    <row r="16" spans="2:9" ht="15" customHeight="1" x14ac:dyDescent="0.2">
      <c r="B16" t="s">
        <v>47</v>
      </c>
      <c r="C16" s="12">
        <v>124</v>
      </c>
      <c r="D16" s="8">
        <v>14.11</v>
      </c>
      <c r="E16" s="12">
        <v>93</v>
      </c>
      <c r="F16" s="8">
        <v>20.170000000000002</v>
      </c>
      <c r="G16" s="12">
        <v>31</v>
      </c>
      <c r="H16" s="8">
        <v>7.47</v>
      </c>
      <c r="I16" s="12">
        <v>0</v>
      </c>
    </row>
    <row r="17" spans="2:9" ht="15" customHeight="1" x14ac:dyDescent="0.2">
      <c r="B17" t="s">
        <v>48</v>
      </c>
      <c r="C17" s="12">
        <v>26</v>
      </c>
      <c r="D17" s="8">
        <v>2.96</v>
      </c>
      <c r="E17" s="12">
        <v>19</v>
      </c>
      <c r="F17" s="8">
        <v>4.12</v>
      </c>
      <c r="G17" s="12">
        <v>7</v>
      </c>
      <c r="H17" s="8">
        <v>1.69</v>
      </c>
      <c r="I17" s="12">
        <v>0</v>
      </c>
    </row>
    <row r="18" spans="2:9" ht="15" customHeight="1" x14ac:dyDescent="0.2">
      <c r="B18" t="s">
        <v>49</v>
      </c>
      <c r="C18" s="12">
        <v>43</v>
      </c>
      <c r="D18" s="8">
        <v>4.8899999999999997</v>
      </c>
      <c r="E18" s="12">
        <v>33</v>
      </c>
      <c r="F18" s="8">
        <v>7.16</v>
      </c>
      <c r="G18" s="12">
        <v>10</v>
      </c>
      <c r="H18" s="8">
        <v>2.41</v>
      </c>
      <c r="I18" s="12">
        <v>0</v>
      </c>
    </row>
    <row r="19" spans="2:9" ht="15" customHeight="1" x14ac:dyDescent="0.2">
      <c r="B19" t="s">
        <v>50</v>
      </c>
      <c r="C19" s="12">
        <v>46</v>
      </c>
      <c r="D19" s="8">
        <v>5.23</v>
      </c>
      <c r="E19" s="12">
        <v>17</v>
      </c>
      <c r="F19" s="8">
        <v>3.69</v>
      </c>
      <c r="G19" s="12">
        <v>28</v>
      </c>
      <c r="H19" s="8">
        <v>6.75</v>
      </c>
      <c r="I19" s="12">
        <v>0</v>
      </c>
    </row>
    <row r="20" spans="2:9" ht="15" customHeight="1" x14ac:dyDescent="0.2">
      <c r="B20" s="9" t="s">
        <v>243</v>
      </c>
      <c r="C20" s="12">
        <f>SUM(LTBL_10524[総数／事業所数])</f>
        <v>879</v>
      </c>
      <c r="E20" s="12">
        <f>SUBTOTAL(109,LTBL_10524[個人／事業所数])</f>
        <v>461</v>
      </c>
      <c r="G20" s="12">
        <f>SUBTOTAL(109,LTBL_10524[法人／事業所数])</f>
        <v>415</v>
      </c>
      <c r="I20" s="12">
        <f>SUBTOTAL(109,LTBL_10524[法人以外の団体／事業所数])</f>
        <v>1</v>
      </c>
    </row>
    <row r="21" spans="2:9" ht="15" customHeight="1" x14ac:dyDescent="0.2">
      <c r="E21" s="11">
        <f>LTBL_10524[[#Totals],[個人／事業所数]]/LTBL_10524[[#Totals],[総数／事業所数]]</f>
        <v>0.52445961319681456</v>
      </c>
      <c r="G21" s="11">
        <f>LTBL_10524[[#Totals],[法人／事業所数]]/LTBL_10524[[#Totals],[総数／事業所数]]</f>
        <v>0.472127417519909</v>
      </c>
      <c r="I21" s="11">
        <f>LTBL_10524[[#Totals],[法人以外の団体／事業所数]]/LTBL_10524[[#Totals],[総数／事業所数]]</f>
        <v>1.1376564277588168E-3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108</v>
      </c>
      <c r="D24" s="8">
        <v>12.29</v>
      </c>
      <c r="E24" s="12">
        <v>86</v>
      </c>
      <c r="F24" s="8">
        <v>18.66</v>
      </c>
      <c r="G24" s="12">
        <v>22</v>
      </c>
      <c r="H24" s="8">
        <v>5.3</v>
      </c>
      <c r="I24" s="12">
        <v>0</v>
      </c>
    </row>
    <row r="25" spans="2:9" ht="15" customHeight="1" x14ac:dyDescent="0.2">
      <c r="B25" t="s">
        <v>73</v>
      </c>
      <c r="C25" s="12">
        <v>105</v>
      </c>
      <c r="D25" s="8">
        <v>11.95</v>
      </c>
      <c r="E25" s="12">
        <v>81</v>
      </c>
      <c r="F25" s="8">
        <v>17.57</v>
      </c>
      <c r="G25" s="12">
        <v>24</v>
      </c>
      <c r="H25" s="8">
        <v>5.78</v>
      </c>
      <c r="I25" s="12">
        <v>0</v>
      </c>
    </row>
    <row r="26" spans="2:9" ht="15" customHeight="1" x14ac:dyDescent="0.2">
      <c r="B26" t="s">
        <v>70</v>
      </c>
      <c r="C26" s="12">
        <v>53</v>
      </c>
      <c r="D26" s="8">
        <v>6.03</v>
      </c>
      <c r="E26" s="12">
        <v>25</v>
      </c>
      <c r="F26" s="8">
        <v>5.42</v>
      </c>
      <c r="G26" s="12">
        <v>28</v>
      </c>
      <c r="H26" s="8">
        <v>6.75</v>
      </c>
      <c r="I26" s="12">
        <v>0</v>
      </c>
    </row>
    <row r="27" spans="2:9" ht="15" customHeight="1" x14ac:dyDescent="0.2">
      <c r="B27" t="s">
        <v>68</v>
      </c>
      <c r="C27" s="12">
        <v>52</v>
      </c>
      <c r="D27" s="8">
        <v>5.92</v>
      </c>
      <c r="E27" s="12">
        <v>26</v>
      </c>
      <c r="F27" s="8">
        <v>5.64</v>
      </c>
      <c r="G27" s="12">
        <v>26</v>
      </c>
      <c r="H27" s="8">
        <v>6.27</v>
      </c>
      <c r="I27" s="12">
        <v>0</v>
      </c>
    </row>
    <row r="28" spans="2:9" ht="15" customHeight="1" x14ac:dyDescent="0.2">
      <c r="B28" t="s">
        <v>67</v>
      </c>
      <c r="C28" s="12">
        <v>42</v>
      </c>
      <c r="D28" s="8">
        <v>4.78</v>
      </c>
      <c r="E28" s="12">
        <v>22</v>
      </c>
      <c r="F28" s="8">
        <v>4.7699999999999996</v>
      </c>
      <c r="G28" s="12">
        <v>20</v>
      </c>
      <c r="H28" s="8">
        <v>4.82</v>
      </c>
      <c r="I28" s="12">
        <v>0</v>
      </c>
    </row>
    <row r="29" spans="2:9" ht="15" customHeight="1" x14ac:dyDescent="0.2">
      <c r="B29" t="s">
        <v>61</v>
      </c>
      <c r="C29" s="12">
        <v>38</v>
      </c>
      <c r="D29" s="8">
        <v>4.32</v>
      </c>
      <c r="E29" s="12">
        <v>7</v>
      </c>
      <c r="F29" s="8">
        <v>1.52</v>
      </c>
      <c r="G29" s="12">
        <v>31</v>
      </c>
      <c r="H29" s="8">
        <v>7.47</v>
      </c>
      <c r="I29" s="12">
        <v>0</v>
      </c>
    </row>
    <row r="30" spans="2:9" ht="15" customHeight="1" x14ac:dyDescent="0.2">
      <c r="B30" t="s">
        <v>66</v>
      </c>
      <c r="C30" s="12">
        <v>38</v>
      </c>
      <c r="D30" s="8">
        <v>4.32</v>
      </c>
      <c r="E30" s="12">
        <v>28</v>
      </c>
      <c r="F30" s="8">
        <v>6.07</v>
      </c>
      <c r="G30" s="12">
        <v>10</v>
      </c>
      <c r="H30" s="8">
        <v>2.41</v>
      </c>
      <c r="I30" s="12">
        <v>0</v>
      </c>
    </row>
    <row r="31" spans="2:9" ht="15" customHeight="1" x14ac:dyDescent="0.2">
      <c r="B31" t="s">
        <v>59</v>
      </c>
      <c r="C31" s="12">
        <v>37</v>
      </c>
      <c r="D31" s="8">
        <v>4.21</v>
      </c>
      <c r="E31" s="12">
        <v>10</v>
      </c>
      <c r="F31" s="8">
        <v>2.17</v>
      </c>
      <c r="G31" s="12">
        <v>27</v>
      </c>
      <c r="H31" s="8">
        <v>6.51</v>
      </c>
      <c r="I31" s="12">
        <v>0</v>
      </c>
    </row>
    <row r="32" spans="2:9" ht="15" customHeight="1" x14ac:dyDescent="0.2">
      <c r="B32" t="s">
        <v>60</v>
      </c>
      <c r="C32" s="12">
        <v>35</v>
      </c>
      <c r="D32" s="8">
        <v>3.98</v>
      </c>
      <c r="E32" s="12">
        <v>18</v>
      </c>
      <c r="F32" s="8">
        <v>3.9</v>
      </c>
      <c r="G32" s="12">
        <v>17</v>
      </c>
      <c r="H32" s="8">
        <v>4.0999999999999996</v>
      </c>
      <c r="I32" s="12">
        <v>0</v>
      </c>
    </row>
    <row r="33" spans="2:9" ht="15" customHeight="1" x14ac:dyDescent="0.2">
      <c r="B33" t="s">
        <v>76</v>
      </c>
      <c r="C33" s="12">
        <v>35</v>
      </c>
      <c r="D33" s="8">
        <v>3.98</v>
      </c>
      <c r="E33" s="12">
        <v>33</v>
      </c>
      <c r="F33" s="8">
        <v>7.16</v>
      </c>
      <c r="G33" s="12">
        <v>2</v>
      </c>
      <c r="H33" s="8">
        <v>0.48</v>
      </c>
      <c r="I33" s="12">
        <v>0</v>
      </c>
    </row>
    <row r="34" spans="2:9" ht="15" customHeight="1" x14ac:dyDescent="0.2">
      <c r="B34" t="s">
        <v>75</v>
      </c>
      <c r="C34" s="12">
        <v>26</v>
      </c>
      <c r="D34" s="8">
        <v>2.96</v>
      </c>
      <c r="E34" s="12">
        <v>19</v>
      </c>
      <c r="F34" s="8">
        <v>4.12</v>
      </c>
      <c r="G34" s="12">
        <v>7</v>
      </c>
      <c r="H34" s="8">
        <v>1.69</v>
      </c>
      <c r="I34" s="12">
        <v>0</v>
      </c>
    </row>
    <row r="35" spans="2:9" ht="15" customHeight="1" x14ac:dyDescent="0.2">
      <c r="B35" t="s">
        <v>65</v>
      </c>
      <c r="C35" s="12">
        <v>22</v>
      </c>
      <c r="D35" s="8">
        <v>2.5</v>
      </c>
      <c r="E35" s="12">
        <v>14</v>
      </c>
      <c r="F35" s="8">
        <v>3.04</v>
      </c>
      <c r="G35" s="12">
        <v>8</v>
      </c>
      <c r="H35" s="8">
        <v>1.93</v>
      </c>
      <c r="I35" s="12">
        <v>0</v>
      </c>
    </row>
    <row r="36" spans="2:9" ht="15" customHeight="1" x14ac:dyDescent="0.2">
      <c r="B36" t="s">
        <v>78</v>
      </c>
      <c r="C36" s="12">
        <v>20</v>
      </c>
      <c r="D36" s="8">
        <v>2.2799999999999998</v>
      </c>
      <c r="E36" s="12">
        <v>14</v>
      </c>
      <c r="F36" s="8">
        <v>3.04</v>
      </c>
      <c r="G36" s="12">
        <v>6</v>
      </c>
      <c r="H36" s="8">
        <v>1.45</v>
      </c>
      <c r="I36" s="12">
        <v>0</v>
      </c>
    </row>
    <row r="37" spans="2:9" ht="15" customHeight="1" x14ac:dyDescent="0.2">
      <c r="B37" t="s">
        <v>63</v>
      </c>
      <c r="C37" s="12">
        <v>19</v>
      </c>
      <c r="D37" s="8">
        <v>2.16</v>
      </c>
      <c r="E37" s="12">
        <v>5</v>
      </c>
      <c r="F37" s="8">
        <v>1.08</v>
      </c>
      <c r="G37" s="12">
        <v>14</v>
      </c>
      <c r="H37" s="8">
        <v>3.37</v>
      </c>
      <c r="I37" s="12">
        <v>0</v>
      </c>
    </row>
    <row r="38" spans="2:9" ht="15" customHeight="1" x14ac:dyDescent="0.2">
      <c r="B38" t="s">
        <v>71</v>
      </c>
      <c r="C38" s="12">
        <v>18</v>
      </c>
      <c r="D38" s="8">
        <v>2.0499999999999998</v>
      </c>
      <c r="E38" s="12">
        <v>11</v>
      </c>
      <c r="F38" s="8">
        <v>2.39</v>
      </c>
      <c r="G38" s="12">
        <v>7</v>
      </c>
      <c r="H38" s="8">
        <v>1.69</v>
      </c>
      <c r="I38" s="12">
        <v>0</v>
      </c>
    </row>
    <row r="39" spans="2:9" ht="15" customHeight="1" x14ac:dyDescent="0.2">
      <c r="B39" t="s">
        <v>81</v>
      </c>
      <c r="C39" s="12">
        <v>17</v>
      </c>
      <c r="D39" s="8">
        <v>1.93</v>
      </c>
      <c r="E39" s="12">
        <v>5</v>
      </c>
      <c r="F39" s="8">
        <v>1.08</v>
      </c>
      <c r="G39" s="12">
        <v>12</v>
      </c>
      <c r="H39" s="8">
        <v>2.89</v>
      </c>
      <c r="I39" s="12">
        <v>0</v>
      </c>
    </row>
    <row r="40" spans="2:9" ht="15" customHeight="1" x14ac:dyDescent="0.2">
      <c r="B40" t="s">
        <v>72</v>
      </c>
      <c r="C40" s="12">
        <v>15</v>
      </c>
      <c r="D40" s="8">
        <v>1.71</v>
      </c>
      <c r="E40" s="12">
        <v>8</v>
      </c>
      <c r="F40" s="8">
        <v>1.74</v>
      </c>
      <c r="G40" s="12">
        <v>7</v>
      </c>
      <c r="H40" s="8">
        <v>1.69</v>
      </c>
      <c r="I40" s="12">
        <v>0</v>
      </c>
    </row>
    <row r="41" spans="2:9" ht="15" customHeight="1" x14ac:dyDescent="0.2">
      <c r="B41" t="s">
        <v>64</v>
      </c>
      <c r="C41" s="12">
        <v>13</v>
      </c>
      <c r="D41" s="8">
        <v>1.48</v>
      </c>
      <c r="E41" s="12">
        <v>1</v>
      </c>
      <c r="F41" s="8">
        <v>0.22</v>
      </c>
      <c r="G41" s="12">
        <v>12</v>
      </c>
      <c r="H41" s="8">
        <v>2.89</v>
      </c>
      <c r="I41" s="12">
        <v>0</v>
      </c>
    </row>
    <row r="42" spans="2:9" ht="15" customHeight="1" x14ac:dyDescent="0.2">
      <c r="B42" t="s">
        <v>111</v>
      </c>
      <c r="C42" s="12">
        <v>11</v>
      </c>
      <c r="D42" s="8">
        <v>1.25</v>
      </c>
      <c r="E42" s="12">
        <v>6</v>
      </c>
      <c r="F42" s="8">
        <v>1.3</v>
      </c>
      <c r="G42" s="12">
        <v>5</v>
      </c>
      <c r="H42" s="8">
        <v>1.2</v>
      </c>
      <c r="I42" s="12">
        <v>0</v>
      </c>
    </row>
    <row r="43" spans="2:9" ht="15" customHeight="1" x14ac:dyDescent="0.2">
      <c r="B43" t="s">
        <v>82</v>
      </c>
      <c r="C43" s="12">
        <v>11</v>
      </c>
      <c r="D43" s="8">
        <v>1.25</v>
      </c>
      <c r="E43" s="12">
        <v>2</v>
      </c>
      <c r="F43" s="8">
        <v>0.43</v>
      </c>
      <c r="G43" s="12">
        <v>9</v>
      </c>
      <c r="H43" s="8">
        <v>2.17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136</v>
      </c>
      <c r="C47" s="12">
        <v>59</v>
      </c>
      <c r="D47" s="8">
        <v>6.71</v>
      </c>
      <c r="E47" s="12">
        <v>50</v>
      </c>
      <c r="F47" s="8">
        <v>10.85</v>
      </c>
      <c r="G47" s="12">
        <v>9</v>
      </c>
      <c r="H47" s="8">
        <v>2.17</v>
      </c>
      <c r="I47" s="12">
        <v>0</v>
      </c>
    </row>
    <row r="48" spans="2:9" ht="15" customHeight="1" x14ac:dyDescent="0.2">
      <c r="B48" t="s">
        <v>132</v>
      </c>
      <c r="C48" s="12">
        <v>44</v>
      </c>
      <c r="D48" s="8">
        <v>5.01</v>
      </c>
      <c r="E48" s="12">
        <v>30</v>
      </c>
      <c r="F48" s="8">
        <v>6.51</v>
      </c>
      <c r="G48" s="12">
        <v>14</v>
      </c>
      <c r="H48" s="8">
        <v>3.37</v>
      </c>
      <c r="I48" s="12">
        <v>0</v>
      </c>
    </row>
    <row r="49" spans="2:9" ht="15" customHeight="1" x14ac:dyDescent="0.2">
      <c r="B49" t="s">
        <v>131</v>
      </c>
      <c r="C49" s="12">
        <v>40</v>
      </c>
      <c r="D49" s="8">
        <v>4.55</v>
      </c>
      <c r="E49" s="12">
        <v>23</v>
      </c>
      <c r="F49" s="8">
        <v>4.99</v>
      </c>
      <c r="G49" s="12">
        <v>17</v>
      </c>
      <c r="H49" s="8">
        <v>4.0999999999999996</v>
      </c>
      <c r="I49" s="12">
        <v>0</v>
      </c>
    </row>
    <row r="50" spans="2:9" ht="15" customHeight="1" x14ac:dyDescent="0.2">
      <c r="B50" t="s">
        <v>135</v>
      </c>
      <c r="C50" s="12">
        <v>30</v>
      </c>
      <c r="D50" s="8">
        <v>3.41</v>
      </c>
      <c r="E50" s="12">
        <v>28</v>
      </c>
      <c r="F50" s="8">
        <v>6.07</v>
      </c>
      <c r="G50" s="12">
        <v>2</v>
      </c>
      <c r="H50" s="8">
        <v>0.48</v>
      </c>
      <c r="I50" s="12">
        <v>0</v>
      </c>
    </row>
    <row r="51" spans="2:9" ht="15" customHeight="1" x14ac:dyDescent="0.2">
      <c r="B51" t="s">
        <v>138</v>
      </c>
      <c r="C51" s="12">
        <v>27</v>
      </c>
      <c r="D51" s="8">
        <v>3.07</v>
      </c>
      <c r="E51" s="12">
        <v>27</v>
      </c>
      <c r="F51" s="8">
        <v>5.86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127</v>
      </c>
      <c r="C52" s="12">
        <v>24</v>
      </c>
      <c r="D52" s="8">
        <v>2.73</v>
      </c>
      <c r="E52" s="12">
        <v>12</v>
      </c>
      <c r="F52" s="8">
        <v>2.6</v>
      </c>
      <c r="G52" s="12">
        <v>12</v>
      </c>
      <c r="H52" s="8">
        <v>2.89</v>
      </c>
      <c r="I52" s="12">
        <v>0</v>
      </c>
    </row>
    <row r="53" spans="2:9" ht="15" customHeight="1" x14ac:dyDescent="0.2">
      <c r="B53" t="s">
        <v>133</v>
      </c>
      <c r="C53" s="12">
        <v>20</v>
      </c>
      <c r="D53" s="8">
        <v>2.2799999999999998</v>
      </c>
      <c r="E53" s="12">
        <v>19</v>
      </c>
      <c r="F53" s="8">
        <v>4.12</v>
      </c>
      <c r="G53" s="12">
        <v>1</v>
      </c>
      <c r="H53" s="8">
        <v>0.24</v>
      </c>
      <c r="I53" s="12">
        <v>0</v>
      </c>
    </row>
    <row r="54" spans="2:9" ht="15" customHeight="1" x14ac:dyDescent="0.2">
      <c r="B54" t="s">
        <v>139</v>
      </c>
      <c r="C54" s="12">
        <v>20</v>
      </c>
      <c r="D54" s="8">
        <v>2.2799999999999998</v>
      </c>
      <c r="E54" s="12">
        <v>14</v>
      </c>
      <c r="F54" s="8">
        <v>3.04</v>
      </c>
      <c r="G54" s="12">
        <v>6</v>
      </c>
      <c r="H54" s="8">
        <v>1.45</v>
      </c>
      <c r="I54" s="12">
        <v>0</v>
      </c>
    </row>
    <row r="55" spans="2:9" ht="15" customHeight="1" x14ac:dyDescent="0.2">
      <c r="B55" t="s">
        <v>123</v>
      </c>
      <c r="C55" s="12">
        <v>17</v>
      </c>
      <c r="D55" s="8">
        <v>1.93</v>
      </c>
      <c r="E55" s="12">
        <v>2</v>
      </c>
      <c r="F55" s="8">
        <v>0.43</v>
      </c>
      <c r="G55" s="12">
        <v>15</v>
      </c>
      <c r="H55" s="8">
        <v>3.61</v>
      </c>
      <c r="I55" s="12">
        <v>0</v>
      </c>
    </row>
    <row r="56" spans="2:9" ht="15" customHeight="1" x14ac:dyDescent="0.2">
      <c r="B56" t="s">
        <v>124</v>
      </c>
      <c r="C56" s="12">
        <v>17</v>
      </c>
      <c r="D56" s="8">
        <v>1.93</v>
      </c>
      <c r="E56" s="12">
        <v>5</v>
      </c>
      <c r="F56" s="8">
        <v>1.08</v>
      </c>
      <c r="G56" s="12">
        <v>12</v>
      </c>
      <c r="H56" s="8">
        <v>2.89</v>
      </c>
      <c r="I56" s="12">
        <v>0</v>
      </c>
    </row>
    <row r="57" spans="2:9" ht="15" customHeight="1" x14ac:dyDescent="0.2">
      <c r="B57" t="s">
        <v>128</v>
      </c>
      <c r="C57" s="12">
        <v>17</v>
      </c>
      <c r="D57" s="8">
        <v>1.93</v>
      </c>
      <c r="E57" s="12">
        <v>9</v>
      </c>
      <c r="F57" s="8">
        <v>1.95</v>
      </c>
      <c r="G57" s="12">
        <v>8</v>
      </c>
      <c r="H57" s="8">
        <v>1.93</v>
      </c>
      <c r="I57" s="12">
        <v>0</v>
      </c>
    </row>
    <row r="58" spans="2:9" ht="15" customHeight="1" x14ac:dyDescent="0.2">
      <c r="B58" t="s">
        <v>126</v>
      </c>
      <c r="C58" s="12">
        <v>16</v>
      </c>
      <c r="D58" s="8">
        <v>1.82</v>
      </c>
      <c r="E58" s="12">
        <v>12</v>
      </c>
      <c r="F58" s="8">
        <v>2.6</v>
      </c>
      <c r="G58" s="12">
        <v>4</v>
      </c>
      <c r="H58" s="8">
        <v>0.96</v>
      </c>
      <c r="I58" s="12">
        <v>0</v>
      </c>
    </row>
    <row r="59" spans="2:9" ht="15" customHeight="1" x14ac:dyDescent="0.2">
      <c r="B59" t="s">
        <v>129</v>
      </c>
      <c r="C59" s="12">
        <v>16</v>
      </c>
      <c r="D59" s="8">
        <v>1.82</v>
      </c>
      <c r="E59" s="12">
        <v>8</v>
      </c>
      <c r="F59" s="8">
        <v>1.74</v>
      </c>
      <c r="G59" s="12">
        <v>8</v>
      </c>
      <c r="H59" s="8">
        <v>1.93</v>
      </c>
      <c r="I59" s="12">
        <v>0</v>
      </c>
    </row>
    <row r="60" spans="2:9" ht="15" customHeight="1" x14ac:dyDescent="0.2">
      <c r="B60" t="s">
        <v>161</v>
      </c>
      <c r="C60" s="12">
        <v>15</v>
      </c>
      <c r="D60" s="8">
        <v>1.71</v>
      </c>
      <c r="E60" s="12">
        <v>7</v>
      </c>
      <c r="F60" s="8">
        <v>1.52</v>
      </c>
      <c r="G60" s="12">
        <v>8</v>
      </c>
      <c r="H60" s="8">
        <v>1.93</v>
      </c>
      <c r="I60" s="12">
        <v>0</v>
      </c>
    </row>
    <row r="61" spans="2:9" ht="15" customHeight="1" x14ac:dyDescent="0.2">
      <c r="B61" t="s">
        <v>148</v>
      </c>
      <c r="C61" s="12">
        <v>15</v>
      </c>
      <c r="D61" s="8">
        <v>1.71</v>
      </c>
      <c r="E61" s="12">
        <v>10</v>
      </c>
      <c r="F61" s="8">
        <v>2.17</v>
      </c>
      <c r="G61" s="12">
        <v>5</v>
      </c>
      <c r="H61" s="8">
        <v>1.2</v>
      </c>
      <c r="I61" s="12">
        <v>0</v>
      </c>
    </row>
    <row r="62" spans="2:9" ht="15" customHeight="1" x14ac:dyDescent="0.2">
      <c r="B62" t="s">
        <v>137</v>
      </c>
      <c r="C62" s="12">
        <v>15</v>
      </c>
      <c r="D62" s="8">
        <v>1.71</v>
      </c>
      <c r="E62" s="12">
        <v>11</v>
      </c>
      <c r="F62" s="8">
        <v>2.39</v>
      </c>
      <c r="G62" s="12">
        <v>4</v>
      </c>
      <c r="H62" s="8">
        <v>0.96</v>
      </c>
      <c r="I62" s="12">
        <v>0</v>
      </c>
    </row>
    <row r="63" spans="2:9" ht="15" customHeight="1" x14ac:dyDescent="0.2">
      <c r="B63" t="s">
        <v>149</v>
      </c>
      <c r="C63" s="12">
        <v>12</v>
      </c>
      <c r="D63" s="8">
        <v>1.37</v>
      </c>
      <c r="E63" s="12">
        <v>5</v>
      </c>
      <c r="F63" s="8">
        <v>1.08</v>
      </c>
      <c r="G63" s="12">
        <v>7</v>
      </c>
      <c r="H63" s="8">
        <v>1.69</v>
      </c>
      <c r="I63" s="12">
        <v>0</v>
      </c>
    </row>
    <row r="64" spans="2:9" ht="15" customHeight="1" x14ac:dyDescent="0.2">
      <c r="B64" t="s">
        <v>121</v>
      </c>
      <c r="C64" s="12">
        <v>11</v>
      </c>
      <c r="D64" s="8">
        <v>1.25</v>
      </c>
      <c r="E64" s="12">
        <v>1</v>
      </c>
      <c r="F64" s="8">
        <v>0.22</v>
      </c>
      <c r="G64" s="12">
        <v>10</v>
      </c>
      <c r="H64" s="8">
        <v>2.41</v>
      </c>
      <c r="I64" s="12">
        <v>0</v>
      </c>
    </row>
    <row r="65" spans="2:9" ht="15" customHeight="1" x14ac:dyDescent="0.2">
      <c r="B65" t="s">
        <v>122</v>
      </c>
      <c r="C65" s="12">
        <v>11</v>
      </c>
      <c r="D65" s="8">
        <v>1.25</v>
      </c>
      <c r="E65" s="12">
        <v>7</v>
      </c>
      <c r="F65" s="8">
        <v>1.52</v>
      </c>
      <c r="G65" s="12">
        <v>4</v>
      </c>
      <c r="H65" s="8">
        <v>0.96</v>
      </c>
      <c r="I65" s="12">
        <v>0</v>
      </c>
    </row>
    <row r="66" spans="2:9" ht="15" customHeight="1" x14ac:dyDescent="0.2">
      <c r="B66" t="s">
        <v>155</v>
      </c>
      <c r="C66" s="12">
        <v>11</v>
      </c>
      <c r="D66" s="8">
        <v>1.25</v>
      </c>
      <c r="E66" s="12">
        <v>4</v>
      </c>
      <c r="F66" s="8">
        <v>0.87</v>
      </c>
      <c r="G66" s="12">
        <v>7</v>
      </c>
      <c r="H66" s="8">
        <v>1.69</v>
      </c>
      <c r="I66" s="12">
        <v>0</v>
      </c>
    </row>
    <row r="68" spans="2:9" ht="15" customHeight="1" x14ac:dyDescent="0.2">
      <c r="B68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0BF4-EC1B-4F63-8FDD-0D81B7762725}">
  <sheetPr>
    <pageSetUpPr fitToPage="1"/>
  </sheetPr>
  <dimension ref="A1:I926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118</v>
      </c>
      <c r="B1" s="3" t="s">
        <v>240</v>
      </c>
      <c r="C1" s="7" t="s">
        <v>52</v>
      </c>
      <c r="D1" s="7" t="s">
        <v>53</v>
      </c>
      <c r="E1" s="7" t="s">
        <v>54</v>
      </c>
      <c r="F1" s="7" t="s">
        <v>55</v>
      </c>
      <c r="G1" s="7" t="s">
        <v>56</v>
      </c>
      <c r="H1" s="7" t="s">
        <v>57</v>
      </c>
      <c r="I1" s="7" t="s">
        <v>58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136</v>
      </c>
      <c r="C3" s="4">
        <v>2822</v>
      </c>
      <c r="D3" s="8">
        <v>5.49</v>
      </c>
      <c r="E3" s="4">
        <v>2590</v>
      </c>
      <c r="F3" s="8">
        <v>9.66</v>
      </c>
      <c r="G3" s="4">
        <v>232</v>
      </c>
      <c r="H3" s="8">
        <v>0.96</v>
      </c>
      <c r="I3" s="4">
        <v>0</v>
      </c>
    </row>
    <row r="4" spans="1:9" x14ac:dyDescent="0.2">
      <c r="A4" s="2">
        <v>2</v>
      </c>
      <c r="B4" s="1" t="s">
        <v>131</v>
      </c>
      <c r="C4" s="4">
        <v>2369</v>
      </c>
      <c r="D4" s="8">
        <v>4.6100000000000003</v>
      </c>
      <c r="E4" s="4">
        <v>1610</v>
      </c>
      <c r="F4" s="8">
        <v>6</v>
      </c>
      <c r="G4" s="4">
        <v>758</v>
      </c>
      <c r="H4" s="8">
        <v>3.15</v>
      </c>
      <c r="I4" s="4">
        <v>0</v>
      </c>
    </row>
    <row r="5" spans="1:9" x14ac:dyDescent="0.2">
      <c r="A5" s="2">
        <v>3</v>
      </c>
      <c r="B5" s="1" t="s">
        <v>135</v>
      </c>
      <c r="C5" s="4">
        <v>1624</v>
      </c>
      <c r="D5" s="8">
        <v>3.16</v>
      </c>
      <c r="E5" s="4">
        <v>1577</v>
      </c>
      <c r="F5" s="8">
        <v>5.88</v>
      </c>
      <c r="G5" s="4">
        <v>47</v>
      </c>
      <c r="H5" s="8">
        <v>0.2</v>
      </c>
      <c r="I5" s="4">
        <v>0</v>
      </c>
    </row>
    <row r="6" spans="1:9" x14ac:dyDescent="0.2">
      <c r="A6" s="2">
        <v>4</v>
      </c>
      <c r="B6" s="1" t="s">
        <v>132</v>
      </c>
      <c r="C6" s="4">
        <v>1328</v>
      </c>
      <c r="D6" s="8">
        <v>2.58</v>
      </c>
      <c r="E6" s="4">
        <v>1088</v>
      </c>
      <c r="F6" s="8">
        <v>4.0599999999999996</v>
      </c>
      <c r="G6" s="4">
        <v>240</v>
      </c>
      <c r="H6" s="8">
        <v>1</v>
      </c>
      <c r="I6" s="4">
        <v>0</v>
      </c>
    </row>
    <row r="7" spans="1:9" x14ac:dyDescent="0.2">
      <c r="A7" s="2">
        <v>5</v>
      </c>
      <c r="B7" s="1" t="s">
        <v>127</v>
      </c>
      <c r="C7" s="4">
        <v>1136</v>
      </c>
      <c r="D7" s="8">
        <v>2.21</v>
      </c>
      <c r="E7" s="4">
        <v>591</v>
      </c>
      <c r="F7" s="8">
        <v>2.2000000000000002</v>
      </c>
      <c r="G7" s="4">
        <v>545</v>
      </c>
      <c r="H7" s="8">
        <v>2.2599999999999998</v>
      </c>
      <c r="I7" s="4">
        <v>0</v>
      </c>
    </row>
    <row r="8" spans="1:9" x14ac:dyDescent="0.2">
      <c r="A8" s="2">
        <v>6</v>
      </c>
      <c r="B8" s="1" t="s">
        <v>122</v>
      </c>
      <c r="C8" s="4">
        <v>1123</v>
      </c>
      <c r="D8" s="8">
        <v>2.19</v>
      </c>
      <c r="E8" s="4">
        <v>595</v>
      </c>
      <c r="F8" s="8">
        <v>2.2200000000000002</v>
      </c>
      <c r="G8" s="4">
        <v>528</v>
      </c>
      <c r="H8" s="8">
        <v>2.19</v>
      </c>
      <c r="I8" s="4">
        <v>0</v>
      </c>
    </row>
    <row r="9" spans="1:9" x14ac:dyDescent="0.2">
      <c r="A9" s="2">
        <v>7</v>
      </c>
      <c r="B9" s="1" t="s">
        <v>138</v>
      </c>
      <c r="C9" s="4">
        <v>1070</v>
      </c>
      <c r="D9" s="8">
        <v>2.08</v>
      </c>
      <c r="E9" s="4">
        <v>990</v>
      </c>
      <c r="F9" s="8">
        <v>3.69</v>
      </c>
      <c r="G9" s="4">
        <v>79</v>
      </c>
      <c r="H9" s="8">
        <v>0.33</v>
      </c>
      <c r="I9" s="4">
        <v>1</v>
      </c>
    </row>
    <row r="10" spans="1:9" x14ac:dyDescent="0.2">
      <c r="A10" s="2">
        <v>8</v>
      </c>
      <c r="B10" s="1" t="s">
        <v>139</v>
      </c>
      <c r="C10" s="4">
        <v>1043</v>
      </c>
      <c r="D10" s="8">
        <v>2.0299999999999998</v>
      </c>
      <c r="E10" s="4">
        <v>783</v>
      </c>
      <c r="F10" s="8">
        <v>2.92</v>
      </c>
      <c r="G10" s="4">
        <v>260</v>
      </c>
      <c r="H10" s="8">
        <v>1.08</v>
      </c>
      <c r="I10" s="4">
        <v>0</v>
      </c>
    </row>
    <row r="11" spans="1:9" x14ac:dyDescent="0.2">
      <c r="A11" s="2">
        <v>9</v>
      </c>
      <c r="B11" s="1" t="s">
        <v>120</v>
      </c>
      <c r="C11" s="4">
        <v>1036</v>
      </c>
      <c r="D11" s="8">
        <v>2.02</v>
      </c>
      <c r="E11" s="4">
        <v>202</v>
      </c>
      <c r="F11" s="8">
        <v>0.75</v>
      </c>
      <c r="G11" s="4">
        <v>834</v>
      </c>
      <c r="H11" s="8">
        <v>3.46</v>
      </c>
      <c r="I11" s="4">
        <v>0</v>
      </c>
    </row>
    <row r="12" spans="1:9" x14ac:dyDescent="0.2">
      <c r="A12" s="2">
        <v>10</v>
      </c>
      <c r="B12" s="1" t="s">
        <v>137</v>
      </c>
      <c r="C12" s="4">
        <v>952</v>
      </c>
      <c r="D12" s="8">
        <v>1.85</v>
      </c>
      <c r="E12" s="4">
        <v>749</v>
      </c>
      <c r="F12" s="8">
        <v>2.79</v>
      </c>
      <c r="G12" s="4">
        <v>198</v>
      </c>
      <c r="H12" s="8">
        <v>0.82</v>
      </c>
      <c r="I12" s="4">
        <v>5</v>
      </c>
    </row>
    <row r="13" spans="1:9" x14ac:dyDescent="0.2">
      <c r="A13" s="2">
        <v>11</v>
      </c>
      <c r="B13" s="1" t="s">
        <v>129</v>
      </c>
      <c r="C13" s="4">
        <v>902</v>
      </c>
      <c r="D13" s="8">
        <v>1.76</v>
      </c>
      <c r="E13" s="4">
        <v>561</v>
      </c>
      <c r="F13" s="8">
        <v>2.09</v>
      </c>
      <c r="G13" s="4">
        <v>340</v>
      </c>
      <c r="H13" s="8">
        <v>1.41</v>
      </c>
      <c r="I13" s="4">
        <v>1</v>
      </c>
    </row>
    <row r="14" spans="1:9" x14ac:dyDescent="0.2">
      <c r="A14" s="2">
        <v>12</v>
      </c>
      <c r="B14" s="1" t="s">
        <v>121</v>
      </c>
      <c r="C14" s="4">
        <v>872</v>
      </c>
      <c r="D14" s="8">
        <v>1.7</v>
      </c>
      <c r="E14" s="4">
        <v>191</v>
      </c>
      <c r="F14" s="8">
        <v>0.71</v>
      </c>
      <c r="G14" s="4">
        <v>680</v>
      </c>
      <c r="H14" s="8">
        <v>2.82</v>
      </c>
      <c r="I14" s="4">
        <v>1</v>
      </c>
    </row>
    <row r="15" spans="1:9" x14ac:dyDescent="0.2">
      <c r="A15" s="2">
        <v>13</v>
      </c>
      <c r="B15" s="1" t="s">
        <v>133</v>
      </c>
      <c r="C15" s="4">
        <v>859</v>
      </c>
      <c r="D15" s="8">
        <v>1.67</v>
      </c>
      <c r="E15" s="4">
        <v>770</v>
      </c>
      <c r="F15" s="8">
        <v>2.87</v>
      </c>
      <c r="G15" s="4">
        <v>89</v>
      </c>
      <c r="H15" s="8">
        <v>0.37</v>
      </c>
      <c r="I15" s="4">
        <v>0</v>
      </c>
    </row>
    <row r="16" spans="1:9" x14ac:dyDescent="0.2">
      <c r="A16" s="2">
        <v>14</v>
      </c>
      <c r="B16" s="1" t="s">
        <v>123</v>
      </c>
      <c r="C16" s="4">
        <v>831</v>
      </c>
      <c r="D16" s="8">
        <v>1.62</v>
      </c>
      <c r="E16" s="4">
        <v>278</v>
      </c>
      <c r="F16" s="8">
        <v>1.04</v>
      </c>
      <c r="G16" s="4">
        <v>553</v>
      </c>
      <c r="H16" s="8">
        <v>2.2999999999999998</v>
      </c>
      <c r="I16" s="4">
        <v>0</v>
      </c>
    </row>
    <row r="17" spans="1:9" x14ac:dyDescent="0.2">
      <c r="A17" s="2">
        <v>15</v>
      </c>
      <c r="B17" s="1" t="s">
        <v>126</v>
      </c>
      <c r="C17" s="4">
        <v>793</v>
      </c>
      <c r="D17" s="8">
        <v>1.54</v>
      </c>
      <c r="E17" s="4">
        <v>487</v>
      </c>
      <c r="F17" s="8">
        <v>1.82</v>
      </c>
      <c r="G17" s="4">
        <v>304</v>
      </c>
      <c r="H17" s="8">
        <v>1.26</v>
      </c>
      <c r="I17" s="4">
        <v>2</v>
      </c>
    </row>
    <row r="18" spans="1:9" x14ac:dyDescent="0.2">
      <c r="A18" s="2">
        <v>16</v>
      </c>
      <c r="B18" s="1" t="s">
        <v>124</v>
      </c>
      <c r="C18" s="4">
        <v>710</v>
      </c>
      <c r="D18" s="8">
        <v>1.38</v>
      </c>
      <c r="E18" s="4">
        <v>242</v>
      </c>
      <c r="F18" s="8">
        <v>0.9</v>
      </c>
      <c r="G18" s="4">
        <v>468</v>
      </c>
      <c r="H18" s="8">
        <v>1.94</v>
      </c>
      <c r="I18" s="4">
        <v>0</v>
      </c>
    </row>
    <row r="19" spans="1:9" x14ac:dyDescent="0.2">
      <c r="A19" s="2">
        <v>17</v>
      </c>
      <c r="B19" s="1" t="s">
        <v>130</v>
      </c>
      <c r="C19" s="4">
        <v>702</v>
      </c>
      <c r="D19" s="8">
        <v>1.37</v>
      </c>
      <c r="E19" s="4">
        <v>151</v>
      </c>
      <c r="F19" s="8">
        <v>0.56000000000000005</v>
      </c>
      <c r="G19" s="4">
        <v>550</v>
      </c>
      <c r="H19" s="8">
        <v>2.2799999999999998</v>
      </c>
      <c r="I19" s="4">
        <v>1</v>
      </c>
    </row>
    <row r="20" spans="1:9" x14ac:dyDescent="0.2">
      <c r="A20" s="2">
        <v>18</v>
      </c>
      <c r="B20" s="1" t="s">
        <v>128</v>
      </c>
      <c r="C20" s="4">
        <v>694</v>
      </c>
      <c r="D20" s="8">
        <v>1.35</v>
      </c>
      <c r="E20" s="4">
        <v>232</v>
      </c>
      <c r="F20" s="8">
        <v>0.86</v>
      </c>
      <c r="G20" s="4">
        <v>462</v>
      </c>
      <c r="H20" s="8">
        <v>1.92</v>
      </c>
      <c r="I20" s="4">
        <v>0</v>
      </c>
    </row>
    <row r="21" spans="1:9" x14ac:dyDescent="0.2">
      <c r="A21" s="2">
        <v>19</v>
      </c>
      <c r="B21" s="1" t="s">
        <v>134</v>
      </c>
      <c r="C21" s="4">
        <v>675</v>
      </c>
      <c r="D21" s="8">
        <v>1.31</v>
      </c>
      <c r="E21" s="4">
        <v>640</v>
      </c>
      <c r="F21" s="8">
        <v>2.39</v>
      </c>
      <c r="G21" s="4">
        <v>35</v>
      </c>
      <c r="H21" s="8">
        <v>0.15</v>
      </c>
      <c r="I21" s="4">
        <v>0</v>
      </c>
    </row>
    <row r="22" spans="1:9" x14ac:dyDescent="0.2">
      <c r="A22" s="2">
        <v>20</v>
      </c>
      <c r="B22" s="1" t="s">
        <v>125</v>
      </c>
      <c r="C22" s="4">
        <v>616</v>
      </c>
      <c r="D22" s="8">
        <v>1.2</v>
      </c>
      <c r="E22" s="4">
        <v>429</v>
      </c>
      <c r="F22" s="8">
        <v>1.6</v>
      </c>
      <c r="G22" s="4">
        <v>184</v>
      </c>
      <c r="H22" s="8">
        <v>0.76</v>
      </c>
      <c r="I22" s="4">
        <v>3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136</v>
      </c>
      <c r="C25" s="4">
        <v>467</v>
      </c>
      <c r="D25" s="8">
        <v>5.42</v>
      </c>
      <c r="E25" s="4">
        <v>420</v>
      </c>
      <c r="F25" s="8">
        <v>10.11</v>
      </c>
      <c r="G25" s="4">
        <v>47</v>
      </c>
      <c r="H25" s="8">
        <v>1.06</v>
      </c>
      <c r="I25" s="4">
        <v>0</v>
      </c>
    </row>
    <row r="26" spans="1:9" x14ac:dyDescent="0.2">
      <c r="A26" s="2">
        <v>2</v>
      </c>
      <c r="B26" s="1" t="s">
        <v>131</v>
      </c>
      <c r="C26" s="4">
        <v>443</v>
      </c>
      <c r="D26" s="8">
        <v>5.14</v>
      </c>
      <c r="E26" s="4">
        <v>293</v>
      </c>
      <c r="F26" s="8">
        <v>7.06</v>
      </c>
      <c r="G26" s="4">
        <v>150</v>
      </c>
      <c r="H26" s="8">
        <v>3.39</v>
      </c>
      <c r="I26" s="4">
        <v>0</v>
      </c>
    </row>
    <row r="27" spans="1:9" x14ac:dyDescent="0.2">
      <c r="A27" s="2">
        <v>3</v>
      </c>
      <c r="B27" s="1" t="s">
        <v>135</v>
      </c>
      <c r="C27" s="4">
        <v>280</v>
      </c>
      <c r="D27" s="8">
        <v>3.25</v>
      </c>
      <c r="E27" s="4">
        <v>269</v>
      </c>
      <c r="F27" s="8">
        <v>6.48</v>
      </c>
      <c r="G27" s="4">
        <v>11</v>
      </c>
      <c r="H27" s="8">
        <v>0.25</v>
      </c>
      <c r="I27" s="4">
        <v>0</v>
      </c>
    </row>
    <row r="28" spans="1:9" x14ac:dyDescent="0.2">
      <c r="A28" s="2">
        <v>4</v>
      </c>
      <c r="B28" s="1" t="s">
        <v>132</v>
      </c>
      <c r="C28" s="4">
        <v>231</v>
      </c>
      <c r="D28" s="8">
        <v>2.68</v>
      </c>
      <c r="E28" s="4">
        <v>183</v>
      </c>
      <c r="F28" s="8">
        <v>4.41</v>
      </c>
      <c r="G28" s="4">
        <v>48</v>
      </c>
      <c r="H28" s="8">
        <v>1.08</v>
      </c>
      <c r="I28" s="4">
        <v>0</v>
      </c>
    </row>
    <row r="29" spans="1:9" x14ac:dyDescent="0.2">
      <c r="A29" s="2">
        <v>5</v>
      </c>
      <c r="B29" s="1" t="s">
        <v>137</v>
      </c>
      <c r="C29" s="4">
        <v>220</v>
      </c>
      <c r="D29" s="8">
        <v>2.5499999999999998</v>
      </c>
      <c r="E29" s="4">
        <v>165</v>
      </c>
      <c r="F29" s="8">
        <v>3.97</v>
      </c>
      <c r="G29" s="4">
        <v>54</v>
      </c>
      <c r="H29" s="8">
        <v>1.22</v>
      </c>
      <c r="I29" s="4">
        <v>1</v>
      </c>
    </row>
    <row r="30" spans="1:9" x14ac:dyDescent="0.2">
      <c r="A30" s="2">
        <v>6</v>
      </c>
      <c r="B30" s="1" t="s">
        <v>138</v>
      </c>
      <c r="C30" s="4">
        <v>205</v>
      </c>
      <c r="D30" s="8">
        <v>2.38</v>
      </c>
      <c r="E30" s="4">
        <v>188</v>
      </c>
      <c r="F30" s="8">
        <v>4.53</v>
      </c>
      <c r="G30" s="4">
        <v>17</v>
      </c>
      <c r="H30" s="8">
        <v>0.38</v>
      </c>
      <c r="I30" s="4">
        <v>0</v>
      </c>
    </row>
    <row r="31" spans="1:9" x14ac:dyDescent="0.2">
      <c r="A31" s="2">
        <v>7</v>
      </c>
      <c r="B31" s="1" t="s">
        <v>120</v>
      </c>
      <c r="C31" s="4">
        <v>177</v>
      </c>
      <c r="D31" s="8">
        <v>2.0499999999999998</v>
      </c>
      <c r="E31" s="4">
        <v>26</v>
      </c>
      <c r="F31" s="8">
        <v>0.63</v>
      </c>
      <c r="G31" s="4">
        <v>151</v>
      </c>
      <c r="H31" s="8">
        <v>3.41</v>
      </c>
      <c r="I31" s="4">
        <v>0</v>
      </c>
    </row>
    <row r="32" spans="1:9" x14ac:dyDescent="0.2">
      <c r="A32" s="2">
        <v>8</v>
      </c>
      <c r="B32" s="1" t="s">
        <v>127</v>
      </c>
      <c r="C32" s="4">
        <v>173</v>
      </c>
      <c r="D32" s="8">
        <v>2.0099999999999998</v>
      </c>
      <c r="E32" s="4">
        <v>68</v>
      </c>
      <c r="F32" s="8">
        <v>1.64</v>
      </c>
      <c r="G32" s="4">
        <v>105</v>
      </c>
      <c r="H32" s="8">
        <v>2.37</v>
      </c>
      <c r="I32" s="4">
        <v>0</v>
      </c>
    </row>
    <row r="33" spans="1:9" x14ac:dyDescent="0.2">
      <c r="A33" s="2">
        <v>8</v>
      </c>
      <c r="B33" s="1" t="s">
        <v>133</v>
      </c>
      <c r="C33" s="4">
        <v>173</v>
      </c>
      <c r="D33" s="8">
        <v>2.0099999999999998</v>
      </c>
      <c r="E33" s="4">
        <v>154</v>
      </c>
      <c r="F33" s="8">
        <v>3.71</v>
      </c>
      <c r="G33" s="4">
        <v>19</v>
      </c>
      <c r="H33" s="8">
        <v>0.43</v>
      </c>
      <c r="I33" s="4">
        <v>0</v>
      </c>
    </row>
    <row r="34" spans="1:9" x14ac:dyDescent="0.2">
      <c r="A34" s="2">
        <v>10</v>
      </c>
      <c r="B34" s="1" t="s">
        <v>139</v>
      </c>
      <c r="C34" s="4">
        <v>165</v>
      </c>
      <c r="D34" s="8">
        <v>1.92</v>
      </c>
      <c r="E34" s="4">
        <v>121</v>
      </c>
      <c r="F34" s="8">
        <v>2.91</v>
      </c>
      <c r="G34" s="4">
        <v>44</v>
      </c>
      <c r="H34" s="8">
        <v>0.99</v>
      </c>
      <c r="I34" s="4">
        <v>0</v>
      </c>
    </row>
    <row r="35" spans="1:9" x14ac:dyDescent="0.2">
      <c r="A35" s="2">
        <v>11</v>
      </c>
      <c r="B35" s="1" t="s">
        <v>121</v>
      </c>
      <c r="C35" s="4">
        <v>156</v>
      </c>
      <c r="D35" s="8">
        <v>1.81</v>
      </c>
      <c r="E35" s="4">
        <v>21</v>
      </c>
      <c r="F35" s="8">
        <v>0.51</v>
      </c>
      <c r="G35" s="4">
        <v>135</v>
      </c>
      <c r="H35" s="8">
        <v>3.05</v>
      </c>
      <c r="I35" s="4">
        <v>0</v>
      </c>
    </row>
    <row r="36" spans="1:9" x14ac:dyDescent="0.2">
      <c r="A36" s="2">
        <v>12</v>
      </c>
      <c r="B36" s="1" t="s">
        <v>129</v>
      </c>
      <c r="C36" s="4">
        <v>153</v>
      </c>
      <c r="D36" s="8">
        <v>1.78</v>
      </c>
      <c r="E36" s="4">
        <v>84</v>
      </c>
      <c r="F36" s="8">
        <v>2.02</v>
      </c>
      <c r="G36" s="4">
        <v>69</v>
      </c>
      <c r="H36" s="8">
        <v>1.56</v>
      </c>
      <c r="I36" s="4">
        <v>0</v>
      </c>
    </row>
    <row r="37" spans="1:9" x14ac:dyDescent="0.2">
      <c r="A37" s="2">
        <v>13</v>
      </c>
      <c r="B37" s="1" t="s">
        <v>122</v>
      </c>
      <c r="C37" s="4">
        <v>147</v>
      </c>
      <c r="D37" s="8">
        <v>1.71</v>
      </c>
      <c r="E37" s="4">
        <v>50</v>
      </c>
      <c r="F37" s="8">
        <v>1.2</v>
      </c>
      <c r="G37" s="4">
        <v>97</v>
      </c>
      <c r="H37" s="8">
        <v>2.19</v>
      </c>
      <c r="I37" s="4">
        <v>0</v>
      </c>
    </row>
    <row r="38" spans="1:9" x14ac:dyDescent="0.2">
      <c r="A38" s="2">
        <v>14</v>
      </c>
      <c r="B38" s="1" t="s">
        <v>130</v>
      </c>
      <c r="C38" s="4">
        <v>146</v>
      </c>
      <c r="D38" s="8">
        <v>1.69</v>
      </c>
      <c r="E38" s="4">
        <v>29</v>
      </c>
      <c r="F38" s="8">
        <v>0.7</v>
      </c>
      <c r="G38" s="4">
        <v>117</v>
      </c>
      <c r="H38" s="8">
        <v>2.64</v>
      </c>
      <c r="I38" s="4">
        <v>0</v>
      </c>
    </row>
    <row r="39" spans="1:9" x14ac:dyDescent="0.2">
      <c r="A39" s="2">
        <v>15</v>
      </c>
      <c r="B39" s="1" t="s">
        <v>123</v>
      </c>
      <c r="C39" s="4">
        <v>143</v>
      </c>
      <c r="D39" s="8">
        <v>1.66</v>
      </c>
      <c r="E39" s="4">
        <v>37</v>
      </c>
      <c r="F39" s="8">
        <v>0.89</v>
      </c>
      <c r="G39" s="4">
        <v>106</v>
      </c>
      <c r="H39" s="8">
        <v>2.39</v>
      </c>
      <c r="I39" s="4">
        <v>0</v>
      </c>
    </row>
    <row r="40" spans="1:9" x14ac:dyDescent="0.2">
      <c r="A40" s="2">
        <v>16</v>
      </c>
      <c r="B40" s="1" t="s">
        <v>141</v>
      </c>
      <c r="C40" s="4">
        <v>141</v>
      </c>
      <c r="D40" s="8">
        <v>1.64</v>
      </c>
      <c r="E40" s="4">
        <v>39</v>
      </c>
      <c r="F40" s="8">
        <v>0.94</v>
      </c>
      <c r="G40" s="4">
        <v>101</v>
      </c>
      <c r="H40" s="8">
        <v>2.2799999999999998</v>
      </c>
      <c r="I40" s="4">
        <v>0</v>
      </c>
    </row>
    <row r="41" spans="1:9" x14ac:dyDescent="0.2">
      <c r="A41" s="2">
        <v>17</v>
      </c>
      <c r="B41" s="1" t="s">
        <v>134</v>
      </c>
      <c r="C41" s="4">
        <v>132</v>
      </c>
      <c r="D41" s="8">
        <v>1.53</v>
      </c>
      <c r="E41" s="4">
        <v>126</v>
      </c>
      <c r="F41" s="8">
        <v>3.03</v>
      </c>
      <c r="G41" s="4">
        <v>6</v>
      </c>
      <c r="H41" s="8">
        <v>0.14000000000000001</v>
      </c>
      <c r="I41" s="4">
        <v>0</v>
      </c>
    </row>
    <row r="42" spans="1:9" x14ac:dyDescent="0.2">
      <c r="A42" s="2">
        <v>18</v>
      </c>
      <c r="B42" s="1" t="s">
        <v>140</v>
      </c>
      <c r="C42" s="4">
        <v>116</v>
      </c>
      <c r="D42" s="8">
        <v>1.35</v>
      </c>
      <c r="E42" s="4">
        <v>12</v>
      </c>
      <c r="F42" s="8">
        <v>0.28999999999999998</v>
      </c>
      <c r="G42" s="4">
        <v>104</v>
      </c>
      <c r="H42" s="8">
        <v>2.35</v>
      </c>
      <c r="I42" s="4">
        <v>0</v>
      </c>
    </row>
    <row r="43" spans="1:9" x14ac:dyDescent="0.2">
      <c r="A43" s="2">
        <v>19</v>
      </c>
      <c r="B43" s="1" t="s">
        <v>124</v>
      </c>
      <c r="C43" s="4">
        <v>114</v>
      </c>
      <c r="D43" s="8">
        <v>1.32</v>
      </c>
      <c r="E43" s="4">
        <v>31</v>
      </c>
      <c r="F43" s="8">
        <v>0.75</v>
      </c>
      <c r="G43" s="4">
        <v>83</v>
      </c>
      <c r="H43" s="8">
        <v>1.87</v>
      </c>
      <c r="I43" s="4">
        <v>0</v>
      </c>
    </row>
    <row r="44" spans="1:9" x14ac:dyDescent="0.2">
      <c r="A44" s="2">
        <v>20</v>
      </c>
      <c r="B44" s="1" t="s">
        <v>142</v>
      </c>
      <c r="C44" s="4">
        <v>112</v>
      </c>
      <c r="D44" s="8">
        <v>1.3</v>
      </c>
      <c r="E44" s="4">
        <v>76</v>
      </c>
      <c r="F44" s="8">
        <v>1.83</v>
      </c>
      <c r="G44" s="4">
        <v>36</v>
      </c>
      <c r="H44" s="8">
        <v>0.81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136</v>
      </c>
      <c r="C47" s="4">
        <v>512</v>
      </c>
      <c r="D47" s="8">
        <v>5.34</v>
      </c>
      <c r="E47" s="4">
        <v>462</v>
      </c>
      <c r="F47" s="8">
        <v>10.61</v>
      </c>
      <c r="G47" s="4">
        <v>50</v>
      </c>
      <c r="H47" s="8">
        <v>0.98</v>
      </c>
      <c r="I47" s="4">
        <v>0</v>
      </c>
    </row>
    <row r="48" spans="1:9" x14ac:dyDescent="0.2">
      <c r="A48" s="2">
        <v>2</v>
      </c>
      <c r="B48" s="1" t="s">
        <v>131</v>
      </c>
      <c r="C48" s="4">
        <v>447</v>
      </c>
      <c r="D48" s="8">
        <v>4.66</v>
      </c>
      <c r="E48" s="4">
        <v>254</v>
      </c>
      <c r="F48" s="8">
        <v>5.84</v>
      </c>
      <c r="G48" s="4">
        <v>193</v>
      </c>
      <c r="H48" s="8">
        <v>3.77</v>
      </c>
      <c r="I48" s="4">
        <v>0</v>
      </c>
    </row>
    <row r="49" spans="1:9" x14ac:dyDescent="0.2">
      <c r="A49" s="2">
        <v>3</v>
      </c>
      <c r="B49" s="1" t="s">
        <v>135</v>
      </c>
      <c r="C49" s="4">
        <v>288</v>
      </c>
      <c r="D49" s="8">
        <v>3.01</v>
      </c>
      <c r="E49" s="4">
        <v>280</v>
      </c>
      <c r="F49" s="8">
        <v>6.43</v>
      </c>
      <c r="G49" s="4">
        <v>8</v>
      </c>
      <c r="H49" s="8">
        <v>0.16</v>
      </c>
      <c r="I49" s="4">
        <v>0</v>
      </c>
    </row>
    <row r="50" spans="1:9" x14ac:dyDescent="0.2">
      <c r="A50" s="2">
        <v>4</v>
      </c>
      <c r="B50" s="1" t="s">
        <v>132</v>
      </c>
      <c r="C50" s="4">
        <v>252</v>
      </c>
      <c r="D50" s="8">
        <v>2.63</v>
      </c>
      <c r="E50" s="4">
        <v>195</v>
      </c>
      <c r="F50" s="8">
        <v>4.4800000000000004</v>
      </c>
      <c r="G50" s="4">
        <v>57</v>
      </c>
      <c r="H50" s="8">
        <v>1.1100000000000001</v>
      </c>
      <c r="I50" s="4">
        <v>0</v>
      </c>
    </row>
    <row r="51" spans="1:9" x14ac:dyDescent="0.2">
      <c r="A51" s="2">
        <v>5</v>
      </c>
      <c r="B51" s="1" t="s">
        <v>138</v>
      </c>
      <c r="C51" s="4">
        <v>230</v>
      </c>
      <c r="D51" s="8">
        <v>2.4</v>
      </c>
      <c r="E51" s="4">
        <v>204</v>
      </c>
      <c r="F51" s="8">
        <v>4.6900000000000004</v>
      </c>
      <c r="G51" s="4">
        <v>25</v>
      </c>
      <c r="H51" s="8">
        <v>0.49</v>
      </c>
      <c r="I51" s="4">
        <v>1</v>
      </c>
    </row>
    <row r="52" spans="1:9" x14ac:dyDescent="0.2">
      <c r="A52" s="2">
        <v>6</v>
      </c>
      <c r="B52" s="1" t="s">
        <v>137</v>
      </c>
      <c r="C52" s="4">
        <v>209</v>
      </c>
      <c r="D52" s="8">
        <v>2.1800000000000002</v>
      </c>
      <c r="E52" s="4">
        <v>161</v>
      </c>
      <c r="F52" s="8">
        <v>3.7</v>
      </c>
      <c r="G52" s="4">
        <v>46</v>
      </c>
      <c r="H52" s="8">
        <v>0.9</v>
      </c>
      <c r="I52" s="4">
        <v>2</v>
      </c>
    </row>
    <row r="53" spans="1:9" x14ac:dyDescent="0.2">
      <c r="A53" s="2">
        <v>7</v>
      </c>
      <c r="B53" s="1" t="s">
        <v>121</v>
      </c>
      <c r="C53" s="4">
        <v>200</v>
      </c>
      <c r="D53" s="8">
        <v>2.09</v>
      </c>
      <c r="E53" s="4">
        <v>20</v>
      </c>
      <c r="F53" s="8">
        <v>0.46</v>
      </c>
      <c r="G53" s="4">
        <v>179</v>
      </c>
      <c r="H53" s="8">
        <v>3.49</v>
      </c>
      <c r="I53" s="4">
        <v>1</v>
      </c>
    </row>
    <row r="54" spans="1:9" x14ac:dyDescent="0.2">
      <c r="A54" s="2">
        <v>8</v>
      </c>
      <c r="B54" s="1" t="s">
        <v>133</v>
      </c>
      <c r="C54" s="4">
        <v>192</v>
      </c>
      <c r="D54" s="8">
        <v>2</v>
      </c>
      <c r="E54" s="4">
        <v>160</v>
      </c>
      <c r="F54" s="8">
        <v>3.68</v>
      </c>
      <c r="G54" s="4">
        <v>32</v>
      </c>
      <c r="H54" s="8">
        <v>0.62</v>
      </c>
      <c r="I54" s="4">
        <v>0</v>
      </c>
    </row>
    <row r="55" spans="1:9" x14ac:dyDescent="0.2">
      <c r="A55" s="2">
        <v>9</v>
      </c>
      <c r="B55" s="1" t="s">
        <v>129</v>
      </c>
      <c r="C55" s="4">
        <v>187</v>
      </c>
      <c r="D55" s="8">
        <v>1.95</v>
      </c>
      <c r="E55" s="4">
        <v>104</v>
      </c>
      <c r="F55" s="8">
        <v>2.39</v>
      </c>
      <c r="G55" s="4">
        <v>83</v>
      </c>
      <c r="H55" s="8">
        <v>1.62</v>
      </c>
      <c r="I55" s="4">
        <v>0</v>
      </c>
    </row>
    <row r="56" spans="1:9" x14ac:dyDescent="0.2">
      <c r="A56" s="2">
        <v>10</v>
      </c>
      <c r="B56" s="1" t="s">
        <v>127</v>
      </c>
      <c r="C56" s="4">
        <v>183</v>
      </c>
      <c r="D56" s="8">
        <v>1.91</v>
      </c>
      <c r="E56" s="4">
        <v>90</v>
      </c>
      <c r="F56" s="8">
        <v>2.0699999999999998</v>
      </c>
      <c r="G56" s="4">
        <v>93</v>
      </c>
      <c r="H56" s="8">
        <v>1.81</v>
      </c>
      <c r="I56" s="4">
        <v>0</v>
      </c>
    </row>
    <row r="57" spans="1:9" x14ac:dyDescent="0.2">
      <c r="A57" s="2">
        <v>11</v>
      </c>
      <c r="B57" s="1" t="s">
        <v>130</v>
      </c>
      <c r="C57" s="4">
        <v>182</v>
      </c>
      <c r="D57" s="8">
        <v>1.9</v>
      </c>
      <c r="E57" s="4">
        <v>17</v>
      </c>
      <c r="F57" s="8">
        <v>0.39</v>
      </c>
      <c r="G57" s="4">
        <v>164</v>
      </c>
      <c r="H57" s="8">
        <v>3.2</v>
      </c>
      <c r="I57" s="4">
        <v>1</v>
      </c>
    </row>
    <row r="58" spans="1:9" x14ac:dyDescent="0.2">
      <c r="A58" s="2">
        <v>12</v>
      </c>
      <c r="B58" s="1" t="s">
        <v>134</v>
      </c>
      <c r="C58" s="4">
        <v>180</v>
      </c>
      <c r="D58" s="8">
        <v>1.88</v>
      </c>
      <c r="E58" s="4">
        <v>168</v>
      </c>
      <c r="F58" s="8">
        <v>3.86</v>
      </c>
      <c r="G58" s="4">
        <v>12</v>
      </c>
      <c r="H58" s="8">
        <v>0.23</v>
      </c>
      <c r="I58" s="4">
        <v>0</v>
      </c>
    </row>
    <row r="59" spans="1:9" x14ac:dyDescent="0.2">
      <c r="A59" s="2">
        <v>13</v>
      </c>
      <c r="B59" s="1" t="s">
        <v>123</v>
      </c>
      <c r="C59" s="4">
        <v>160</v>
      </c>
      <c r="D59" s="8">
        <v>1.67</v>
      </c>
      <c r="E59" s="4">
        <v>31</v>
      </c>
      <c r="F59" s="8">
        <v>0.71</v>
      </c>
      <c r="G59" s="4">
        <v>129</v>
      </c>
      <c r="H59" s="8">
        <v>2.52</v>
      </c>
      <c r="I59" s="4">
        <v>0</v>
      </c>
    </row>
    <row r="60" spans="1:9" x14ac:dyDescent="0.2">
      <c r="A60" s="2">
        <v>13</v>
      </c>
      <c r="B60" s="1" t="s">
        <v>139</v>
      </c>
      <c r="C60" s="4">
        <v>160</v>
      </c>
      <c r="D60" s="8">
        <v>1.67</v>
      </c>
      <c r="E60" s="4">
        <v>114</v>
      </c>
      <c r="F60" s="8">
        <v>2.62</v>
      </c>
      <c r="G60" s="4">
        <v>46</v>
      </c>
      <c r="H60" s="8">
        <v>0.9</v>
      </c>
      <c r="I60" s="4">
        <v>0</v>
      </c>
    </row>
    <row r="61" spans="1:9" x14ac:dyDescent="0.2">
      <c r="A61" s="2">
        <v>15</v>
      </c>
      <c r="B61" s="1" t="s">
        <v>120</v>
      </c>
      <c r="C61" s="4">
        <v>153</v>
      </c>
      <c r="D61" s="8">
        <v>1.6</v>
      </c>
      <c r="E61" s="4">
        <v>20</v>
      </c>
      <c r="F61" s="8">
        <v>0.46</v>
      </c>
      <c r="G61" s="4">
        <v>133</v>
      </c>
      <c r="H61" s="8">
        <v>2.6</v>
      </c>
      <c r="I61" s="4">
        <v>0</v>
      </c>
    </row>
    <row r="62" spans="1:9" x14ac:dyDescent="0.2">
      <c r="A62" s="2">
        <v>16</v>
      </c>
      <c r="B62" s="1" t="s">
        <v>122</v>
      </c>
      <c r="C62" s="4">
        <v>151</v>
      </c>
      <c r="D62" s="8">
        <v>1.58</v>
      </c>
      <c r="E62" s="4">
        <v>59</v>
      </c>
      <c r="F62" s="8">
        <v>1.36</v>
      </c>
      <c r="G62" s="4">
        <v>92</v>
      </c>
      <c r="H62" s="8">
        <v>1.8</v>
      </c>
      <c r="I62" s="4">
        <v>0</v>
      </c>
    </row>
    <row r="63" spans="1:9" x14ac:dyDescent="0.2">
      <c r="A63" s="2">
        <v>17</v>
      </c>
      <c r="B63" s="1" t="s">
        <v>126</v>
      </c>
      <c r="C63" s="4">
        <v>150</v>
      </c>
      <c r="D63" s="8">
        <v>1.57</v>
      </c>
      <c r="E63" s="4">
        <v>76</v>
      </c>
      <c r="F63" s="8">
        <v>1.75</v>
      </c>
      <c r="G63" s="4">
        <v>74</v>
      </c>
      <c r="H63" s="8">
        <v>1.44</v>
      </c>
      <c r="I63" s="4">
        <v>0</v>
      </c>
    </row>
    <row r="64" spans="1:9" x14ac:dyDescent="0.2">
      <c r="A64" s="2">
        <v>18</v>
      </c>
      <c r="B64" s="1" t="s">
        <v>141</v>
      </c>
      <c r="C64" s="4">
        <v>141</v>
      </c>
      <c r="D64" s="8">
        <v>1.47</v>
      </c>
      <c r="E64" s="4">
        <v>48</v>
      </c>
      <c r="F64" s="8">
        <v>1.1000000000000001</v>
      </c>
      <c r="G64" s="4">
        <v>90</v>
      </c>
      <c r="H64" s="8">
        <v>1.76</v>
      </c>
      <c r="I64" s="4">
        <v>0</v>
      </c>
    </row>
    <row r="65" spans="1:9" x14ac:dyDescent="0.2">
      <c r="A65" s="2">
        <v>19</v>
      </c>
      <c r="B65" s="1" t="s">
        <v>128</v>
      </c>
      <c r="C65" s="4">
        <v>140</v>
      </c>
      <c r="D65" s="8">
        <v>1.46</v>
      </c>
      <c r="E65" s="4">
        <v>53</v>
      </c>
      <c r="F65" s="8">
        <v>1.22</v>
      </c>
      <c r="G65" s="4">
        <v>87</v>
      </c>
      <c r="H65" s="8">
        <v>1.7</v>
      </c>
      <c r="I65" s="4">
        <v>0</v>
      </c>
    </row>
    <row r="66" spans="1:9" x14ac:dyDescent="0.2">
      <c r="A66" s="2">
        <v>20</v>
      </c>
      <c r="B66" s="1" t="s">
        <v>124</v>
      </c>
      <c r="C66" s="4">
        <v>132</v>
      </c>
      <c r="D66" s="8">
        <v>1.38</v>
      </c>
      <c r="E66" s="4">
        <v>33</v>
      </c>
      <c r="F66" s="8">
        <v>0.76</v>
      </c>
      <c r="G66" s="4">
        <v>99</v>
      </c>
      <c r="H66" s="8">
        <v>1.93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136</v>
      </c>
      <c r="C69" s="4">
        <v>180</v>
      </c>
      <c r="D69" s="8">
        <v>5</v>
      </c>
      <c r="E69" s="4">
        <v>170</v>
      </c>
      <c r="F69" s="8">
        <v>7.78</v>
      </c>
      <c r="G69" s="4">
        <v>10</v>
      </c>
      <c r="H69" s="8">
        <v>0.72</v>
      </c>
      <c r="I69" s="4">
        <v>0</v>
      </c>
    </row>
    <row r="70" spans="1:9" x14ac:dyDescent="0.2">
      <c r="A70" s="2">
        <v>2</v>
      </c>
      <c r="B70" s="1" t="s">
        <v>131</v>
      </c>
      <c r="C70" s="4">
        <v>129</v>
      </c>
      <c r="D70" s="8">
        <v>3.58</v>
      </c>
      <c r="E70" s="4">
        <v>85</v>
      </c>
      <c r="F70" s="8">
        <v>3.89</v>
      </c>
      <c r="G70" s="4">
        <v>44</v>
      </c>
      <c r="H70" s="8">
        <v>3.16</v>
      </c>
      <c r="I70" s="4">
        <v>0</v>
      </c>
    </row>
    <row r="71" spans="1:9" x14ac:dyDescent="0.2">
      <c r="A71" s="2">
        <v>3</v>
      </c>
      <c r="B71" s="1" t="s">
        <v>135</v>
      </c>
      <c r="C71" s="4">
        <v>126</v>
      </c>
      <c r="D71" s="8">
        <v>3.5</v>
      </c>
      <c r="E71" s="4">
        <v>123</v>
      </c>
      <c r="F71" s="8">
        <v>5.63</v>
      </c>
      <c r="G71" s="4">
        <v>3</v>
      </c>
      <c r="H71" s="8">
        <v>0.22</v>
      </c>
      <c r="I71" s="4">
        <v>0</v>
      </c>
    </row>
    <row r="72" spans="1:9" x14ac:dyDescent="0.2">
      <c r="A72" s="2">
        <v>4</v>
      </c>
      <c r="B72" s="1" t="s">
        <v>132</v>
      </c>
      <c r="C72" s="4">
        <v>114</v>
      </c>
      <c r="D72" s="8">
        <v>3.16</v>
      </c>
      <c r="E72" s="4">
        <v>95</v>
      </c>
      <c r="F72" s="8">
        <v>4.3499999999999996</v>
      </c>
      <c r="G72" s="4">
        <v>19</v>
      </c>
      <c r="H72" s="8">
        <v>1.36</v>
      </c>
      <c r="I72" s="4">
        <v>0</v>
      </c>
    </row>
    <row r="73" spans="1:9" x14ac:dyDescent="0.2">
      <c r="A73" s="2">
        <v>5</v>
      </c>
      <c r="B73" s="1" t="s">
        <v>146</v>
      </c>
      <c r="C73" s="4">
        <v>97</v>
      </c>
      <c r="D73" s="8">
        <v>2.69</v>
      </c>
      <c r="E73" s="4">
        <v>60</v>
      </c>
      <c r="F73" s="8">
        <v>2.74</v>
      </c>
      <c r="G73" s="4">
        <v>37</v>
      </c>
      <c r="H73" s="8">
        <v>2.66</v>
      </c>
      <c r="I73" s="4">
        <v>0</v>
      </c>
    </row>
    <row r="74" spans="1:9" x14ac:dyDescent="0.2">
      <c r="A74" s="2">
        <v>6</v>
      </c>
      <c r="B74" s="1" t="s">
        <v>143</v>
      </c>
      <c r="C74" s="4">
        <v>80</v>
      </c>
      <c r="D74" s="8">
        <v>2.2200000000000002</v>
      </c>
      <c r="E74" s="4">
        <v>48</v>
      </c>
      <c r="F74" s="8">
        <v>2.2000000000000002</v>
      </c>
      <c r="G74" s="4">
        <v>32</v>
      </c>
      <c r="H74" s="8">
        <v>2.2999999999999998</v>
      </c>
      <c r="I74" s="4">
        <v>0</v>
      </c>
    </row>
    <row r="75" spans="1:9" x14ac:dyDescent="0.2">
      <c r="A75" s="2">
        <v>7</v>
      </c>
      <c r="B75" s="1" t="s">
        <v>122</v>
      </c>
      <c r="C75" s="4">
        <v>69</v>
      </c>
      <c r="D75" s="8">
        <v>1.92</v>
      </c>
      <c r="E75" s="4">
        <v>48</v>
      </c>
      <c r="F75" s="8">
        <v>2.2000000000000002</v>
      </c>
      <c r="G75" s="4">
        <v>21</v>
      </c>
      <c r="H75" s="8">
        <v>1.51</v>
      </c>
      <c r="I75" s="4">
        <v>0</v>
      </c>
    </row>
    <row r="76" spans="1:9" x14ac:dyDescent="0.2">
      <c r="A76" s="2">
        <v>7</v>
      </c>
      <c r="B76" s="1" t="s">
        <v>129</v>
      </c>
      <c r="C76" s="4">
        <v>69</v>
      </c>
      <c r="D76" s="8">
        <v>1.92</v>
      </c>
      <c r="E76" s="4">
        <v>47</v>
      </c>
      <c r="F76" s="8">
        <v>2.15</v>
      </c>
      <c r="G76" s="4">
        <v>22</v>
      </c>
      <c r="H76" s="8">
        <v>1.58</v>
      </c>
      <c r="I76" s="4">
        <v>0</v>
      </c>
    </row>
    <row r="77" spans="1:9" x14ac:dyDescent="0.2">
      <c r="A77" s="2">
        <v>9</v>
      </c>
      <c r="B77" s="1" t="s">
        <v>144</v>
      </c>
      <c r="C77" s="4">
        <v>61</v>
      </c>
      <c r="D77" s="8">
        <v>1.69</v>
      </c>
      <c r="E77" s="4">
        <v>37</v>
      </c>
      <c r="F77" s="8">
        <v>1.69</v>
      </c>
      <c r="G77" s="4">
        <v>24</v>
      </c>
      <c r="H77" s="8">
        <v>1.72</v>
      </c>
      <c r="I77" s="4">
        <v>0</v>
      </c>
    </row>
    <row r="78" spans="1:9" x14ac:dyDescent="0.2">
      <c r="A78" s="2">
        <v>9</v>
      </c>
      <c r="B78" s="1" t="s">
        <v>127</v>
      </c>
      <c r="C78" s="4">
        <v>61</v>
      </c>
      <c r="D78" s="8">
        <v>1.69</v>
      </c>
      <c r="E78" s="4">
        <v>37</v>
      </c>
      <c r="F78" s="8">
        <v>1.69</v>
      </c>
      <c r="G78" s="4">
        <v>24</v>
      </c>
      <c r="H78" s="8">
        <v>1.72</v>
      </c>
      <c r="I78" s="4">
        <v>0</v>
      </c>
    </row>
    <row r="79" spans="1:9" x14ac:dyDescent="0.2">
      <c r="A79" s="2">
        <v>9</v>
      </c>
      <c r="B79" s="1" t="s">
        <v>138</v>
      </c>
      <c r="C79" s="4">
        <v>61</v>
      </c>
      <c r="D79" s="8">
        <v>1.69</v>
      </c>
      <c r="E79" s="4">
        <v>59</v>
      </c>
      <c r="F79" s="8">
        <v>2.7</v>
      </c>
      <c r="G79" s="4">
        <v>2</v>
      </c>
      <c r="H79" s="8">
        <v>0.14000000000000001</v>
      </c>
      <c r="I79" s="4">
        <v>0</v>
      </c>
    </row>
    <row r="80" spans="1:9" x14ac:dyDescent="0.2">
      <c r="A80" s="2">
        <v>12</v>
      </c>
      <c r="B80" s="1" t="s">
        <v>128</v>
      </c>
      <c r="C80" s="4">
        <v>58</v>
      </c>
      <c r="D80" s="8">
        <v>1.61</v>
      </c>
      <c r="E80" s="4">
        <v>17</v>
      </c>
      <c r="F80" s="8">
        <v>0.78</v>
      </c>
      <c r="G80" s="4">
        <v>41</v>
      </c>
      <c r="H80" s="8">
        <v>2.95</v>
      </c>
      <c r="I80" s="4">
        <v>0</v>
      </c>
    </row>
    <row r="81" spans="1:9" x14ac:dyDescent="0.2">
      <c r="A81" s="2">
        <v>13</v>
      </c>
      <c r="B81" s="1" t="s">
        <v>125</v>
      </c>
      <c r="C81" s="4">
        <v>57</v>
      </c>
      <c r="D81" s="8">
        <v>1.58</v>
      </c>
      <c r="E81" s="4">
        <v>50</v>
      </c>
      <c r="F81" s="8">
        <v>2.29</v>
      </c>
      <c r="G81" s="4">
        <v>7</v>
      </c>
      <c r="H81" s="8">
        <v>0.5</v>
      </c>
      <c r="I81" s="4">
        <v>0</v>
      </c>
    </row>
    <row r="82" spans="1:9" x14ac:dyDescent="0.2">
      <c r="A82" s="2">
        <v>13</v>
      </c>
      <c r="B82" s="1" t="s">
        <v>126</v>
      </c>
      <c r="C82" s="4">
        <v>57</v>
      </c>
      <c r="D82" s="8">
        <v>1.58</v>
      </c>
      <c r="E82" s="4">
        <v>44</v>
      </c>
      <c r="F82" s="8">
        <v>2.0099999999999998</v>
      </c>
      <c r="G82" s="4">
        <v>13</v>
      </c>
      <c r="H82" s="8">
        <v>0.93</v>
      </c>
      <c r="I82" s="4">
        <v>0</v>
      </c>
    </row>
    <row r="83" spans="1:9" x14ac:dyDescent="0.2">
      <c r="A83" s="2">
        <v>15</v>
      </c>
      <c r="B83" s="1" t="s">
        <v>133</v>
      </c>
      <c r="C83" s="4">
        <v>56</v>
      </c>
      <c r="D83" s="8">
        <v>1.55</v>
      </c>
      <c r="E83" s="4">
        <v>56</v>
      </c>
      <c r="F83" s="8">
        <v>2.56</v>
      </c>
      <c r="G83" s="4">
        <v>0</v>
      </c>
      <c r="H83" s="8">
        <v>0</v>
      </c>
      <c r="I83" s="4">
        <v>0</v>
      </c>
    </row>
    <row r="84" spans="1:9" x14ac:dyDescent="0.2">
      <c r="A84" s="2">
        <v>16</v>
      </c>
      <c r="B84" s="1" t="s">
        <v>148</v>
      </c>
      <c r="C84" s="4">
        <v>54</v>
      </c>
      <c r="D84" s="8">
        <v>1.5</v>
      </c>
      <c r="E84" s="4">
        <v>40</v>
      </c>
      <c r="F84" s="8">
        <v>1.83</v>
      </c>
      <c r="G84" s="4">
        <v>13</v>
      </c>
      <c r="H84" s="8">
        <v>0.93</v>
      </c>
      <c r="I84" s="4">
        <v>1</v>
      </c>
    </row>
    <row r="85" spans="1:9" x14ac:dyDescent="0.2">
      <c r="A85" s="2">
        <v>17</v>
      </c>
      <c r="B85" s="1" t="s">
        <v>147</v>
      </c>
      <c r="C85" s="4">
        <v>52</v>
      </c>
      <c r="D85" s="8">
        <v>1.44</v>
      </c>
      <c r="E85" s="4">
        <v>23</v>
      </c>
      <c r="F85" s="8">
        <v>1.05</v>
      </c>
      <c r="G85" s="4">
        <v>29</v>
      </c>
      <c r="H85" s="8">
        <v>2.08</v>
      </c>
      <c r="I85" s="4">
        <v>0</v>
      </c>
    </row>
    <row r="86" spans="1:9" x14ac:dyDescent="0.2">
      <c r="A86" s="2">
        <v>18</v>
      </c>
      <c r="B86" s="1" t="s">
        <v>120</v>
      </c>
      <c r="C86" s="4">
        <v>50</v>
      </c>
      <c r="D86" s="8">
        <v>1.39</v>
      </c>
      <c r="E86" s="4">
        <v>9</v>
      </c>
      <c r="F86" s="8">
        <v>0.41</v>
      </c>
      <c r="G86" s="4">
        <v>41</v>
      </c>
      <c r="H86" s="8">
        <v>2.95</v>
      </c>
      <c r="I86" s="4">
        <v>0</v>
      </c>
    </row>
    <row r="87" spans="1:9" x14ac:dyDescent="0.2">
      <c r="A87" s="2">
        <v>18</v>
      </c>
      <c r="B87" s="1" t="s">
        <v>145</v>
      </c>
      <c r="C87" s="4">
        <v>50</v>
      </c>
      <c r="D87" s="8">
        <v>1.39</v>
      </c>
      <c r="E87" s="4">
        <v>25</v>
      </c>
      <c r="F87" s="8">
        <v>1.1399999999999999</v>
      </c>
      <c r="G87" s="4">
        <v>25</v>
      </c>
      <c r="H87" s="8">
        <v>1.8</v>
      </c>
      <c r="I87" s="4">
        <v>0</v>
      </c>
    </row>
    <row r="88" spans="1:9" x14ac:dyDescent="0.2">
      <c r="A88" s="2">
        <v>20</v>
      </c>
      <c r="B88" s="1" t="s">
        <v>123</v>
      </c>
      <c r="C88" s="4">
        <v>49</v>
      </c>
      <c r="D88" s="8">
        <v>1.36</v>
      </c>
      <c r="E88" s="4">
        <v>24</v>
      </c>
      <c r="F88" s="8">
        <v>1.1000000000000001</v>
      </c>
      <c r="G88" s="4">
        <v>25</v>
      </c>
      <c r="H88" s="8">
        <v>1.8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136</v>
      </c>
      <c r="C91" s="4">
        <v>291</v>
      </c>
      <c r="D91" s="8">
        <v>6.15</v>
      </c>
      <c r="E91" s="4">
        <v>264</v>
      </c>
      <c r="F91" s="8">
        <v>11.18</v>
      </c>
      <c r="G91" s="4">
        <v>27</v>
      </c>
      <c r="H91" s="8">
        <v>1.1499999999999999</v>
      </c>
      <c r="I91" s="4">
        <v>0</v>
      </c>
    </row>
    <row r="92" spans="1:9" x14ac:dyDescent="0.2">
      <c r="A92" s="2">
        <v>2</v>
      </c>
      <c r="B92" s="1" t="s">
        <v>131</v>
      </c>
      <c r="C92" s="4">
        <v>249</v>
      </c>
      <c r="D92" s="8">
        <v>5.26</v>
      </c>
      <c r="E92" s="4">
        <v>173</v>
      </c>
      <c r="F92" s="8">
        <v>7.33</v>
      </c>
      <c r="G92" s="4">
        <v>76</v>
      </c>
      <c r="H92" s="8">
        <v>3.24</v>
      </c>
      <c r="I92" s="4">
        <v>0</v>
      </c>
    </row>
    <row r="93" spans="1:9" x14ac:dyDescent="0.2">
      <c r="A93" s="2">
        <v>3</v>
      </c>
      <c r="B93" s="1" t="s">
        <v>135</v>
      </c>
      <c r="C93" s="4">
        <v>152</v>
      </c>
      <c r="D93" s="8">
        <v>3.21</v>
      </c>
      <c r="E93" s="4">
        <v>146</v>
      </c>
      <c r="F93" s="8">
        <v>6.18</v>
      </c>
      <c r="G93" s="4">
        <v>6</v>
      </c>
      <c r="H93" s="8">
        <v>0.26</v>
      </c>
      <c r="I93" s="4">
        <v>0</v>
      </c>
    </row>
    <row r="94" spans="1:9" x14ac:dyDescent="0.2">
      <c r="A94" s="2">
        <v>4</v>
      </c>
      <c r="B94" s="1" t="s">
        <v>127</v>
      </c>
      <c r="C94" s="4">
        <v>139</v>
      </c>
      <c r="D94" s="8">
        <v>2.94</v>
      </c>
      <c r="E94" s="4">
        <v>66</v>
      </c>
      <c r="F94" s="8">
        <v>2.8</v>
      </c>
      <c r="G94" s="4">
        <v>73</v>
      </c>
      <c r="H94" s="8">
        <v>3.12</v>
      </c>
      <c r="I94" s="4">
        <v>0</v>
      </c>
    </row>
    <row r="95" spans="1:9" x14ac:dyDescent="0.2">
      <c r="A95" s="2">
        <v>5</v>
      </c>
      <c r="B95" s="1" t="s">
        <v>139</v>
      </c>
      <c r="C95" s="4">
        <v>124</v>
      </c>
      <c r="D95" s="8">
        <v>2.62</v>
      </c>
      <c r="E95" s="4">
        <v>91</v>
      </c>
      <c r="F95" s="8">
        <v>3.85</v>
      </c>
      <c r="G95" s="4">
        <v>33</v>
      </c>
      <c r="H95" s="8">
        <v>1.41</v>
      </c>
      <c r="I95" s="4">
        <v>0</v>
      </c>
    </row>
    <row r="96" spans="1:9" x14ac:dyDescent="0.2">
      <c r="A96" s="2">
        <v>6</v>
      </c>
      <c r="B96" s="1" t="s">
        <v>132</v>
      </c>
      <c r="C96" s="4">
        <v>96</v>
      </c>
      <c r="D96" s="8">
        <v>2.0299999999999998</v>
      </c>
      <c r="E96" s="4">
        <v>68</v>
      </c>
      <c r="F96" s="8">
        <v>2.88</v>
      </c>
      <c r="G96" s="4">
        <v>28</v>
      </c>
      <c r="H96" s="8">
        <v>1.2</v>
      </c>
      <c r="I96" s="4">
        <v>0</v>
      </c>
    </row>
    <row r="97" spans="1:9" x14ac:dyDescent="0.2">
      <c r="A97" s="2">
        <v>7</v>
      </c>
      <c r="B97" s="1" t="s">
        <v>122</v>
      </c>
      <c r="C97" s="4">
        <v>94</v>
      </c>
      <c r="D97" s="8">
        <v>1.99</v>
      </c>
      <c r="E97" s="4">
        <v>46</v>
      </c>
      <c r="F97" s="8">
        <v>1.95</v>
      </c>
      <c r="G97" s="4">
        <v>48</v>
      </c>
      <c r="H97" s="8">
        <v>2.0499999999999998</v>
      </c>
      <c r="I97" s="4">
        <v>0</v>
      </c>
    </row>
    <row r="98" spans="1:9" x14ac:dyDescent="0.2">
      <c r="A98" s="2">
        <v>8</v>
      </c>
      <c r="B98" s="1" t="s">
        <v>138</v>
      </c>
      <c r="C98" s="4">
        <v>89</v>
      </c>
      <c r="D98" s="8">
        <v>1.88</v>
      </c>
      <c r="E98" s="4">
        <v>81</v>
      </c>
      <c r="F98" s="8">
        <v>3.43</v>
      </c>
      <c r="G98" s="4">
        <v>8</v>
      </c>
      <c r="H98" s="8">
        <v>0.34</v>
      </c>
      <c r="I98" s="4">
        <v>0</v>
      </c>
    </row>
    <row r="99" spans="1:9" x14ac:dyDescent="0.2">
      <c r="A99" s="2">
        <v>9</v>
      </c>
      <c r="B99" s="1" t="s">
        <v>128</v>
      </c>
      <c r="C99" s="4">
        <v>83</v>
      </c>
      <c r="D99" s="8">
        <v>1.75</v>
      </c>
      <c r="E99" s="4">
        <v>22</v>
      </c>
      <c r="F99" s="8">
        <v>0.93</v>
      </c>
      <c r="G99" s="4">
        <v>61</v>
      </c>
      <c r="H99" s="8">
        <v>2.6</v>
      </c>
      <c r="I99" s="4">
        <v>0</v>
      </c>
    </row>
    <row r="100" spans="1:9" x14ac:dyDescent="0.2">
      <c r="A100" s="2">
        <v>10</v>
      </c>
      <c r="B100" s="1" t="s">
        <v>137</v>
      </c>
      <c r="C100" s="4">
        <v>81</v>
      </c>
      <c r="D100" s="8">
        <v>1.71</v>
      </c>
      <c r="E100" s="4">
        <v>67</v>
      </c>
      <c r="F100" s="8">
        <v>2.84</v>
      </c>
      <c r="G100" s="4">
        <v>14</v>
      </c>
      <c r="H100" s="8">
        <v>0.6</v>
      </c>
      <c r="I100" s="4">
        <v>0</v>
      </c>
    </row>
    <row r="101" spans="1:9" x14ac:dyDescent="0.2">
      <c r="A101" s="2">
        <v>11</v>
      </c>
      <c r="B101" s="1" t="s">
        <v>133</v>
      </c>
      <c r="C101" s="4">
        <v>80</v>
      </c>
      <c r="D101" s="8">
        <v>1.69</v>
      </c>
      <c r="E101" s="4">
        <v>74</v>
      </c>
      <c r="F101" s="8">
        <v>3.13</v>
      </c>
      <c r="G101" s="4">
        <v>6</v>
      </c>
      <c r="H101" s="8">
        <v>0.26</v>
      </c>
      <c r="I101" s="4">
        <v>0</v>
      </c>
    </row>
    <row r="102" spans="1:9" x14ac:dyDescent="0.2">
      <c r="A102" s="2">
        <v>12</v>
      </c>
      <c r="B102" s="1" t="s">
        <v>123</v>
      </c>
      <c r="C102" s="4">
        <v>76</v>
      </c>
      <c r="D102" s="8">
        <v>1.61</v>
      </c>
      <c r="E102" s="4">
        <v>25</v>
      </c>
      <c r="F102" s="8">
        <v>1.06</v>
      </c>
      <c r="G102" s="4">
        <v>51</v>
      </c>
      <c r="H102" s="8">
        <v>2.1800000000000002</v>
      </c>
      <c r="I102" s="4">
        <v>0</v>
      </c>
    </row>
    <row r="103" spans="1:9" x14ac:dyDescent="0.2">
      <c r="A103" s="2">
        <v>13</v>
      </c>
      <c r="B103" s="1" t="s">
        <v>121</v>
      </c>
      <c r="C103" s="4">
        <v>71</v>
      </c>
      <c r="D103" s="8">
        <v>1.5</v>
      </c>
      <c r="E103" s="4">
        <v>11</v>
      </c>
      <c r="F103" s="8">
        <v>0.47</v>
      </c>
      <c r="G103" s="4">
        <v>60</v>
      </c>
      <c r="H103" s="8">
        <v>2.56</v>
      </c>
      <c r="I103" s="4">
        <v>0</v>
      </c>
    </row>
    <row r="104" spans="1:9" x14ac:dyDescent="0.2">
      <c r="A104" s="2">
        <v>14</v>
      </c>
      <c r="B104" s="1" t="s">
        <v>147</v>
      </c>
      <c r="C104" s="4">
        <v>68</v>
      </c>
      <c r="D104" s="8">
        <v>1.44</v>
      </c>
      <c r="E104" s="4">
        <v>20</v>
      </c>
      <c r="F104" s="8">
        <v>0.85</v>
      </c>
      <c r="G104" s="4">
        <v>48</v>
      </c>
      <c r="H104" s="8">
        <v>2.0499999999999998</v>
      </c>
      <c r="I104" s="4">
        <v>0</v>
      </c>
    </row>
    <row r="105" spans="1:9" x14ac:dyDescent="0.2">
      <c r="A105" s="2">
        <v>15</v>
      </c>
      <c r="B105" s="1" t="s">
        <v>120</v>
      </c>
      <c r="C105" s="4">
        <v>64</v>
      </c>
      <c r="D105" s="8">
        <v>1.35</v>
      </c>
      <c r="E105" s="4">
        <v>16</v>
      </c>
      <c r="F105" s="8">
        <v>0.68</v>
      </c>
      <c r="G105" s="4">
        <v>48</v>
      </c>
      <c r="H105" s="8">
        <v>2.0499999999999998</v>
      </c>
      <c r="I105" s="4">
        <v>0</v>
      </c>
    </row>
    <row r="106" spans="1:9" x14ac:dyDescent="0.2">
      <c r="A106" s="2">
        <v>16</v>
      </c>
      <c r="B106" s="1" t="s">
        <v>125</v>
      </c>
      <c r="C106" s="4">
        <v>62</v>
      </c>
      <c r="D106" s="8">
        <v>1.31</v>
      </c>
      <c r="E106" s="4">
        <v>42</v>
      </c>
      <c r="F106" s="8">
        <v>1.78</v>
      </c>
      <c r="G106" s="4">
        <v>20</v>
      </c>
      <c r="H106" s="8">
        <v>0.85</v>
      </c>
      <c r="I106" s="4">
        <v>0</v>
      </c>
    </row>
    <row r="107" spans="1:9" x14ac:dyDescent="0.2">
      <c r="A107" s="2">
        <v>17</v>
      </c>
      <c r="B107" s="1" t="s">
        <v>129</v>
      </c>
      <c r="C107" s="4">
        <v>60</v>
      </c>
      <c r="D107" s="8">
        <v>1.27</v>
      </c>
      <c r="E107" s="4">
        <v>39</v>
      </c>
      <c r="F107" s="8">
        <v>1.65</v>
      </c>
      <c r="G107" s="4">
        <v>21</v>
      </c>
      <c r="H107" s="8">
        <v>0.9</v>
      </c>
      <c r="I107" s="4">
        <v>0</v>
      </c>
    </row>
    <row r="108" spans="1:9" x14ac:dyDescent="0.2">
      <c r="A108" s="2">
        <v>17</v>
      </c>
      <c r="B108" s="1" t="s">
        <v>130</v>
      </c>
      <c r="C108" s="4">
        <v>60</v>
      </c>
      <c r="D108" s="8">
        <v>1.27</v>
      </c>
      <c r="E108" s="4">
        <v>11</v>
      </c>
      <c r="F108" s="8">
        <v>0.47</v>
      </c>
      <c r="G108" s="4">
        <v>49</v>
      </c>
      <c r="H108" s="8">
        <v>2.09</v>
      </c>
      <c r="I108" s="4">
        <v>0</v>
      </c>
    </row>
    <row r="109" spans="1:9" x14ac:dyDescent="0.2">
      <c r="A109" s="2">
        <v>19</v>
      </c>
      <c r="B109" s="1" t="s">
        <v>124</v>
      </c>
      <c r="C109" s="4">
        <v>59</v>
      </c>
      <c r="D109" s="8">
        <v>1.25</v>
      </c>
      <c r="E109" s="4">
        <v>21</v>
      </c>
      <c r="F109" s="8">
        <v>0.89</v>
      </c>
      <c r="G109" s="4">
        <v>38</v>
      </c>
      <c r="H109" s="8">
        <v>1.62</v>
      </c>
      <c r="I109" s="4">
        <v>0</v>
      </c>
    </row>
    <row r="110" spans="1:9" x14ac:dyDescent="0.2">
      <c r="A110" s="2">
        <v>19</v>
      </c>
      <c r="B110" s="1" t="s">
        <v>126</v>
      </c>
      <c r="C110" s="4">
        <v>59</v>
      </c>
      <c r="D110" s="8">
        <v>1.25</v>
      </c>
      <c r="E110" s="4">
        <v>37</v>
      </c>
      <c r="F110" s="8">
        <v>1.57</v>
      </c>
      <c r="G110" s="4">
        <v>22</v>
      </c>
      <c r="H110" s="8">
        <v>0.94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131</v>
      </c>
      <c r="C113" s="4">
        <v>331</v>
      </c>
      <c r="D113" s="8">
        <v>6.11</v>
      </c>
      <c r="E113" s="4">
        <v>248</v>
      </c>
      <c r="F113" s="8">
        <v>9.33</v>
      </c>
      <c r="G113" s="4">
        <v>83</v>
      </c>
      <c r="H113" s="8">
        <v>3.03</v>
      </c>
      <c r="I113" s="4">
        <v>0</v>
      </c>
    </row>
    <row r="114" spans="1:9" x14ac:dyDescent="0.2">
      <c r="A114" s="2">
        <v>2</v>
      </c>
      <c r="B114" s="1" t="s">
        <v>136</v>
      </c>
      <c r="C114" s="4">
        <v>319</v>
      </c>
      <c r="D114" s="8">
        <v>5.89</v>
      </c>
      <c r="E114" s="4">
        <v>291</v>
      </c>
      <c r="F114" s="8">
        <v>10.95</v>
      </c>
      <c r="G114" s="4">
        <v>28</v>
      </c>
      <c r="H114" s="8">
        <v>1.02</v>
      </c>
      <c r="I114" s="4">
        <v>0</v>
      </c>
    </row>
    <row r="115" spans="1:9" x14ac:dyDescent="0.2">
      <c r="A115" s="2">
        <v>3</v>
      </c>
      <c r="B115" s="1" t="s">
        <v>135</v>
      </c>
      <c r="C115" s="4">
        <v>148</v>
      </c>
      <c r="D115" s="8">
        <v>2.73</v>
      </c>
      <c r="E115" s="4">
        <v>141</v>
      </c>
      <c r="F115" s="8">
        <v>5.31</v>
      </c>
      <c r="G115" s="4">
        <v>7</v>
      </c>
      <c r="H115" s="8">
        <v>0.26</v>
      </c>
      <c r="I115" s="4">
        <v>0</v>
      </c>
    </row>
    <row r="116" spans="1:9" x14ac:dyDescent="0.2">
      <c r="A116" s="2">
        <v>4</v>
      </c>
      <c r="B116" s="1" t="s">
        <v>132</v>
      </c>
      <c r="C116" s="4">
        <v>147</v>
      </c>
      <c r="D116" s="8">
        <v>2.71</v>
      </c>
      <c r="E116" s="4">
        <v>126</v>
      </c>
      <c r="F116" s="8">
        <v>4.74</v>
      </c>
      <c r="G116" s="4">
        <v>21</v>
      </c>
      <c r="H116" s="8">
        <v>0.77</v>
      </c>
      <c r="I116" s="4">
        <v>0</v>
      </c>
    </row>
    <row r="117" spans="1:9" x14ac:dyDescent="0.2">
      <c r="A117" s="2">
        <v>5</v>
      </c>
      <c r="B117" s="1" t="s">
        <v>127</v>
      </c>
      <c r="C117" s="4">
        <v>128</v>
      </c>
      <c r="D117" s="8">
        <v>2.36</v>
      </c>
      <c r="E117" s="4">
        <v>78</v>
      </c>
      <c r="F117" s="8">
        <v>2.94</v>
      </c>
      <c r="G117" s="4">
        <v>50</v>
      </c>
      <c r="H117" s="8">
        <v>1.83</v>
      </c>
      <c r="I117" s="4">
        <v>0</v>
      </c>
    </row>
    <row r="118" spans="1:9" x14ac:dyDescent="0.2">
      <c r="A118" s="2">
        <v>6</v>
      </c>
      <c r="B118" s="1" t="s">
        <v>138</v>
      </c>
      <c r="C118" s="4">
        <v>118</v>
      </c>
      <c r="D118" s="8">
        <v>2.1800000000000002</v>
      </c>
      <c r="E118" s="4">
        <v>109</v>
      </c>
      <c r="F118" s="8">
        <v>4.0999999999999996</v>
      </c>
      <c r="G118" s="4">
        <v>9</v>
      </c>
      <c r="H118" s="8">
        <v>0.33</v>
      </c>
      <c r="I118" s="4">
        <v>0</v>
      </c>
    </row>
    <row r="119" spans="1:9" x14ac:dyDescent="0.2">
      <c r="A119" s="2">
        <v>7</v>
      </c>
      <c r="B119" s="1" t="s">
        <v>139</v>
      </c>
      <c r="C119" s="4">
        <v>114</v>
      </c>
      <c r="D119" s="8">
        <v>2.1</v>
      </c>
      <c r="E119" s="4">
        <v>86</v>
      </c>
      <c r="F119" s="8">
        <v>3.24</v>
      </c>
      <c r="G119" s="4">
        <v>28</v>
      </c>
      <c r="H119" s="8">
        <v>1.02</v>
      </c>
      <c r="I119" s="4">
        <v>0</v>
      </c>
    </row>
    <row r="120" spans="1:9" x14ac:dyDescent="0.2">
      <c r="A120" s="2">
        <v>8</v>
      </c>
      <c r="B120" s="1" t="s">
        <v>130</v>
      </c>
      <c r="C120" s="4">
        <v>105</v>
      </c>
      <c r="D120" s="8">
        <v>1.94</v>
      </c>
      <c r="E120" s="4">
        <v>32</v>
      </c>
      <c r="F120" s="8">
        <v>1.2</v>
      </c>
      <c r="G120" s="4">
        <v>73</v>
      </c>
      <c r="H120" s="8">
        <v>2.67</v>
      </c>
      <c r="I120" s="4">
        <v>0</v>
      </c>
    </row>
    <row r="121" spans="1:9" x14ac:dyDescent="0.2">
      <c r="A121" s="2">
        <v>9</v>
      </c>
      <c r="B121" s="1" t="s">
        <v>150</v>
      </c>
      <c r="C121" s="4">
        <v>98</v>
      </c>
      <c r="D121" s="8">
        <v>1.81</v>
      </c>
      <c r="E121" s="4">
        <v>18</v>
      </c>
      <c r="F121" s="8">
        <v>0.68</v>
      </c>
      <c r="G121" s="4">
        <v>80</v>
      </c>
      <c r="H121" s="8">
        <v>2.93</v>
      </c>
      <c r="I121" s="4">
        <v>0</v>
      </c>
    </row>
    <row r="122" spans="1:9" x14ac:dyDescent="0.2">
      <c r="A122" s="2">
        <v>10</v>
      </c>
      <c r="B122" s="1" t="s">
        <v>122</v>
      </c>
      <c r="C122" s="4">
        <v>96</v>
      </c>
      <c r="D122" s="8">
        <v>1.77</v>
      </c>
      <c r="E122" s="4">
        <v>37</v>
      </c>
      <c r="F122" s="8">
        <v>1.39</v>
      </c>
      <c r="G122" s="4">
        <v>59</v>
      </c>
      <c r="H122" s="8">
        <v>2.16</v>
      </c>
      <c r="I122" s="4">
        <v>0</v>
      </c>
    </row>
    <row r="123" spans="1:9" x14ac:dyDescent="0.2">
      <c r="A123" s="2">
        <v>11</v>
      </c>
      <c r="B123" s="1" t="s">
        <v>137</v>
      </c>
      <c r="C123" s="4">
        <v>92</v>
      </c>
      <c r="D123" s="8">
        <v>1.7</v>
      </c>
      <c r="E123" s="4">
        <v>66</v>
      </c>
      <c r="F123" s="8">
        <v>2.48</v>
      </c>
      <c r="G123" s="4">
        <v>25</v>
      </c>
      <c r="H123" s="8">
        <v>0.91</v>
      </c>
      <c r="I123" s="4">
        <v>1</v>
      </c>
    </row>
    <row r="124" spans="1:9" x14ac:dyDescent="0.2">
      <c r="A124" s="2">
        <v>12</v>
      </c>
      <c r="B124" s="1" t="s">
        <v>123</v>
      </c>
      <c r="C124" s="4">
        <v>91</v>
      </c>
      <c r="D124" s="8">
        <v>1.68</v>
      </c>
      <c r="E124" s="4">
        <v>29</v>
      </c>
      <c r="F124" s="8">
        <v>1.0900000000000001</v>
      </c>
      <c r="G124" s="4">
        <v>62</v>
      </c>
      <c r="H124" s="8">
        <v>2.27</v>
      </c>
      <c r="I124" s="4">
        <v>0</v>
      </c>
    </row>
    <row r="125" spans="1:9" x14ac:dyDescent="0.2">
      <c r="A125" s="2">
        <v>13</v>
      </c>
      <c r="B125" s="1" t="s">
        <v>121</v>
      </c>
      <c r="C125" s="4">
        <v>85</v>
      </c>
      <c r="D125" s="8">
        <v>1.57</v>
      </c>
      <c r="E125" s="4">
        <v>18</v>
      </c>
      <c r="F125" s="8">
        <v>0.68</v>
      </c>
      <c r="G125" s="4">
        <v>67</v>
      </c>
      <c r="H125" s="8">
        <v>2.4500000000000002</v>
      </c>
      <c r="I125" s="4">
        <v>0</v>
      </c>
    </row>
    <row r="126" spans="1:9" x14ac:dyDescent="0.2">
      <c r="A126" s="2">
        <v>14</v>
      </c>
      <c r="B126" s="1" t="s">
        <v>124</v>
      </c>
      <c r="C126" s="4">
        <v>82</v>
      </c>
      <c r="D126" s="8">
        <v>1.51</v>
      </c>
      <c r="E126" s="4">
        <v>21</v>
      </c>
      <c r="F126" s="8">
        <v>0.79</v>
      </c>
      <c r="G126" s="4">
        <v>61</v>
      </c>
      <c r="H126" s="8">
        <v>2.23</v>
      </c>
      <c r="I126" s="4">
        <v>0</v>
      </c>
    </row>
    <row r="127" spans="1:9" x14ac:dyDescent="0.2">
      <c r="A127" s="2">
        <v>15</v>
      </c>
      <c r="B127" s="1" t="s">
        <v>133</v>
      </c>
      <c r="C127" s="4">
        <v>80</v>
      </c>
      <c r="D127" s="8">
        <v>1.48</v>
      </c>
      <c r="E127" s="4">
        <v>70</v>
      </c>
      <c r="F127" s="8">
        <v>2.63</v>
      </c>
      <c r="G127" s="4">
        <v>10</v>
      </c>
      <c r="H127" s="8">
        <v>0.37</v>
      </c>
      <c r="I127" s="4">
        <v>0</v>
      </c>
    </row>
    <row r="128" spans="1:9" x14ac:dyDescent="0.2">
      <c r="A128" s="2">
        <v>16</v>
      </c>
      <c r="B128" s="1" t="s">
        <v>129</v>
      </c>
      <c r="C128" s="4">
        <v>73</v>
      </c>
      <c r="D128" s="8">
        <v>1.35</v>
      </c>
      <c r="E128" s="4">
        <v>41</v>
      </c>
      <c r="F128" s="8">
        <v>1.54</v>
      </c>
      <c r="G128" s="4">
        <v>32</v>
      </c>
      <c r="H128" s="8">
        <v>1.17</v>
      </c>
      <c r="I128" s="4">
        <v>0</v>
      </c>
    </row>
    <row r="129" spans="1:9" x14ac:dyDescent="0.2">
      <c r="A129" s="2">
        <v>17</v>
      </c>
      <c r="B129" s="1" t="s">
        <v>151</v>
      </c>
      <c r="C129" s="4">
        <v>72</v>
      </c>
      <c r="D129" s="8">
        <v>1.33</v>
      </c>
      <c r="E129" s="4">
        <v>10</v>
      </c>
      <c r="F129" s="8">
        <v>0.38</v>
      </c>
      <c r="G129" s="4">
        <v>62</v>
      </c>
      <c r="H129" s="8">
        <v>2.27</v>
      </c>
      <c r="I129" s="4">
        <v>0</v>
      </c>
    </row>
    <row r="130" spans="1:9" x14ac:dyDescent="0.2">
      <c r="A130" s="2">
        <v>17</v>
      </c>
      <c r="B130" s="1" t="s">
        <v>128</v>
      </c>
      <c r="C130" s="4">
        <v>72</v>
      </c>
      <c r="D130" s="8">
        <v>1.33</v>
      </c>
      <c r="E130" s="4">
        <v>15</v>
      </c>
      <c r="F130" s="8">
        <v>0.56000000000000005</v>
      </c>
      <c r="G130" s="4">
        <v>57</v>
      </c>
      <c r="H130" s="8">
        <v>2.08</v>
      </c>
      <c r="I130" s="4">
        <v>0</v>
      </c>
    </row>
    <row r="131" spans="1:9" x14ac:dyDescent="0.2">
      <c r="A131" s="2">
        <v>19</v>
      </c>
      <c r="B131" s="1" t="s">
        <v>149</v>
      </c>
      <c r="C131" s="4">
        <v>68</v>
      </c>
      <c r="D131" s="8">
        <v>1.25</v>
      </c>
      <c r="E131" s="4">
        <v>32</v>
      </c>
      <c r="F131" s="8">
        <v>1.2</v>
      </c>
      <c r="G131" s="4">
        <v>36</v>
      </c>
      <c r="H131" s="8">
        <v>1.32</v>
      </c>
      <c r="I131" s="4">
        <v>0</v>
      </c>
    </row>
    <row r="132" spans="1:9" x14ac:dyDescent="0.2">
      <c r="A132" s="2">
        <v>19</v>
      </c>
      <c r="B132" s="1" t="s">
        <v>126</v>
      </c>
      <c r="C132" s="4">
        <v>68</v>
      </c>
      <c r="D132" s="8">
        <v>1.25</v>
      </c>
      <c r="E132" s="4">
        <v>47</v>
      </c>
      <c r="F132" s="8">
        <v>1.77</v>
      </c>
      <c r="G132" s="4">
        <v>21</v>
      </c>
      <c r="H132" s="8">
        <v>0.77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136</v>
      </c>
      <c r="C135" s="4">
        <v>88</v>
      </c>
      <c r="D135" s="8">
        <v>5.67</v>
      </c>
      <c r="E135" s="4">
        <v>83</v>
      </c>
      <c r="F135" s="8">
        <v>8.82</v>
      </c>
      <c r="G135" s="4">
        <v>5</v>
      </c>
      <c r="H135" s="8">
        <v>0.85</v>
      </c>
      <c r="I135" s="4">
        <v>0</v>
      </c>
    </row>
    <row r="136" spans="1:9" x14ac:dyDescent="0.2">
      <c r="A136" s="2">
        <v>2</v>
      </c>
      <c r="B136" s="1" t="s">
        <v>135</v>
      </c>
      <c r="C136" s="4">
        <v>61</v>
      </c>
      <c r="D136" s="8">
        <v>3.93</v>
      </c>
      <c r="E136" s="4">
        <v>60</v>
      </c>
      <c r="F136" s="8">
        <v>6.38</v>
      </c>
      <c r="G136" s="4">
        <v>1</v>
      </c>
      <c r="H136" s="8">
        <v>0.17</v>
      </c>
      <c r="I136" s="4">
        <v>0</v>
      </c>
    </row>
    <row r="137" spans="1:9" x14ac:dyDescent="0.2">
      <c r="A137" s="2">
        <v>3</v>
      </c>
      <c r="B137" s="1" t="s">
        <v>122</v>
      </c>
      <c r="C137" s="4">
        <v>47</v>
      </c>
      <c r="D137" s="8">
        <v>3.03</v>
      </c>
      <c r="E137" s="4">
        <v>26</v>
      </c>
      <c r="F137" s="8">
        <v>2.76</v>
      </c>
      <c r="G137" s="4">
        <v>21</v>
      </c>
      <c r="H137" s="8">
        <v>3.56</v>
      </c>
      <c r="I137" s="4">
        <v>0</v>
      </c>
    </row>
    <row r="138" spans="1:9" x14ac:dyDescent="0.2">
      <c r="A138" s="2">
        <v>4</v>
      </c>
      <c r="B138" s="1" t="s">
        <v>132</v>
      </c>
      <c r="C138" s="4">
        <v>46</v>
      </c>
      <c r="D138" s="8">
        <v>2.96</v>
      </c>
      <c r="E138" s="4">
        <v>41</v>
      </c>
      <c r="F138" s="8">
        <v>4.3600000000000003</v>
      </c>
      <c r="G138" s="4">
        <v>5</v>
      </c>
      <c r="H138" s="8">
        <v>0.85</v>
      </c>
      <c r="I138" s="4">
        <v>0</v>
      </c>
    </row>
    <row r="139" spans="1:9" x14ac:dyDescent="0.2">
      <c r="A139" s="2">
        <v>5</v>
      </c>
      <c r="B139" s="1" t="s">
        <v>126</v>
      </c>
      <c r="C139" s="4">
        <v>41</v>
      </c>
      <c r="D139" s="8">
        <v>2.64</v>
      </c>
      <c r="E139" s="4">
        <v>24</v>
      </c>
      <c r="F139" s="8">
        <v>2.5499999999999998</v>
      </c>
      <c r="G139" s="4">
        <v>17</v>
      </c>
      <c r="H139" s="8">
        <v>2.88</v>
      </c>
      <c r="I139" s="4">
        <v>0</v>
      </c>
    </row>
    <row r="140" spans="1:9" x14ac:dyDescent="0.2">
      <c r="A140" s="2">
        <v>6</v>
      </c>
      <c r="B140" s="1" t="s">
        <v>139</v>
      </c>
      <c r="C140" s="4">
        <v>38</v>
      </c>
      <c r="D140" s="8">
        <v>2.4500000000000002</v>
      </c>
      <c r="E140" s="4">
        <v>30</v>
      </c>
      <c r="F140" s="8">
        <v>3.19</v>
      </c>
      <c r="G140" s="4">
        <v>8</v>
      </c>
      <c r="H140" s="8">
        <v>1.36</v>
      </c>
      <c r="I140" s="4">
        <v>0</v>
      </c>
    </row>
    <row r="141" spans="1:9" x14ac:dyDescent="0.2">
      <c r="A141" s="2">
        <v>7</v>
      </c>
      <c r="B141" s="1" t="s">
        <v>120</v>
      </c>
      <c r="C141" s="4">
        <v>37</v>
      </c>
      <c r="D141" s="8">
        <v>2.38</v>
      </c>
      <c r="E141" s="4">
        <v>5</v>
      </c>
      <c r="F141" s="8">
        <v>0.53</v>
      </c>
      <c r="G141" s="4">
        <v>32</v>
      </c>
      <c r="H141" s="8">
        <v>5.42</v>
      </c>
      <c r="I141" s="4">
        <v>0</v>
      </c>
    </row>
    <row r="142" spans="1:9" x14ac:dyDescent="0.2">
      <c r="A142" s="2">
        <v>8</v>
      </c>
      <c r="B142" s="1" t="s">
        <v>123</v>
      </c>
      <c r="C142" s="4">
        <v>34</v>
      </c>
      <c r="D142" s="8">
        <v>2.19</v>
      </c>
      <c r="E142" s="4">
        <v>19</v>
      </c>
      <c r="F142" s="8">
        <v>2.02</v>
      </c>
      <c r="G142" s="4">
        <v>15</v>
      </c>
      <c r="H142" s="8">
        <v>2.54</v>
      </c>
      <c r="I142" s="4">
        <v>0</v>
      </c>
    </row>
    <row r="143" spans="1:9" x14ac:dyDescent="0.2">
      <c r="A143" s="2">
        <v>8</v>
      </c>
      <c r="B143" s="1" t="s">
        <v>133</v>
      </c>
      <c r="C143" s="4">
        <v>34</v>
      </c>
      <c r="D143" s="8">
        <v>2.19</v>
      </c>
      <c r="E143" s="4">
        <v>33</v>
      </c>
      <c r="F143" s="8">
        <v>3.51</v>
      </c>
      <c r="G143" s="4">
        <v>1</v>
      </c>
      <c r="H143" s="8">
        <v>0.17</v>
      </c>
      <c r="I143" s="4">
        <v>0</v>
      </c>
    </row>
    <row r="144" spans="1:9" x14ac:dyDescent="0.2">
      <c r="A144" s="2">
        <v>10</v>
      </c>
      <c r="B144" s="1" t="s">
        <v>121</v>
      </c>
      <c r="C144" s="4">
        <v>31</v>
      </c>
      <c r="D144" s="8">
        <v>2</v>
      </c>
      <c r="E144" s="4">
        <v>12</v>
      </c>
      <c r="F144" s="8">
        <v>1.28</v>
      </c>
      <c r="G144" s="4">
        <v>19</v>
      </c>
      <c r="H144" s="8">
        <v>3.22</v>
      </c>
      <c r="I144" s="4">
        <v>0</v>
      </c>
    </row>
    <row r="145" spans="1:9" x14ac:dyDescent="0.2">
      <c r="A145" s="2">
        <v>11</v>
      </c>
      <c r="B145" s="1" t="s">
        <v>129</v>
      </c>
      <c r="C145" s="4">
        <v>30</v>
      </c>
      <c r="D145" s="8">
        <v>1.93</v>
      </c>
      <c r="E145" s="4">
        <v>23</v>
      </c>
      <c r="F145" s="8">
        <v>2.44</v>
      </c>
      <c r="G145" s="4">
        <v>7</v>
      </c>
      <c r="H145" s="8">
        <v>1.19</v>
      </c>
      <c r="I145" s="4">
        <v>0</v>
      </c>
    </row>
    <row r="146" spans="1:9" x14ac:dyDescent="0.2">
      <c r="A146" s="2">
        <v>11</v>
      </c>
      <c r="B146" s="1" t="s">
        <v>134</v>
      </c>
      <c r="C146" s="4">
        <v>30</v>
      </c>
      <c r="D146" s="8">
        <v>1.93</v>
      </c>
      <c r="E146" s="4">
        <v>30</v>
      </c>
      <c r="F146" s="8">
        <v>3.19</v>
      </c>
      <c r="G146" s="4">
        <v>0</v>
      </c>
      <c r="H146" s="8">
        <v>0</v>
      </c>
      <c r="I146" s="4">
        <v>0</v>
      </c>
    </row>
    <row r="147" spans="1:9" x14ac:dyDescent="0.2">
      <c r="A147" s="2">
        <v>11</v>
      </c>
      <c r="B147" s="1" t="s">
        <v>138</v>
      </c>
      <c r="C147" s="4">
        <v>30</v>
      </c>
      <c r="D147" s="8">
        <v>1.93</v>
      </c>
      <c r="E147" s="4">
        <v>30</v>
      </c>
      <c r="F147" s="8">
        <v>3.19</v>
      </c>
      <c r="G147" s="4">
        <v>0</v>
      </c>
      <c r="H147" s="8">
        <v>0</v>
      </c>
      <c r="I147" s="4">
        <v>0</v>
      </c>
    </row>
    <row r="148" spans="1:9" x14ac:dyDescent="0.2">
      <c r="A148" s="2">
        <v>14</v>
      </c>
      <c r="B148" s="1" t="s">
        <v>152</v>
      </c>
      <c r="C148" s="4">
        <v>29</v>
      </c>
      <c r="D148" s="8">
        <v>1.87</v>
      </c>
      <c r="E148" s="4">
        <v>23</v>
      </c>
      <c r="F148" s="8">
        <v>2.44</v>
      </c>
      <c r="G148" s="4">
        <v>6</v>
      </c>
      <c r="H148" s="8">
        <v>1.02</v>
      </c>
      <c r="I148" s="4">
        <v>0</v>
      </c>
    </row>
    <row r="149" spans="1:9" x14ac:dyDescent="0.2">
      <c r="A149" s="2">
        <v>14</v>
      </c>
      <c r="B149" s="1" t="s">
        <v>153</v>
      </c>
      <c r="C149" s="4">
        <v>29</v>
      </c>
      <c r="D149" s="8">
        <v>1.87</v>
      </c>
      <c r="E149" s="4">
        <v>27</v>
      </c>
      <c r="F149" s="8">
        <v>2.87</v>
      </c>
      <c r="G149" s="4">
        <v>2</v>
      </c>
      <c r="H149" s="8">
        <v>0.34</v>
      </c>
      <c r="I149" s="4">
        <v>0</v>
      </c>
    </row>
    <row r="150" spans="1:9" x14ac:dyDescent="0.2">
      <c r="A150" s="2">
        <v>16</v>
      </c>
      <c r="B150" s="1" t="s">
        <v>127</v>
      </c>
      <c r="C150" s="4">
        <v>28</v>
      </c>
      <c r="D150" s="8">
        <v>1.8</v>
      </c>
      <c r="E150" s="4">
        <v>19</v>
      </c>
      <c r="F150" s="8">
        <v>2.02</v>
      </c>
      <c r="G150" s="4">
        <v>9</v>
      </c>
      <c r="H150" s="8">
        <v>1.53</v>
      </c>
      <c r="I150" s="4">
        <v>0</v>
      </c>
    </row>
    <row r="151" spans="1:9" x14ac:dyDescent="0.2">
      <c r="A151" s="2">
        <v>16</v>
      </c>
      <c r="B151" s="1" t="s">
        <v>131</v>
      </c>
      <c r="C151" s="4">
        <v>28</v>
      </c>
      <c r="D151" s="8">
        <v>1.8</v>
      </c>
      <c r="E151" s="4">
        <v>7</v>
      </c>
      <c r="F151" s="8">
        <v>0.74</v>
      </c>
      <c r="G151" s="4">
        <v>21</v>
      </c>
      <c r="H151" s="8">
        <v>3.56</v>
      </c>
      <c r="I151" s="4">
        <v>0</v>
      </c>
    </row>
    <row r="152" spans="1:9" x14ac:dyDescent="0.2">
      <c r="A152" s="2">
        <v>18</v>
      </c>
      <c r="B152" s="1" t="s">
        <v>128</v>
      </c>
      <c r="C152" s="4">
        <v>25</v>
      </c>
      <c r="D152" s="8">
        <v>1.61</v>
      </c>
      <c r="E152" s="4">
        <v>7</v>
      </c>
      <c r="F152" s="8">
        <v>0.74</v>
      </c>
      <c r="G152" s="4">
        <v>18</v>
      </c>
      <c r="H152" s="8">
        <v>3.05</v>
      </c>
      <c r="I152" s="4">
        <v>0</v>
      </c>
    </row>
    <row r="153" spans="1:9" x14ac:dyDescent="0.2">
      <c r="A153" s="2">
        <v>18</v>
      </c>
      <c r="B153" s="1" t="s">
        <v>148</v>
      </c>
      <c r="C153" s="4">
        <v>25</v>
      </c>
      <c r="D153" s="8">
        <v>1.61</v>
      </c>
      <c r="E153" s="4">
        <v>19</v>
      </c>
      <c r="F153" s="8">
        <v>2.02</v>
      </c>
      <c r="G153" s="4">
        <v>6</v>
      </c>
      <c r="H153" s="8">
        <v>1.02</v>
      </c>
      <c r="I153" s="4">
        <v>0</v>
      </c>
    </row>
    <row r="154" spans="1:9" x14ac:dyDescent="0.2">
      <c r="A154" s="2">
        <v>18</v>
      </c>
      <c r="B154" s="1" t="s">
        <v>137</v>
      </c>
      <c r="C154" s="4">
        <v>25</v>
      </c>
      <c r="D154" s="8">
        <v>1.61</v>
      </c>
      <c r="E154" s="4">
        <v>20</v>
      </c>
      <c r="F154" s="8">
        <v>2.13</v>
      </c>
      <c r="G154" s="4">
        <v>5</v>
      </c>
      <c r="H154" s="8">
        <v>0.85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136</v>
      </c>
      <c r="C157" s="4">
        <v>136</v>
      </c>
      <c r="D157" s="8">
        <v>6.72</v>
      </c>
      <c r="E157" s="4">
        <v>122</v>
      </c>
      <c r="F157" s="8">
        <v>10.58</v>
      </c>
      <c r="G157" s="4">
        <v>14</v>
      </c>
      <c r="H157" s="8">
        <v>1.65</v>
      </c>
      <c r="I157" s="4">
        <v>0</v>
      </c>
    </row>
    <row r="158" spans="1:9" x14ac:dyDescent="0.2">
      <c r="A158" s="2">
        <v>2</v>
      </c>
      <c r="B158" s="1" t="s">
        <v>131</v>
      </c>
      <c r="C158" s="4">
        <v>103</v>
      </c>
      <c r="D158" s="8">
        <v>5.09</v>
      </c>
      <c r="E158" s="4">
        <v>70</v>
      </c>
      <c r="F158" s="8">
        <v>6.07</v>
      </c>
      <c r="G158" s="4">
        <v>33</v>
      </c>
      <c r="H158" s="8">
        <v>3.89</v>
      </c>
      <c r="I158" s="4">
        <v>0</v>
      </c>
    </row>
    <row r="159" spans="1:9" x14ac:dyDescent="0.2">
      <c r="A159" s="2">
        <v>3</v>
      </c>
      <c r="B159" s="1" t="s">
        <v>132</v>
      </c>
      <c r="C159" s="4">
        <v>81</v>
      </c>
      <c r="D159" s="8">
        <v>4</v>
      </c>
      <c r="E159" s="4">
        <v>73</v>
      </c>
      <c r="F159" s="8">
        <v>6.33</v>
      </c>
      <c r="G159" s="4">
        <v>8</v>
      </c>
      <c r="H159" s="8">
        <v>0.94</v>
      </c>
      <c r="I159" s="4">
        <v>0</v>
      </c>
    </row>
    <row r="160" spans="1:9" x14ac:dyDescent="0.2">
      <c r="A160" s="2">
        <v>4</v>
      </c>
      <c r="B160" s="1" t="s">
        <v>135</v>
      </c>
      <c r="C160" s="4">
        <v>65</v>
      </c>
      <c r="D160" s="8">
        <v>3.21</v>
      </c>
      <c r="E160" s="4">
        <v>63</v>
      </c>
      <c r="F160" s="8">
        <v>5.46</v>
      </c>
      <c r="G160" s="4">
        <v>2</v>
      </c>
      <c r="H160" s="8">
        <v>0.24</v>
      </c>
      <c r="I160" s="4">
        <v>0</v>
      </c>
    </row>
    <row r="161" spans="1:9" x14ac:dyDescent="0.2">
      <c r="A161" s="2">
        <v>5</v>
      </c>
      <c r="B161" s="1" t="s">
        <v>138</v>
      </c>
      <c r="C161" s="4">
        <v>54</v>
      </c>
      <c r="D161" s="8">
        <v>2.67</v>
      </c>
      <c r="E161" s="4">
        <v>48</v>
      </c>
      <c r="F161" s="8">
        <v>4.16</v>
      </c>
      <c r="G161" s="4">
        <v>6</v>
      </c>
      <c r="H161" s="8">
        <v>0.71</v>
      </c>
      <c r="I161" s="4">
        <v>0</v>
      </c>
    </row>
    <row r="162" spans="1:9" x14ac:dyDescent="0.2">
      <c r="A162" s="2">
        <v>6</v>
      </c>
      <c r="B162" s="1" t="s">
        <v>127</v>
      </c>
      <c r="C162" s="4">
        <v>51</v>
      </c>
      <c r="D162" s="8">
        <v>2.52</v>
      </c>
      <c r="E162" s="4">
        <v>27</v>
      </c>
      <c r="F162" s="8">
        <v>2.34</v>
      </c>
      <c r="G162" s="4">
        <v>24</v>
      </c>
      <c r="H162" s="8">
        <v>2.83</v>
      </c>
      <c r="I162" s="4">
        <v>0</v>
      </c>
    </row>
    <row r="163" spans="1:9" x14ac:dyDescent="0.2">
      <c r="A163" s="2">
        <v>7</v>
      </c>
      <c r="B163" s="1" t="s">
        <v>134</v>
      </c>
      <c r="C163" s="4">
        <v>46</v>
      </c>
      <c r="D163" s="8">
        <v>2.27</v>
      </c>
      <c r="E163" s="4">
        <v>43</v>
      </c>
      <c r="F163" s="8">
        <v>3.73</v>
      </c>
      <c r="G163" s="4">
        <v>3</v>
      </c>
      <c r="H163" s="8">
        <v>0.35</v>
      </c>
      <c r="I163" s="4">
        <v>0</v>
      </c>
    </row>
    <row r="164" spans="1:9" x14ac:dyDescent="0.2">
      <c r="A164" s="2">
        <v>8</v>
      </c>
      <c r="B164" s="1" t="s">
        <v>133</v>
      </c>
      <c r="C164" s="4">
        <v>45</v>
      </c>
      <c r="D164" s="8">
        <v>2.2200000000000002</v>
      </c>
      <c r="E164" s="4">
        <v>43</v>
      </c>
      <c r="F164" s="8">
        <v>3.73</v>
      </c>
      <c r="G164" s="4">
        <v>2</v>
      </c>
      <c r="H164" s="8">
        <v>0.24</v>
      </c>
      <c r="I164" s="4">
        <v>0</v>
      </c>
    </row>
    <row r="165" spans="1:9" x14ac:dyDescent="0.2">
      <c r="A165" s="2">
        <v>9</v>
      </c>
      <c r="B165" s="1" t="s">
        <v>120</v>
      </c>
      <c r="C165" s="4">
        <v>40</v>
      </c>
      <c r="D165" s="8">
        <v>1.98</v>
      </c>
      <c r="E165" s="4">
        <v>4</v>
      </c>
      <c r="F165" s="8">
        <v>0.35</v>
      </c>
      <c r="G165" s="4">
        <v>36</v>
      </c>
      <c r="H165" s="8">
        <v>4.24</v>
      </c>
      <c r="I165" s="4">
        <v>0</v>
      </c>
    </row>
    <row r="166" spans="1:9" x14ac:dyDescent="0.2">
      <c r="A166" s="2">
        <v>10</v>
      </c>
      <c r="B166" s="1" t="s">
        <v>137</v>
      </c>
      <c r="C166" s="4">
        <v>38</v>
      </c>
      <c r="D166" s="8">
        <v>1.88</v>
      </c>
      <c r="E166" s="4">
        <v>32</v>
      </c>
      <c r="F166" s="8">
        <v>2.78</v>
      </c>
      <c r="G166" s="4">
        <v>6</v>
      </c>
      <c r="H166" s="8">
        <v>0.71</v>
      </c>
      <c r="I166" s="4">
        <v>0</v>
      </c>
    </row>
    <row r="167" spans="1:9" x14ac:dyDescent="0.2">
      <c r="A167" s="2">
        <v>11</v>
      </c>
      <c r="B167" s="1" t="s">
        <v>122</v>
      </c>
      <c r="C167" s="4">
        <v>37</v>
      </c>
      <c r="D167" s="8">
        <v>1.83</v>
      </c>
      <c r="E167" s="4">
        <v>16</v>
      </c>
      <c r="F167" s="8">
        <v>1.39</v>
      </c>
      <c r="G167" s="4">
        <v>21</v>
      </c>
      <c r="H167" s="8">
        <v>2.4700000000000002</v>
      </c>
      <c r="I167" s="4">
        <v>0</v>
      </c>
    </row>
    <row r="168" spans="1:9" x14ac:dyDescent="0.2">
      <c r="A168" s="2">
        <v>11</v>
      </c>
      <c r="B168" s="1" t="s">
        <v>128</v>
      </c>
      <c r="C168" s="4">
        <v>37</v>
      </c>
      <c r="D168" s="8">
        <v>1.83</v>
      </c>
      <c r="E168" s="4">
        <v>10</v>
      </c>
      <c r="F168" s="8">
        <v>0.87</v>
      </c>
      <c r="G168" s="4">
        <v>27</v>
      </c>
      <c r="H168" s="8">
        <v>3.18</v>
      </c>
      <c r="I168" s="4">
        <v>0</v>
      </c>
    </row>
    <row r="169" spans="1:9" x14ac:dyDescent="0.2">
      <c r="A169" s="2">
        <v>13</v>
      </c>
      <c r="B169" s="1" t="s">
        <v>139</v>
      </c>
      <c r="C169" s="4">
        <v>35</v>
      </c>
      <c r="D169" s="8">
        <v>1.73</v>
      </c>
      <c r="E169" s="4">
        <v>23</v>
      </c>
      <c r="F169" s="8">
        <v>1.99</v>
      </c>
      <c r="G169" s="4">
        <v>12</v>
      </c>
      <c r="H169" s="8">
        <v>1.41</v>
      </c>
      <c r="I169" s="4">
        <v>0</v>
      </c>
    </row>
    <row r="170" spans="1:9" x14ac:dyDescent="0.2">
      <c r="A170" s="2">
        <v>14</v>
      </c>
      <c r="B170" s="1" t="s">
        <v>126</v>
      </c>
      <c r="C170" s="4">
        <v>32</v>
      </c>
      <c r="D170" s="8">
        <v>1.58</v>
      </c>
      <c r="E170" s="4">
        <v>23</v>
      </c>
      <c r="F170" s="8">
        <v>1.99</v>
      </c>
      <c r="G170" s="4">
        <v>9</v>
      </c>
      <c r="H170" s="8">
        <v>1.06</v>
      </c>
      <c r="I170" s="4">
        <v>0</v>
      </c>
    </row>
    <row r="171" spans="1:9" x14ac:dyDescent="0.2">
      <c r="A171" s="2">
        <v>15</v>
      </c>
      <c r="B171" s="1" t="s">
        <v>149</v>
      </c>
      <c r="C171" s="4">
        <v>28</v>
      </c>
      <c r="D171" s="8">
        <v>1.38</v>
      </c>
      <c r="E171" s="4">
        <v>13</v>
      </c>
      <c r="F171" s="8">
        <v>1.1299999999999999</v>
      </c>
      <c r="G171" s="4">
        <v>15</v>
      </c>
      <c r="H171" s="8">
        <v>1.77</v>
      </c>
      <c r="I171" s="4">
        <v>0</v>
      </c>
    </row>
    <row r="172" spans="1:9" x14ac:dyDescent="0.2">
      <c r="A172" s="2">
        <v>16</v>
      </c>
      <c r="B172" s="1" t="s">
        <v>129</v>
      </c>
      <c r="C172" s="4">
        <v>27</v>
      </c>
      <c r="D172" s="8">
        <v>1.33</v>
      </c>
      <c r="E172" s="4">
        <v>13</v>
      </c>
      <c r="F172" s="8">
        <v>1.1299999999999999</v>
      </c>
      <c r="G172" s="4">
        <v>14</v>
      </c>
      <c r="H172" s="8">
        <v>1.65</v>
      </c>
      <c r="I172" s="4">
        <v>0</v>
      </c>
    </row>
    <row r="173" spans="1:9" x14ac:dyDescent="0.2">
      <c r="A173" s="2">
        <v>17</v>
      </c>
      <c r="B173" s="1" t="s">
        <v>125</v>
      </c>
      <c r="C173" s="4">
        <v>26</v>
      </c>
      <c r="D173" s="8">
        <v>1.29</v>
      </c>
      <c r="E173" s="4">
        <v>19</v>
      </c>
      <c r="F173" s="8">
        <v>1.65</v>
      </c>
      <c r="G173" s="4">
        <v>7</v>
      </c>
      <c r="H173" s="8">
        <v>0.82</v>
      </c>
      <c r="I173" s="4">
        <v>0</v>
      </c>
    </row>
    <row r="174" spans="1:9" x14ac:dyDescent="0.2">
      <c r="A174" s="2">
        <v>18</v>
      </c>
      <c r="B174" s="1" t="s">
        <v>124</v>
      </c>
      <c r="C174" s="4">
        <v>25</v>
      </c>
      <c r="D174" s="8">
        <v>1.24</v>
      </c>
      <c r="E174" s="4">
        <v>13</v>
      </c>
      <c r="F174" s="8">
        <v>1.1299999999999999</v>
      </c>
      <c r="G174" s="4">
        <v>12</v>
      </c>
      <c r="H174" s="8">
        <v>1.41</v>
      </c>
      <c r="I174" s="4">
        <v>0</v>
      </c>
    </row>
    <row r="175" spans="1:9" x14ac:dyDescent="0.2">
      <c r="A175" s="2">
        <v>18</v>
      </c>
      <c r="B175" s="1" t="s">
        <v>154</v>
      </c>
      <c r="C175" s="4">
        <v>25</v>
      </c>
      <c r="D175" s="8">
        <v>1.24</v>
      </c>
      <c r="E175" s="4">
        <v>7</v>
      </c>
      <c r="F175" s="8">
        <v>0.61</v>
      </c>
      <c r="G175" s="4">
        <v>18</v>
      </c>
      <c r="H175" s="8">
        <v>2.12</v>
      </c>
      <c r="I175" s="4">
        <v>0</v>
      </c>
    </row>
    <row r="176" spans="1:9" x14ac:dyDescent="0.2">
      <c r="A176" s="2">
        <v>18</v>
      </c>
      <c r="B176" s="1" t="s">
        <v>155</v>
      </c>
      <c r="C176" s="4">
        <v>25</v>
      </c>
      <c r="D176" s="8">
        <v>1.24</v>
      </c>
      <c r="E176" s="4">
        <v>16</v>
      </c>
      <c r="F176" s="8">
        <v>1.39</v>
      </c>
      <c r="G176" s="4">
        <v>9</v>
      </c>
      <c r="H176" s="8">
        <v>1.06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131</v>
      </c>
      <c r="C179" s="4">
        <v>160</v>
      </c>
      <c r="D179" s="8">
        <v>7.33</v>
      </c>
      <c r="E179" s="4">
        <v>133</v>
      </c>
      <c r="F179" s="8">
        <v>10.46</v>
      </c>
      <c r="G179" s="4">
        <v>27</v>
      </c>
      <c r="H179" s="8">
        <v>3.02</v>
      </c>
      <c r="I179" s="4">
        <v>0</v>
      </c>
    </row>
    <row r="180" spans="1:9" x14ac:dyDescent="0.2">
      <c r="A180" s="2">
        <v>2</v>
      </c>
      <c r="B180" s="1" t="s">
        <v>136</v>
      </c>
      <c r="C180" s="4">
        <v>127</v>
      </c>
      <c r="D180" s="8">
        <v>5.82</v>
      </c>
      <c r="E180" s="4">
        <v>122</v>
      </c>
      <c r="F180" s="8">
        <v>9.6</v>
      </c>
      <c r="G180" s="4">
        <v>5</v>
      </c>
      <c r="H180" s="8">
        <v>0.56000000000000005</v>
      </c>
      <c r="I180" s="4">
        <v>0</v>
      </c>
    </row>
    <row r="181" spans="1:9" x14ac:dyDescent="0.2">
      <c r="A181" s="2">
        <v>3</v>
      </c>
      <c r="B181" s="1" t="s">
        <v>135</v>
      </c>
      <c r="C181" s="4">
        <v>68</v>
      </c>
      <c r="D181" s="8">
        <v>3.12</v>
      </c>
      <c r="E181" s="4">
        <v>66</v>
      </c>
      <c r="F181" s="8">
        <v>5.19</v>
      </c>
      <c r="G181" s="4">
        <v>2</v>
      </c>
      <c r="H181" s="8">
        <v>0.22</v>
      </c>
      <c r="I181" s="4">
        <v>0</v>
      </c>
    </row>
    <row r="182" spans="1:9" x14ac:dyDescent="0.2">
      <c r="A182" s="2">
        <v>4</v>
      </c>
      <c r="B182" s="1" t="s">
        <v>120</v>
      </c>
      <c r="C182" s="4">
        <v>65</v>
      </c>
      <c r="D182" s="8">
        <v>2.98</v>
      </c>
      <c r="E182" s="4">
        <v>11</v>
      </c>
      <c r="F182" s="8">
        <v>0.87</v>
      </c>
      <c r="G182" s="4">
        <v>54</v>
      </c>
      <c r="H182" s="8">
        <v>6.04</v>
      </c>
      <c r="I182" s="4">
        <v>0</v>
      </c>
    </row>
    <row r="183" spans="1:9" x14ac:dyDescent="0.2">
      <c r="A183" s="2">
        <v>5</v>
      </c>
      <c r="B183" s="1" t="s">
        <v>122</v>
      </c>
      <c r="C183" s="4">
        <v>60</v>
      </c>
      <c r="D183" s="8">
        <v>2.75</v>
      </c>
      <c r="E183" s="4">
        <v>36</v>
      </c>
      <c r="F183" s="8">
        <v>2.83</v>
      </c>
      <c r="G183" s="4">
        <v>24</v>
      </c>
      <c r="H183" s="8">
        <v>2.68</v>
      </c>
      <c r="I183" s="4">
        <v>0</v>
      </c>
    </row>
    <row r="184" spans="1:9" x14ac:dyDescent="0.2">
      <c r="A184" s="2">
        <v>6</v>
      </c>
      <c r="B184" s="1" t="s">
        <v>132</v>
      </c>
      <c r="C184" s="4">
        <v>55</v>
      </c>
      <c r="D184" s="8">
        <v>2.52</v>
      </c>
      <c r="E184" s="4">
        <v>51</v>
      </c>
      <c r="F184" s="8">
        <v>4.01</v>
      </c>
      <c r="G184" s="4">
        <v>4</v>
      </c>
      <c r="H184" s="8">
        <v>0.45</v>
      </c>
      <c r="I184" s="4">
        <v>0</v>
      </c>
    </row>
    <row r="185" spans="1:9" x14ac:dyDescent="0.2">
      <c r="A185" s="2">
        <v>7</v>
      </c>
      <c r="B185" s="1" t="s">
        <v>127</v>
      </c>
      <c r="C185" s="4">
        <v>51</v>
      </c>
      <c r="D185" s="8">
        <v>2.34</v>
      </c>
      <c r="E185" s="4">
        <v>29</v>
      </c>
      <c r="F185" s="8">
        <v>2.2799999999999998</v>
      </c>
      <c r="G185" s="4">
        <v>22</v>
      </c>
      <c r="H185" s="8">
        <v>2.46</v>
      </c>
      <c r="I185" s="4">
        <v>0</v>
      </c>
    </row>
    <row r="186" spans="1:9" x14ac:dyDescent="0.2">
      <c r="A186" s="2">
        <v>8</v>
      </c>
      <c r="B186" s="1" t="s">
        <v>139</v>
      </c>
      <c r="C186" s="4">
        <v>50</v>
      </c>
      <c r="D186" s="8">
        <v>2.29</v>
      </c>
      <c r="E186" s="4">
        <v>37</v>
      </c>
      <c r="F186" s="8">
        <v>2.91</v>
      </c>
      <c r="G186" s="4">
        <v>13</v>
      </c>
      <c r="H186" s="8">
        <v>1.45</v>
      </c>
      <c r="I186" s="4">
        <v>0</v>
      </c>
    </row>
    <row r="187" spans="1:9" x14ac:dyDescent="0.2">
      <c r="A187" s="2">
        <v>9</v>
      </c>
      <c r="B187" s="1" t="s">
        <v>138</v>
      </c>
      <c r="C187" s="4">
        <v>46</v>
      </c>
      <c r="D187" s="8">
        <v>2.11</v>
      </c>
      <c r="E187" s="4">
        <v>42</v>
      </c>
      <c r="F187" s="8">
        <v>3.3</v>
      </c>
      <c r="G187" s="4">
        <v>4</v>
      </c>
      <c r="H187" s="8">
        <v>0.45</v>
      </c>
      <c r="I187" s="4">
        <v>0</v>
      </c>
    </row>
    <row r="188" spans="1:9" x14ac:dyDescent="0.2">
      <c r="A188" s="2">
        <v>10</v>
      </c>
      <c r="B188" s="1" t="s">
        <v>126</v>
      </c>
      <c r="C188" s="4">
        <v>42</v>
      </c>
      <c r="D188" s="8">
        <v>1.92</v>
      </c>
      <c r="E188" s="4">
        <v>26</v>
      </c>
      <c r="F188" s="8">
        <v>2.0499999999999998</v>
      </c>
      <c r="G188" s="4">
        <v>16</v>
      </c>
      <c r="H188" s="8">
        <v>1.79</v>
      </c>
      <c r="I188" s="4">
        <v>0</v>
      </c>
    </row>
    <row r="189" spans="1:9" x14ac:dyDescent="0.2">
      <c r="A189" s="2">
        <v>11</v>
      </c>
      <c r="B189" s="1" t="s">
        <v>124</v>
      </c>
      <c r="C189" s="4">
        <v>39</v>
      </c>
      <c r="D189" s="8">
        <v>1.79</v>
      </c>
      <c r="E189" s="4">
        <v>14</v>
      </c>
      <c r="F189" s="8">
        <v>1.1000000000000001</v>
      </c>
      <c r="G189" s="4">
        <v>25</v>
      </c>
      <c r="H189" s="8">
        <v>2.8</v>
      </c>
      <c r="I189" s="4">
        <v>0</v>
      </c>
    </row>
    <row r="190" spans="1:9" x14ac:dyDescent="0.2">
      <c r="A190" s="2">
        <v>12</v>
      </c>
      <c r="B190" s="1" t="s">
        <v>130</v>
      </c>
      <c r="C190" s="4">
        <v>38</v>
      </c>
      <c r="D190" s="8">
        <v>1.74</v>
      </c>
      <c r="E190" s="4">
        <v>16</v>
      </c>
      <c r="F190" s="8">
        <v>1.26</v>
      </c>
      <c r="G190" s="4">
        <v>22</v>
      </c>
      <c r="H190" s="8">
        <v>2.46</v>
      </c>
      <c r="I190" s="4">
        <v>0</v>
      </c>
    </row>
    <row r="191" spans="1:9" x14ac:dyDescent="0.2">
      <c r="A191" s="2">
        <v>13</v>
      </c>
      <c r="B191" s="1" t="s">
        <v>121</v>
      </c>
      <c r="C191" s="4">
        <v>36</v>
      </c>
      <c r="D191" s="8">
        <v>1.65</v>
      </c>
      <c r="E191" s="4">
        <v>15</v>
      </c>
      <c r="F191" s="8">
        <v>1.18</v>
      </c>
      <c r="G191" s="4">
        <v>21</v>
      </c>
      <c r="H191" s="8">
        <v>2.35</v>
      </c>
      <c r="I191" s="4">
        <v>0</v>
      </c>
    </row>
    <row r="192" spans="1:9" x14ac:dyDescent="0.2">
      <c r="A192" s="2">
        <v>13</v>
      </c>
      <c r="B192" s="1" t="s">
        <v>134</v>
      </c>
      <c r="C192" s="4">
        <v>36</v>
      </c>
      <c r="D192" s="8">
        <v>1.65</v>
      </c>
      <c r="E192" s="4">
        <v>35</v>
      </c>
      <c r="F192" s="8">
        <v>2.75</v>
      </c>
      <c r="G192" s="4">
        <v>1</v>
      </c>
      <c r="H192" s="8">
        <v>0.11</v>
      </c>
      <c r="I192" s="4">
        <v>0</v>
      </c>
    </row>
    <row r="193" spans="1:9" x14ac:dyDescent="0.2">
      <c r="A193" s="2">
        <v>15</v>
      </c>
      <c r="B193" s="1" t="s">
        <v>156</v>
      </c>
      <c r="C193" s="4">
        <v>35</v>
      </c>
      <c r="D193" s="8">
        <v>1.6</v>
      </c>
      <c r="E193" s="4">
        <v>23</v>
      </c>
      <c r="F193" s="8">
        <v>1.81</v>
      </c>
      <c r="G193" s="4">
        <v>12</v>
      </c>
      <c r="H193" s="8">
        <v>1.34</v>
      </c>
      <c r="I193" s="4">
        <v>0</v>
      </c>
    </row>
    <row r="194" spans="1:9" x14ac:dyDescent="0.2">
      <c r="A194" s="2">
        <v>15</v>
      </c>
      <c r="B194" s="1" t="s">
        <v>141</v>
      </c>
      <c r="C194" s="4">
        <v>35</v>
      </c>
      <c r="D194" s="8">
        <v>1.6</v>
      </c>
      <c r="E194" s="4">
        <v>11</v>
      </c>
      <c r="F194" s="8">
        <v>0.87</v>
      </c>
      <c r="G194" s="4">
        <v>23</v>
      </c>
      <c r="H194" s="8">
        <v>2.57</v>
      </c>
      <c r="I194" s="4">
        <v>0</v>
      </c>
    </row>
    <row r="195" spans="1:9" x14ac:dyDescent="0.2">
      <c r="A195" s="2">
        <v>17</v>
      </c>
      <c r="B195" s="1" t="s">
        <v>133</v>
      </c>
      <c r="C195" s="4">
        <v>33</v>
      </c>
      <c r="D195" s="8">
        <v>1.51</v>
      </c>
      <c r="E195" s="4">
        <v>28</v>
      </c>
      <c r="F195" s="8">
        <v>2.2000000000000002</v>
      </c>
      <c r="G195" s="4">
        <v>5</v>
      </c>
      <c r="H195" s="8">
        <v>0.56000000000000005</v>
      </c>
      <c r="I195" s="4">
        <v>0</v>
      </c>
    </row>
    <row r="196" spans="1:9" x14ac:dyDescent="0.2">
      <c r="A196" s="2">
        <v>18</v>
      </c>
      <c r="B196" s="1" t="s">
        <v>157</v>
      </c>
      <c r="C196" s="4">
        <v>32</v>
      </c>
      <c r="D196" s="8">
        <v>1.47</v>
      </c>
      <c r="E196" s="4">
        <v>9</v>
      </c>
      <c r="F196" s="8">
        <v>0.71</v>
      </c>
      <c r="G196" s="4">
        <v>23</v>
      </c>
      <c r="H196" s="8">
        <v>2.57</v>
      </c>
      <c r="I196" s="4">
        <v>0</v>
      </c>
    </row>
    <row r="197" spans="1:9" x14ac:dyDescent="0.2">
      <c r="A197" s="2">
        <v>18</v>
      </c>
      <c r="B197" s="1" t="s">
        <v>123</v>
      </c>
      <c r="C197" s="4">
        <v>32</v>
      </c>
      <c r="D197" s="8">
        <v>1.47</v>
      </c>
      <c r="E197" s="4">
        <v>13</v>
      </c>
      <c r="F197" s="8">
        <v>1.02</v>
      </c>
      <c r="G197" s="4">
        <v>19</v>
      </c>
      <c r="H197" s="8">
        <v>2.13</v>
      </c>
      <c r="I197" s="4">
        <v>0</v>
      </c>
    </row>
    <row r="198" spans="1:9" x14ac:dyDescent="0.2">
      <c r="A198" s="2">
        <v>20</v>
      </c>
      <c r="B198" s="1" t="s">
        <v>148</v>
      </c>
      <c r="C198" s="4">
        <v>27</v>
      </c>
      <c r="D198" s="8">
        <v>1.24</v>
      </c>
      <c r="E198" s="4">
        <v>23</v>
      </c>
      <c r="F198" s="8">
        <v>1.81</v>
      </c>
      <c r="G198" s="4">
        <v>4</v>
      </c>
      <c r="H198" s="8">
        <v>0.45</v>
      </c>
      <c r="I198" s="4">
        <v>0</v>
      </c>
    </row>
    <row r="199" spans="1:9" x14ac:dyDescent="0.2">
      <c r="A199" s="1"/>
      <c r="C199" s="4"/>
      <c r="D199" s="8"/>
      <c r="E199" s="4"/>
      <c r="F199" s="8"/>
      <c r="G199" s="4"/>
      <c r="H199" s="8"/>
      <c r="I199" s="4"/>
    </row>
    <row r="200" spans="1:9" x14ac:dyDescent="0.2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2">
      <c r="A201" s="2">
        <v>1</v>
      </c>
      <c r="B201" s="1" t="s">
        <v>136</v>
      </c>
      <c r="C201" s="4">
        <v>94</v>
      </c>
      <c r="D201" s="8">
        <v>5.85</v>
      </c>
      <c r="E201" s="4">
        <v>91</v>
      </c>
      <c r="F201" s="8">
        <v>10.67</v>
      </c>
      <c r="G201" s="4">
        <v>3</v>
      </c>
      <c r="H201" s="8">
        <v>0.41</v>
      </c>
      <c r="I201" s="4">
        <v>0</v>
      </c>
    </row>
    <row r="202" spans="1:9" x14ac:dyDescent="0.2">
      <c r="A202" s="2">
        <v>2</v>
      </c>
      <c r="B202" s="1" t="s">
        <v>131</v>
      </c>
      <c r="C202" s="4">
        <v>89</v>
      </c>
      <c r="D202" s="8">
        <v>5.54</v>
      </c>
      <c r="E202" s="4">
        <v>74</v>
      </c>
      <c r="F202" s="8">
        <v>8.68</v>
      </c>
      <c r="G202" s="4">
        <v>15</v>
      </c>
      <c r="H202" s="8">
        <v>2.0499999999999998</v>
      </c>
      <c r="I202" s="4">
        <v>0</v>
      </c>
    </row>
    <row r="203" spans="1:9" x14ac:dyDescent="0.2">
      <c r="A203" s="2">
        <v>3</v>
      </c>
      <c r="B203" s="1" t="s">
        <v>129</v>
      </c>
      <c r="C203" s="4">
        <v>60</v>
      </c>
      <c r="D203" s="8">
        <v>3.74</v>
      </c>
      <c r="E203" s="4">
        <v>42</v>
      </c>
      <c r="F203" s="8">
        <v>4.92</v>
      </c>
      <c r="G203" s="4">
        <v>18</v>
      </c>
      <c r="H203" s="8">
        <v>2.46</v>
      </c>
      <c r="I203" s="4">
        <v>0</v>
      </c>
    </row>
    <row r="204" spans="1:9" x14ac:dyDescent="0.2">
      <c r="A204" s="2">
        <v>4</v>
      </c>
      <c r="B204" s="1" t="s">
        <v>135</v>
      </c>
      <c r="C204" s="4">
        <v>59</v>
      </c>
      <c r="D204" s="8">
        <v>3.67</v>
      </c>
      <c r="E204" s="4">
        <v>57</v>
      </c>
      <c r="F204" s="8">
        <v>6.68</v>
      </c>
      <c r="G204" s="4">
        <v>2</v>
      </c>
      <c r="H204" s="8">
        <v>0.27</v>
      </c>
      <c r="I204" s="4">
        <v>0</v>
      </c>
    </row>
    <row r="205" spans="1:9" x14ac:dyDescent="0.2">
      <c r="A205" s="2">
        <v>5</v>
      </c>
      <c r="B205" s="1" t="s">
        <v>120</v>
      </c>
      <c r="C205" s="4">
        <v>49</v>
      </c>
      <c r="D205" s="8">
        <v>3.05</v>
      </c>
      <c r="E205" s="4">
        <v>18</v>
      </c>
      <c r="F205" s="8">
        <v>2.11</v>
      </c>
      <c r="G205" s="4">
        <v>31</v>
      </c>
      <c r="H205" s="8">
        <v>4.24</v>
      </c>
      <c r="I205" s="4">
        <v>0</v>
      </c>
    </row>
    <row r="206" spans="1:9" x14ac:dyDescent="0.2">
      <c r="A206" s="2">
        <v>6</v>
      </c>
      <c r="B206" s="1" t="s">
        <v>122</v>
      </c>
      <c r="C206" s="4">
        <v>45</v>
      </c>
      <c r="D206" s="8">
        <v>2.8</v>
      </c>
      <c r="E206" s="4">
        <v>19</v>
      </c>
      <c r="F206" s="8">
        <v>2.23</v>
      </c>
      <c r="G206" s="4">
        <v>26</v>
      </c>
      <c r="H206" s="8">
        <v>3.56</v>
      </c>
      <c r="I206" s="4">
        <v>0</v>
      </c>
    </row>
    <row r="207" spans="1:9" x14ac:dyDescent="0.2">
      <c r="A207" s="2">
        <v>7</v>
      </c>
      <c r="B207" s="1" t="s">
        <v>127</v>
      </c>
      <c r="C207" s="4">
        <v>44</v>
      </c>
      <c r="D207" s="8">
        <v>2.74</v>
      </c>
      <c r="E207" s="4">
        <v>24</v>
      </c>
      <c r="F207" s="8">
        <v>2.81</v>
      </c>
      <c r="G207" s="4">
        <v>20</v>
      </c>
      <c r="H207" s="8">
        <v>2.74</v>
      </c>
      <c r="I207" s="4">
        <v>0</v>
      </c>
    </row>
    <row r="208" spans="1:9" x14ac:dyDescent="0.2">
      <c r="A208" s="2">
        <v>8</v>
      </c>
      <c r="B208" s="1" t="s">
        <v>137</v>
      </c>
      <c r="C208" s="4">
        <v>39</v>
      </c>
      <c r="D208" s="8">
        <v>2.4300000000000002</v>
      </c>
      <c r="E208" s="4">
        <v>32</v>
      </c>
      <c r="F208" s="8">
        <v>3.75</v>
      </c>
      <c r="G208" s="4">
        <v>7</v>
      </c>
      <c r="H208" s="8">
        <v>0.96</v>
      </c>
      <c r="I208" s="4">
        <v>0</v>
      </c>
    </row>
    <row r="209" spans="1:9" x14ac:dyDescent="0.2">
      <c r="A209" s="2">
        <v>9</v>
      </c>
      <c r="B209" s="1" t="s">
        <v>132</v>
      </c>
      <c r="C209" s="4">
        <v>36</v>
      </c>
      <c r="D209" s="8">
        <v>2.2400000000000002</v>
      </c>
      <c r="E209" s="4">
        <v>33</v>
      </c>
      <c r="F209" s="8">
        <v>3.87</v>
      </c>
      <c r="G209" s="4">
        <v>3</v>
      </c>
      <c r="H209" s="8">
        <v>0.41</v>
      </c>
      <c r="I209" s="4">
        <v>0</v>
      </c>
    </row>
    <row r="210" spans="1:9" x14ac:dyDescent="0.2">
      <c r="A210" s="2">
        <v>10</v>
      </c>
      <c r="B210" s="1" t="s">
        <v>139</v>
      </c>
      <c r="C210" s="4">
        <v>31</v>
      </c>
      <c r="D210" s="8">
        <v>1.93</v>
      </c>
      <c r="E210" s="4">
        <v>22</v>
      </c>
      <c r="F210" s="8">
        <v>2.58</v>
      </c>
      <c r="G210" s="4">
        <v>9</v>
      </c>
      <c r="H210" s="8">
        <v>1.23</v>
      </c>
      <c r="I210" s="4">
        <v>0</v>
      </c>
    </row>
    <row r="211" spans="1:9" x14ac:dyDescent="0.2">
      <c r="A211" s="2">
        <v>11</v>
      </c>
      <c r="B211" s="1" t="s">
        <v>123</v>
      </c>
      <c r="C211" s="4">
        <v>30</v>
      </c>
      <c r="D211" s="8">
        <v>1.87</v>
      </c>
      <c r="E211" s="4">
        <v>15</v>
      </c>
      <c r="F211" s="8">
        <v>1.76</v>
      </c>
      <c r="G211" s="4">
        <v>15</v>
      </c>
      <c r="H211" s="8">
        <v>2.0499999999999998</v>
      </c>
      <c r="I211" s="4">
        <v>0</v>
      </c>
    </row>
    <row r="212" spans="1:9" x14ac:dyDescent="0.2">
      <c r="A212" s="2">
        <v>12</v>
      </c>
      <c r="B212" s="1" t="s">
        <v>138</v>
      </c>
      <c r="C212" s="4">
        <v>29</v>
      </c>
      <c r="D212" s="8">
        <v>1.81</v>
      </c>
      <c r="E212" s="4">
        <v>27</v>
      </c>
      <c r="F212" s="8">
        <v>3.17</v>
      </c>
      <c r="G212" s="4">
        <v>2</v>
      </c>
      <c r="H212" s="8">
        <v>0.27</v>
      </c>
      <c r="I212" s="4">
        <v>0</v>
      </c>
    </row>
    <row r="213" spans="1:9" x14ac:dyDescent="0.2">
      <c r="A213" s="2">
        <v>13</v>
      </c>
      <c r="B213" s="1" t="s">
        <v>149</v>
      </c>
      <c r="C213" s="4">
        <v>26</v>
      </c>
      <c r="D213" s="8">
        <v>1.62</v>
      </c>
      <c r="E213" s="4">
        <v>4</v>
      </c>
      <c r="F213" s="8">
        <v>0.47</v>
      </c>
      <c r="G213" s="4">
        <v>22</v>
      </c>
      <c r="H213" s="8">
        <v>3.01</v>
      </c>
      <c r="I213" s="4">
        <v>0</v>
      </c>
    </row>
    <row r="214" spans="1:9" x14ac:dyDescent="0.2">
      <c r="A214" s="2">
        <v>13</v>
      </c>
      <c r="B214" s="1" t="s">
        <v>126</v>
      </c>
      <c r="C214" s="4">
        <v>26</v>
      </c>
      <c r="D214" s="8">
        <v>1.62</v>
      </c>
      <c r="E214" s="4">
        <v>20</v>
      </c>
      <c r="F214" s="8">
        <v>2.34</v>
      </c>
      <c r="G214" s="4">
        <v>6</v>
      </c>
      <c r="H214" s="8">
        <v>0.82</v>
      </c>
      <c r="I214" s="4">
        <v>0</v>
      </c>
    </row>
    <row r="215" spans="1:9" x14ac:dyDescent="0.2">
      <c r="A215" s="2">
        <v>15</v>
      </c>
      <c r="B215" s="1" t="s">
        <v>128</v>
      </c>
      <c r="C215" s="4">
        <v>23</v>
      </c>
      <c r="D215" s="8">
        <v>1.43</v>
      </c>
      <c r="E215" s="4">
        <v>6</v>
      </c>
      <c r="F215" s="8">
        <v>0.7</v>
      </c>
      <c r="G215" s="4">
        <v>17</v>
      </c>
      <c r="H215" s="8">
        <v>2.33</v>
      </c>
      <c r="I215" s="4">
        <v>0</v>
      </c>
    </row>
    <row r="216" spans="1:9" x14ac:dyDescent="0.2">
      <c r="A216" s="2">
        <v>16</v>
      </c>
      <c r="B216" s="1" t="s">
        <v>158</v>
      </c>
      <c r="C216" s="4">
        <v>21</v>
      </c>
      <c r="D216" s="8">
        <v>1.31</v>
      </c>
      <c r="E216" s="4">
        <v>13</v>
      </c>
      <c r="F216" s="8">
        <v>1.52</v>
      </c>
      <c r="G216" s="4">
        <v>8</v>
      </c>
      <c r="H216" s="8">
        <v>1.0900000000000001</v>
      </c>
      <c r="I216" s="4">
        <v>0</v>
      </c>
    </row>
    <row r="217" spans="1:9" x14ac:dyDescent="0.2">
      <c r="A217" s="2">
        <v>17</v>
      </c>
      <c r="B217" s="1" t="s">
        <v>121</v>
      </c>
      <c r="C217" s="4">
        <v>20</v>
      </c>
      <c r="D217" s="8">
        <v>1.25</v>
      </c>
      <c r="E217" s="4">
        <v>6</v>
      </c>
      <c r="F217" s="8">
        <v>0.7</v>
      </c>
      <c r="G217" s="4">
        <v>14</v>
      </c>
      <c r="H217" s="8">
        <v>1.92</v>
      </c>
      <c r="I217" s="4">
        <v>0</v>
      </c>
    </row>
    <row r="218" spans="1:9" x14ac:dyDescent="0.2">
      <c r="A218" s="2">
        <v>17</v>
      </c>
      <c r="B218" s="1" t="s">
        <v>157</v>
      </c>
      <c r="C218" s="4">
        <v>20</v>
      </c>
      <c r="D218" s="8">
        <v>1.25</v>
      </c>
      <c r="E218" s="4">
        <v>8</v>
      </c>
      <c r="F218" s="8">
        <v>0.94</v>
      </c>
      <c r="G218" s="4">
        <v>12</v>
      </c>
      <c r="H218" s="8">
        <v>1.64</v>
      </c>
      <c r="I218" s="4">
        <v>0</v>
      </c>
    </row>
    <row r="219" spans="1:9" x14ac:dyDescent="0.2">
      <c r="A219" s="2">
        <v>17</v>
      </c>
      <c r="B219" s="1" t="s">
        <v>124</v>
      </c>
      <c r="C219" s="4">
        <v>20</v>
      </c>
      <c r="D219" s="8">
        <v>1.25</v>
      </c>
      <c r="E219" s="4">
        <v>5</v>
      </c>
      <c r="F219" s="8">
        <v>0.59</v>
      </c>
      <c r="G219" s="4">
        <v>15</v>
      </c>
      <c r="H219" s="8">
        <v>2.0499999999999998</v>
      </c>
      <c r="I219" s="4">
        <v>0</v>
      </c>
    </row>
    <row r="220" spans="1:9" x14ac:dyDescent="0.2">
      <c r="A220" s="2">
        <v>20</v>
      </c>
      <c r="B220" s="1" t="s">
        <v>130</v>
      </c>
      <c r="C220" s="4">
        <v>19</v>
      </c>
      <c r="D220" s="8">
        <v>1.18</v>
      </c>
      <c r="E220" s="4">
        <v>6</v>
      </c>
      <c r="F220" s="8">
        <v>0.7</v>
      </c>
      <c r="G220" s="4">
        <v>13</v>
      </c>
      <c r="H220" s="8">
        <v>1.78</v>
      </c>
      <c r="I220" s="4">
        <v>0</v>
      </c>
    </row>
    <row r="221" spans="1:9" x14ac:dyDescent="0.2">
      <c r="A221" s="1"/>
      <c r="C221" s="4"/>
      <c r="D221" s="8"/>
      <c r="E221" s="4"/>
      <c r="F221" s="8"/>
      <c r="G221" s="4"/>
      <c r="H221" s="8"/>
      <c r="I221" s="4"/>
    </row>
    <row r="222" spans="1:9" x14ac:dyDescent="0.2">
      <c r="A222" s="1" t="s">
        <v>10</v>
      </c>
      <c r="C222" s="4"/>
      <c r="D222" s="8"/>
      <c r="E222" s="4"/>
      <c r="F222" s="8"/>
      <c r="G222" s="4"/>
      <c r="H222" s="8"/>
      <c r="I222" s="4"/>
    </row>
    <row r="223" spans="1:9" x14ac:dyDescent="0.2">
      <c r="A223" s="2">
        <v>1</v>
      </c>
      <c r="B223" s="1" t="s">
        <v>136</v>
      </c>
      <c r="C223" s="4">
        <v>67</v>
      </c>
      <c r="D223" s="8">
        <v>4.2699999999999996</v>
      </c>
      <c r="E223" s="4">
        <v>61</v>
      </c>
      <c r="F223" s="8">
        <v>6.43</v>
      </c>
      <c r="G223" s="4">
        <v>6</v>
      </c>
      <c r="H223" s="8">
        <v>1</v>
      </c>
      <c r="I223" s="4">
        <v>0</v>
      </c>
    </row>
    <row r="224" spans="1:9" x14ac:dyDescent="0.2">
      <c r="A224" s="2">
        <v>2</v>
      </c>
      <c r="B224" s="1" t="s">
        <v>131</v>
      </c>
      <c r="C224" s="4">
        <v>64</v>
      </c>
      <c r="D224" s="8">
        <v>4.08</v>
      </c>
      <c r="E224" s="4">
        <v>52</v>
      </c>
      <c r="F224" s="8">
        <v>5.49</v>
      </c>
      <c r="G224" s="4">
        <v>12</v>
      </c>
      <c r="H224" s="8">
        <v>2</v>
      </c>
      <c r="I224" s="4">
        <v>0</v>
      </c>
    </row>
    <row r="225" spans="1:9" x14ac:dyDescent="0.2">
      <c r="A225" s="2">
        <v>3</v>
      </c>
      <c r="B225" s="1" t="s">
        <v>122</v>
      </c>
      <c r="C225" s="4">
        <v>53</v>
      </c>
      <c r="D225" s="8">
        <v>3.38</v>
      </c>
      <c r="E225" s="4">
        <v>38</v>
      </c>
      <c r="F225" s="8">
        <v>4.01</v>
      </c>
      <c r="G225" s="4">
        <v>15</v>
      </c>
      <c r="H225" s="8">
        <v>2.5</v>
      </c>
      <c r="I225" s="4">
        <v>0</v>
      </c>
    </row>
    <row r="226" spans="1:9" x14ac:dyDescent="0.2">
      <c r="A226" s="2">
        <v>4</v>
      </c>
      <c r="B226" s="1" t="s">
        <v>135</v>
      </c>
      <c r="C226" s="4">
        <v>48</v>
      </c>
      <c r="D226" s="8">
        <v>3.06</v>
      </c>
      <c r="E226" s="4">
        <v>48</v>
      </c>
      <c r="F226" s="8">
        <v>5.0599999999999996</v>
      </c>
      <c r="G226" s="4">
        <v>0</v>
      </c>
      <c r="H226" s="8">
        <v>0</v>
      </c>
      <c r="I226" s="4">
        <v>0</v>
      </c>
    </row>
    <row r="227" spans="1:9" x14ac:dyDescent="0.2">
      <c r="A227" s="2">
        <v>5</v>
      </c>
      <c r="B227" s="1" t="s">
        <v>139</v>
      </c>
      <c r="C227" s="4">
        <v>47</v>
      </c>
      <c r="D227" s="8">
        <v>2.99</v>
      </c>
      <c r="E227" s="4">
        <v>38</v>
      </c>
      <c r="F227" s="8">
        <v>4.01</v>
      </c>
      <c r="G227" s="4">
        <v>9</v>
      </c>
      <c r="H227" s="8">
        <v>1.5</v>
      </c>
      <c r="I227" s="4">
        <v>0</v>
      </c>
    </row>
    <row r="228" spans="1:9" x14ac:dyDescent="0.2">
      <c r="A228" s="2">
        <v>6</v>
      </c>
      <c r="B228" s="1" t="s">
        <v>137</v>
      </c>
      <c r="C228" s="4">
        <v>40</v>
      </c>
      <c r="D228" s="8">
        <v>2.5499999999999998</v>
      </c>
      <c r="E228" s="4">
        <v>35</v>
      </c>
      <c r="F228" s="8">
        <v>3.69</v>
      </c>
      <c r="G228" s="4">
        <v>4</v>
      </c>
      <c r="H228" s="8">
        <v>0.67</v>
      </c>
      <c r="I228" s="4">
        <v>1</v>
      </c>
    </row>
    <row r="229" spans="1:9" x14ac:dyDescent="0.2">
      <c r="A229" s="2">
        <v>7</v>
      </c>
      <c r="B229" s="1" t="s">
        <v>132</v>
      </c>
      <c r="C229" s="4">
        <v>39</v>
      </c>
      <c r="D229" s="8">
        <v>2.48</v>
      </c>
      <c r="E229" s="4">
        <v>34</v>
      </c>
      <c r="F229" s="8">
        <v>3.59</v>
      </c>
      <c r="G229" s="4">
        <v>5</v>
      </c>
      <c r="H229" s="8">
        <v>0.83</v>
      </c>
      <c r="I229" s="4">
        <v>0</v>
      </c>
    </row>
    <row r="230" spans="1:9" x14ac:dyDescent="0.2">
      <c r="A230" s="2">
        <v>8</v>
      </c>
      <c r="B230" s="1" t="s">
        <v>127</v>
      </c>
      <c r="C230" s="4">
        <v>35</v>
      </c>
      <c r="D230" s="8">
        <v>2.23</v>
      </c>
      <c r="E230" s="4">
        <v>22</v>
      </c>
      <c r="F230" s="8">
        <v>2.3199999999999998</v>
      </c>
      <c r="G230" s="4">
        <v>13</v>
      </c>
      <c r="H230" s="8">
        <v>2.17</v>
      </c>
      <c r="I230" s="4">
        <v>0</v>
      </c>
    </row>
    <row r="231" spans="1:9" x14ac:dyDescent="0.2">
      <c r="A231" s="2">
        <v>8</v>
      </c>
      <c r="B231" s="1" t="s">
        <v>134</v>
      </c>
      <c r="C231" s="4">
        <v>35</v>
      </c>
      <c r="D231" s="8">
        <v>2.23</v>
      </c>
      <c r="E231" s="4">
        <v>33</v>
      </c>
      <c r="F231" s="8">
        <v>3.48</v>
      </c>
      <c r="G231" s="4">
        <v>2</v>
      </c>
      <c r="H231" s="8">
        <v>0.33</v>
      </c>
      <c r="I231" s="4">
        <v>0</v>
      </c>
    </row>
    <row r="232" spans="1:9" x14ac:dyDescent="0.2">
      <c r="A232" s="2">
        <v>10</v>
      </c>
      <c r="B232" s="1" t="s">
        <v>120</v>
      </c>
      <c r="C232" s="4">
        <v>33</v>
      </c>
      <c r="D232" s="8">
        <v>2.1</v>
      </c>
      <c r="E232" s="4">
        <v>10</v>
      </c>
      <c r="F232" s="8">
        <v>1.05</v>
      </c>
      <c r="G232" s="4">
        <v>23</v>
      </c>
      <c r="H232" s="8">
        <v>3.84</v>
      </c>
      <c r="I232" s="4">
        <v>0</v>
      </c>
    </row>
    <row r="233" spans="1:9" x14ac:dyDescent="0.2">
      <c r="A233" s="2">
        <v>11</v>
      </c>
      <c r="B233" s="1" t="s">
        <v>138</v>
      </c>
      <c r="C233" s="4">
        <v>29</v>
      </c>
      <c r="D233" s="8">
        <v>1.85</v>
      </c>
      <c r="E233" s="4">
        <v>29</v>
      </c>
      <c r="F233" s="8">
        <v>3.06</v>
      </c>
      <c r="G233" s="4">
        <v>0</v>
      </c>
      <c r="H233" s="8">
        <v>0</v>
      </c>
      <c r="I233" s="4">
        <v>0</v>
      </c>
    </row>
    <row r="234" spans="1:9" x14ac:dyDescent="0.2">
      <c r="A234" s="2">
        <v>12</v>
      </c>
      <c r="B234" s="1" t="s">
        <v>147</v>
      </c>
      <c r="C234" s="4">
        <v>26</v>
      </c>
      <c r="D234" s="8">
        <v>1.66</v>
      </c>
      <c r="E234" s="4">
        <v>12</v>
      </c>
      <c r="F234" s="8">
        <v>1.27</v>
      </c>
      <c r="G234" s="4">
        <v>14</v>
      </c>
      <c r="H234" s="8">
        <v>2.34</v>
      </c>
      <c r="I234" s="4">
        <v>0</v>
      </c>
    </row>
    <row r="235" spans="1:9" x14ac:dyDescent="0.2">
      <c r="A235" s="2">
        <v>13</v>
      </c>
      <c r="B235" s="1" t="s">
        <v>123</v>
      </c>
      <c r="C235" s="4">
        <v>25</v>
      </c>
      <c r="D235" s="8">
        <v>1.59</v>
      </c>
      <c r="E235" s="4">
        <v>12</v>
      </c>
      <c r="F235" s="8">
        <v>1.27</v>
      </c>
      <c r="G235" s="4">
        <v>13</v>
      </c>
      <c r="H235" s="8">
        <v>2.17</v>
      </c>
      <c r="I235" s="4">
        <v>0</v>
      </c>
    </row>
    <row r="236" spans="1:9" x14ac:dyDescent="0.2">
      <c r="A236" s="2">
        <v>13</v>
      </c>
      <c r="B236" s="1" t="s">
        <v>129</v>
      </c>
      <c r="C236" s="4">
        <v>25</v>
      </c>
      <c r="D236" s="8">
        <v>1.59</v>
      </c>
      <c r="E236" s="4">
        <v>18</v>
      </c>
      <c r="F236" s="8">
        <v>1.9</v>
      </c>
      <c r="G236" s="4">
        <v>7</v>
      </c>
      <c r="H236" s="8">
        <v>1.17</v>
      </c>
      <c r="I236" s="4">
        <v>0</v>
      </c>
    </row>
    <row r="237" spans="1:9" x14ac:dyDescent="0.2">
      <c r="A237" s="2">
        <v>15</v>
      </c>
      <c r="B237" s="1" t="s">
        <v>121</v>
      </c>
      <c r="C237" s="4">
        <v>24</v>
      </c>
      <c r="D237" s="8">
        <v>1.53</v>
      </c>
      <c r="E237" s="4">
        <v>13</v>
      </c>
      <c r="F237" s="8">
        <v>1.37</v>
      </c>
      <c r="G237" s="4">
        <v>11</v>
      </c>
      <c r="H237" s="8">
        <v>1.84</v>
      </c>
      <c r="I237" s="4">
        <v>0</v>
      </c>
    </row>
    <row r="238" spans="1:9" x14ac:dyDescent="0.2">
      <c r="A238" s="2">
        <v>15</v>
      </c>
      <c r="B238" s="1" t="s">
        <v>126</v>
      </c>
      <c r="C238" s="4">
        <v>24</v>
      </c>
      <c r="D238" s="8">
        <v>1.53</v>
      </c>
      <c r="E238" s="4">
        <v>11</v>
      </c>
      <c r="F238" s="8">
        <v>1.1599999999999999</v>
      </c>
      <c r="G238" s="4">
        <v>13</v>
      </c>
      <c r="H238" s="8">
        <v>2.17</v>
      </c>
      <c r="I238" s="4">
        <v>0</v>
      </c>
    </row>
    <row r="239" spans="1:9" x14ac:dyDescent="0.2">
      <c r="A239" s="2">
        <v>15</v>
      </c>
      <c r="B239" s="1" t="s">
        <v>133</v>
      </c>
      <c r="C239" s="4">
        <v>24</v>
      </c>
      <c r="D239" s="8">
        <v>1.53</v>
      </c>
      <c r="E239" s="4">
        <v>21</v>
      </c>
      <c r="F239" s="8">
        <v>2.2200000000000002</v>
      </c>
      <c r="G239" s="4">
        <v>3</v>
      </c>
      <c r="H239" s="8">
        <v>0.5</v>
      </c>
      <c r="I239" s="4">
        <v>0</v>
      </c>
    </row>
    <row r="240" spans="1:9" x14ac:dyDescent="0.2">
      <c r="A240" s="2">
        <v>18</v>
      </c>
      <c r="B240" s="1" t="s">
        <v>125</v>
      </c>
      <c r="C240" s="4">
        <v>23</v>
      </c>
      <c r="D240" s="8">
        <v>1.46</v>
      </c>
      <c r="E240" s="4">
        <v>20</v>
      </c>
      <c r="F240" s="8">
        <v>2.11</v>
      </c>
      <c r="G240" s="4">
        <v>3</v>
      </c>
      <c r="H240" s="8">
        <v>0.5</v>
      </c>
      <c r="I240" s="4">
        <v>0</v>
      </c>
    </row>
    <row r="241" spans="1:9" x14ac:dyDescent="0.2">
      <c r="A241" s="2">
        <v>19</v>
      </c>
      <c r="B241" s="1" t="s">
        <v>148</v>
      </c>
      <c r="C241" s="4">
        <v>21</v>
      </c>
      <c r="D241" s="8">
        <v>1.34</v>
      </c>
      <c r="E241" s="4">
        <v>21</v>
      </c>
      <c r="F241" s="8">
        <v>2.2200000000000002</v>
      </c>
      <c r="G241" s="4">
        <v>0</v>
      </c>
      <c r="H241" s="8">
        <v>0</v>
      </c>
      <c r="I241" s="4">
        <v>0</v>
      </c>
    </row>
    <row r="242" spans="1:9" x14ac:dyDescent="0.2">
      <c r="A242" s="2">
        <v>20</v>
      </c>
      <c r="B242" s="1" t="s">
        <v>159</v>
      </c>
      <c r="C242" s="4">
        <v>20</v>
      </c>
      <c r="D242" s="8">
        <v>1.27</v>
      </c>
      <c r="E242" s="4">
        <v>9</v>
      </c>
      <c r="F242" s="8">
        <v>0.95</v>
      </c>
      <c r="G242" s="4">
        <v>11</v>
      </c>
      <c r="H242" s="8">
        <v>1.84</v>
      </c>
      <c r="I242" s="4">
        <v>0</v>
      </c>
    </row>
    <row r="243" spans="1:9" x14ac:dyDescent="0.2">
      <c r="A243" s="1"/>
      <c r="C243" s="4"/>
      <c r="D243" s="8"/>
      <c r="E243" s="4"/>
      <c r="F243" s="8"/>
      <c r="G243" s="4"/>
      <c r="H243" s="8"/>
      <c r="I243" s="4"/>
    </row>
    <row r="244" spans="1:9" x14ac:dyDescent="0.2">
      <c r="A244" s="1" t="s">
        <v>11</v>
      </c>
      <c r="C244" s="4"/>
      <c r="D244" s="8"/>
      <c r="E244" s="4"/>
      <c r="F244" s="8"/>
      <c r="G244" s="4"/>
      <c r="H244" s="8"/>
      <c r="I244" s="4"/>
    </row>
    <row r="245" spans="1:9" x14ac:dyDescent="0.2">
      <c r="A245" s="2">
        <v>1</v>
      </c>
      <c r="B245" s="1" t="s">
        <v>136</v>
      </c>
      <c r="C245" s="4">
        <v>80</v>
      </c>
      <c r="D245" s="8">
        <v>6.26</v>
      </c>
      <c r="E245" s="4">
        <v>74</v>
      </c>
      <c r="F245" s="8">
        <v>11.18</v>
      </c>
      <c r="G245" s="4">
        <v>6</v>
      </c>
      <c r="H245" s="8">
        <v>1.03</v>
      </c>
      <c r="I245" s="4">
        <v>0</v>
      </c>
    </row>
    <row r="246" spans="1:9" x14ac:dyDescent="0.2">
      <c r="A246" s="2">
        <v>2</v>
      </c>
      <c r="B246" s="1" t="s">
        <v>135</v>
      </c>
      <c r="C246" s="4">
        <v>52</v>
      </c>
      <c r="D246" s="8">
        <v>4.07</v>
      </c>
      <c r="E246" s="4">
        <v>52</v>
      </c>
      <c r="F246" s="8">
        <v>7.85</v>
      </c>
      <c r="G246" s="4">
        <v>0</v>
      </c>
      <c r="H246" s="8">
        <v>0</v>
      </c>
      <c r="I246" s="4">
        <v>0</v>
      </c>
    </row>
    <row r="247" spans="1:9" x14ac:dyDescent="0.2">
      <c r="A247" s="2">
        <v>3</v>
      </c>
      <c r="B247" s="1" t="s">
        <v>120</v>
      </c>
      <c r="C247" s="4">
        <v>47</v>
      </c>
      <c r="D247" s="8">
        <v>3.68</v>
      </c>
      <c r="E247" s="4">
        <v>6</v>
      </c>
      <c r="F247" s="8">
        <v>0.91</v>
      </c>
      <c r="G247" s="4">
        <v>41</v>
      </c>
      <c r="H247" s="8">
        <v>7.02</v>
      </c>
      <c r="I247" s="4">
        <v>0</v>
      </c>
    </row>
    <row r="248" spans="1:9" x14ac:dyDescent="0.2">
      <c r="A248" s="2">
        <v>4</v>
      </c>
      <c r="B248" s="1" t="s">
        <v>127</v>
      </c>
      <c r="C248" s="4">
        <v>42</v>
      </c>
      <c r="D248" s="8">
        <v>3.29</v>
      </c>
      <c r="E248" s="4">
        <v>26</v>
      </c>
      <c r="F248" s="8">
        <v>3.93</v>
      </c>
      <c r="G248" s="4">
        <v>16</v>
      </c>
      <c r="H248" s="8">
        <v>2.74</v>
      </c>
      <c r="I248" s="4">
        <v>0</v>
      </c>
    </row>
    <row r="249" spans="1:9" x14ac:dyDescent="0.2">
      <c r="A249" s="2">
        <v>5</v>
      </c>
      <c r="B249" s="1" t="s">
        <v>122</v>
      </c>
      <c r="C249" s="4">
        <v>33</v>
      </c>
      <c r="D249" s="8">
        <v>2.58</v>
      </c>
      <c r="E249" s="4">
        <v>16</v>
      </c>
      <c r="F249" s="8">
        <v>2.42</v>
      </c>
      <c r="G249" s="4">
        <v>17</v>
      </c>
      <c r="H249" s="8">
        <v>2.91</v>
      </c>
      <c r="I249" s="4">
        <v>0</v>
      </c>
    </row>
    <row r="250" spans="1:9" x14ac:dyDescent="0.2">
      <c r="A250" s="2">
        <v>6</v>
      </c>
      <c r="B250" s="1" t="s">
        <v>138</v>
      </c>
      <c r="C250" s="4">
        <v>30</v>
      </c>
      <c r="D250" s="8">
        <v>2.35</v>
      </c>
      <c r="E250" s="4">
        <v>30</v>
      </c>
      <c r="F250" s="8">
        <v>4.53</v>
      </c>
      <c r="G250" s="4">
        <v>0</v>
      </c>
      <c r="H250" s="8">
        <v>0</v>
      </c>
      <c r="I250" s="4">
        <v>0</v>
      </c>
    </row>
    <row r="251" spans="1:9" x14ac:dyDescent="0.2">
      <c r="A251" s="2">
        <v>7</v>
      </c>
      <c r="B251" s="1" t="s">
        <v>129</v>
      </c>
      <c r="C251" s="4">
        <v>26</v>
      </c>
      <c r="D251" s="8">
        <v>2.04</v>
      </c>
      <c r="E251" s="4">
        <v>19</v>
      </c>
      <c r="F251" s="8">
        <v>2.87</v>
      </c>
      <c r="G251" s="4">
        <v>7</v>
      </c>
      <c r="H251" s="8">
        <v>1.2</v>
      </c>
      <c r="I251" s="4">
        <v>0</v>
      </c>
    </row>
    <row r="252" spans="1:9" x14ac:dyDescent="0.2">
      <c r="A252" s="2">
        <v>8</v>
      </c>
      <c r="B252" s="1" t="s">
        <v>121</v>
      </c>
      <c r="C252" s="4">
        <v>25</v>
      </c>
      <c r="D252" s="8">
        <v>1.96</v>
      </c>
      <c r="E252" s="4">
        <v>7</v>
      </c>
      <c r="F252" s="8">
        <v>1.06</v>
      </c>
      <c r="G252" s="4">
        <v>18</v>
      </c>
      <c r="H252" s="8">
        <v>3.08</v>
      </c>
      <c r="I252" s="4">
        <v>0</v>
      </c>
    </row>
    <row r="253" spans="1:9" x14ac:dyDescent="0.2">
      <c r="A253" s="2">
        <v>9</v>
      </c>
      <c r="B253" s="1" t="s">
        <v>123</v>
      </c>
      <c r="C253" s="4">
        <v>23</v>
      </c>
      <c r="D253" s="8">
        <v>1.8</v>
      </c>
      <c r="E253" s="4">
        <v>7</v>
      </c>
      <c r="F253" s="8">
        <v>1.06</v>
      </c>
      <c r="G253" s="4">
        <v>16</v>
      </c>
      <c r="H253" s="8">
        <v>2.74</v>
      </c>
      <c r="I253" s="4">
        <v>0</v>
      </c>
    </row>
    <row r="254" spans="1:9" x14ac:dyDescent="0.2">
      <c r="A254" s="2">
        <v>10</v>
      </c>
      <c r="B254" s="1" t="s">
        <v>131</v>
      </c>
      <c r="C254" s="4">
        <v>22</v>
      </c>
      <c r="D254" s="8">
        <v>1.72</v>
      </c>
      <c r="E254" s="4">
        <v>12</v>
      </c>
      <c r="F254" s="8">
        <v>1.81</v>
      </c>
      <c r="G254" s="4">
        <v>10</v>
      </c>
      <c r="H254" s="8">
        <v>1.71</v>
      </c>
      <c r="I254" s="4">
        <v>0</v>
      </c>
    </row>
    <row r="255" spans="1:9" x14ac:dyDescent="0.2">
      <c r="A255" s="2">
        <v>10</v>
      </c>
      <c r="B255" s="1" t="s">
        <v>139</v>
      </c>
      <c r="C255" s="4">
        <v>22</v>
      </c>
      <c r="D255" s="8">
        <v>1.72</v>
      </c>
      <c r="E255" s="4">
        <v>18</v>
      </c>
      <c r="F255" s="8">
        <v>2.72</v>
      </c>
      <c r="G255" s="4">
        <v>4</v>
      </c>
      <c r="H255" s="8">
        <v>0.68</v>
      </c>
      <c r="I255" s="4">
        <v>0</v>
      </c>
    </row>
    <row r="256" spans="1:9" x14ac:dyDescent="0.2">
      <c r="A256" s="2">
        <v>12</v>
      </c>
      <c r="B256" s="1" t="s">
        <v>125</v>
      </c>
      <c r="C256" s="4">
        <v>21</v>
      </c>
      <c r="D256" s="8">
        <v>1.64</v>
      </c>
      <c r="E256" s="4">
        <v>16</v>
      </c>
      <c r="F256" s="8">
        <v>2.42</v>
      </c>
      <c r="G256" s="4">
        <v>5</v>
      </c>
      <c r="H256" s="8">
        <v>0.86</v>
      </c>
      <c r="I256" s="4">
        <v>0</v>
      </c>
    </row>
    <row r="257" spans="1:9" x14ac:dyDescent="0.2">
      <c r="A257" s="2">
        <v>13</v>
      </c>
      <c r="B257" s="1" t="s">
        <v>160</v>
      </c>
      <c r="C257" s="4">
        <v>20</v>
      </c>
      <c r="D257" s="8">
        <v>1.57</v>
      </c>
      <c r="E257" s="4">
        <v>7</v>
      </c>
      <c r="F257" s="8">
        <v>1.06</v>
      </c>
      <c r="G257" s="4">
        <v>13</v>
      </c>
      <c r="H257" s="8">
        <v>2.23</v>
      </c>
      <c r="I257" s="4">
        <v>0</v>
      </c>
    </row>
    <row r="258" spans="1:9" x14ac:dyDescent="0.2">
      <c r="A258" s="2">
        <v>13</v>
      </c>
      <c r="B258" s="1" t="s">
        <v>161</v>
      </c>
      <c r="C258" s="4">
        <v>20</v>
      </c>
      <c r="D258" s="8">
        <v>1.57</v>
      </c>
      <c r="E258" s="4">
        <v>11</v>
      </c>
      <c r="F258" s="8">
        <v>1.66</v>
      </c>
      <c r="G258" s="4">
        <v>9</v>
      </c>
      <c r="H258" s="8">
        <v>1.54</v>
      </c>
      <c r="I258" s="4">
        <v>0</v>
      </c>
    </row>
    <row r="259" spans="1:9" x14ac:dyDescent="0.2">
      <c r="A259" s="2">
        <v>15</v>
      </c>
      <c r="B259" s="1" t="s">
        <v>124</v>
      </c>
      <c r="C259" s="4">
        <v>19</v>
      </c>
      <c r="D259" s="8">
        <v>1.49</v>
      </c>
      <c r="E259" s="4">
        <v>4</v>
      </c>
      <c r="F259" s="8">
        <v>0.6</v>
      </c>
      <c r="G259" s="4">
        <v>15</v>
      </c>
      <c r="H259" s="8">
        <v>2.57</v>
      </c>
      <c r="I259" s="4">
        <v>0</v>
      </c>
    </row>
    <row r="260" spans="1:9" x14ac:dyDescent="0.2">
      <c r="A260" s="2">
        <v>15</v>
      </c>
      <c r="B260" s="1" t="s">
        <v>148</v>
      </c>
      <c r="C260" s="4">
        <v>19</v>
      </c>
      <c r="D260" s="8">
        <v>1.49</v>
      </c>
      <c r="E260" s="4">
        <v>17</v>
      </c>
      <c r="F260" s="8">
        <v>2.57</v>
      </c>
      <c r="G260" s="4">
        <v>2</v>
      </c>
      <c r="H260" s="8">
        <v>0.34</v>
      </c>
      <c r="I260" s="4">
        <v>0</v>
      </c>
    </row>
    <row r="261" spans="1:9" x14ac:dyDescent="0.2">
      <c r="A261" s="2">
        <v>15</v>
      </c>
      <c r="B261" s="1" t="s">
        <v>137</v>
      </c>
      <c r="C261" s="4">
        <v>19</v>
      </c>
      <c r="D261" s="8">
        <v>1.49</v>
      </c>
      <c r="E261" s="4">
        <v>17</v>
      </c>
      <c r="F261" s="8">
        <v>2.57</v>
      </c>
      <c r="G261" s="4">
        <v>2</v>
      </c>
      <c r="H261" s="8">
        <v>0.34</v>
      </c>
      <c r="I261" s="4">
        <v>0</v>
      </c>
    </row>
    <row r="262" spans="1:9" x14ac:dyDescent="0.2">
      <c r="A262" s="2">
        <v>18</v>
      </c>
      <c r="B262" s="1" t="s">
        <v>149</v>
      </c>
      <c r="C262" s="4">
        <v>18</v>
      </c>
      <c r="D262" s="8">
        <v>1.41</v>
      </c>
      <c r="E262" s="4">
        <v>5</v>
      </c>
      <c r="F262" s="8">
        <v>0.76</v>
      </c>
      <c r="G262" s="4">
        <v>13</v>
      </c>
      <c r="H262" s="8">
        <v>2.23</v>
      </c>
      <c r="I262" s="4">
        <v>0</v>
      </c>
    </row>
    <row r="263" spans="1:9" x14ac:dyDescent="0.2">
      <c r="A263" s="2">
        <v>18</v>
      </c>
      <c r="B263" s="1" t="s">
        <v>128</v>
      </c>
      <c r="C263" s="4">
        <v>18</v>
      </c>
      <c r="D263" s="8">
        <v>1.41</v>
      </c>
      <c r="E263" s="4">
        <v>7</v>
      </c>
      <c r="F263" s="8">
        <v>1.06</v>
      </c>
      <c r="G263" s="4">
        <v>11</v>
      </c>
      <c r="H263" s="8">
        <v>1.88</v>
      </c>
      <c r="I263" s="4">
        <v>0</v>
      </c>
    </row>
    <row r="264" spans="1:9" x14ac:dyDescent="0.2">
      <c r="A264" s="2">
        <v>18</v>
      </c>
      <c r="B264" s="1" t="s">
        <v>162</v>
      </c>
      <c r="C264" s="4">
        <v>18</v>
      </c>
      <c r="D264" s="8">
        <v>1.41</v>
      </c>
      <c r="E264" s="4">
        <v>8</v>
      </c>
      <c r="F264" s="8">
        <v>1.21</v>
      </c>
      <c r="G264" s="4">
        <v>10</v>
      </c>
      <c r="H264" s="8">
        <v>1.71</v>
      </c>
      <c r="I264" s="4">
        <v>0</v>
      </c>
    </row>
    <row r="265" spans="1:9" x14ac:dyDescent="0.2">
      <c r="A265" s="1"/>
      <c r="C265" s="4"/>
      <c r="D265" s="8"/>
      <c r="E265" s="4"/>
      <c r="F265" s="8"/>
      <c r="G265" s="4"/>
      <c r="H265" s="8"/>
      <c r="I265" s="4"/>
    </row>
    <row r="266" spans="1:9" x14ac:dyDescent="0.2">
      <c r="A266" s="1" t="s">
        <v>12</v>
      </c>
      <c r="C266" s="4"/>
      <c r="D266" s="8"/>
      <c r="E266" s="4"/>
      <c r="F266" s="8"/>
      <c r="G266" s="4"/>
      <c r="H266" s="8"/>
      <c r="I266" s="4"/>
    </row>
    <row r="267" spans="1:9" x14ac:dyDescent="0.2">
      <c r="A267" s="2">
        <v>1</v>
      </c>
      <c r="B267" s="1" t="s">
        <v>136</v>
      </c>
      <c r="C267" s="4">
        <v>70</v>
      </c>
      <c r="D267" s="8">
        <v>4.7699999999999996</v>
      </c>
      <c r="E267" s="4">
        <v>65</v>
      </c>
      <c r="F267" s="8">
        <v>7.62</v>
      </c>
      <c r="G267" s="4">
        <v>5</v>
      </c>
      <c r="H267" s="8">
        <v>0.83</v>
      </c>
      <c r="I267" s="4">
        <v>0</v>
      </c>
    </row>
    <row r="268" spans="1:9" x14ac:dyDescent="0.2">
      <c r="A268" s="2">
        <v>2</v>
      </c>
      <c r="B268" s="1" t="s">
        <v>131</v>
      </c>
      <c r="C268" s="4">
        <v>62</v>
      </c>
      <c r="D268" s="8">
        <v>4.22</v>
      </c>
      <c r="E268" s="4">
        <v>47</v>
      </c>
      <c r="F268" s="8">
        <v>5.51</v>
      </c>
      <c r="G268" s="4">
        <v>15</v>
      </c>
      <c r="H268" s="8">
        <v>2.5</v>
      </c>
      <c r="I268" s="4">
        <v>0</v>
      </c>
    </row>
    <row r="269" spans="1:9" x14ac:dyDescent="0.2">
      <c r="A269" s="2">
        <v>3</v>
      </c>
      <c r="B269" s="1" t="s">
        <v>135</v>
      </c>
      <c r="C269" s="4">
        <v>50</v>
      </c>
      <c r="D269" s="8">
        <v>3.41</v>
      </c>
      <c r="E269" s="4">
        <v>49</v>
      </c>
      <c r="F269" s="8">
        <v>5.74</v>
      </c>
      <c r="G269" s="4">
        <v>1</v>
      </c>
      <c r="H269" s="8">
        <v>0.17</v>
      </c>
      <c r="I269" s="4">
        <v>0</v>
      </c>
    </row>
    <row r="270" spans="1:9" x14ac:dyDescent="0.2">
      <c r="A270" s="2">
        <v>4</v>
      </c>
      <c r="B270" s="1" t="s">
        <v>127</v>
      </c>
      <c r="C270" s="4">
        <v>45</v>
      </c>
      <c r="D270" s="8">
        <v>3.07</v>
      </c>
      <c r="E270" s="4">
        <v>28</v>
      </c>
      <c r="F270" s="8">
        <v>3.28</v>
      </c>
      <c r="G270" s="4">
        <v>17</v>
      </c>
      <c r="H270" s="8">
        <v>2.83</v>
      </c>
      <c r="I270" s="4">
        <v>0</v>
      </c>
    </row>
    <row r="271" spans="1:9" x14ac:dyDescent="0.2">
      <c r="A271" s="2">
        <v>5</v>
      </c>
      <c r="B271" s="1" t="s">
        <v>122</v>
      </c>
      <c r="C271" s="4">
        <v>36</v>
      </c>
      <c r="D271" s="8">
        <v>2.4500000000000002</v>
      </c>
      <c r="E271" s="4">
        <v>25</v>
      </c>
      <c r="F271" s="8">
        <v>2.93</v>
      </c>
      <c r="G271" s="4">
        <v>11</v>
      </c>
      <c r="H271" s="8">
        <v>1.83</v>
      </c>
      <c r="I271" s="4">
        <v>0</v>
      </c>
    </row>
    <row r="272" spans="1:9" x14ac:dyDescent="0.2">
      <c r="A272" s="2">
        <v>6</v>
      </c>
      <c r="B272" s="1" t="s">
        <v>120</v>
      </c>
      <c r="C272" s="4">
        <v>35</v>
      </c>
      <c r="D272" s="8">
        <v>2.38</v>
      </c>
      <c r="E272" s="4">
        <v>14</v>
      </c>
      <c r="F272" s="8">
        <v>1.64</v>
      </c>
      <c r="G272" s="4">
        <v>21</v>
      </c>
      <c r="H272" s="8">
        <v>3.49</v>
      </c>
      <c r="I272" s="4">
        <v>0</v>
      </c>
    </row>
    <row r="273" spans="1:9" x14ac:dyDescent="0.2">
      <c r="A273" s="2">
        <v>6</v>
      </c>
      <c r="B273" s="1" t="s">
        <v>139</v>
      </c>
      <c r="C273" s="4">
        <v>35</v>
      </c>
      <c r="D273" s="8">
        <v>2.38</v>
      </c>
      <c r="E273" s="4">
        <v>29</v>
      </c>
      <c r="F273" s="8">
        <v>3.4</v>
      </c>
      <c r="G273" s="4">
        <v>6</v>
      </c>
      <c r="H273" s="8">
        <v>1</v>
      </c>
      <c r="I273" s="4">
        <v>0</v>
      </c>
    </row>
    <row r="274" spans="1:9" x14ac:dyDescent="0.2">
      <c r="A274" s="2">
        <v>8</v>
      </c>
      <c r="B274" s="1" t="s">
        <v>132</v>
      </c>
      <c r="C274" s="4">
        <v>34</v>
      </c>
      <c r="D274" s="8">
        <v>2.3199999999999998</v>
      </c>
      <c r="E274" s="4">
        <v>28</v>
      </c>
      <c r="F274" s="8">
        <v>3.28</v>
      </c>
      <c r="G274" s="4">
        <v>6</v>
      </c>
      <c r="H274" s="8">
        <v>1</v>
      </c>
      <c r="I274" s="4">
        <v>0</v>
      </c>
    </row>
    <row r="275" spans="1:9" x14ac:dyDescent="0.2">
      <c r="A275" s="2">
        <v>9</v>
      </c>
      <c r="B275" s="1" t="s">
        <v>146</v>
      </c>
      <c r="C275" s="4">
        <v>33</v>
      </c>
      <c r="D275" s="8">
        <v>2.25</v>
      </c>
      <c r="E275" s="4">
        <v>24</v>
      </c>
      <c r="F275" s="8">
        <v>2.81</v>
      </c>
      <c r="G275" s="4">
        <v>9</v>
      </c>
      <c r="H275" s="8">
        <v>1.5</v>
      </c>
      <c r="I275" s="4">
        <v>0</v>
      </c>
    </row>
    <row r="276" spans="1:9" x14ac:dyDescent="0.2">
      <c r="A276" s="2">
        <v>10</v>
      </c>
      <c r="B276" s="1" t="s">
        <v>129</v>
      </c>
      <c r="C276" s="4">
        <v>29</v>
      </c>
      <c r="D276" s="8">
        <v>1.98</v>
      </c>
      <c r="E276" s="4">
        <v>19</v>
      </c>
      <c r="F276" s="8">
        <v>2.23</v>
      </c>
      <c r="G276" s="4">
        <v>10</v>
      </c>
      <c r="H276" s="8">
        <v>1.66</v>
      </c>
      <c r="I276" s="4">
        <v>0</v>
      </c>
    </row>
    <row r="277" spans="1:9" x14ac:dyDescent="0.2">
      <c r="A277" s="2">
        <v>11</v>
      </c>
      <c r="B277" s="1" t="s">
        <v>128</v>
      </c>
      <c r="C277" s="4">
        <v>27</v>
      </c>
      <c r="D277" s="8">
        <v>1.84</v>
      </c>
      <c r="E277" s="4">
        <v>11</v>
      </c>
      <c r="F277" s="8">
        <v>1.29</v>
      </c>
      <c r="G277" s="4">
        <v>16</v>
      </c>
      <c r="H277" s="8">
        <v>2.66</v>
      </c>
      <c r="I277" s="4">
        <v>0</v>
      </c>
    </row>
    <row r="278" spans="1:9" x14ac:dyDescent="0.2">
      <c r="A278" s="2">
        <v>12</v>
      </c>
      <c r="B278" s="1" t="s">
        <v>126</v>
      </c>
      <c r="C278" s="4">
        <v>25</v>
      </c>
      <c r="D278" s="8">
        <v>1.7</v>
      </c>
      <c r="E278" s="4">
        <v>10</v>
      </c>
      <c r="F278" s="8">
        <v>1.17</v>
      </c>
      <c r="G278" s="4">
        <v>15</v>
      </c>
      <c r="H278" s="8">
        <v>2.5</v>
      </c>
      <c r="I278" s="4">
        <v>0</v>
      </c>
    </row>
    <row r="279" spans="1:9" x14ac:dyDescent="0.2">
      <c r="A279" s="2">
        <v>13</v>
      </c>
      <c r="B279" s="1" t="s">
        <v>121</v>
      </c>
      <c r="C279" s="4">
        <v>22</v>
      </c>
      <c r="D279" s="8">
        <v>1.5</v>
      </c>
      <c r="E279" s="4">
        <v>8</v>
      </c>
      <c r="F279" s="8">
        <v>0.94</v>
      </c>
      <c r="G279" s="4">
        <v>14</v>
      </c>
      <c r="H279" s="8">
        <v>2.33</v>
      </c>
      <c r="I279" s="4">
        <v>0</v>
      </c>
    </row>
    <row r="280" spans="1:9" x14ac:dyDescent="0.2">
      <c r="A280" s="2">
        <v>13</v>
      </c>
      <c r="B280" s="1" t="s">
        <v>130</v>
      </c>
      <c r="C280" s="4">
        <v>22</v>
      </c>
      <c r="D280" s="8">
        <v>1.5</v>
      </c>
      <c r="E280" s="4">
        <v>0</v>
      </c>
      <c r="F280" s="8">
        <v>0</v>
      </c>
      <c r="G280" s="4">
        <v>22</v>
      </c>
      <c r="H280" s="8">
        <v>3.66</v>
      </c>
      <c r="I280" s="4">
        <v>0</v>
      </c>
    </row>
    <row r="281" spans="1:9" x14ac:dyDescent="0.2">
      <c r="A281" s="2">
        <v>15</v>
      </c>
      <c r="B281" s="1" t="s">
        <v>123</v>
      </c>
      <c r="C281" s="4">
        <v>21</v>
      </c>
      <c r="D281" s="8">
        <v>1.43</v>
      </c>
      <c r="E281" s="4">
        <v>11</v>
      </c>
      <c r="F281" s="8">
        <v>1.29</v>
      </c>
      <c r="G281" s="4">
        <v>10</v>
      </c>
      <c r="H281" s="8">
        <v>1.66</v>
      </c>
      <c r="I281" s="4">
        <v>0</v>
      </c>
    </row>
    <row r="282" spans="1:9" x14ac:dyDescent="0.2">
      <c r="A282" s="2">
        <v>15</v>
      </c>
      <c r="B282" s="1" t="s">
        <v>137</v>
      </c>
      <c r="C282" s="4">
        <v>21</v>
      </c>
      <c r="D282" s="8">
        <v>1.43</v>
      </c>
      <c r="E282" s="4">
        <v>14</v>
      </c>
      <c r="F282" s="8">
        <v>1.64</v>
      </c>
      <c r="G282" s="4">
        <v>7</v>
      </c>
      <c r="H282" s="8">
        <v>1.1599999999999999</v>
      </c>
      <c r="I282" s="4">
        <v>0</v>
      </c>
    </row>
    <row r="283" spans="1:9" x14ac:dyDescent="0.2">
      <c r="A283" s="2">
        <v>15</v>
      </c>
      <c r="B283" s="1" t="s">
        <v>138</v>
      </c>
      <c r="C283" s="4">
        <v>21</v>
      </c>
      <c r="D283" s="8">
        <v>1.43</v>
      </c>
      <c r="E283" s="4">
        <v>19</v>
      </c>
      <c r="F283" s="8">
        <v>2.23</v>
      </c>
      <c r="G283" s="4">
        <v>2</v>
      </c>
      <c r="H283" s="8">
        <v>0.33</v>
      </c>
      <c r="I283" s="4">
        <v>0</v>
      </c>
    </row>
    <row r="284" spans="1:9" x14ac:dyDescent="0.2">
      <c r="A284" s="2">
        <v>18</v>
      </c>
      <c r="B284" s="1" t="s">
        <v>124</v>
      </c>
      <c r="C284" s="4">
        <v>20</v>
      </c>
      <c r="D284" s="8">
        <v>1.36</v>
      </c>
      <c r="E284" s="4">
        <v>7</v>
      </c>
      <c r="F284" s="8">
        <v>0.82</v>
      </c>
      <c r="G284" s="4">
        <v>13</v>
      </c>
      <c r="H284" s="8">
        <v>2.16</v>
      </c>
      <c r="I284" s="4">
        <v>0</v>
      </c>
    </row>
    <row r="285" spans="1:9" x14ac:dyDescent="0.2">
      <c r="A285" s="2">
        <v>19</v>
      </c>
      <c r="B285" s="1" t="s">
        <v>148</v>
      </c>
      <c r="C285" s="4">
        <v>19</v>
      </c>
      <c r="D285" s="8">
        <v>1.29</v>
      </c>
      <c r="E285" s="4">
        <v>12</v>
      </c>
      <c r="F285" s="8">
        <v>1.41</v>
      </c>
      <c r="G285" s="4">
        <v>7</v>
      </c>
      <c r="H285" s="8">
        <v>1.1599999999999999</v>
      </c>
      <c r="I285" s="4">
        <v>0</v>
      </c>
    </row>
    <row r="286" spans="1:9" x14ac:dyDescent="0.2">
      <c r="A286" s="2">
        <v>20</v>
      </c>
      <c r="B286" s="1" t="s">
        <v>143</v>
      </c>
      <c r="C286" s="4">
        <v>18</v>
      </c>
      <c r="D286" s="8">
        <v>1.23</v>
      </c>
      <c r="E286" s="4">
        <v>17</v>
      </c>
      <c r="F286" s="8">
        <v>1.99</v>
      </c>
      <c r="G286" s="4">
        <v>1</v>
      </c>
      <c r="H286" s="8">
        <v>0.17</v>
      </c>
      <c r="I286" s="4">
        <v>0</v>
      </c>
    </row>
    <row r="287" spans="1:9" x14ac:dyDescent="0.2">
      <c r="A287" s="2">
        <v>20</v>
      </c>
      <c r="B287" s="1" t="s">
        <v>149</v>
      </c>
      <c r="C287" s="4">
        <v>18</v>
      </c>
      <c r="D287" s="8">
        <v>1.23</v>
      </c>
      <c r="E287" s="4">
        <v>9</v>
      </c>
      <c r="F287" s="8">
        <v>1.06</v>
      </c>
      <c r="G287" s="4">
        <v>9</v>
      </c>
      <c r="H287" s="8">
        <v>1.5</v>
      </c>
      <c r="I287" s="4">
        <v>0</v>
      </c>
    </row>
    <row r="288" spans="1:9" x14ac:dyDescent="0.2">
      <c r="A288" s="2">
        <v>20</v>
      </c>
      <c r="B288" s="1" t="s">
        <v>153</v>
      </c>
      <c r="C288" s="4">
        <v>18</v>
      </c>
      <c r="D288" s="8">
        <v>1.23</v>
      </c>
      <c r="E288" s="4">
        <v>15</v>
      </c>
      <c r="F288" s="8">
        <v>1.76</v>
      </c>
      <c r="G288" s="4">
        <v>3</v>
      </c>
      <c r="H288" s="8">
        <v>0.5</v>
      </c>
      <c r="I288" s="4">
        <v>0</v>
      </c>
    </row>
    <row r="289" spans="1:9" x14ac:dyDescent="0.2">
      <c r="A289" s="1"/>
      <c r="C289" s="4"/>
      <c r="D289" s="8"/>
      <c r="E289" s="4"/>
      <c r="F289" s="8"/>
      <c r="G289" s="4"/>
      <c r="H289" s="8"/>
      <c r="I289" s="4"/>
    </row>
    <row r="290" spans="1:9" x14ac:dyDescent="0.2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2">
      <c r="A291" s="2">
        <v>1</v>
      </c>
      <c r="B291" s="1" t="s">
        <v>120</v>
      </c>
      <c r="C291" s="4">
        <v>17</v>
      </c>
      <c r="D291" s="8">
        <v>5.7</v>
      </c>
      <c r="E291" s="4">
        <v>3</v>
      </c>
      <c r="F291" s="8">
        <v>2.11</v>
      </c>
      <c r="G291" s="4">
        <v>14</v>
      </c>
      <c r="H291" s="8">
        <v>9.4600000000000009</v>
      </c>
      <c r="I291" s="4">
        <v>0</v>
      </c>
    </row>
    <row r="292" spans="1:9" x14ac:dyDescent="0.2">
      <c r="A292" s="2">
        <v>2</v>
      </c>
      <c r="B292" s="1" t="s">
        <v>131</v>
      </c>
      <c r="C292" s="4">
        <v>14</v>
      </c>
      <c r="D292" s="8">
        <v>4.7</v>
      </c>
      <c r="E292" s="4">
        <v>11</v>
      </c>
      <c r="F292" s="8">
        <v>7.75</v>
      </c>
      <c r="G292" s="4">
        <v>3</v>
      </c>
      <c r="H292" s="8">
        <v>2.0299999999999998</v>
      </c>
      <c r="I292" s="4">
        <v>0</v>
      </c>
    </row>
    <row r="293" spans="1:9" x14ac:dyDescent="0.2">
      <c r="A293" s="2">
        <v>3</v>
      </c>
      <c r="B293" s="1" t="s">
        <v>136</v>
      </c>
      <c r="C293" s="4">
        <v>12</v>
      </c>
      <c r="D293" s="8">
        <v>4.03</v>
      </c>
      <c r="E293" s="4">
        <v>11</v>
      </c>
      <c r="F293" s="8">
        <v>7.75</v>
      </c>
      <c r="G293" s="4">
        <v>1</v>
      </c>
      <c r="H293" s="8">
        <v>0.68</v>
      </c>
      <c r="I293" s="4">
        <v>0</v>
      </c>
    </row>
    <row r="294" spans="1:9" x14ac:dyDescent="0.2">
      <c r="A294" s="2">
        <v>4</v>
      </c>
      <c r="B294" s="1" t="s">
        <v>122</v>
      </c>
      <c r="C294" s="4">
        <v>11</v>
      </c>
      <c r="D294" s="8">
        <v>3.69</v>
      </c>
      <c r="E294" s="4">
        <v>6</v>
      </c>
      <c r="F294" s="8">
        <v>4.2300000000000004</v>
      </c>
      <c r="G294" s="4">
        <v>5</v>
      </c>
      <c r="H294" s="8">
        <v>3.38</v>
      </c>
      <c r="I294" s="4">
        <v>0</v>
      </c>
    </row>
    <row r="295" spans="1:9" x14ac:dyDescent="0.2">
      <c r="A295" s="2">
        <v>5</v>
      </c>
      <c r="B295" s="1" t="s">
        <v>121</v>
      </c>
      <c r="C295" s="4">
        <v>9</v>
      </c>
      <c r="D295" s="8">
        <v>3.02</v>
      </c>
      <c r="E295" s="4">
        <v>0</v>
      </c>
      <c r="F295" s="8">
        <v>0</v>
      </c>
      <c r="G295" s="4">
        <v>9</v>
      </c>
      <c r="H295" s="8">
        <v>6.08</v>
      </c>
      <c r="I295" s="4">
        <v>0</v>
      </c>
    </row>
    <row r="296" spans="1:9" x14ac:dyDescent="0.2">
      <c r="A296" s="2">
        <v>6</v>
      </c>
      <c r="B296" s="1" t="s">
        <v>139</v>
      </c>
      <c r="C296" s="4">
        <v>8</v>
      </c>
      <c r="D296" s="8">
        <v>2.68</v>
      </c>
      <c r="E296" s="4">
        <v>8</v>
      </c>
      <c r="F296" s="8">
        <v>5.63</v>
      </c>
      <c r="G296" s="4">
        <v>0</v>
      </c>
      <c r="H296" s="8">
        <v>0</v>
      </c>
      <c r="I296" s="4">
        <v>0</v>
      </c>
    </row>
    <row r="297" spans="1:9" x14ac:dyDescent="0.2">
      <c r="A297" s="2">
        <v>7</v>
      </c>
      <c r="B297" s="1" t="s">
        <v>156</v>
      </c>
      <c r="C297" s="4">
        <v>6</v>
      </c>
      <c r="D297" s="8">
        <v>2.0099999999999998</v>
      </c>
      <c r="E297" s="4">
        <v>4</v>
      </c>
      <c r="F297" s="8">
        <v>2.82</v>
      </c>
      <c r="G297" s="4">
        <v>2</v>
      </c>
      <c r="H297" s="8">
        <v>1.35</v>
      </c>
      <c r="I297" s="4">
        <v>0</v>
      </c>
    </row>
    <row r="298" spans="1:9" x14ac:dyDescent="0.2">
      <c r="A298" s="2">
        <v>7</v>
      </c>
      <c r="B298" s="1" t="s">
        <v>123</v>
      </c>
      <c r="C298" s="4">
        <v>6</v>
      </c>
      <c r="D298" s="8">
        <v>2.0099999999999998</v>
      </c>
      <c r="E298" s="4">
        <v>2</v>
      </c>
      <c r="F298" s="8">
        <v>1.41</v>
      </c>
      <c r="G298" s="4">
        <v>4</v>
      </c>
      <c r="H298" s="8">
        <v>2.7</v>
      </c>
      <c r="I298" s="4">
        <v>0</v>
      </c>
    </row>
    <row r="299" spans="1:9" x14ac:dyDescent="0.2">
      <c r="A299" s="2">
        <v>7</v>
      </c>
      <c r="B299" s="1" t="s">
        <v>124</v>
      </c>
      <c r="C299" s="4">
        <v>6</v>
      </c>
      <c r="D299" s="8">
        <v>2.0099999999999998</v>
      </c>
      <c r="E299" s="4">
        <v>2</v>
      </c>
      <c r="F299" s="8">
        <v>1.41</v>
      </c>
      <c r="G299" s="4">
        <v>4</v>
      </c>
      <c r="H299" s="8">
        <v>2.7</v>
      </c>
      <c r="I299" s="4">
        <v>0</v>
      </c>
    </row>
    <row r="300" spans="1:9" x14ac:dyDescent="0.2">
      <c r="A300" s="2">
        <v>7</v>
      </c>
      <c r="B300" s="1" t="s">
        <v>167</v>
      </c>
      <c r="C300" s="4">
        <v>6</v>
      </c>
      <c r="D300" s="8">
        <v>2.0099999999999998</v>
      </c>
      <c r="E300" s="4">
        <v>0</v>
      </c>
      <c r="F300" s="8">
        <v>0</v>
      </c>
      <c r="G300" s="4">
        <v>6</v>
      </c>
      <c r="H300" s="8">
        <v>4.05</v>
      </c>
      <c r="I300" s="4">
        <v>0</v>
      </c>
    </row>
    <row r="301" spans="1:9" x14ac:dyDescent="0.2">
      <c r="A301" s="2">
        <v>7</v>
      </c>
      <c r="B301" s="1" t="s">
        <v>125</v>
      </c>
      <c r="C301" s="4">
        <v>6</v>
      </c>
      <c r="D301" s="8">
        <v>2.0099999999999998</v>
      </c>
      <c r="E301" s="4">
        <v>3</v>
      </c>
      <c r="F301" s="8">
        <v>2.11</v>
      </c>
      <c r="G301" s="4">
        <v>2</v>
      </c>
      <c r="H301" s="8">
        <v>1.35</v>
      </c>
      <c r="I301" s="4">
        <v>1</v>
      </c>
    </row>
    <row r="302" spans="1:9" x14ac:dyDescent="0.2">
      <c r="A302" s="2">
        <v>7</v>
      </c>
      <c r="B302" s="1" t="s">
        <v>129</v>
      </c>
      <c r="C302" s="4">
        <v>6</v>
      </c>
      <c r="D302" s="8">
        <v>2.0099999999999998</v>
      </c>
      <c r="E302" s="4">
        <v>6</v>
      </c>
      <c r="F302" s="8">
        <v>4.2300000000000004</v>
      </c>
      <c r="G302" s="4">
        <v>0</v>
      </c>
      <c r="H302" s="8">
        <v>0</v>
      </c>
      <c r="I302" s="4">
        <v>0</v>
      </c>
    </row>
    <row r="303" spans="1:9" x14ac:dyDescent="0.2">
      <c r="A303" s="2">
        <v>7</v>
      </c>
      <c r="B303" s="1" t="s">
        <v>135</v>
      </c>
      <c r="C303" s="4">
        <v>6</v>
      </c>
      <c r="D303" s="8">
        <v>2.0099999999999998</v>
      </c>
      <c r="E303" s="4">
        <v>6</v>
      </c>
      <c r="F303" s="8">
        <v>4.2300000000000004</v>
      </c>
      <c r="G303" s="4">
        <v>0</v>
      </c>
      <c r="H303" s="8">
        <v>0</v>
      </c>
      <c r="I303" s="4">
        <v>0</v>
      </c>
    </row>
    <row r="304" spans="1:9" x14ac:dyDescent="0.2">
      <c r="A304" s="2">
        <v>14</v>
      </c>
      <c r="B304" s="1" t="s">
        <v>157</v>
      </c>
      <c r="C304" s="4">
        <v>5</v>
      </c>
      <c r="D304" s="8">
        <v>1.68</v>
      </c>
      <c r="E304" s="4">
        <v>1</v>
      </c>
      <c r="F304" s="8">
        <v>0.7</v>
      </c>
      <c r="G304" s="4">
        <v>4</v>
      </c>
      <c r="H304" s="8">
        <v>2.7</v>
      </c>
      <c r="I304" s="4">
        <v>0</v>
      </c>
    </row>
    <row r="305" spans="1:9" x14ac:dyDescent="0.2">
      <c r="A305" s="2">
        <v>14</v>
      </c>
      <c r="B305" s="1" t="s">
        <v>137</v>
      </c>
      <c r="C305" s="4">
        <v>5</v>
      </c>
      <c r="D305" s="8">
        <v>1.68</v>
      </c>
      <c r="E305" s="4">
        <v>4</v>
      </c>
      <c r="F305" s="8">
        <v>2.82</v>
      </c>
      <c r="G305" s="4">
        <v>1</v>
      </c>
      <c r="H305" s="8">
        <v>0.68</v>
      </c>
      <c r="I305" s="4">
        <v>0</v>
      </c>
    </row>
    <row r="306" spans="1:9" x14ac:dyDescent="0.2">
      <c r="A306" s="2">
        <v>14</v>
      </c>
      <c r="B306" s="1" t="s">
        <v>138</v>
      </c>
      <c r="C306" s="4">
        <v>5</v>
      </c>
      <c r="D306" s="8">
        <v>1.68</v>
      </c>
      <c r="E306" s="4">
        <v>5</v>
      </c>
      <c r="F306" s="8">
        <v>3.52</v>
      </c>
      <c r="G306" s="4">
        <v>0</v>
      </c>
      <c r="H306" s="8">
        <v>0</v>
      </c>
      <c r="I306" s="4">
        <v>0</v>
      </c>
    </row>
    <row r="307" spans="1:9" x14ac:dyDescent="0.2">
      <c r="A307" s="2">
        <v>17</v>
      </c>
      <c r="B307" s="1" t="s">
        <v>160</v>
      </c>
      <c r="C307" s="4">
        <v>4</v>
      </c>
      <c r="D307" s="8">
        <v>1.34</v>
      </c>
      <c r="E307" s="4">
        <v>1</v>
      </c>
      <c r="F307" s="8">
        <v>0.7</v>
      </c>
      <c r="G307" s="4">
        <v>3</v>
      </c>
      <c r="H307" s="8">
        <v>2.0299999999999998</v>
      </c>
      <c r="I307" s="4">
        <v>0</v>
      </c>
    </row>
    <row r="308" spans="1:9" x14ac:dyDescent="0.2">
      <c r="A308" s="2">
        <v>17</v>
      </c>
      <c r="B308" s="1" t="s">
        <v>163</v>
      </c>
      <c r="C308" s="4">
        <v>4</v>
      </c>
      <c r="D308" s="8">
        <v>1.34</v>
      </c>
      <c r="E308" s="4">
        <v>2</v>
      </c>
      <c r="F308" s="8">
        <v>1.41</v>
      </c>
      <c r="G308" s="4">
        <v>2</v>
      </c>
      <c r="H308" s="8">
        <v>1.35</v>
      </c>
      <c r="I308" s="4">
        <v>0</v>
      </c>
    </row>
    <row r="309" spans="1:9" x14ac:dyDescent="0.2">
      <c r="A309" s="2">
        <v>17</v>
      </c>
      <c r="B309" s="1" t="s">
        <v>164</v>
      </c>
      <c r="C309" s="4">
        <v>4</v>
      </c>
      <c r="D309" s="8">
        <v>1.34</v>
      </c>
      <c r="E309" s="4">
        <v>1</v>
      </c>
      <c r="F309" s="8">
        <v>0.7</v>
      </c>
      <c r="G309" s="4">
        <v>3</v>
      </c>
      <c r="H309" s="8">
        <v>2.0299999999999998</v>
      </c>
      <c r="I309" s="4">
        <v>0</v>
      </c>
    </row>
    <row r="310" spans="1:9" x14ac:dyDescent="0.2">
      <c r="A310" s="2">
        <v>17</v>
      </c>
      <c r="B310" s="1" t="s">
        <v>165</v>
      </c>
      <c r="C310" s="4">
        <v>4</v>
      </c>
      <c r="D310" s="8">
        <v>1.34</v>
      </c>
      <c r="E310" s="4">
        <v>0</v>
      </c>
      <c r="F310" s="8">
        <v>0</v>
      </c>
      <c r="G310" s="4">
        <v>4</v>
      </c>
      <c r="H310" s="8">
        <v>2.7</v>
      </c>
      <c r="I310" s="4">
        <v>0</v>
      </c>
    </row>
    <row r="311" spans="1:9" x14ac:dyDescent="0.2">
      <c r="A311" s="2">
        <v>17</v>
      </c>
      <c r="B311" s="1" t="s">
        <v>166</v>
      </c>
      <c r="C311" s="4">
        <v>4</v>
      </c>
      <c r="D311" s="8">
        <v>1.34</v>
      </c>
      <c r="E311" s="4">
        <v>0</v>
      </c>
      <c r="F311" s="8">
        <v>0</v>
      </c>
      <c r="G311" s="4">
        <v>4</v>
      </c>
      <c r="H311" s="8">
        <v>2.7</v>
      </c>
      <c r="I311" s="4">
        <v>0</v>
      </c>
    </row>
    <row r="312" spans="1:9" x14ac:dyDescent="0.2">
      <c r="A312" s="2">
        <v>17</v>
      </c>
      <c r="B312" s="1" t="s">
        <v>132</v>
      </c>
      <c r="C312" s="4">
        <v>4</v>
      </c>
      <c r="D312" s="8">
        <v>1.34</v>
      </c>
      <c r="E312" s="4">
        <v>4</v>
      </c>
      <c r="F312" s="8">
        <v>2.82</v>
      </c>
      <c r="G312" s="4">
        <v>0</v>
      </c>
      <c r="H312" s="8">
        <v>0</v>
      </c>
      <c r="I312" s="4">
        <v>0</v>
      </c>
    </row>
    <row r="313" spans="1:9" x14ac:dyDescent="0.2">
      <c r="A313" s="2">
        <v>17</v>
      </c>
      <c r="B313" s="1" t="s">
        <v>134</v>
      </c>
      <c r="C313" s="4">
        <v>4</v>
      </c>
      <c r="D313" s="8">
        <v>1.34</v>
      </c>
      <c r="E313" s="4">
        <v>4</v>
      </c>
      <c r="F313" s="8">
        <v>2.82</v>
      </c>
      <c r="G313" s="4">
        <v>0</v>
      </c>
      <c r="H313" s="8">
        <v>0</v>
      </c>
      <c r="I313" s="4">
        <v>0</v>
      </c>
    </row>
    <row r="314" spans="1:9" x14ac:dyDescent="0.2">
      <c r="A314" s="1"/>
      <c r="C314" s="4"/>
      <c r="D314" s="8"/>
      <c r="E314" s="4"/>
      <c r="F314" s="8"/>
      <c r="G314" s="4"/>
      <c r="H314" s="8"/>
      <c r="I314" s="4"/>
    </row>
    <row r="315" spans="1:9" x14ac:dyDescent="0.2">
      <c r="A315" s="1" t="s">
        <v>14</v>
      </c>
      <c r="C315" s="4"/>
      <c r="D315" s="8"/>
      <c r="E315" s="4"/>
      <c r="F315" s="8"/>
      <c r="G315" s="4"/>
      <c r="H315" s="8"/>
      <c r="I315" s="4"/>
    </row>
    <row r="316" spans="1:9" x14ac:dyDescent="0.2">
      <c r="A316" s="2">
        <v>1</v>
      </c>
      <c r="B316" s="1" t="s">
        <v>136</v>
      </c>
      <c r="C316" s="4">
        <v>24</v>
      </c>
      <c r="D316" s="8">
        <v>6.65</v>
      </c>
      <c r="E316" s="4">
        <v>23</v>
      </c>
      <c r="F316" s="8">
        <v>12.78</v>
      </c>
      <c r="G316" s="4">
        <v>1</v>
      </c>
      <c r="H316" s="8">
        <v>0.56000000000000005</v>
      </c>
      <c r="I316" s="4">
        <v>0</v>
      </c>
    </row>
    <row r="317" spans="1:9" x14ac:dyDescent="0.2">
      <c r="A317" s="2">
        <v>2</v>
      </c>
      <c r="B317" s="1" t="s">
        <v>139</v>
      </c>
      <c r="C317" s="4">
        <v>11</v>
      </c>
      <c r="D317" s="8">
        <v>3.05</v>
      </c>
      <c r="E317" s="4">
        <v>11</v>
      </c>
      <c r="F317" s="8">
        <v>6.11</v>
      </c>
      <c r="G317" s="4">
        <v>0</v>
      </c>
      <c r="H317" s="8">
        <v>0</v>
      </c>
      <c r="I317" s="4">
        <v>0</v>
      </c>
    </row>
    <row r="318" spans="1:9" x14ac:dyDescent="0.2">
      <c r="A318" s="2">
        <v>3</v>
      </c>
      <c r="B318" s="1" t="s">
        <v>120</v>
      </c>
      <c r="C318" s="4">
        <v>10</v>
      </c>
      <c r="D318" s="8">
        <v>2.77</v>
      </c>
      <c r="E318" s="4">
        <v>2</v>
      </c>
      <c r="F318" s="8">
        <v>1.1100000000000001</v>
      </c>
      <c r="G318" s="4">
        <v>8</v>
      </c>
      <c r="H318" s="8">
        <v>4.47</v>
      </c>
      <c r="I318" s="4">
        <v>0</v>
      </c>
    </row>
    <row r="319" spans="1:9" x14ac:dyDescent="0.2">
      <c r="A319" s="2">
        <v>3</v>
      </c>
      <c r="B319" s="1" t="s">
        <v>122</v>
      </c>
      <c r="C319" s="4">
        <v>10</v>
      </c>
      <c r="D319" s="8">
        <v>2.77</v>
      </c>
      <c r="E319" s="4">
        <v>5</v>
      </c>
      <c r="F319" s="8">
        <v>2.78</v>
      </c>
      <c r="G319" s="4">
        <v>5</v>
      </c>
      <c r="H319" s="8">
        <v>2.79</v>
      </c>
      <c r="I319" s="4">
        <v>0</v>
      </c>
    </row>
    <row r="320" spans="1:9" x14ac:dyDescent="0.2">
      <c r="A320" s="2">
        <v>3</v>
      </c>
      <c r="B320" s="1" t="s">
        <v>127</v>
      </c>
      <c r="C320" s="4">
        <v>10</v>
      </c>
      <c r="D320" s="8">
        <v>2.77</v>
      </c>
      <c r="E320" s="4">
        <v>4</v>
      </c>
      <c r="F320" s="8">
        <v>2.2200000000000002</v>
      </c>
      <c r="G320" s="4">
        <v>6</v>
      </c>
      <c r="H320" s="8">
        <v>3.35</v>
      </c>
      <c r="I320" s="4">
        <v>0</v>
      </c>
    </row>
    <row r="321" spans="1:9" x14ac:dyDescent="0.2">
      <c r="A321" s="2">
        <v>3</v>
      </c>
      <c r="B321" s="1" t="s">
        <v>135</v>
      </c>
      <c r="C321" s="4">
        <v>10</v>
      </c>
      <c r="D321" s="8">
        <v>2.77</v>
      </c>
      <c r="E321" s="4">
        <v>8</v>
      </c>
      <c r="F321" s="8">
        <v>4.4400000000000004</v>
      </c>
      <c r="G321" s="4">
        <v>2</v>
      </c>
      <c r="H321" s="8">
        <v>1.1200000000000001</v>
      </c>
      <c r="I321" s="4">
        <v>0</v>
      </c>
    </row>
    <row r="322" spans="1:9" x14ac:dyDescent="0.2">
      <c r="A322" s="2">
        <v>7</v>
      </c>
      <c r="B322" s="1" t="s">
        <v>124</v>
      </c>
      <c r="C322" s="4">
        <v>8</v>
      </c>
      <c r="D322" s="8">
        <v>2.2200000000000002</v>
      </c>
      <c r="E322" s="4">
        <v>1</v>
      </c>
      <c r="F322" s="8">
        <v>0.56000000000000005</v>
      </c>
      <c r="G322" s="4">
        <v>7</v>
      </c>
      <c r="H322" s="8">
        <v>3.91</v>
      </c>
      <c r="I322" s="4">
        <v>0</v>
      </c>
    </row>
    <row r="323" spans="1:9" x14ac:dyDescent="0.2">
      <c r="A323" s="2">
        <v>7</v>
      </c>
      <c r="B323" s="1" t="s">
        <v>129</v>
      </c>
      <c r="C323" s="4">
        <v>8</v>
      </c>
      <c r="D323" s="8">
        <v>2.2200000000000002</v>
      </c>
      <c r="E323" s="4">
        <v>2</v>
      </c>
      <c r="F323" s="8">
        <v>1.1100000000000001</v>
      </c>
      <c r="G323" s="4">
        <v>6</v>
      </c>
      <c r="H323" s="8">
        <v>3.35</v>
      </c>
      <c r="I323" s="4">
        <v>0</v>
      </c>
    </row>
    <row r="324" spans="1:9" x14ac:dyDescent="0.2">
      <c r="A324" s="2">
        <v>7</v>
      </c>
      <c r="B324" s="1" t="s">
        <v>153</v>
      </c>
      <c r="C324" s="4">
        <v>8</v>
      </c>
      <c r="D324" s="8">
        <v>2.2200000000000002</v>
      </c>
      <c r="E324" s="4">
        <v>8</v>
      </c>
      <c r="F324" s="8">
        <v>4.4400000000000004</v>
      </c>
      <c r="G324" s="4">
        <v>0</v>
      </c>
      <c r="H324" s="8">
        <v>0</v>
      </c>
      <c r="I324" s="4">
        <v>0</v>
      </c>
    </row>
    <row r="325" spans="1:9" x14ac:dyDescent="0.2">
      <c r="A325" s="2">
        <v>7</v>
      </c>
      <c r="B325" s="1" t="s">
        <v>138</v>
      </c>
      <c r="C325" s="4">
        <v>8</v>
      </c>
      <c r="D325" s="8">
        <v>2.2200000000000002</v>
      </c>
      <c r="E325" s="4">
        <v>7</v>
      </c>
      <c r="F325" s="8">
        <v>3.89</v>
      </c>
      <c r="G325" s="4">
        <v>1</v>
      </c>
      <c r="H325" s="8">
        <v>0.56000000000000005</v>
      </c>
      <c r="I325" s="4">
        <v>0</v>
      </c>
    </row>
    <row r="326" spans="1:9" x14ac:dyDescent="0.2">
      <c r="A326" s="2">
        <v>11</v>
      </c>
      <c r="B326" s="1" t="s">
        <v>132</v>
      </c>
      <c r="C326" s="4">
        <v>7</v>
      </c>
      <c r="D326" s="8">
        <v>1.94</v>
      </c>
      <c r="E326" s="4">
        <v>7</v>
      </c>
      <c r="F326" s="8">
        <v>3.89</v>
      </c>
      <c r="G326" s="4">
        <v>0</v>
      </c>
      <c r="H326" s="8">
        <v>0</v>
      </c>
      <c r="I326" s="4">
        <v>0</v>
      </c>
    </row>
    <row r="327" spans="1:9" x14ac:dyDescent="0.2">
      <c r="A327" s="2">
        <v>11</v>
      </c>
      <c r="B327" s="1" t="s">
        <v>137</v>
      </c>
      <c r="C327" s="4">
        <v>7</v>
      </c>
      <c r="D327" s="8">
        <v>1.94</v>
      </c>
      <c r="E327" s="4">
        <v>6</v>
      </c>
      <c r="F327" s="8">
        <v>3.33</v>
      </c>
      <c r="G327" s="4">
        <v>1</v>
      </c>
      <c r="H327" s="8">
        <v>0.56000000000000005</v>
      </c>
      <c r="I327" s="4">
        <v>0</v>
      </c>
    </row>
    <row r="328" spans="1:9" x14ac:dyDescent="0.2">
      <c r="A328" s="2">
        <v>13</v>
      </c>
      <c r="B328" s="1" t="s">
        <v>121</v>
      </c>
      <c r="C328" s="4">
        <v>6</v>
      </c>
      <c r="D328" s="8">
        <v>1.66</v>
      </c>
      <c r="E328" s="4">
        <v>2</v>
      </c>
      <c r="F328" s="8">
        <v>1.1100000000000001</v>
      </c>
      <c r="G328" s="4">
        <v>4</v>
      </c>
      <c r="H328" s="8">
        <v>2.23</v>
      </c>
      <c r="I328" s="4">
        <v>0</v>
      </c>
    </row>
    <row r="329" spans="1:9" x14ac:dyDescent="0.2">
      <c r="A329" s="2">
        <v>13</v>
      </c>
      <c r="B329" s="1" t="s">
        <v>157</v>
      </c>
      <c r="C329" s="4">
        <v>6</v>
      </c>
      <c r="D329" s="8">
        <v>1.66</v>
      </c>
      <c r="E329" s="4">
        <v>2</v>
      </c>
      <c r="F329" s="8">
        <v>1.1100000000000001</v>
      </c>
      <c r="G329" s="4">
        <v>4</v>
      </c>
      <c r="H329" s="8">
        <v>2.23</v>
      </c>
      <c r="I329" s="4">
        <v>0</v>
      </c>
    </row>
    <row r="330" spans="1:9" x14ac:dyDescent="0.2">
      <c r="A330" s="2">
        <v>13</v>
      </c>
      <c r="B330" s="1" t="s">
        <v>158</v>
      </c>
      <c r="C330" s="4">
        <v>6</v>
      </c>
      <c r="D330" s="8">
        <v>1.66</v>
      </c>
      <c r="E330" s="4">
        <v>5</v>
      </c>
      <c r="F330" s="8">
        <v>2.78</v>
      </c>
      <c r="G330" s="4">
        <v>1</v>
      </c>
      <c r="H330" s="8">
        <v>0.56000000000000005</v>
      </c>
      <c r="I330" s="4">
        <v>0</v>
      </c>
    </row>
    <row r="331" spans="1:9" x14ac:dyDescent="0.2">
      <c r="A331" s="2">
        <v>13</v>
      </c>
      <c r="B331" s="1" t="s">
        <v>140</v>
      </c>
      <c r="C331" s="4">
        <v>6</v>
      </c>
      <c r="D331" s="8">
        <v>1.66</v>
      </c>
      <c r="E331" s="4">
        <v>2</v>
      </c>
      <c r="F331" s="8">
        <v>1.1100000000000001</v>
      </c>
      <c r="G331" s="4">
        <v>4</v>
      </c>
      <c r="H331" s="8">
        <v>2.23</v>
      </c>
      <c r="I331" s="4">
        <v>0</v>
      </c>
    </row>
    <row r="332" spans="1:9" x14ac:dyDescent="0.2">
      <c r="A332" s="2">
        <v>13</v>
      </c>
      <c r="B332" s="1" t="s">
        <v>142</v>
      </c>
      <c r="C332" s="4">
        <v>6</v>
      </c>
      <c r="D332" s="8">
        <v>1.66</v>
      </c>
      <c r="E332" s="4">
        <v>5</v>
      </c>
      <c r="F332" s="8">
        <v>2.78</v>
      </c>
      <c r="G332" s="4">
        <v>1</v>
      </c>
      <c r="H332" s="8">
        <v>0.56000000000000005</v>
      </c>
      <c r="I332" s="4">
        <v>0</v>
      </c>
    </row>
    <row r="333" spans="1:9" x14ac:dyDescent="0.2">
      <c r="A333" s="2">
        <v>13</v>
      </c>
      <c r="B333" s="1" t="s">
        <v>169</v>
      </c>
      <c r="C333" s="4">
        <v>6</v>
      </c>
      <c r="D333" s="8">
        <v>1.66</v>
      </c>
      <c r="E333" s="4">
        <v>0</v>
      </c>
      <c r="F333" s="8">
        <v>0</v>
      </c>
      <c r="G333" s="4">
        <v>6</v>
      </c>
      <c r="H333" s="8">
        <v>3.35</v>
      </c>
      <c r="I333" s="4">
        <v>0</v>
      </c>
    </row>
    <row r="334" spans="1:9" x14ac:dyDescent="0.2">
      <c r="A334" s="2">
        <v>19</v>
      </c>
      <c r="B334" s="1" t="s">
        <v>163</v>
      </c>
      <c r="C334" s="4">
        <v>5</v>
      </c>
      <c r="D334" s="8">
        <v>1.39</v>
      </c>
      <c r="E334" s="4">
        <v>4</v>
      </c>
      <c r="F334" s="8">
        <v>2.2200000000000002</v>
      </c>
      <c r="G334" s="4">
        <v>1</v>
      </c>
      <c r="H334" s="8">
        <v>0.56000000000000005</v>
      </c>
      <c r="I334" s="4">
        <v>0</v>
      </c>
    </row>
    <row r="335" spans="1:9" x14ac:dyDescent="0.2">
      <c r="A335" s="2">
        <v>19</v>
      </c>
      <c r="B335" s="1" t="s">
        <v>168</v>
      </c>
      <c r="C335" s="4">
        <v>5</v>
      </c>
      <c r="D335" s="8">
        <v>1.39</v>
      </c>
      <c r="E335" s="4">
        <v>1</v>
      </c>
      <c r="F335" s="8">
        <v>0.56000000000000005</v>
      </c>
      <c r="G335" s="4">
        <v>4</v>
      </c>
      <c r="H335" s="8">
        <v>2.23</v>
      </c>
      <c r="I335" s="4">
        <v>0</v>
      </c>
    </row>
    <row r="336" spans="1:9" x14ac:dyDescent="0.2">
      <c r="A336" s="2">
        <v>19</v>
      </c>
      <c r="B336" s="1" t="s">
        <v>125</v>
      </c>
      <c r="C336" s="4">
        <v>5</v>
      </c>
      <c r="D336" s="8">
        <v>1.39</v>
      </c>
      <c r="E336" s="4">
        <v>1</v>
      </c>
      <c r="F336" s="8">
        <v>0.56000000000000005</v>
      </c>
      <c r="G336" s="4">
        <v>4</v>
      </c>
      <c r="H336" s="8">
        <v>2.23</v>
      </c>
      <c r="I336" s="4">
        <v>0</v>
      </c>
    </row>
    <row r="337" spans="1:9" x14ac:dyDescent="0.2">
      <c r="A337" s="2">
        <v>19</v>
      </c>
      <c r="B337" s="1" t="s">
        <v>128</v>
      </c>
      <c r="C337" s="4">
        <v>5</v>
      </c>
      <c r="D337" s="8">
        <v>1.39</v>
      </c>
      <c r="E337" s="4">
        <v>0</v>
      </c>
      <c r="F337" s="8">
        <v>0</v>
      </c>
      <c r="G337" s="4">
        <v>5</v>
      </c>
      <c r="H337" s="8">
        <v>2.79</v>
      </c>
      <c r="I337" s="4">
        <v>0</v>
      </c>
    </row>
    <row r="338" spans="1:9" x14ac:dyDescent="0.2">
      <c r="A338" s="2">
        <v>19</v>
      </c>
      <c r="B338" s="1" t="s">
        <v>162</v>
      </c>
      <c r="C338" s="4">
        <v>5</v>
      </c>
      <c r="D338" s="8">
        <v>1.39</v>
      </c>
      <c r="E338" s="4">
        <v>2</v>
      </c>
      <c r="F338" s="8">
        <v>1.1100000000000001</v>
      </c>
      <c r="G338" s="4">
        <v>3</v>
      </c>
      <c r="H338" s="8">
        <v>1.68</v>
      </c>
      <c r="I338" s="4">
        <v>0</v>
      </c>
    </row>
    <row r="339" spans="1:9" x14ac:dyDescent="0.2">
      <c r="A339" s="2">
        <v>19</v>
      </c>
      <c r="B339" s="1" t="s">
        <v>148</v>
      </c>
      <c r="C339" s="4">
        <v>5</v>
      </c>
      <c r="D339" s="8">
        <v>1.39</v>
      </c>
      <c r="E339" s="4">
        <v>5</v>
      </c>
      <c r="F339" s="8">
        <v>2.78</v>
      </c>
      <c r="G339" s="4">
        <v>0</v>
      </c>
      <c r="H339" s="8">
        <v>0</v>
      </c>
      <c r="I339" s="4">
        <v>0</v>
      </c>
    </row>
    <row r="340" spans="1:9" x14ac:dyDescent="0.2">
      <c r="A340" s="2">
        <v>19</v>
      </c>
      <c r="B340" s="1" t="s">
        <v>155</v>
      </c>
      <c r="C340" s="4">
        <v>5</v>
      </c>
      <c r="D340" s="8">
        <v>1.39</v>
      </c>
      <c r="E340" s="4">
        <v>1</v>
      </c>
      <c r="F340" s="8">
        <v>0.56000000000000005</v>
      </c>
      <c r="G340" s="4">
        <v>4</v>
      </c>
      <c r="H340" s="8">
        <v>2.23</v>
      </c>
      <c r="I340" s="4">
        <v>0</v>
      </c>
    </row>
    <row r="341" spans="1:9" x14ac:dyDescent="0.2">
      <c r="A341" s="1"/>
      <c r="C341" s="4"/>
      <c r="D341" s="8"/>
      <c r="E341" s="4"/>
      <c r="F341" s="8"/>
      <c r="G341" s="4"/>
      <c r="H341" s="8"/>
      <c r="I341" s="4"/>
    </row>
    <row r="342" spans="1:9" x14ac:dyDescent="0.2">
      <c r="A342" s="1" t="s">
        <v>15</v>
      </c>
      <c r="C342" s="4"/>
      <c r="D342" s="8"/>
      <c r="E342" s="4"/>
      <c r="F342" s="8"/>
      <c r="G342" s="4"/>
      <c r="H342" s="8"/>
      <c r="I342" s="4"/>
    </row>
    <row r="343" spans="1:9" x14ac:dyDescent="0.2">
      <c r="A343" s="2">
        <v>1</v>
      </c>
      <c r="B343" s="1" t="s">
        <v>177</v>
      </c>
      <c r="C343" s="4">
        <v>4</v>
      </c>
      <c r="D343" s="8">
        <v>5.56</v>
      </c>
      <c r="E343" s="4">
        <v>4</v>
      </c>
      <c r="F343" s="8">
        <v>8.33</v>
      </c>
      <c r="G343" s="4">
        <v>0</v>
      </c>
      <c r="H343" s="8">
        <v>0</v>
      </c>
      <c r="I343" s="4">
        <v>0</v>
      </c>
    </row>
    <row r="344" spans="1:9" x14ac:dyDescent="0.2">
      <c r="A344" s="2">
        <v>1</v>
      </c>
      <c r="B344" s="1" t="s">
        <v>178</v>
      </c>
      <c r="C344" s="4">
        <v>4</v>
      </c>
      <c r="D344" s="8">
        <v>5.56</v>
      </c>
      <c r="E344" s="4">
        <v>4</v>
      </c>
      <c r="F344" s="8">
        <v>8.33</v>
      </c>
      <c r="G344" s="4">
        <v>0</v>
      </c>
      <c r="H344" s="8">
        <v>0</v>
      </c>
      <c r="I344" s="4">
        <v>0</v>
      </c>
    </row>
    <row r="345" spans="1:9" x14ac:dyDescent="0.2">
      <c r="A345" s="2">
        <v>1</v>
      </c>
      <c r="B345" s="1" t="s">
        <v>126</v>
      </c>
      <c r="C345" s="4">
        <v>4</v>
      </c>
      <c r="D345" s="8">
        <v>5.56</v>
      </c>
      <c r="E345" s="4">
        <v>2</v>
      </c>
      <c r="F345" s="8">
        <v>4.17</v>
      </c>
      <c r="G345" s="4">
        <v>2</v>
      </c>
      <c r="H345" s="8">
        <v>12.5</v>
      </c>
      <c r="I345" s="4">
        <v>0</v>
      </c>
    </row>
    <row r="346" spans="1:9" x14ac:dyDescent="0.2">
      <c r="A346" s="2">
        <v>1</v>
      </c>
      <c r="B346" s="1" t="s">
        <v>129</v>
      </c>
      <c r="C346" s="4">
        <v>4</v>
      </c>
      <c r="D346" s="8">
        <v>5.56</v>
      </c>
      <c r="E346" s="4">
        <v>3</v>
      </c>
      <c r="F346" s="8">
        <v>6.25</v>
      </c>
      <c r="G346" s="4">
        <v>1</v>
      </c>
      <c r="H346" s="8">
        <v>6.25</v>
      </c>
      <c r="I346" s="4">
        <v>0</v>
      </c>
    </row>
    <row r="347" spans="1:9" x14ac:dyDescent="0.2">
      <c r="A347" s="2">
        <v>5</v>
      </c>
      <c r="B347" s="1" t="s">
        <v>184</v>
      </c>
      <c r="C347" s="4">
        <v>3</v>
      </c>
      <c r="D347" s="8">
        <v>4.17</v>
      </c>
      <c r="E347" s="4">
        <v>2</v>
      </c>
      <c r="F347" s="8">
        <v>4.17</v>
      </c>
      <c r="G347" s="4">
        <v>1</v>
      </c>
      <c r="H347" s="8">
        <v>6.25</v>
      </c>
      <c r="I347" s="4">
        <v>0</v>
      </c>
    </row>
    <row r="348" spans="1:9" x14ac:dyDescent="0.2">
      <c r="A348" s="2">
        <v>5</v>
      </c>
      <c r="B348" s="1" t="s">
        <v>162</v>
      </c>
      <c r="C348" s="4">
        <v>3</v>
      </c>
      <c r="D348" s="8">
        <v>4.17</v>
      </c>
      <c r="E348" s="4">
        <v>1</v>
      </c>
      <c r="F348" s="8">
        <v>2.08</v>
      </c>
      <c r="G348" s="4">
        <v>2</v>
      </c>
      <c r="H348" s="8">
        <v>12.5</v>
      </c>
      <c r="I348" s="4">
        <v>0</v>
      </c>
    </row>
    <row r="349" spans="1:9" x14ac:dyDescent="0.2">
      <c r="A349" s="2">
        <v>5</v>
      </c>
      <c r="B349" s="1" t="s">
        <v>148</v>
      </c>
      <c r="C349" s="4">
        <v>3</v>
      </c>
      <c r="D349" s="8">
        <v>4.17</v>
      </c>
      <c r="E349" s="4">
        <v>2</v>
      </c>
      <c r="F349" s="8">
        <v>4.17</v>
      </c>
      <c r="G349" s="4">
        <v>1</v>
      </c>
      <c r="H349" s="8">
        <v>6.25</v>
      </c>
      <c r="I349" s="4">
        <v>0</v>
      </c>
    </row>
    <row r="350" spans="1:9" x14ac:dyDescent="0.2">
      <c r="A350" s="2">
        <v>8</v>
      </c>
      <c r="B350" s="1" t="s">
        <v>172</v>
      </c>
      <c r="C350" s="4">
        <v>2</v>
      </c>
      <c r="D350" s="8">
        <v>2.78</v>
      </c>
      <c r="E350" s="4">
        <v>1</v>
      </c>
      <c r="F350" s="8">
        <v>2.08</v>
      </c>
      <c r="G350" s="4">
        <v>1</v>
      </c>
      <c r="H350" s="8">
        <v>6.25</v>
      </c>
      <c r="I350" s="4">
        <v>0</v>
      </c>
    </row>
    <row r="351" spans="1:9" x14ac:dyDescent="0.2">
      <c r="A351" s="2">
        <v>8</v>
      </c>
      <c r="B351" s="1" t="s">
        <v>173</v>
      </c>
      <c r="C351" s="4">
        <v>2</v>
      </c>
      <c r="D351" s="8">
        <v>2.78</v>
      </c>
      <c r="E351" s="4">
        <v>0</v>
      </c>
      <c r="F351" s="8">
        <v>0</v>
      </c>
      <c r="G351" s="4">
        <v>0</v>
      </c>
      <c r="H351" s="8">
        <v>0</v>
      </c>
      <c r="I351" s="4">
        <v>1</v>
      </c>
    </row>
    <row r="352" spans="1:9" x14ac:dyDescent="0.2">
      <c r="A352" s="2">
        <v>8</v>
      </c>
      <c r="B352" s="1" t="s">
        <v>176</v>
      </c>
      <c r="C352" s="4">
        <v>2</v>
      </c>
      <c r="D352" s="8">
        <v>2.78</v>
      </c>
      <c r="E352" s="4">
        <v>2</v>
      </c>
      <c r="F352" s="8">
        <v>4.17</v>
      </c>
      <c r="G352" s="4">
        <v>0</v>
      </c>
      <c r="H352" s="8">
        <v>0</v>
      </c>
      <c r="I352" s="4">
        <v>0</v>
      </c>
    </row>
    <row r="353" spans="1:9" x14ac:dyDescent="0.2">
      <c r="A353" s="2">
        <v>8</v>
      </c>
      <c r="B353" s="1" t="s">
        <v>181</v>
      </c>
      <c r="C353" s="4">
        <v>2</v>
      </c>
      <c r="D353" s="8">
        <v>2.78</v>
      </c>
      <c r="E353" s="4">
        <v>1</v>
      </c>
      <c r="F353" s="8">
        <v>2.08</v>
      </c>
      <c r="G353" s="4">
        <v>0</v>
      </c>
      <c r="H353" s="8">
        <v>0</v>
      </c>
      <c r="I353" s="4">
        <v>0</v>
      </c>
    </row>
    <row r="354" spans="1:9" x14ac:dyDescent="0.2">
      <c r="A354" s="2">
        <v>8</v>
      </c>
      <c r="B354" s="1" t="s">
        <v>186</v>
      </c>
      <c r="C354" s="4">
        <v>2</v>
      </c>
      <c r="D354" s="8">
        <v>2.78</v>
      </c>
      <c r="E354" s="4">
        <v>2</v>
      </c>
      <c r="F354" s="8">
        <v>4.17</v>
      </c>
      <c r="G354" s="4">
        <v>0</v>
      </c>
      <c r="H354" s="8">
        <v>0</v>
      </c>
      <c r="I354" s="4">
        <v>0</v>
      </c>
    </row>
    <row r="355" spans="1:9" x14ac:dyDescent="0.2">
      <c r="A355" s="2">
        <v>8</v>
      </c>
      <c r="B355" s="1" t="s">
        <v>190</v>
      </c>
      <c r="C355" s="4">
        <v>2</v>
      </c>
      <c r="D355" s="8">
        <v>2.78</v>
      </c>
      <c r="E355" s="4">
        <v>1</v>
      </c>
      <c r="F355" s="8">
        <v>2.08</v>
      </c>
      <c r="G355" s="4">
        <v>1</v>
      </c>
      <c r="H355" s="8">
        <v>6.25</v>
      </c>
      <c r="I355" s="4">
        <v>0</v>
      </c>
    </row>
    <row r="356" spans="1:9" x14ac:dyDescent="0.2">
      <c r="A356" s="2">
        <v>8</v>
      </c>
      <c r="B356" s="1" t="s">
        <v>135</v>
      </c>
      <c r="C356" s="4">
        <v>2</v>
      </c>
      <c r="D356" s="8">
        <v>2.78</v>
      </c>
      <c r="E356" s="4">
        <v>2</v>
      </c>
      <c r="F356" s="8">
        <v>4.17</v>
      </c>
      <c r="G356" s="4">
        <v>0</v>
      </c>
      <c r="H356" s="8">
        <v>0</v>
      </c>
      <c r="I356" s="4">
        <v>0</v>
      </c>
    </row>
    <row r="357" spans="1:9" x14ac:dyDescent="0.2">
      <c r="A357" s="2">
        <v>8</v>
      </c>
      <c r="B357" s="1" t="s">
        <v>136</v>
      </c>
      <c r="C357" s="4">
        <v>2</v>
      </c>
      <c r="D357" s="8">
        <v>2.78</v>
      </c>
      <c r="E357" s="4">
        <v>2</v>
      </c>
      <c r="F357" s="8">
        <v>4.17</v>
      </c>
      <c r="G357" s="4">
        <v>0</v>
      </c>
      <c r="H357" s="8">
        <v>0</v>
      </c>
      <c r="I357" s="4">
        <v>0</v>
      </c>
    </row>
    <row r="358" spans="1:9" x14ac:dyDescent="0.2">
      <c r="A358" s="2">
        <v>8</v>
      </c>
      <c r="B358" s="1" t="s">
        <v>194</v>
      </c>
      <c r="C358" s="4">
        <v>2</v>
      </c>
      <c r="D358" s="8">
        <v>2.78</v>
      </c>
      <c r="E358" s="4">
        <v>0</v>
      </c>
      <c r="F358" s="8">
        <v>0</v>
      </c>
      <c r="G358" s="4">
        <v>0</v>
      </c>
      <c r="H358" s="8">
        <v>0</v>
      </c>
      <c r="I358" s="4">
        <v>1</v>
      </c>
    </row>
    <row r="359" spans="1:9" x14ac:dyDescent="0.2">
      <c r="A359" s="2">
        <v>17</v>
      </c>
      <c r="B359" s="1" t="s">
        <v>121</v>
      </c>
      <c r="C359" s="4">
        <v>1</v>
      </c>
      <c r="D359" s="8">
        <v>1.39</v>
      </c>
      <c r="E359" s="4">
        <v>1</v>
      </c>
      <c r="F359" s="8">
        <v>2.08</v>
      </c>
      <c r="G359" s="4">
        <v>0</v>
      </c>
      <c r="H359" s="8">
        <v>0</v>
      </c>
      <c r="I359" s="4">
        <v>0</v>
      </c>
    </row>
    <row r="360" spans="1:9" x14ac:dyDescent="0.2">
      <c r="A360" s="2">
        <v>17</v>
      </c>
      <c r="B360" s="1" t="s">
        <v>122</v>
      </c>
      <c r="C360" s="4">
        <v>1</v>
      </c>
      <c r="D360" s="8">
        <v>1.39</v>
      </c>
      <c r="E360" s="4">
        <v>1</v>
      </c>
      <c r="F360" s="8">
        <v>2.08</v>
      </c>
      <c r="G360" s="4">
        <v>0</v>
      </c>
      <c r="H360" s="8">
        <v>0</v>
      </c>
      <c r="I360" s="4">
        <v>0</v>
      </c>
    </row>
    <row r="361" spans="1:9" x14ac:dyDescent="0.2">
      <c r="A361" s="2">
        <v>17</v>
      </c>
      <c r="B361" s="1" t="s">
        <v>156</v>
      </c>
      <c r="C361" s="4">
        <v>1</v>
      </c>
      <c r="D361" s="8">
        <v>1.39</v>
      </c>
      <c r="E361" s="4">
        <v>1</v>
      </c>
      <c r="F361" s="8">
        <v>2.08</v>
      </c>
      <c r="G361" s="4">
        <v>0</v>
      </c>
      <c r="H361" s="8">
        <v>0</v>
      </c>
      <c r="I361" s="4">
        <v>0</v>
      </c>
    </row>
    <row r="362" spans="1:9" x14ac:dyDescent="0.2">
      <c r="A362" s="2">
        <v>17</v>
      </c>
      <c r="B362" s="1" t="s">
        <v>159</v>
      </c>
      <c r="C362" s="4">
        <v>1</v>
      </c>
      <c r="D362" s="8">
        <v>1.39</v>
      </c>
      <c r="E362" s="4">
        <v>1</v>
      </c>
      <c r="F362" s="8">
        <v>2.08</v>
      </c>
      <c r="G362" s="4">
        <v>0</v>
      </c>
      <c r="H362" s="8">
        <v>0</v>
      </c>
      <c r="I362" s="4">
        <v>0</v>
      </c>
    </row>
    <row r="363" spans="1:9" x14ac:dyDescent="0.2">
      <c r="A363" s="2">
        <v>17</v>
      </c>
      <c r="B363" s="1" t="s">
        <v>123</v>
      </c>
      <c r="C363" s="4">
        <v>1</v>
      </c>
      <c r="D363" s="8">
        <v>1.39</v>
      </c>
      <c r="E363" s="4">
        <v>1</v>
      </c>
      <c r="F363" s="8">
        <v>2.08</v>
      </c>
      <c r="G363" s="4">
        <v>0</v>
      </c>
      <c r="H363" s="8">
        <v>0</v>
      </c>
      <c r="I363" s="4">
        <v>0</v>
      </c>
    </row>
    <row r="364" spans="1:9" x14ac:dyDescent="0.2">
      <c r="A364" s="2">
        <v>17</v>
      </c>
      <c r="B364" s="1" t="s">
        <v>170</v>
      </c>
      <c r="C364" s="4">
        <v>1</v>
      </c>
      <c r="D364" s="8">
        <v>1.39</v>
      </c>
      <c r="E364" s="4">
        <v>0</v>
      </c>
      <c r="F364" s="8">
        <v>0</v>
      </c>
      <c r="G364" s="4">
        <v>1</v>
      </c>
      <c r="H364" s="8">
        <v>6.25</v>
      </c>
      <c r="I364" s="4">
        <v>0</v>
      </c>
    </row>
    <row r="365" spans="1:9" x14ac:dyDescent="0.2">
      <c r="A365" s="2">
        <v>17</v>
      </c>
      <c r="B365" s="1" t="s">
        <v>171</v>
      </c>
      <c r="C365" s="4">
        <v>1</v>
      </c>
      <c r="D365" s="8">
        <v>1.39</v>
      </c>
      <c r="E365" s="4">
        <v>1</v>
      </c>
      <c r="F365" s="8">
        <v>2.08</v>
      </c>
      <c r="G365" s="4">
        <v>0</v>
      </c>
      <c r="H365" s="8">
        <v>0</v>
      </c>
      <c r="I365" s="4">
        <v>0</v>
      </c>
    </row>
    <row r="366" spans="1:9" x14ac:dyDescent="0.2">
      <c r="A366" s="2">
        <v>17</v>
      </c>
      <c r="B366" s="1" t="s">
        <v>174</v>
      </c>
      <c r="C366" s="4">
        <v>1</v>
      </c>
      <c r="D366" s="8">
        <v>1.39</v>
      </c>
      <c r="E366" s="4">
        <v>1</v>
      </c>
      <c r="F366" s="8">
        <v>2.08</v>
      </c>
      <c r="G366" s="4">
        <v>0</v>
      </c>
      <c r="H366" s="8">
        <v>0</v>
      </c>
      <c r="I366" s="4">
        <v>0</v>
      </c>
    </row>
    <row r="367" spans="1:9" x14ac:dyDescent="0.2">
      <c r="A367" s="2">
        <v>17</v>
      </c>
      <c r="B367" s="1" t="s">
        <v>175</v>
      </c>
      <c r="C367" s="4">
        <v>1</v>
      </c>
      <c r="D367" s="8">
        <v>1.39</v>
      </c>
      <c r="E367" s="4">
        <v>0</v>
      </c>
      <c r="F367" s="8">
        <v>0</v>
      </c>
      <c r="G367" s="4">
        <v>1</v>
      </c>
      <c r="H367" s="8">
        <v>6.25</v>
      </c>
      <c r="I367" s="4">
        <v>0</v>
      </c>
    </row>
    <row r="368" spans="1:9" x14ac:dyDescent="0.2">
      <c r="A368" s="2">
        <v>17</v>
      </c>
      <c r="B368" s="1" t="s">
        <v>179</v>
      </c>
      <c r="C368" s="4">
        <v>1</v>
      </c>
      <c r="D368" s="8">
        <v>1.39</v>
      </c>
      <c r="E368" s="4">
        <v>0</v>
      </c>
      <c r="F368" s="8">
        <v>0</v>
      </c>
      <c r="G368" s="4">
        <v>1</v>
      </c>
      <c r="H368" s="8">
        <v>6.25</v>
      </c>
      <c r="I368" s="4">
        <v>0</v>
      </c>
    </row>
    <row r="369" spans="1:9" x14ac:dyDescent="0.2">
      <c r="A369" s="2">
        <v>17</v>
      </c>
      <c r="B369" s="1" t="s">
        <v>180</v>
      </c>
      <c r="C369" s="4">
        <v>1</v>
      </c>
      <c r="D369" s="8">
        <v>1.39</v>
      </c>
      <c r="E369" s="4">
        <v>0</v>
      </c>
      <c r="F369" s="8">
        <v>0</v>
      </c>
      <c r="G369" s="4">
        <v>1</v>
      </c>
      <c r="H369" s="8">
        <v>6.25</v>
      </c>
      <c r="I369" s="4">
        <v>0</v>
      </c>
    </row>
    <row r="370" spans="1:9" x14ac:dyDescent="0.2">
      <c r="A370" s="2">
        <v>17</v>
      </c>
      <c r="B370" s="1" t="s">
        <v>182</v>
      </c>
      <c r="C370" s="4">
        <v>1</v>
      </c>
      <c r="D370" s="8">
        <v>1.39</v>
      </c>
      <c r="E370" s="4">
        <v>0</v>
      </c>
      <c r="F370" s="8">
        <v>0</v>
      </c>
      <c r="G370" s="4">
        <v>0</v>
      </c>
      <c r="H370" s="8">
        <v>0</v>
      </c>
      <c r="I370" s="4">
        <v>1</v>
      </c>
    </row>
    <row r="371" spans="1:9" x14ac:dyDescent="0.2">
      <c r="A371" s="2">
        <v>17</v>
      </c>
      <c r="B371" s="1" t="s">
        <v>154</v>
      </c>
      <c r="C371" s="4">
        <v>1</v>
      </c>
      <c r="D371" s="8">
        <v>1.39</v>
      </c>
      <c r="E371" s="4">
        <v>1</v>
      </c>
      <c r="F371" s="8">
        <v>2.08</v>
      </c>
      <c r="G371" s="4">
        <v>0</v>
      </c>
      <c r="H371" s="8">
        <v>0</v>
      </c>
      <c r="I371" s="4">
        <v>0</v>
      </c>
    </row>
    <row r="372" spans="1:9" x14ac:dyDescent="0.2">
      <c r="A372" s="2">
        <v>17</v>
      </c>
      <c r="B372" s="1" t="s">
        <v>183</v>
      </c>
      <c r="C372" s="4">
        <v>1</v>
      </c>
      <c r="D372" s="8">
        <v>1.39</v>
      </c>
      <c r="E372" s="4">
        <v>1</v>
      </c>
      <c r="F372" s="8">
        <v>2.08</v>
      </c>
      <c r="G372" s="4">
        <v>0</v>
      </c>
      <c r="H372" s="8">
        <v>0</v>
      </c>
      <c r="I372" s="4">
        <v>0</v>
      </c>
    </row>
    <row r="373" spans="1:9" x14ac:dyDescent="0.2">
      <c r="A373" s="2">
        <v>17</v>
      </c>
      <c r="B373" s="1" t="s">
        <v>185</v>
      </c>
      <c r="C373" s="4">
        <v>1</v>
      </c>
      <c r="D373" s="8">
        <v>1.39</v>
      </c>
      <c r="E373" s="4">
        <v>1</v>
      </c>
      <c r="F373" s="8">
        <v>2.08</v>
      </c>
      <c r="G373" s="4">
        <v>0</v>
      </c>
      <c r="H373" s="8">
        <v>0</v>
      </c>
      <c r="I373" s="4">
        <v>0</v>
      </c>
    </row>
    <row r="374" spans="1:9" x14ac:dyDescent="0.2">
      <c r="A374" s="2">
        <v>17</v>
      </c>
      <c r="B374" s="1" t="s">
        <v>125</v>
      </c>
      <c r="C374" s="4">
        <v>1</v>
      </c>
      <c r="D374" s="8">
        <v>1.39</v>
      </c>
      <c r="E374" s="4">
        <v>1</v>
      </c>
      <c r="F374" s="8">
        <v>2.08</v>
      </c>
      <c r="G374" s="4">
        <v>0</v>
      </c>
      <c r="H374" s="8">
        <v>0</v>
      </c>
      <c r="I374" s="4">
        <v>0</v>
      </c>
    </row>
    <row r="375" spans="1:9" x14ac:dyDescent="0.2">
      <c r="A375" s="2">
        <v>17</v>
      </c>
      <c r="B375" s="1" t="s">
        <v>187</v>
      </c>
      <c r="C375" s="4">
        <v>1</v>
      </c>
      <c r="D375" s="8">
        <v>1.39</v>
      </c>
      <c r="E375" s="4">
        <v>0</v>
      </c>
      <c r="F375" s="8">
        <v>0</v>
      </c>
      <c r="G375" s="4">
        <v>1</v>
      </c>
      <c r="H375" s="8">
        <v>6.25</v>
      </c>
      <c r="I375" s="4">
        <v>0</v>
      </c>
    </row>
    <row r="376" spans="1:9" x14ac:dyDescent="0.2">
      <c r="A376" s="2">
        <v>17</v>
      </c>
      <c r="B376" s="1" t="s">
        <v>188</v>
      </c>
      <c r="C376" s="4">
        <v>1</v>
      </c>
      <c r="D376" s="8">
        <v>1.39</v>
      </c>
      <c r="E376" s="4">
        <v>1</v>
      </c>
      <c r="F376" s="8">
        <v>2.08</v>
      </c>
      <c r="G376" s="4">
        <v>0</v>
      </c>
      <c r="H376" s="8">
        <v>0</v>
      </c>
      <c r="I376" s="4">
        <v>0</v>
      </c>
    </row>
    <row r="377" spans="1:9" x14ac:dyDescent="0.2">
      <c r="A377" s="2">
        <v>17</v>
      </c>
      <c r="B377" s="1" t="s">
        <v>152</v>
      </c>
      <c r="C377" s="4">
        <v>1</v>
      </c>
      <c r="D377" s="8">
        <v>1.39</v>
      </c>
      <c r="E377" s="4">
        <v>1</v>
      </c>
      <c r="F377" s="8">
        <v>2.08</v>
      </c>
      <c r="G377" s="4">
        <v>0</v>
      </c>
      <c r="H377" s="8">
        <v>0</v>
      </c>
      <c r="I377" s="4">
        <v>0</v>
      </c>
    </row>
    <row r="378" spans="1:9" x14ac:dyDescent="0.2">
      <c r="A378" s="2">
        <v>17</v>
      </c>
      <c r="B378" s="1" t="s">
        <v>153</v>
      </c>
      <c r="C378" s="4">
        <v>1</v>
      </c>
      <c r="D378" s="8">
        <v>1.39</v>
      </c>
      <c r="E378" s="4">
        <v>1</v>
      </c>
      <c r="F378" s="8">
        <v>2.08</v>
      </c>
      <c r="G378" s="4">
        <v>0</v>
      </c>
      <c r="H378" s="8">
        <v>0</v>
      </c>
      <c r="I378" s="4">
        <v>0</v>
      </c>
    </row>
    <row r="379" spans="1:9" x14ac:dyDescent="0.2">
      <c r="A379" s="2">
        <v>17</v>
      </c>
      <c r="B379" s="1" t="s">
        <v>189</v>
      </c>
      <c r="C379" s="4">
        <v>1</v>
      </c>
      <c r="D379" s="8">
        <v>1.39</v>
      </c>
      <c r="E379" s="4">
        <v>1</v>
      </c>
      <c r="F379" s="8">
        <v>2.08</v>
      </c>
      <c r="G379" s="4">
        <v>0</v>
      </c>
      <c r="H379" s="8">
        <v>0</v>
      </c>
      <c r="I379" s="4">
        <v>0</v>
      </c>
    </row>
    <row r="380" spans="1:9" x14ac:dyDescent="0.2">
      <c r="A380" s="2">
        <v>17</v>
      </c>
      <c r="B380" s="1" t="s">
        <v>191</v>
      </c>
      <c r="C380" s="4">
        <v>1</v>
      </c>
      <c r="D380" s="8">
        <v>1.39</v>
      </c>
      <c r="E380" s="4">
        <v>0</v>
      </c>
      <c r="F380" s="8">
        <v>0</v>
      </c>
      <c r="G380" s="4">
        <v>0</v>
      </c>
      <c r="H380" s="8">
        <v>0</v>
      </c>
      <c r="I380" s="4">
        <v>0</v>
      </c>
    </row>
    <row r="381" spans="1:9" x14ac:dyDescent="0.2">
      <c r="A381" s="2">
        <v>17</v>
      </c>
      <c r="B381" s="1" t="s">
        <v>192</v>
      </c>
      <c r="C381" s="4">
        <v>1</v>
      </c>
      <c r="D381" s="8">
        <v>1.39</v>
      </c>
      <c r="E381" s="4">
        <v>0</v>
      </c>
      <c r="F381" s="8">
        <v>0</v>
      </c>
      <c r="G381" s="4">
        <v>1</v>
      </c>
      <c r="H381" s="8">
        <v>6.25</v>
      </c>
      <c r="I381" s="4">
        <v>0</v>
      </c>
    </row>
    <row r="382" spans="1:9" x14ac:dyDescent="0.2">
      <c r="A382" s="2">
        <v>17</v>
      </c>
      <c r="B382" s="1" t="s">
        <v>193</v>
      </c>
      <c r="C382" s="4">
        <v>1</v>
      </c>
      <c r="D382" s="8">
        <v>1.39</v>
      </c>
      <c r="E382" s="4">
        <v>0</v>
      </c>
      <c r="F382" s="8">
        <v>0</v>
      </c>
      <c r="G382" s="4">
        <v>1</v>
      </c>
      <c r="H382" s="8">
        <v>6.25</v>
      </c>
      <c r="I382" s="4">
        <v>0</v>
      </c>
    </row>
    <row r="383" spans="1:9" x14ac:dyDescent="0.2">
      <c r="A383" s="2">
        <v>17</v>
      </c>
      <c r="B383" s="1" t="s">
        <v>195</v>
      </c>
      <c r="C383" s="4">
        <v>1</v>
      </c>
      <c r="D383" s="8">
        <v>1.39</v>
      </c>
      <c r="E383" s="4">
        <v>1</v>
      </c>
      <c r="F383" s="8">
        <v>2.08</v>
      </c>
      <c r="G383" s="4">
        <v>0</v>
      </c>
      <c r="H383" s="8">
        <v>0</v>
      </c>
      <c r="I383" s="4">
        <v>0</v>
      </c>
    </row>
    <row r="384" spans="1:9" x14ac:dyDescent="0.2">
      <c r="A384" s="2">
        <v>17</v>
      </c>
      <c r="B384" s="1" t="s">
        <v>196</v>
      </c>
      <c r="C384" s="4">
        <v>1</v>
      </c>
      <c r="D384" s="8">
        <v>1.39</v>
      </c>
      <c r="E384" s="4">
        <v>0</v>
      </c>
      <c r="F384" s="8">
        <v>0</v>
      </c>
      <c r="G384" s="4">
        <v>0</v>
      </c>
      <c r="H384" s="8">
        <v>0</v>
      </c>
      <c r="I384" s="4">
        <v>0</v>
      </c>
    </row>
    <row r="385" spans="1:9" x14ac:dyDescent="0.2">
      <c r="A385" s="2">
        <v>17</v>
      </c>
      <c r="B385" s="1" t="s">
        <v>197</v>
      </c>
      <c r="C385" s="4">
        <v>1</v>
      </c>
      <c r="D385" s="8">
        <v>1.39</v>
      </c>
      <c r="E385" s="4">
        <v>1</v>
      </c>
      <c r="F385" s="8">
        <v>2.08</v>
      </c>
      <c r="G385" s="4">
        <v>0</v>
      </c>
      <c r="H385" s="8">
        <v>0</v>
      </c>
      <c r="I385" s="4">
        <v>0</v>
      </c>
    </row>
    <row r="386" spans="1:9" x14ac:dyDescent="0.2">
      <c r="A386" s="2">
        <v>17</v>
      </c>
      <c r="B386" s="1" t="s">
        <v>139</v>
      </c>
      <c r="C386" s="4">
        <v>1</v>
      </c>
      <c r="D386" s="8">
        <v>1.39</v>
      </c>
      <c r="E386" s="4">
        <v>1</v>
      </c>
      <c r="F386" s="8">
        <v>2.08</v>
      </c>
      <c r="G386" s="4">
        <v>0</v>
      </c>
      <c r="H386" s="8">
        <v>0</v>
      </c>
      <c r="I386" s="4">
        <v>0</v>
      </c>
    </row>
    <row r="387" spans="1:9" x14ac:dyDescent="0.2">
      <c r="A387" s="2">
        <v>17</v>
      </c>
      <c r="B387" s="1" t="s">
        <v>198</v>
      </c>
      <c r="C387" s="4">
        <v>1</v>
      </c>
      <c r="D387" s="8">
        <v>1.39</v>
      </c>
      <c r="E387" s="4">
        <v>1</v>
      </c>
      <c r="F387" s="8">
        <v>2.08</v>
      </c>
      <c r="G387" s="4">
        <v>0</v>
      </c>
      <c r="H387" s="8">
        <v>0</v>
      </c>
      <c r="I387" s="4">
        <v>0</v>
      </c>
    </row>
    <row r="388" spans="1:9" x14ac:dyDescent="0.2">
      <c r="A388" s="1"/>
      <c r="C388" s="4"/>
      <c r="D388" s="8"/>
      <c r="E388" s="4"/>
      <c r="F388" s="8"/>
      <c r="G388" s="4"/>
      <c r="H388" s="8"/>
      <c r="I388" s="4"/>
    </row>
    <row r="389" spans="1:9" x14ac:dyDescent="0.2">
      <c r="A389" s="1" t="s">
        <v>16</v>
      </c>
      <c r="C389" s="4"/>
      <c r="D389" s="8"/>
      <c r="E389" s="4"/>
      <c r="F389" s="8"/>
      <c r="G389" s="4"/>
      <c r="H389" s="8"/>
      <c r="I389" s="4"/>
    </row>
    <row r="390" spans="1:9" x14ac:dyDescent="0.2">
      <c r="A390" s="2">
        <v>1</v>
      </c>
      <c r="B390" s="1" t="s">
        <v>130</v>
      </c>
      <c r="C390" s="4">
        <v>13</v>
      </c>
      <c r="D390" s="8">
        <v>9.85</v>
      </c>
      <c r="E390" s="4">
        <v>13</v>
      </c>
      <c r="F390" s="8">
        <v>12.26</v>
      </c>
      <c r="G390" s="4">
        <v>0</v>
      </c>
      <c r="H390" s="8">
        <v>0</v>
      </c>
      <c r="I390" s="4">
        <v>0</v>
      </c>
    </row>
    <row r="391" spans="1:9" x14ac:dyDescent="0.2">
      <c r="A391" s="2">
        <v>2</v>
      </c>
      <c r="B391" s="1" t="s">
        <v>131</v>
      </c>
      <c r="C391" s="4">
        <v>11</v>
      </c>
      <c r="D391" s="8">
        <v>8.33</v>
      </c>
      <c r="E391" s="4">
        <v>11</v>
      </c>
      <c r="F391" s="8">
        <v>10.38</v>
      </c>
      <c r="G391" s="4">
        <v>0</v>
      </c>
      <c r="H391" s="8">
        <v>0</v>
      </c>
      <c r="I391" s="4">
        <v>0</v>
      </c>
    </row>
    <row r="392" spans="1:9" x14ac:dyDescent="0.2">
      <c r="A392" s="2">
        <v>3</v>
      </c>
      <c r="B392" s="1" t="s">
        <v>126</v>
      </c>
      <c r="C392" s="4">
        <v>9</v>
      </c>
      <c r="D392" s="8">
        <v>6.82</v>
      </c>
      <c r="E392" s="4">
        <v>8</v>
      </c>
      <c r="F392" s="8">
        <v>7.55</v>
      </c>
      <c r="G392" s="4">
        <v>1</v>
      </c>
      <c r="H392" s="8">
        <v>4.3499999999999996</v>
      </c>
      <c r="I392" s="4">
        <v>0</v>
      </c>
    </row>
    <row r="393" spans="1:9" x14ac:dyDescent="0.2">
      <c r="A393" s="2">
        <v>4</v>
      </c>
      <c r="B393" s="1" t="s">
        <v>125</v>
      </c>
      <c r="C393" s="4">
        <v>8</v>
      </c>
      <c r="D393" s="8">
        <v>6.06</v>
      </c>
      <c r="E393" s="4">
        <v>5</v>
      </c>
      <c r="F393" s="8">
        <v>4.72</v>
      </c>
      <c r="G393" s="4">
        <v>2</v>
      </c>
      <c r="H393" s="8">
        <v>8.6999999999999993</v>
      </c>
      <c r="I393" s="4">
        <v>1</v>
      </c>
    </row>
    <row r="394" spans="1:9" x14ac:dyDescent="0.2">
      <c r="A394" s="2">
        <v>5</v>
      </c>
      <c r="B394" s="1" t="s">
        <v>129</v>
      </c>
      <c r="C394" s="4">
        <v>6</v>
      </c>
      <c r="D394" s="8">
        <v>4.55</v>
      </c>
      <c r="E394" s="4">
        <v>6</v>
      </c>
      <c r="F394" s="8">
        <v>5.66</v>
      </c>
      <c r="G394" s="4">
        <v>0</v>
      </c>
      <c r="H394" s="8">
        <v>0</v>
      </c>
      <c r="I394" s="4">
        <v>0</v>
      </c>
    </row>
    <row r="395" spans="1:9" x14ac:dyDescent="0.2">
      <c r="A395" s="2">
        <v>6</v>
      </c>
      <c r="B395" s="1" t="s">
        <v>120</v>
      </c>
      <c r="C395" s="4">
        <v>5</v>
      </c>
      <c r="D395" s="8">
        <v>3.79</v>
      </c>
      <c r="E395" s="4">
        <v>4</v>
      </c>
      <c r="F395" s="8">
        <v>3.77</v>
      </c>
      <c r="G395" s="4">
        <v>1</v>
      </c>
      <c r="H395" s="8">
        <v>4.3499999999999996</v>
      </c>
      <c r="I395" s="4">
        <v>0</v>
      </c>
    </row>
    <row r="396" spans="1:9" x14ac:dyDescent="0.2">
      <c r="A396" s="2">
        <v>6</v>
      </c>
      <c r="B396" s="1" t="s">
        <v>136</v>
      </c>
      <c r="C396" s="4">
        <v>5</v>
      </c>
      <c r="D396" s="8">
        <v>3.79</v>
      </c>
      <c r="E396" s="4">
        <v>4</v>
      </c>
      <c r="F396" s="8">
        <v>3.77</v>
      </c>
      <c r="G396" s="4">
        <v>1</v>
      </c>
      <c r="H396" s="8">
        <v>4.3499999999999996</v>
      </c>
      <c r="I396" s="4">
        <v>0</v>
      </c>
    </row>
    <row r="397" spans="1:9" x14ac:dyDescent="0.2">
      <c r="A397" s="2">
        <v>8</v>
      </c>
      <c r="B397" s="1" t="s">
        <v>121</v>
      </c>
      <c r="C397" s="4">
        <v>4</v>
      </c>
      <c r="D397" s="8">
        <v>3.03</v>
      </c>
      <c r="E397" s="4">
        <v>2</v>
      </c>
      <c r="F397" s="8">
        <v>1.89</v>
      </c>
      <c r="G397" s="4">
        <v>2</v>
      </c>
      <c r="H397" s="8">
        <v>8.6999999999999993</v>
      </c>
      <c r="I397" s="4">
        <v>0</v>
      </c>
    </row>
    <row r="398" spans="1:9" x14ac:dyDescent="0.2">
      <c r="A398" s="2">
        <v>8</v>
      </c>
      <c r="B398" s="1" t="s">
        <v>156</v>
      </c>
      <c r="C398" s="4">
        <v>4</v>
      </c>
      <c r="D398" s="8">
        <v>3.03</v>
      </c>
      <c r="E398" s="4">
        <v>4</v>
      </c>
      <c r="F398" s="8">
        <v>3.77</v>
      </c>
      <c r="G398" s="4">
        <v>0</v>
      </c>
      <c r="H398" s="8">
        <v>0</v>
      </c>
      <c r="I398" s="4">
        <v>0</v>
      </c>
    </row>
    <row r="399" spans="1:9" x14ac:dyDescent="0.2">
      <c r="A399" s="2">
        <v>8</v>
      </c>
      <c r="B399" s="1" t="s">
        <v>184</v>
      </c>
      <c r="C399" s="4">
        <v>4</v>
      </c>
      <c r="D399" s="8">
        <v>3.03</v>
      </c>
      <c r="E399" s="4">
        <v>3</v>
      </c>
      <c r="F399" s="8">
        <v>2.83</v>
      </c>
      <c r="G399" s="4">
        <v>1</v>
      </c>
      <c r="H399" s="8">
        <v>4.3499999999999996</v>
      </c>
      <c r="I399" s="4">
        <v>0</v>
      </c>
    </row>
    <row r="400" spans="1:9" x14ac:dyDescent="0.2">
      <c r="A400" s="2">
        <v>11</v>
      </c>
      <c r="B400" s="1" t="s">
        <v>175</v>
      </c>
      <c r="C400" s="4">
        <v>3</v>
      </c>
      <c r="D400" s="8">
        <v>2.27</v>
      </c>
      <c r="E400" s="4">
        <v>2</v>
      </c>
      <c r="F400" s="8">
        <v>1.89</v>
      </c>
      <c r="G400" s="4">
        <v>1</v>
      </c>
      <c r="H400" s="8">
        <v>4.3499999999999996</v>
      </c>
      <c r="I400" s="4">
        <v>0</v>
      </c>
    </row>
    <row r="401" spans="1:9" x14ac:dyDescent="0.2">
      <c r="A401" s="2">
        <v>11</v>
      </c>
      <c r="B401" s="1" t="s">
        <v>161</v>
      </c>
      <c r="C401" s="4">
        <v>3</v>
      </c>
      <c r="D401" s="8">
        <v>2.27</v>
      </c>
      <c r="E401" s="4">
        <v>3</v>
      </c>
      <c r="F401" s="8">
        <v>2.83</v>
      </c>
      <c r="G401" s="4">
        <v>0</v>
      </c>
      <c r="H401" s="8">
        <v>0</v>
      </c>
      <c r="I401" s="4">
        <v>0</v>
      </c>
    </row>
    <row r="402" spans="1:9" x14ac:dyDescent="0.2">
      <c r="A402" s="2">
        <v>11</v>
      </c>
      <c r="B402" s="1" t="s">
        <v>162</v>
      </c>
      <c r="C402" s="4">
        <v>3</v>
      </c>
      <c r="D402" s="8">
        <v>2.27</v>
      </c>
      <c r="E402" s="4">
        <v>1</v>
      </c>
      <c r="F402" s="8">
        <v>0.94</v>
      </c>
      <c r="G402" s="4">
        <v>2</v>
      </c>
      <c r="H402" s="8">
        <v>8.6999999999999993</v>
      </c>
      <c r="I402" s="4">
        <v>0</v>
      </c>
    </row>
    <row r="403" spans="1:9" x14ac:dyDescent="0.2">
      <c r="A403" s="2">
        <v>11</v>
      </c>
      <c r="B403" s="1" t="s">
        <v>152</v>
      </c>
      <c r="C403" s="4">
        <v>3</v>
      </c>
      <c r="D403" s="8">
        <v>2.27</v>
      </c>
      <c r="E403" s="4">
        <v>2</v>
      </c>
      <c r="F403" s="8">
        <v>1.89</v>
      </c>
      <c r="G403" s="4">
        <v>1</v>
      </c>
      <c r="H403" s="8">
        <v>4.3499999999999996</v>
      </c>
      <c r="I403" s="4">
        <v>0</v>
      </c>
    </row>
    <row r="404" spans="1:9" x14ac:dyDescent="0.2">
      <c r="A404" s="2">
        <v>11</v>
      </c>
      <c r="B404" s="1" t="s">
        <v>135</v>
      </c>
      <c r="C404" s="4">
        <v>3</v>
      </c>
      <c r="D404" s="8">
        <v>2.27</v>
      </c>
      <c r="E404" s="4">
        <v>3</v>
      </c>
      <c r="F404" s="8">
        <v>2.83</v>
      </c>
      <c r="G404" s="4">
        <v>0</v>
      </c>
      <c r="H404" s="8">
        <v>0</v>
      </c>
      <c r="I404" s="4">
        <v>0</v>
      </c>
    </row>
    <row r="405" spans="1:9" x14ac:dyDescent="0.2">
      <c r="A405" s="2">
        <v>16</v>
      </c>
      <c r="B405" s="1" t="s">
        <v>199</v>
      </c>
      <c r="C405" s="4">
        <v>2</v>
      </c>
      <c r="D405" s="8">
        <v>1.52</v>
      </c>
      <c r="E405" s="4">
        <v>2</v>
      </c>
      <c r="F405" s="8">
        <v>1.89</v>
      </c>
      <c r="G405" s="4">
        <v>0</v>
      </c>
      <c r="H405" s="8">
        <v>0</v>
      </c>
      <c r="I405" s="4">
        <v>0</v>
      </c>
    </row>
    <row r="406" spans="1:9" x14ac:dyDescent="0.2">
      <c r="A406" s="2">
        <v>16</v>
      </c>
      <c r="B406" s="1" t="s">
        <v>165</v>
      </c>
      <c r="C406" s="4">
        <v>2</v>
      </c>
      <c r="D406" s="8">
        <v>1.52</v>
      </c>
      <c r="E406" s="4">
        <v>2</v>
      </c>
      <c r="F406" s="8">
        <v>1.89</v>
      </c>
      <c r="G406" s="4">
        <v>0</v>
      </c>
      <c r="H406" s="8">
        <v>0</v>
      </c>
      <c r="I406" s="4">
        <v>0</v>
      </c>
    </row>
    <row r="407" spans="1:9" x14ac:dyDescent="0.2">
      <c r="A407" s="2">
        <v>16</v>
      </c>
      <c r="B407" s="1" t="s">
        <v>185</v>
      </c>
      <c r="C407" s="4">
        <v>2</v>
      </c>
      <c r="D407" s="8">
        <v>1.52</v>
      </c>
      <c r="E407" s="4">
        <v>1</v>
      </c>
      <c r="F407" s="8">
        <v>0.94</v>
      </c>
      <c r="G407" s="4">
        <v>1</v>
      </c>
      <c r="H407" s="8">
        <v>4.3499999999999996</v>
      </c>
      <c r="I407" s="4">
        <v>0</v>
      </c>
    </row>
    <row r="408" spans="1:9" x14ac:dyDescent="0.2">
      <c r="A408" s="2">
        <v>16</v>
      </c>
      <c r="B408" s="1" t="s">
        <v>128</v>
      </c>
      <c r="C408" s="4">
        <v>2</v>
      </c>
      <c r="D408" s="8">
        <v>1.52</v>
      </c>
      <c r="E408" s="4">
        <v>2</v>
      </c>
      <c r="F408" s="8">
        <v>1.89</v>
      </c>
      <c r="G408" s="4">
        <v>0</v>
      </c>
      <c r="H408" s="8">
        <v>0</v>
      </c>
      <c r="I408" s="4">
        <v>0</v>
      </c>
    </row>
    <row r="409" spans="1:9" x14ac:dyDescent="0.2">
      <c r="A409" s="2">
        <v>16</v>
      </c>
      <c r="B409" s="1" t="s">
        <v>148</v>
      </c>
      <c r="C409" s="4">
        <v>2</v>
      </c>
      <c r="D409" s="8">
        <v>1.52</v>
      </c>
      <c r="E409" s="4">
        <v>2</v>
      </c>
      <c r="F409" s="8">
        <v>1.89</v>
      </c>
      <c r="G409" s="4">
        <v>0</v>
      </c>
      <c r="H409" s="8">
        <v>0</v>
      </c>
      <c r="I409" s="4">
        <v>0</v>
      </c>
    </row>
    <row r="410" spans="1:9" x14ac:dyDescent="0.2">
      <c r="A410" s="2">
        <v>16</v>
      </c>
      <c r="B410" s="1" t="s">
        <v>200</v>
      </c>
      <c r="C410" s="4">
        <v>2</v>
      </c>
      <c r="D410" s="8">
        <v>1.52</v>
      </c>
      <c r="E410" s="4">
        <v>1</v>
      </c>
      <c r="F410" s="8">
        <v>0.94</v>
      </c>
      <c r="G410" s="4">
        <v>1</v>
      </c>
      <c r="H410" s="8">
        <v>4.3499999999999996</v>
      </c>
      <c r="I410" s="4">
        <v>0</v>
      </c>
    </row>
    <row r="411" spans="1:9" x14ac:dyDescent="0.2">
      <c r="A411" s="1"/>
      <c r="C411" s="4"/>
      <c r="D411" s="8"/>
      <c r="E411" s="4"/>
      <c r="F411" s="8"/>
      <c r="G411" s="4"/>
      <c r="H411" s="8"/>
      <c r="I411" s="4"/>
    </row>
    <row r="412" spans="1:9" x14ac:dyDescent="0.2">
      <c r="A412" s="1" t="s">
        <v>17</v>
      </c>
      <c r="C412" s="4"/>
      <c r="D412" s="8"/>
      <c r="E412" s="4"/>
      <c r="F412" s="8"/>
      <c r="G412" s="4"/>
      <c r="H412" s="8"/>
      <c r="I412" s="4"/>
    </row>
    <row r="413" spans="1:9" x14ac:dyDescent="0.2">
      <c r="A413" s="2">
        <v>1</v>
      </c>
      <c r="B413" s="1" t="s">
        <v>135</v>
      </c>
      <c r="C413" s="4">
        <v>14</v>
      </c>
      <c r="D413" s="8">
        <v>4.88</v>
      </c>
      <c r="E413" s="4">
        <v>14</v>
      </c>
      <c r="F413" s="8">
        <v>8.24</v>
      </c>
      <c r="G413" s="4">
        <v>0</v>
      </c>
      <c r="H413" s="8">
        <v>0</v>
      </c>
      <c r="I413" s="4">
        <v>0</v>
      </c>
    </row>
    <row r="414" spans="1:9" x14ac:dyDescent="0.2">
      <c r="A414" s="2">
        <v>2</v>
      </c>
      <c r="B414" s="1" t="s">
        <v>175</v>
      </c>
      <c r="C414" s="4">
        <v>11</v>
      </c>
      <c r="D414" s="8">
        <v>3.83</v>
      </c>
      <c r="E414" s="4">
        <v>5</v>
      </c>
      <c r="F414" s="8">
        <v>2.94</v>
      </c>
      <c r="G414" s="4">
        <v>6</v>
      </c>
      <c r="H414" s="8">
        <v>5.45</v>
      </c>
      <c r="I414" s="4">
        <v>0</v>
      </c>
    </row>
    <row r="415" spans="1:9" x14ac:dyDescent="0.2">
      <c r="A415" s="2">
        <v>3</v>
      </c>
      <c r="B415" s="1" t="s">
        <v>120</v>
      </c>
      <c r="C415" s="4">
        <v>10</v>
      </c>
      <c r="D415" s="8">
        <v>3.48</v>
      </c>
      <c r="E415" s="4">
        <v>1</v>
      </c>
      <c r="F415" s="8">
        <v>0.59</v>
      </c>
      <c r="G415" s="4">
        <v>9</v>
      </c>
      <c r="H415" s="8">
        <v>8.18</v>
      </c>
      <c r="I415" s="4">
        <v>0</v>
      </c>
    </row>
    <row r="416" spans="1:9" x14ac:dyDescent="0.2">
      <c r="A416" s="2">
        <v>3</v>
      </c>
      <c r="B416" s="1" t="s">
        <v>139</v>
      </c>
      <c r="C416" s="4">
        <v>10</v>
      </c>
      <c r="D416" s="8">
        <v>3.48</v>
      </c>
      <c r="E416" s="4">
        <v>9</v>
      </c>
      <c r="F416" s="8">
        <v>5.29</v>
      </c>
      <c r="G416" s="4">
        <v>1</v>
      </c>
      <c r="H416" s="8">
        <v>0.91</v>
      </c>
      <c r="I416" s="4">
        <v>0</v>
      </c>
    </row>
    <row r="417" spans="1:9" x14ac:dyDescent="0.2">
      <c r="A417" s="2">
        <v>5</v>
      </c>
      <c r="B417" s="1" t="s">
        <v>126</v>
      </c>
      <c r="C417" s="4">
        <v>9</v>
      </c>
      <c r="D417" s="8">
        <v>3.14</v>
      </c>
      <c r="E417" s="4">
        <v>7</v>
      </c>
      <c r="F417" s="8">
        <v>4.12</v>
      </c>
      <c r="G417" s="4">
        <v>2</v>
      </c>
      <c r="H417" s="8">
        <v>1.82</v>
      </c>
      <c r="I417" s="4">
        <v>0</v>
      </c>
    </row>
    <row r="418" spans="1:9" x14ac:dyDescent="0.2">
      <c r="A418" s="2">
        <v>5</v>
      </c>
      <c r="B418" s="1" t="s">
        <v>136</v>
      </c>
      <c r="C418" s="4">
        <v>9</v>
      </c>
      <c r="D418" s="8">
        <v>3.14</v>
      </c>
      <c r="E418" s="4">
        <v>9</v>
      </c>
      <c r="F418" s="8">
        <v>5.29</v>
      </c>
      <c r="G418" s="4">
        <v>0</v>
      </c>
      <c r="H418" s="8">
        <v>0</v>
      </c>
      <c r="I418" s="4">
        <v>0</v>
      </c>
    </row>
    <row r="419" spans="1:9" x14ac:dyDescent="0.2">
      <c r="A419" s="2">
        <v>7</v>
      </c>
      <c r="B419" s="1" t="s">
        <v>124</v>
      </c>
      <c r="C419" s="4">
        <v>7</v>
      </c>
      <c r="D419" s="8">
        <v>2.44</v>
      </c>
      <c r="E419" s="4">
        <v>3</v>
      </c>
      <c r="F419" s="8">
        <v>1.76</v>
      </c>
      <c r="G419" s="4">
        <v>4</v>
      </c>
      <c r="H419" s="8">
        <v>3.64</v>
      </c>
      <c r="I419" s="4">
        <v>0</v>
      </c>
    </row>
    <row r="420" spans="1:9" x14ac:dyDescent="0.2">
      <c r="A420" s="2">
        <v>7</v>
      </c>
      <c r="B420" s="1" t="s">
        <v>201</v>
      </c>
      <c r="C420" s="4">
        <v>7</v>
      </c>
      <c r="D420" s="8">
        <v>2.44</v>
      </c>
      <c r="E420" s="4">
        <v>3</v>
      </c>
      <c r="F420" s="8">
        <v>1.76</v>
      </c>
      <c r="G420" s="4">
        <v>4</v>
      </c>
      <c r="H420" s="8">
        <v>3.64</v>
      </c>
      <c r="I420" s="4">
        <v>0</v>
      </c>
    </row>
    <row r="421" spans="1:9" x14ac:dyDescent="0.2">
      <c r="A421" s="2">
        <v>7</v>
      </c>
      <c r="B421" s="1" t="s">
        <v>129</v>
      </c>
      <c r="C421" s="4">
        <v>7</v>
      </c>
      <c r="D421" s="8">
        <v>2.44</v>
      </c>
      <c r="E421" s="4">
        <v>4</v>
      </c>
      <c r="F421" s="8">
        <v>2.35</v>
      </c>
      <c r="G421" s="4">
        <v>3</v>
      </c>
      <c r="H421" s="8">
        <v>2.73</v>
      </c>
      <c r="I421" s="4">
        <v>0</v>
      </c>
    </row>
    <row r="422" spans="1:9" x14ac:dyDescent="0.2">
      <c r="A422" s="2">
        <v>7</v>
      </c>
      <c r="B422" s="1" t="s">
        <v>131</v>
      </c>
      <c r="C422" s="4">
        <v>7</v>
      </c>
      <c r="D422" s="8">
        <v>2.44</v>
      </c>
      <c r="E422" s="4">
        <v>4</v>
      </c>
      <c r="F422" s="8">
        <v>2.35</v>
      </c>
      <c r="G422" s="4">
        <v>3</v>
      </c>
      <c r="H422" s="8">
        <v>2.73</v>
      </c>
      <c r="I422" s="4">
        <v>0</v>
      </c>
    </row>
    <row r="423" spans="1:9" x14ac:dyDescent="0.2">
      <c r="A423" s="2">
        <v>7</v>
      </c>
      <c r="B423" s="1" t="s">
        <v>148</v>
      </c>
      <c r="C423" s="4">
        <v>7</v>
      </c>
      <c r="D423" s="8">
        <v>2.44</v>
      </c>
      <c r="E423" s="4">
        <v>6</v>
      </c>
      <c r="F423" s="8">
        <v>3.53</v>
      </c>
      <c r="G423" s="4">
        <v>1</v>
      </c>
      <c r="H423" s="8">
        <v>0.91</v>
      </c>
      <c r="I423" s="4">
        <v>0</v>
      </c>
    </row>
    <row r="424" spans="1:9" x14ac:dyDescent="0.2">
      <c r="A424" s="2">
        <v>7</v>
      </c>
      <c r="B424" s="1" t="s">
        <v>134</v>
      </c>
      <c r="C424" s="4">
        <v>7</v>
      </c>
      <c r="D424" s="8">
        <v>2.44</v>
      </c>
      <c r="E424" s="4">
        <v>7</v>
      </c>
      <c r="F424" s="8">
        <v>4.12</v>
      </c>
      <c r="G424" s="4">
        <v>0</v>
      </c>
      <c r="H424" s="8">
        <v>0</v>
      </c>
      <c r="I424" s="4">
        <v>0</v>
      </c>
    </row>
    <row r="425" spans="1:9" x14ac:dyDescent="0.2">
      <c r="A425" s="2">
        <v>13</v>
      </c>
      <c r="B425" s="1" t="s">
        <v>122</v>
      </c>
      <c r="C425" s="4">
        <v>6</v>
      </c>
      <c r="D425" s="8">
        <v>2.09</v>
      </c>
      <c r="E425" s="4">
        <v>4</v>
      </c>
      <c r="F425" s="8">
        <v>2.35</v>
      </c>
      <c r="G425" s="4">
        <v>2</v>
      </c>
      <c r="H425" s="8">
        <v>1.82</v>
      </c>
      <c r="I425" s="4">
        <v>0</v>
      </c>
    </row>
    <row r="426" spans="1:9" x14ac:dyDescent="0.2">
      <c r="A426" s="2">
        <v>14</v>
      </c>
      <c r="B426" s="1" t="s">
        <v>121</v>
      </c>
      <c r="C426" s="4">
        <v>5</v>
      </c>
      <c r="D426" s="8">
        <v>1.74</v>
      </c>
      <c r="E426" s="4">
        <v>2</v>
      </c>
      <c r="F426" s="8">
        <v>1.18</v>
      </c>
      <c r="G426" s="4">
        <v>3</v>
      </c>
      <c r="H426" s="8">
        <v>2.73</v>
      </c>
      <c r="I426" s="4">
        <v>0</v>
      </c>
    </row>
    <row r="427" spans="1:9" x14ac:dyDescent="0.2">
      <c r="A427" s="2">
        <v>14</v>
      </c>
      <c r="B427" s="1" t="s">
        <v>123</v>
      </c>
      <c r="C427" s="4">
        <v>5</v>
      </c>
      <c r="D427" s="8">
        <v>1.74</v>
      </c>
      <c r="E427" s="4">
        <v>2</v>
      </c>
      <c r="F427" s="8">
        <v>1.18</v>
      </c>
      <c r="G427" s="4">
        <v>3</v>
      </c>
      <c r="H427" s="8">
        <v>2.73</v>
      </c>
      <c r="I427" s="4">
        <v>0</v>
      </c>
    </row>
    <row r="428" spans="1:9" x14ac:dyDescent="0.2">
      <c r="A428" s="2">
        <v>14</v>
      </c>
      <c r="B428" s="1" t="s">
        <v>172</v>
      </c>
      <c r="C428" s="4">
        <v>5</v>
      </c>
      <c r="D428" s="8">
        <v>1.74</v>
      </c>
      <c r="E428" s="4">
        <v>2</v>
      </c>
      <c r="F428" s="8">
        <v>1.18</v>
      </c>
      <c r="G428" s="4">
        <v>3</v>
      </c>
      <c r="H428" s="8">
        <v>2.73</v>
      </c>
      <c r="I428" s="4">
        <v>0</v>
      </c>
    </row>
    <row r="429" spans="1:9" x14ac:dyDescent="0.2">
      <c r="A429" s="2">
        <v>14</v>
      </c>
      <c r="B429" s="1" t="s">
        <v>127</v>
      </c>
      <c r="C429" s="4">
        <v>5</v>
      </c>
      <c r="D429" s="8">
        <v>1.74</v>
      </c>
      <c r="E429" s="4">
        <v>3</v>
      </c>
      <c r="F429" s="8">
        <v>1.76</v>
      </c>
      <c r="G429" s="4">
        <v>2</v>
      </c>
      <c r="H429" s="8">
        <v>1.82</v>
      </c>
      <c r="I429" s="4">
        <v>0</v>
      </c>
    </row>
    <row r="430" spans="1:9" x14ac:dyDescent="0.2">
      <c r="A430" s="2">
        <v>14</v>
      </c>
      <c r="B430" s="1" t="s">
        <v>128</v>
      </c>
      <c r="C430" s="4">
        <v>5</v>
      </c>
      <c r="D430" s="8">
        <v>1.74</v>
      </c>
      <c r="E430" s="4">
        <v>2</v>
      </c>
      <c r="F430" s="8">
        <v>1.18</v>
      </c>
      <c r="G430" s="4">
        <v>3</v>
      </c>
      <c r="H430" s="8">
        <v>2.73</v>
      </c>
      <c r="I430" s="4">
        <v>0</v>
      </c>
    </row>
    <row r="431" spans="1:9" x14ac:dyDescent="0.2">
      <c r="A431" s="2">
        <v>19</v>
      </c>
      <c r="B431" s="1" t="s">
        <v>202</v>
      </c>
      <c r="C431" s="4">
        <v>4</v>
      </c>
      <c r="D431" s="8">
        <v>1.39</v>
      </c>
      <c r="E431" s="4">
        <v>0</v>
      </c>
      <c r="F431" s="8">
        <v>0</v>
      </c>
      <c r="G431" s="4">
        <v>4</v>
      </c>
      <c r="H431" s="8">
        <v>3.64</v>
      </c>
      <c r="I431" s="4">
        <v>0</v>
      </c>
    </row>
    <row r="432" spans="1:9" x14ac:dyDescent="0.2">
      <c r="A432" s="2">
        <v>19</v>
      </c>
      <c r="B432" s="1" t="s">
        <v>147</v>
      </c>
      <c r="C432" s="4">
        <v>4</v>
      </c>
      <c r="D432" s="8">
        <v>1.39</v>
      </c>
      <c r="E432" s="4">
        <v>2</v>
      </c>
      <c r="F432" s="8">
        <v>1.18</v>
      </c>
      <c r="G432" s="4">
        <v>2</v>
      </c>
      <c r="H432" s="8">
        <v>1.82</v>
      </c>
      <c r="I432" s="4">
        <v>0</v>
      </c>
    </row>
    <row r="433" spans="1:9" x14ac:dyDescent="0.2">
      <c r="A433" s="2">
        <v>19</v>
      </c>
      <c r="B433" s="1" t="s">
        <v>162</v>
      </c>
      <c r="C433" s="4">
        <v>4</v>
      </c>
      <c r="D433" s="8">
        <v>1.39</v>
      </c>
      <c r="E433" s="4">
        <v>1</v>
      </c>
      <c r="F433" s="8">
        <v>0.59</v>
      </c>
      <c r="G433" s="4">
        <v>3</v>
      </c>
      <c r="H433" s="8">
        <v>2.73</v>
      </c>
      <c r="I433" s="4">
        <v>0</v>
      </c>
    </row>
    <row r="434" spans="1:9" x14ac:dyDescent="0.2">
      <c r="A434" s="2">
        <v>19</v>
      </c>
      <c r="B434" s="1" t="s">
        <v>132</v>
      </c>
      <c r="C434" s="4">
        <v>4</v>
      </c>
      <c r="D434" s="8">
        <v>1.39</v>
      </c>
      <c r="E434" s="4">
        <v>4</v>
      </c>
      <c r="F434" s="8">
        <v>2.35</v>
      </c>
      <c r="G434" s="4">
        <v>0</v>
      </c>
      <c r="H434" s="8">
        <v>0</v>
      </c>
      <c r="I434" s="4">
        <v>0</v>
      </c>
    </row>
    <row r="435" spans="1:9" x14ac:dyDescent="0.2">
      <c r="A435" s="2">
        <v>19</v>
      </c>
      <c r="B435" s="1" t="s">
        <v>155</v>
      </c>
      <c r="C435" s="4">
        <v>4</v>
      </c>
      <c r="D435" s="8">
        <v>1.39</v>
      </c>
      <c r="E435" s="4">
        <v>4</v>
      </c>
      <c r="F435" s="8">
        <v>2.35</v>
      </c>
      <c r="G435" s="4">
        <v>0</v>
      </c>
      <c r="H435" s="8">
        <v>0</v>
      </c>
      <c r="I435" s="4">
        <v>0</v>
      </c>
    </row>
    <row r="436" spans="1:9" x14ac:dyDescent="0.2">
      <c r="A436" s="1"/>
      <c r="C436" s="4"/>
      <c r="D436" s="8"/>
      <c r="E436" s="4"/>
      <c r="F436" s="8"/>
      <c r="G436" s="4"/>
      <c r="H436" s="8"/>
      <c r="I436" s="4"/>
    </row>
    <row r="437" spans="1:9" x14ac:dyDescent="0.2">
      <c r="A437" s="1" t="s">
        <v>18</v>
      </c>
      <c r="C437" s="4"/>
      <c r="D437" s="8"/>
      <c r="E437" s="4"/>
      <c r="F437" s="8"/>
      <c r="G437" s="4"/>
      <c r="H437" s="8"/>
      <c r="I437" s="4"/>
    </row>
    <row r="438" spans="1:9" x14ac:dyDescent="0.2">
      <c r="A438" s="2">
        <v>1</v>
      </c>
      <c r="B438" s="1" t="s">
        <v>126</v>
      </c>
      <c r="C438" s="4">
        <v>4</v>
      </c>
      <c r="D438" s="8">
        <v>5.26</v>
      </c>
      <c r="E438" s="4">
        <v>3</v>
      </c>
      <c r="F438" s="8">
        <v>4.6900000000000004</v>
      </c>
      <c r="G438" s="4">
        <v>1</v>
      </c>
      <c r="H438" s="8">
        <v>9.09</v>
      </c>
      <c r="I438" s="4">
        <v>0</v>
      </c>
    </row>
    <row r="439" spans="1:9" x14ac:dyDescent="0.2">
      <c r="A439" s="2">
        <v>1</v>
      </c>
      <c r="B439" s="1" t="s">
        <v>135</v>
      </c>
      <c r="C439" s="4">
        <v>4</v>
      </c>
      <c r="D439" s="8">
        <v>5.26</v>
      </c>
      <c r="E439" s="4">
        <v>4</v>
      </c>
      <c r="F439" s="8">
        <v>6.25</v>
      </c>
      <c r="G439" s="4">
        <v>0</v>
      </c>
      <c r="H439" s="8">
        <v>0</v>
      </c>
      <c r="I439" s="4">
        <v>0</v>
      </c>
    </row>
    <row r="440" spans="1:9" x14ac:dyDescent="0.2">
      <c r="A440" s="2">
        <v>3</v>
      </c>
      <c r="B440" s="1" t="s">
        <v>120</v>
      </c>
      <c r="C440" s="4">
        <v>3</v>
      </c>
      <c r="D440" s="8">
        <v>3.95</v>
      </c>
      <c r="E440" s="4">
        <v>2</v>
      </c>
      <c r="F440" s="8">
        <v>3.13</v>
      </c>
      <c r="G440" s="4">
        <v>1</v>
      </c>
      <c r="H440" s="8">
        <v>9.09</v>
      </c>
      <c r="I440" s="4">
        <v>0</v>
      </c>
    </row>
    <row r="441" spans="1:9" x14ac:dyDescent="0.2">
      <c r="A441" s="2">
        <v>3</v>
      </c>
      <c r="B441" s="1" t="s">
        <v>160</v>
      </c>
      <c r="C441" s="4">
        <v>3</v>
      </c>
      <c r="D441" s="8">
        <v>3.95</v>
      </c>
      <c r="E441" s="4">
        <v>3</v>
      </c>
      <c r="F441" s="8">
        <v>4.6900000000000004</v>
      </c>
      <c r="G441" s="4">
        <v>0</v>
      </c>
      <c r="H441" s="8">
        <v>0</v>
      </c>
      <c r="I441" s="4">
        <v>0</v>
      </c>
    </row>
    <row r="442" spans="1:9" x14ac:dyDescent="0.2">
      <c r="A442" s="2">
        <v>3</v>
      </c>
      <c r="B442" s="1" t="s">
        <v>156</v>
      </c>
      <c r="C442" s="4">
        <v>3</v>
      </c>
      <c r="D442" s="8">
        <v>3.95</v>
      </c>
      <c r="E442" s="4">
        <v>3</v>
      </c>
      <c r="F442" s="8">
        <v>4.6900000000000004</v>
      </c>
      <c r="G442" s="4">
        <v>0</v>
      </c>
      <c r="H442" s="8">
        <v>0</v>
      </c>
      <c r="I442" s="4">
        <v>0</v>
      </c>
    </row>
    <row r="443" spans="1:9" x14ac:dyDescent="0.2">
      <c r="A443" s="2">
        <v>3</v>
      </c>
      <c r="B443" s="1" t="s">
        <v>201</v>
      </c>
      <c r="C443" s="4">
        <v>3</v>
      </c>
      <c r="D443" s="8">
        <v>3.95</v>
      </c>
      <c r="E443" s="4">
        <v>2</v>
      </c>
      <c r="F443" s="8">
        <v>3.13</v>
      </c>
      <c r="G443" s="4">
        <v>1</v>
      </c>
      <c r="H443" s="8">
        <v>9.09</v>
      </c>
      <c r="I443" s="4">
        <v>0</v>
      </c>
    </row>
    <row r="444" spans="1:9" x14ac:dyDescent="0.2">
      <c r="A444" s="2">
        <v>3</v>
      </c>
      <c r="B444" s="1" t="s">
        <v>189</v>
      </c>
      <c r="C444" s="4">
        <v>3</v>
      </c>
      <c r="D444" s="8">
        <v>3.95</v>
      </c>
      <c r="E444" s="4">
        <v>3</v>
      </c>
      <c r="F444" s="8">
        <v>4.6900000000000004</v>
      </c>
      <c r="G444" s="4">
        <v>0</v>
      </c>
      <c r="H444" s="8">
        <v>0</v>
      </c>
      <c r="I444" s="4">
        <v>0</v>
      </c>
    </row>
    <row r="445" spans="1:9" x14ac:dyDescent="0.2">
      <c r="A445" s="2">
        <v>3</v>
      </c>
      <c r="B445" s="1" t="s">
        <v>136</v>
      </c>
      <c r="C445" s="4">
        <v>3</v>
      </c>
      <c r="D445" s="8">
        <v>3.95</v>
      </c>
      <c r="E445" s="4">
        <v>3</v>
      </c>
      <c r="F445" s="8">
        <v>4.6900000000000004</v>
      </c>
      <c r="G445" s="4">
        <v>0</v>
      </c>
      <c r="H445" s="8">
        <v>0</v>
      </c>
      <c r="I445" s="4">
        <v>0</v>
      </c>
    </row>
    <row r="446" spans="1:9" x14ac:dyDescent="0.2">
      <c r="A446" s="2">
        <v>9</v>
      </c>
      <c r="B446" s="1" t="s">
        <v>124</v>
      </c>
      <c r="C446" s="4">
        <v>2</v>
      </c>
      <c r="D446" s="8">
        <v>2.63</v>
      </c>
      <c r="E446" s="4">
        <v>1</v>
      </c>
      <c r="F446" s="8">
        <v>1.56</v>
      </c>
      <c r="G446" s="4">
        <v>1</v>
      </c>
      <c r="H446" s="8">
        <v>9.09</v>
      </c>
      <c r="I446" s="4">
        <v>0</v>
      </c>
    </row>
    <row r="447" spans="1:9" x14ac:dyDescent="0.2">
      <c r="A447" s="2">
        <v>9</v>
      </c>
      <c r="B447" s="1" t="s">
        <v>172</v>
      </c>
      <c r="C447" s="4">
        <v>2</v>
      </c>
      <c r="D447" s="8">
        <v>2.63</v>
      </c>
      <c r="E447" s="4">
        <v>2</v>
      </c>
      <c r="F447" s="8">
        <v>3.13</v>
      </c>
      <c r="G447" s="4">
        <v>0</v>
      </c>
      <c r="H447" s="8">
        <v>0</v>
      </c>
      <c r="I447" s="4">
        <v>0</v>
      </c>
    </row>
    <row r="448" spans="1:9" x14ac:dyDescent="0.2">
      <c r="A448" s="2">
        <v>9</v>
      </c>
      <c r="B448" s="1" t="s">
        <v>175</v>
      </c>
      <c r="C448" s="4">
        <v>2</v>
      </c>
      <c r="D448" s="8">
        <v>2.63</v>
      </c>
      <c r="E448" s="4">
        <v>2</v>
      </c>
      <c r="F448" s="8">
        <v>3.13</v>
      </c>
      <c r="G448" s="4">
        <v>0</v>
      </c>
      <c r="H448" s="8">
        <v>0</v>
      </c>
      <c r="I448" s="4">
        <v>0</v>
      </c>
    </row>
    <row r="449" spans="1:9" x14ac:dyDescent="0.2">
      <c r="A449" s="2">
        <v>9</v>
      </c>
      <c r="B449" s="1" t="s">
        <v>203</v>
      </c>
      <c r="C449" s="4">
        <v>2</v>
      </c>
      <c r="D449" s="8">
        <v>2.63</v>
      </c>
      <c r="E449" s="4">
        <v>1</v>
      </c>
      <c r="F449" s="8">
        <v>1.56</v>
      </c>
      <c r="G449" s="4">
        <v>1</v>
      </c>
      <c r="H449" s="8">
        <v>9.09</v>
      </c>
      <c r="I449" s="4">
        <v>0</v>
      </c>
    </row>
    <row r="450" spans="1:9" x14ac:dyDescent="0.2">
      <c r="A450" s="2">
        <v>9</v>
      </c>
      <c r="B450" s="1" t="s">
        <v>204</v>
      </c>
      <c r="C450" s="4">
        <v>2</v>
      </c>
      <c r="D450" s="8">
        <v>2.63</v>
      </c>
      <c r="E450" s="4">
        <v>2</v>
      </c>
      <c r="F450" s="8">
        <v>3.13</v>
      </c>
      <c r="G450" s="4">
        <v>0</v>
      </c>
      <c r="H450" s="8">
        <v>0</v>
      </c>
      <c r="I450" s="4">
        <v>0</v>
      </c>
    </row>
    <row r="451" spans="1:9" x14ac:dyDescent="0.2">
      <c r="A451" s="2">
        <v>9</v>
      </c>
      <c r="B451" s="1" t="s">
        <v>184</v>
      </c>
      <c r="C451" s="4">
        <v>2</v>
      </c>
      <c r="D451" s="8">
        <v>2.63</v>
      </c>
      <c r="E451" s="4">
        <v>2</v>
      </c>
      <c r="F451" s="8">
        <v>3.13</v>
      </c>
      <c r="G451" s="4">
        <v>0</v>
      </c>
      <c r="H451" s="8">
        <v>0</v>
      </c>
      <c r="I451" s="4">
        <v>0</v>
      </c>
    </row>
    <row r="452" spans="1:9" x14ac:dyDescent="0.2">
      <c r="A452" s="2">
        <v>9</v>
      </c>
      <c r="B452" s="1" t="s">
        <v>185</v>
      </c>
      <c r="C452" s="4">
        <v>2</v>
      </c>
      <c r="D452" s="8">
        <v>2.63</v>
      </c>
      <c r="E452" s="4">
        <v>2</v>
      </c>
      <c r="F452" s="8">
        <v>3.13</v>
      </c>
      <c r="G452" s="4">
        <v>0</v>
      </c>
      <c r="H452" s="8">
        <v>0</v>
      </c>
      <c r="I452" s="4">
        <v>0</v>
      </c>
    </row>
    <row r="453" spans="1:9" x14ac:dyDescent="0.2">
      <c r="A453" s="2">
        <v>9</v>
      </c>
      <c r="B453" s="1" t="s">
        <v>125</v>
      </c>
      <c r="C453" s="4">
        <v>2</v>
      </c>
      <c r="D453" s="8">
        <v>2.63</v>
      </c>
      <c r="E453" s="4">
        <v>2</v>
      </c>
      <c r="F453" s="8">
        <v>3.13</v>
      </c>
      <c r="G453" s="4">
        <v>0</v>
      </c>
      <c r="H453" s="8">
        <v>0</v>
      </c>
      <c r="I453" s="4">
        <v>0</v>
      </c>
    </row>
    <row r="454" spans="1:9" x14ac:dyDescent="0.2">
      <c r="A454" s="2">
        <v>9</v>
      </c>
      <c r="B454" s="1" t="s">
        <v>127</v>
      </c>
      <c r="C454" s="4">
        <v>2</v>
      </c>
      <c r="D454" s="8">
        <v>2.63</v>
      </c>
      <c r="E454" s="4">
        <v>2</v>
      </c>
      <c r="F454" s="8">
        <v>3.13</v>
      </c>
      <c r="G454" s="4">
        <v>0</v>
      </c>
      <c r="H454" s="8">
        <v>0</v>
      </c>
      <c r="I454" s="4">
        <v>0</v>
      </c>
    </row>
    <row r="455" spans="1:9" x14ac:dyDescent="0.2">
      <c r="A455" s="2">
        <v>9</v>
      </c>
      <c r="B455" s="1" t="s">
        <v>162</v>
      </c>
      <c r="C455" s="4">
        <v>2</v>
      </c>
      <c r="D455" s="8">
        <v>2.63</v>
      </c>
      <c r="E455" s="4">
        <v>2</v>
      </c>
      <c r="F455" s="8">
        <v>3.13</v>
      </c>
      <c r="G455" s="4">
        <v>0</v>
      </c>
      <c r="H455" s="8">
        <v>0</v>
      </c>
      <c r="I455" s="4">
        <v>0</v>
      </c>
    </row>
    <row r="456" spans="1:9" x14ac:dyDescent="0.2">
      <c r="A456" s="2">
        <v>9</v>
      </c>
      <c r="B456" s="1" t="s">
        <v>129</v>
      </c>
      <c r="C456" s="4">
        <v>2</v>
      </c>
      <c r="D456" s="8">
        <v>2.63</v>
      </c>
      <c r="E456" s="4">
        <v>2</v>
      </c>
      <c r="F456" s="8">
        <v>3.13</v>
      </c>
      <c r="G456" s="4">
        <v>0</v>
      </c>
      <c r="H456" s="8">
        <v>0</v>
      </c>
      <c r="I456" s="4">
        <v>0</v>
      </c>
    </row>
    <row r="457" spans="1:9" x14ac:dyDescent="0.2">
      <c r="A457" s="2">
        <v>9</v>
      </c>
      <c r="B457" s="1" t="s">
        <v>152</v>
      </c>
      <c r="C457" s="4">
        <v>2</v>
      </c>
      <c r="D457" s="8">
        <v>2.63</v>
      </c>
      <c r="E457" s="4">
        <v>2</v>
      </c>
      <c r="F457" s="8">
        <v>3.13</v>
      </c>
      <c r="G457" s="4">
        <v>0</v>
      </c>
      <c r="H457" s="8">
        <v>0</v>
      </c>
      <c r="I457" s="4">
        <v>0</v>
      </c>
    </row>
    <row r="458" spans="1:9" x14ac:dyDescent="0.2">
      <c r="A458" s="2">
        <v>9</v>
      </c>
      <c r="B458" s="1" t="s">
        <v>205</v>
      </c>
      <c r="C458" s="4">
        <v>2</v>
      </c>
      <c r="D458" s="8">
        <v>2.63</v>
      </c>
      <c r="E458" s="4">
        <v>1</v>
      </c>
      <c r="F458" s="8">
        <v>1.56</v>
      </c>
      <c r="G458" s="4">
        <v>1</v>
      </c>
      <c r="H458" s="8">
        <v>9.09</v>
      </c>
      <c r="I458" s="4">
        <v>0</v>
      </c>
    </row>
    <row r="459" spans="1:9" x14ac:dyDescent="0.2">
      <c r="A459" s="1"/>
      <c r="C459" s="4"/>
      <c r="D459" s="8"/>
      <c r="E459" s="4"/>
      <c r="F459" s="8"/>
      <c r="G459" s="4"/>
      <c r="H459" s="8"/>
      <c r="I459" s="4"/>
    </row>
    <row r="460" spans="1:9" x14ac:dyDescent="0.2">
      <c r="A460" s="1" t="s">
        <v>19</v>
      </c>
      <c r="C460" s="4"/>
      <c r="D460" s="8"/>
      <c r="E460" s="4"/>
      <c r="F460" s="8"/>
      <c r="G460" s="4"/>
      <c r="H460" s="8"/>
      <c r="I460" s="4"/>
    </row>
    <row r="461" spans="1:9" x14ac:dyDescent="0.2">
      <c r="A461" s="2">
        <v>1</v>
      </c>
      <c r="B461" s="1" t="s">
        <v>136</v>
      </c>
      <c r="C461" s="4">
        <v>26</v>
      </c>
      <c r="D461" s="8">
        <v>5.78</v>
      </c>
      <c r="E461" s="4">
        <v>23</v>
      </c>
      <c r="F461" s="8">
        <v>7.72</v>
      </c>
      <c r="G461" s="4">
        <v>3</v>
      </c>
      <c r="H461" s="8">
        <v>2.0099999999999998</v>
      </c>
      <c r="I461" s="4">
        <v>0</v>
      </c>
    </row>
    <row r="462" spans="1:9" x14ac:dyDescent="0.2">
      <c r="A462" s="2">
        <v>2</v>
      </c>
      <c r="B462" s="1" t="s">
        <v>139</v>
      </c>
      <c r="C462" s="4">
        <v>17</v>
      </c>
      <c r="D462" s="8">
        <v>3.78</v>
      </c>
      <c r="E462" s="4">
        <v>15</v>
      </c>
      <c r="F462" s="8">
        <v>5.03</v>
      </c>
      <c r="G462" s="4">
        <v>2</v>
      </c>
      <c r="H462" s="8">
        <v>1.34</v>
      </c>
      <c r="I462" s="4">
        <v>0</v>
      </c>
    </row>
    <row r="463" spans="1:9" x14ac:dyDescent="0.2">
      <c r="A463" s="2">
        <v>3</v>
      </c>
      <c r="B463" s="1" t="s">
        <v>120</v>
      </c>
      <c r="C463" s="4">
        <v>16</v>
      </c>
      <c r="D463" s="8">
        <v>3.56</v>
      </c>
      <c r="E463" s="4">
        <v>7</v>
      </c>
      <c r="F463" s="8">
        <v>2.35</v>
      </c>
      <c r="G463" s="4">
        <v>9</v>
      </c>
      <c r="H463" s="8">
        <v>6.04</v>
      </c>
      <c r="I463" s="4">
        <v>0</v>
      </c>
    </row>
    <row r="464" spans="1:9" x14ac:dyDescent="0.2">
      <c r="A464" s="2">
        <v>4</v>
      </c>
      <c r="B464" s="1" t="s">
        <v>157</v>
      </c>
      <c r="C464" s="4">
        <v>14</v>
      </c>
      <c r="D464" s="8">
        <v>3.11</v>
      </c>
      <c r="E464" s="4">
        <v>9</v>
      </c>
      <c r="F464" s="8">
        <v>3.02</v>
      </c>
      <c r="G464" s="4">
        <v>5</v>
      </c>
      <c r="H464" s="8">
        <v>3.36</v>
      </c>
      <c r="I464" s="4">
        <v>0</v>
      </c>
    </row>
    <row r="465" spans="1:9" x14ac:dyDescent="0.2">
      <c r="A465" s="2">
        <v>5</v>
      </c>
      <c r="B465" s="1" t="s">
        <v>122</v>
      </c>
      <c r="C465" s="4">
        <v>12</v>
      </c>
      <c r="D465" s="8">
        <v>2.67</v>
      </c>
      <c r="E465" s="4">
        <v>7</v>
      </c>
      <c r="F465" s="8">
        <v>2.35</v>
      </c>
      <c r="G465" s="4">
        <v>5</v>
      </c>
      <c r="H465" s="8">
        <v>3.36</v>
      </c>
      <c r="I465" s="4">
        <v>0</v>
      </c>
    </row>
    <row r="466" spans="1:9" x14ac:dyDescent="0.2">
      <c r="A466" s="2">
        <v>5</v>
      </c>
      <c r="B466" s="1" t="s">
        <v>202</v>
      </c>
      <c r="C466" s="4">
        <v>12</v>
      </c>
      <c r="D466" s="8">
        <v>2.67</v>
      </c>
      <c r="E466" s="4">
        <v>4</v>
      </c>
      <c r="F466" s="8">
        <v>1.34</v>
      </c>
      <c r="G466" s="4">
        <v>8</v>
      </c>
      <c r="H466" s="8">
        <v>5.37</v>
      </c>
      <c r="I466" s="4">
        <v>0</v>
      </c>
    </row>
    <row r="467" spans="1:9" x14ac:dyDescent="0.2">
      <c r="A467" s="2">
        <v>7</v>
      </c>
      <c r="B467" s="1" t="s">
        <v>206</v>
      </c>
      <c r="C467" s="4">
        <v>10</v>
      </c>
      <c r="D467" s="8">
        <v>2.2200000000000002</v>
      </c>
      <c r="E467" s="4">
        <v>8</v>
      </c>
      <c r="F467" s="8">
        <v>2.68</v>
      </c>
      <c r="G467" s="4">
        <v>2</v>
      </c>
      <c r="H467" s="8">
        <v>1.34</v>
      </c>
      <c r="I467" s="4">
        <v>0</v>
      </c>
    </row>
    <row r="468" spans="1:9" x14ac:dyDescent="0.2">
      <c r="A468" s="2">
        <v>7</v>
      </c>
      <c r="B468" s="1" t="s">
        <v>135</v>
      </c>
      <c r="C468" s="4">
        <v>10</v>
      </c>
      <c r="D468" s="8">
        <v>2.2200000000000002</v>
      </c>
      <c r="E468" s="4">
        <v>10</v>
      </c>
      <c r="F468" s="8">
        <v>3.36</v>
      </c>
      <c r="G468" s="4">
        <v>0</v>
      </c>
      <c r="H468" s="8">
        <v>0</v>
      </c>
      <c r="I468" s="4">
        <v>0</v>
      </c>
    </row>
    <row r="469" spans="1:9" x14ac:dyDescent="0.2">
      <c r="A469" s="2">
        <v>9</v>
      </c>
      <c r="B469" s="1" t="s">
        <v>123</v>
      </c>
      <c r="C469" s="4">
        <v>9</v>
      </c>
      <c r="D469" s="8">
        <v>2</v>
      </c>
      <c r="E469" s="4">
        <v>8</v>
      </c>
      <c r="F469" s="8">
        <v>2.68</v>
      </c>
      <c r="G469" s="4">
        <v>1</v>
      </c>
      <c r="H469" s="8">
        <v>0.67</v>
      </c>
      <c r="I469" s="4">
        <v>0</v>
      </c>
    </row>
    <row r="470" spans="1:9" x14ac:dyDescent="0.2">
      <c r="A470" s="2">
        <v>9</v>
      </c>
      <c r="B470" s="1" t="s">
        <v>147</v>
      </c>
      <c r="C470" s="4">
        <v>9</v>
      </c>
      <c r="D470" s="8">
        <v>2</v>
      </c>
      <c r="E470" s="4">
        <v>5</v>
      </c>
      <c r="F470" s="8">
        <v>1.68</v>
      </c>
      <c r="G470" s="4">
        <v>4</v>
      </c>
      <c r="H470" s="8">
        <v>2.68</v>
      </c>
      <c r="I470" s="4">
        <v>0</v>
      </c>
    </row>
    <row r="471" spans="1:9" x14ac:dyDescent="0.2">
      <c r="A471" s="2">
        <v>9</v>
      </c>
      <c r="B471" s="1" t="s">
        <v>127</v>
      </c>
      <c r="C471" s="4">
        <v>9</v>
      </c>
      <c r="D471" s="8">
        <v>2</v>
      </c>
      <c r="E471" s="4">
        <v>8</v>
      </c>
      <c r="F471" s="8">
        <v>2.68</v>
      </c>
      <c r="G471" s="4">
        <v>1</v>
      </c>
      <c r="H471" s="8">
        <v>0.67</v>
      </c>
      <c r="I471" s="4">
        <v>0</v>
      </c>
    </row>
    <row r="472" spans="1:9" x14ac:dyDescent="0.2">
      <c r="A472" s="2">
        <v>9</v>
      </c>
      <c r="B472" s="1" t="s">
        <v>131</v>
      </c>
      <c r="C472" s="4">
        <v>9</v>
      </c>
      <c r="D472" s="8">
        <v>2</v>
      </c>
      <c r="E472" s="4">
        <v>6</v>
      </c>
      <c r="F472" s="8">
        <v>2.0099999999999998</v>
      </c>
      <c r="G472" s="4">
        <v>3</v>
      </c>
      <c r="H472" s="8">
        <v>2.0099999999999998</v>
      </c>
      <c r="I472" s="4">
        <v>0</v>
      </c>
    </row>
    <row r="473" spans="1:9" x14ac:dyDescent="0.2">
      <c r="A473" s="2">
        <v>13</v>
      </c>
      <c r="B473" s="1" t="s">
        <v>208</v>
      </c>
      <c r="C473" s="4">
        <v>8</v>
      </c>
      <c r="D473" s="8">
        <v>1.78</v>
      </c>
      <c r="E473" s="4">
        <v>3</v>
      </c>
      <c r="F473" s="8">
        <v>1.01</v>
      </c>
      <c r="G473" s="4">
        <v>5</v>
      </c>
      <c r="H473" s="8">
        <v>3.36</v>
      </c>
      <c r="I473" s="4">
        <v>0</v>
      </c>
    </row>
    <row r="474" spans="1:9" x14ac:dyDescent="0.2">
      <c r="A474" s="2">
        <v>13</v>
      </c>
      <c r="B474" s="1" t="s">
        <v>162</v>
      </c>
      <c r="C474" s="4">
        <v>8</v>
      </c>
      <c r="D474" s="8">
        <v>1.78</v>
      </c>
      <c r="E474" s="4">
        <v>8</v>
      </c>
      <c r="F474" s="8">
        <v>2.68</v>
      </c>
      <c r="G474" s="4">
        <v>0</v>
      </c>
      <c r="H474" s="8">
        <v>0</v>
      </c>
      <c r="I474" s="4">
        <v>0</v>
      </c>
    </row>
    <row r="475" spans="1:9" x14ac:dyDescent="0.2">
      <c r="A475" s="2">
        <v>13</v>
      </c>
      <c r="B475" s="1" t="s">
        <v>142</v>
      </c>
      <c r="C475" s="4">
        <v>8</v>
      </c>
      <c r="D475" s="8">
        <v>1.78</v>
      </c>
      <c r="E475" s="4">
        <v>7</v>
      </c>
      <c r="F475" s="8">
        <v>2.35</v>
      </c>
      <c r="G475" s="4">
        <v>1</v>
      </c>
      <c r="H475" s="8">
        <v>0.67</v>
      </c>
      <c r="I475" s="4">
        <v>0</v>
      </c>
    </row>
    <row r="476" spans="1:9" x14ac:dyDescent="0.2">
      <c r="A476" s="2">
        <v>16</v>
      </c>
      <c r="B476" s="1" t="s">
        <v>207</v>
      </c>
      <c r="C476" s="4">
        <v>7</v>
      </c>
      <c r="D476" s="8">
        <v>1.56</v>
      </c>
      <c r="E476" s="4">
        <v>4</v>
      </c>
      <c r="F476" s="8">
        <v>1.34</v>
      </c>
      <c r="G476" s="4">
        <v>3</v>
      </c>
      <c r="H476" s="8">
        <v>2.0099999999999998</v>
      </c>
      <c r="I476" s="4">
        <v>0</v>
      </c>
    </row>
    <row r="477" spans="1:9" x14ac:dyDescent="0.2">
      <c r="A477" s="2">
        <v>16</v>
      </c>
      <c r="B477" s="1" t="s">
        <v>209</v>
      </c>
      <c r="C477" s="4">
        <v>7</v>
      </c>
      <c r="D477" s="8">
        <v>1.56</v>
      </c>
      <c r="E477" s="4">
        <v>6</v>
      </c>
      <c r="F477" s="8">
        <v>2.0099999999999998</v>
      </c>
      <c r="G477" s="4">
        <v>1</v>
      </c>
      <c r="H477" s="8">
        <v>0.67</v>
      </c>
      <c r="I477" s="4">
        <v>0</v>
      </c>
    </row>
    <row r="478" spans="1:9" x14ac:dyDescent="0.2">
      <c r="A478" s="2">
        <v>16</v>
      </c>
      <c r="B478" s="1" t="s">
        <v>138</v>
      </c>
      <c r="C478" s="4">
        <v>7</v>
      </c>
      <c r="D478" s="8">
        <v>1.56</v>
      </c>
      <c r="E478" s="4">
        <v>7</v>
      </c>
      <c r="F478" s="8">
        <v>2.35</v>
      </c>
      <c r="G478" s="4">
        <v>0</v>
      </c>
      <c r="H478" s="8">
        <v>0</v>
      </c>
      <c r="I478" s="4">
        <v>0</v>
      </c>
    </row>
    <row r="479" spans="1:9" x14ac:dyDescent="0.2">
      <c r="A479" s="2">
        <v>19</v>
      </c>
      <c r="B479" s="1" t="s">
        <v>121</v>
      </c>
      <c r="C479" s="4">
        <v>6</v>
      </c>
      <c r="D479" s="8">
        <v>1.33</v>
      </c>
      <c r="E479" s="4">
        <v>3</v>
      </c>
      <c r="F479" s="8">
        <v>1.01</v>
      </c>
      <c r="G479" s="4">
        <v>3</v>
      </c>
      <c r="H479" s="8">
        <v>2.0099999999999998</v>
      </c>
      <c r="I479" s="4">
        <v>0</v>
      </c>
    </row>
    <row r="480" spans="1:9" x14ac:dyDescent="0.2">
      <c r="A480" s="2">
        <v>19</v>
      </c>
      <c r="B480" s="1" t="s">
        <v>124</v>
      </c>
      <c r="C480" s="4">
        <v>6</v>
      </c>
      <c r="D480" s="8">
        <v>1.33</v>
      </c>
      <c r="E480" s="4">
        <v>2</v>
      </c>
      <c r="F480" s="8">
        <v>0.67</v>
      </c>
      <c r="G480" s="4">
        <v>4</v>
      </c>
      <c r="H480" s="8">
        <v>2.68</v>
      </c>
      <c r="I480" s="4">
        <v>0</v>
      </c>
    </row>
    <row r="481" spans="1:9" x14ac:dyDescent="0.2">
      <c r="A481" s="2">
        <v>19</v>
      </c>
      <c r="B481" s="1" t="s">
        <v>144</v>
      </c>
      <c r="C481" s="4">
        <v>6</v>
      </c>
      <c r="D481" s="8">
        <v>1.33</v>
      </c>
      <c r="E481" s="4">
        <v>4</v>
      </c>
      <c r="F481" s="8">
        <v>1.34</v>
      </c>
      <c r="G481" s="4">
        <v>2</v>
      </c>
      <c r="H481" s="8">
        <v>1.34</v>
      </c>
      <c r="I481" s="4">
        <v>0</v>
      </c>
    </row>
    <row r="482" spans="1:9" x14ac:dyDescent="0.2">
      <c r="A482" s="2">
        <v>19</v>
      </c>
      <c r="B482" s="1" t="s">
        <v>210</v>
      </c>
      <c r="C482" s="4">
        <v>6</v>
      </c>
      <c r="D482" s="8">
        <v>1.33</v>
      </c>
      <c r="E482" s="4">
        <v>1</v>
      </c>
      <c r="F482" s="8">
        <v>0.34</v>
      </c>
      <c r="G482" s="4">
        <v>5</v>
      </c>
      <c r="H482" s="8">
        <v>3.36</v>
      </c>
      <c r="I482" s="4">
        <v>0</v>
      </c>
    </row>
    <row r="483" spans="1:9" x14ac:dyDescent="0.2">
      <c r="A483" s="2">
        <v>19</v>
      </c>
      <c r="B483" s="1" t="s">
        <v>126</v>
      </c>
      <c r="C483" s="4">
        <v>6</v>
      </c>
      <c r="D483" s="8">
        <v>1.33</v>
      </c>
      <c r="E483" s="4">
        <v>6</v>
      </c>
      <c r="F483" s="8">
        <v>2.0099999999999998</v>
      </c>
      <c r="G483" s="4">
        <v>0</v>
      </c>
      <c r="H483" s="8">
        <v>0</v>
      </c>
      <c r="I483" s="4">
        <v>0</v>
      </c>
    </row>
    <row r="484" spans="1:9" x14ac:dyDescent="0.2">
      <c r="A484" s="2">
        <v>19</v>
      </c>
      <c r="B484" s="1" t="s">
        <v>129</v>
      </c>
      <c r="C484" s="4">
        <v>6</v>
      </c>
      <c r="D484" s="8">
        <v>1.33</v>
      </c>
      <c r="E484" s="4">
        <v>5</v>
      </c>
      <c r="F484" s="8">
        <v>1.68</v>
      </c>
      <c r="G484" s="4">
        <v>1</v>
      </c>
      <c r="H484" s="8">
        <v>0.67</v>
      </c>
      <c r="I484" s="4">
        <v>0</v>
      </c>
    </row>
    <row r="485" spans="1:9" x14ac:dyDescent="0.2">
      <c r="A485" s="1"/>
      <c r="C485" s="4"/>
      <c r="D485" s="8"/>
      <c r="E485" s="4"/>
      <c r="F485" s="8"/>
      <c r="G485" s="4"/>
      <c r="H485" s="8"/>
      <c r="I485" s="4"/>
    </row>
    <row r="486" spans="1:9" x14ac:dyDescent="0.2">
      <c r="A486" s="1" t="s">
        <v>20</v>
      </c>
      <c r="C486" s="4"/>
      <c r="D486" s="8"/>
      <c r="E486" s="4"/>
      <c r="F486" s="8"/>
      <c r="G486" s="4"/>
      <c r="H486" s="8"/>
      <c r="I486" s="4"/>
    </row>
    <row r="487" spans="1:9" x14ac:dyDescent="0.2">
      <c r="A487" s="2">
        <v>1</v>
      </c>
      <c r="B487" s="1" t="s">
        <v>136</v>
      </c>
      <c r="C487" s="4">
        <v>33</v>
      </c>
      <c r="D487" s="8">
        <v>6.2</v>
      </c>
      <c r="E487" s="4">
        <v>32</v>
      </c>
      <c r="F487" s="8">
        <v>9.73</v>
      </c>
      <c r="G487" s="4">
        <v>1</v>
      </c>
      <c r="H487" s="8">
        <v>0.51</v>
      </c>
      <c r="I487" s="4">
        <v>0</v>
      </c>
    </row>
    <row r="488" spans="1:9" x14ac:dyDescent="0.2">
      <c r="A488" s="2">
        <v>2</v>
      </c>
      <c r="B488" s="1" t="s">
        <v>152</v>
      </c>
      <c r="C488" s="4">
        <v>27</v>
      </c>
      <c r="D488" s="8">
        <v>5.08</v>
      </c>
      <c r="E488" s="4">
        <v>17</v>
      </c>
      <c r="F488" s="8">
        <v>5.17</v>
      </c>
      <c r="G488" s="4">
        <v>10</v>
      </c>
      <c r="H488" s="8">
        <v>5.05</v>
      </c>
      <c r="I488" s="4">
        <v>0</v>
      </c>
    </row>
    <row r="489" spans="1:9" x14ac:dyDescent="0.2">
      <c r="A489" s="2">
        <v>3</v>
      </c>
      <c r="B489" s="1" t="s">
        <v>122</v>
      </c>
      <c r="C489" s="4">
        <v>22</v>
      </c>
      <c r="D489" s="8">
        <v>4.1399999999999997</v>
      </c>
      <c r="E489" s="4">
        <v>14</v>
      </c>
      <c r="F489" s="8">
        <v>4.26</v>
      </c>
      <c r="G489" s="4">
        <v>8</v>
      </c>
      <c r="H489" s="8">
        <v>4.04</v>
      </c>
      <c r="I489" s="4">
        <v>0</v>
      </c>
    </row>
    <row r="490" spans="1:9" x14ac:dyDescent="0.2">
      <c r="A490" s="2">
        <v>4</v>
      </c>
      <c r="B490" s="1" t="s">
        <v>132</v>
      </c>
      <c r="C490" s="4">
        <v>18</v>
      </c>
      <c r="D490" s="8">
        <v>3.38</v>
      </c>
      <c r="E490" s="4">
        <v>16</v>
      </c>
      <c r="F490" s="8">
        <v>4.8600000000000003</v>
      </c>
      <c r="G490" s="4">
        <v>2</v>
      </c>
      <c r="H490" s="8">
        <v>1.01</v>
      </c>
      <c r="I490" s="4">
        <v>0</v>
      </c>
    </row>
    <row r="491" spans="1:9" x14ac:dyDescent="0.2">
      <c r="A491" s="2">
        <v>5</v>
      </c>
      <c r="B491" s="1" t="s">
        <v>126</v>
      </c>
      <c r="C491" s="4">
        <v>16</v>
      </c>
      <c r="D491" s="8">
        <v>3.01</v>
      </c>
      <c r="E491" s="4">
        <v>13</v>
      </c>
      <c r="F491" s="8">
        <v>3.95</v>
      </c>
      <c r="G491" s="4">
        <v>3</v>
      </c>
      <c r="H491" s="8">
        <v>1.52</v>
      </c>
      <c r="I491" s="4">
        <v>0</v>
      </c>
    </row>
    <row r="492" spans="1:9" x14ac:dyDescent="0.2">
      <c r="A492" s="2">
        <v>5</v>
      </c>
      <c r="B492" s="1" t="s">
        <v>131</v>
      </c>
      <c r="C492" s="4">
        <v>16</v>
      </c>
      <c r="D492" s="8">
        <v>3.01</v>
      </c>
      <c r="E492" s="4">
        <v>10</v>
      </c>
      <c r="F492" s="8">
        <v>3.04</v>
      </c>
      <c r="G492" s="4">
        <v>6</v>
      </c>
      <c r="H492" s="8">
        <v>3.03</v>
      </c>
      <c r="I492" s="4">
        <v>0</v>
      </c>
    </row>
    <row r="493" spans="1:9" x14ac:dyDescent="0.2">
      <c r="A493" s="2">
        <v>7</v>
      </c>
      <c r="B493" s="1" t="s">
        <v>135</v>
      </c>
      <c r="C493" s="4">
        <v>15</v>
      </c>
      <c r="D493" s="8">
        <v>2.82</v>
      </c>
      <c r="E493" s="4">
        <v>15</v>
      </c>
      <c r="F493" s="8">
        <v>4.5599999999999996</v>
      </c>
      <c r="G493" s="4">
        <v>0</v>
      </c>
      <c r="H493" s="8">
        <v>0</v>
      </c>
      <c r="I493" s="4">
        <v>0</v>
      </c>
    </row>
    <row r="494" spans="1:9" x14ac:dyDescent="0.2">
      <c r="A494" s="2">
        <v>8</v>
      </c>
      <c r="B494" s="1" t="s">
        <v>120</v>
      </c>
      <c r="C494" s="4">
        <v>14</v>
      </c>
      <c r="D494" s="8">
        <v>2.63</v>
      </c>
      <c r="E494" s="4">
        <v>4</v>
      </c>
      <c r="F494" s="8">
        <v>1.22</v>
      </c>
      <c r="G494" s="4">
        <v>10</v>
      </c>
      <c r="H494" s="8">
        <v>5.05</v>
      </c>
      <c r="I494" s="4">
        <v>0</v>
      </c>
    </row>
    <row r="495" spans="1:9" x14ac:dyDescent="0.2">
      <c r="A495" s="2">
        <v>9</v>
      </c>
      <c r="B495" s="1" t="s">
        <v>125</v>
      </c>
      <c r="C495" s="4">
        <v>13</v>
      </c>
      <c r="D495" s="8">
        <v>2.44</v>
      </c>
      <c r="E495" s="4">
        <v>11</v>
      </c>
      <c r="F495" s="8">
        <v>3.34</v>
      </c>
      <c r="G495" s="4">
        <v>2</v>
      </c>
      <c r="H495" s="8">
        <v>1.01</v>
      </c>
      <c r="I495" s="4">
        <v>0</v>
      </c>
    </row>
    <row r="496" spans="1:9" x14ac:dyDescent="0.2">
      <c r="A496" s="2">
        <v>9</v>
      </c>
      <c r="B496" s="1" t="s">
        <v>129</v>
      </c>
      <c r="C496" s="4">
        <v>13</v>
      </c>
      <c r="D496" s="8">
        <v>2.44</v>
      </c>
      <c r="E496" s="4">
        <v>10</v>
      </c>
      <c r="F496" s="8">
        <v>3.04</v>
      </c>
      <c r="G496" s="4">
        <v>3</v>
      </c>
      <c r="H496" s="8">
        <v>1.52</v>
      </c>
      <c r="I496" s="4">
        <v>0</v>
      </c>
    </row>
    <row r="497" spans="1:9" x14ac:dyDescent="0.2">
      <c r="A497" s="2">
        <v>11</v>
      </c>
      <c r="B497" s="1" t="s">
        <v>153</v>
      </c>
      <c r="C497" s="4">
        <v>12</v>
      </c>
      <c r="D497" s="8">
        <v>2.2599999999999998</v>
      </c>
      <c r="E497" s="4">
        <v>9</v>
      </c>
      <c r="F497" s="8">
        <v>2.74</v>
      </c>
      <c r="G497" s="4">
        <v>3</v>
      </c>
      <c r="H497" s="8">
        <v>1.52</v>
      </c>
      <c r="I497" s="4">
        <v>0</v>
      </c>
    </row>
    <row r="498" spans="1:9" x14ac:dyDescent="0.2">
      <c r="A498" s="2">
        <v>12</v>
      </c>
      <c r="B498" s="1" t="s">
        <v>156</v>
      </c>
      <c r="C498" s="4">
        <v>10</v>
      </c>
      <c r="D498" s="8">
        <v>1.88</v>
      </c>
      <c r="E498" s="4">
        <v>9</v>
      </c>
      <c r="F498" s="8">
        <v>2.74</v>
      </c>
      <c r="G498" s="4">
        <v>1</v>
      </c>
      <c r="H498" s="8">
        <v>0.51</v>
      </c>
      <c r="I498" s="4">
        <v>0</v>
      </c>
    </row>
    <row r="499" spans="1:9" x14ac:dyDescent="0.2">
      <c r="A499" s="2">
        <v>12</v>
      </c>
      <c r="B499" s="1" t="s">
        <v>127</v>
      </c>
      <c r="C499" s="4">
        <v>10</v>
      </c>
      <c r="D499" s="8">
        <v>1.88</v>
      </c>
      <c r="E499" s="4">
        <v>4</v>
      </c>
      <c r="F499" s="8">
        <v>1.22</v>
      </c>
      <c r="G499" s="4">
        <v>6</v>
      </c>
      <c r="H499" s="8">
        <v>3.03</v>
      </c>
      <c r="I499" s="4">
        <v>0</v>
      </c>
    </row>
    <row r="500" spans="1:9" x14ac:dyDescent="0.2">
      <c r="A500" s="2">
        <v>14</v>
      </c>
      <c r="B500" s="1" t="s">
        <v>121</v>
      </c>
      <c r="C500" s="4">
        <v>9</v>
      </c>
      <c r="D500" s="8">
        <v>1.69</v>
      </c>
      <c r="E500" s="4">
        <v>4</v>
      </c>
      <c r="F500" s="8">
        <v>1.22</v>
      </c>
      <c r="G500" s="4">
        <v>5</v>
      </c>
      <c r="H500" s="8">
        <v>2.5299999999999998</v>
      </c>
      <c r="I500" s="4">
        <v>0</v>
      </c>
    </row>
    <row r="501" spans="1:9" x14ac:dyDescent="0.2">
      <c r="A501" s="2">
        <v>14</v>
      </c>
      <c r="B501" s="1" t="s">
        <v>185</v>
      </c>
      <c r="C501" s="4">
        <v>9</v>
      </c>
      <c r="D501" s="8">
        <v>1.69</v>
      </c>
      <c r="E501" s="4">
        <v>8</v>
      </c>
      <c r="F501" s="8">
        <v>2.4300000000000002</v>
      </c>
      <c r="G501" s="4">
        <v>1</v>
      </c>
      <c r="H501" s="8">
        <v>0.51</v>
      </c>
      <c r="I501" s="4">
        <v>0</v>
      </c>
    </row>
    <row r="502" spans="1:9" x14ac:dyDescent="0.2">
      <c r="A502" s="2">
        <v>14</v>
      </c>
      <c r="B502" s="1" t="s">
        <v>162</v>
      </c>
      <c r="C502" s="4">
        <v>9</v>
      </c>
      <c r="D502" s="8">
        <v>1.69</v>
      </c>
      <c r="E502" s="4">
        <v>1</v>
      </c>
      <c r="F502" s="8">
        <v>0.3</v>
      </c>
      <c r="G502" s="4">
        <v>8</v>
      </c>
      <c r="H502" s="8">
        <v>4.04</v>
      </c>
      <c r="I502" s="4">
        <v>0</v>
      </c>
    </row>
    <row r="503" spans="1:9" x14ac:dyDescent="0.2">
      <c r="A503" s="2">
        <v>14</v>
      </c>
      <c r="B503" s="1" t="s">
        <v>211</v>
      </c>
      <c r="C503" s="4">
        <v>9</v>
      </c>
      <c r="D503" s="8">
        <v>1.69</v>
      </c>
      <c r="E503" s="4">
        <v>9</v>
      </c>
      <c r="F503" s="8">
        <v>2.74</v>
      </c>
      <c r="G503" s="4">
        <v>0</v>
      </c>
      <c r="H503" s="8">
        <v>0</v>
      </c>
      <c r="I503" s="4">
        <v>0</v>
      </c>
    </row>
    <row r="504" spans="1:9" x14ac:dyDescent="0.2">
      <c r="A504" s="2">
        <v>14</v>
      </c>
      <c r="B504" s="1" t="s">
        <v>133</v>
      </c>
      <c r="C504" s="4">
        <v>9</v>
      </c>
      <c r="D504" s="8">
        <v>1.69</v>
      </c>
      <c r="E504" s="4">
        <v>9</v>
      </c>
      <c r="F504" s="8">
        <v>2.74</v>
      </c>
      <c r="G504" s="4">
        <v>0</v>
      </c>
      <c r="H504" s="8">
        <v>0</v>
      </c>
      <c r="I504" s="4">
        <v>0</v>
      </c>
    </row>
    <row r="505" spans="1:9" x14ac:dyDescent="0.2">
      <c r="A505" s="2">
        <v>14</v>
      </c>
      <c r="B505" s="1" t="s">
        <v>189</v>
      </c>
      <c r="C505" s="4">
        <v>9</v>
      </c>
      <c r="D505" s="8">
        <v>1.69</v>
      </c>
      <c r="E505" s="4">
        <v>8</v>
      </c>
      <c r="F505" s="8">
        <v>2.4300000000000002</v>
      </c>
      <c r="G505" s="4">
        <v>1</v>
      </c>
      <c r="H505" s="8">
        <v>0.51</v>
      </c>
      <c r="I505" s="4">
        <v>0</v>
      </c>
    </row>
    <row r="506" spans="1:9" x14ac:dyDescent="0.2">
      <c r="A506" s="2">
        <v>20</v>
      </c>
      <c r="B506" s="1" t="s">
        <v>158</v>
      </c>
      <c r="C506" s="4">
        <v>8</v>
      </c>
      <c r="D506" s="8">
        <v>1.5</v>
      </c>
      <c r="E506" s="4">
        <v>4</v>
      </c>
      <c r="F506" s="8">
        <v>1.22</v>
      </c>
      <c r="G506" s="4">
        <v>4</v>
      </c>
      <c r="H506" s="8">
        <v>2.02</v>
      </c>
      <c r="I506" s="4">
        <v>0</v>
      </c>
    </row>
    <row r="507" spans="1:9" x14ac:dyDescent="0.2">
      <c r="A507" s="2">
        <v>20</v>
      </c>
      <c r="B507" s="1" t="s">
        <v>130</v>
      </c>
      <c r="C507" s="4">
        <v>8</v>
      </c>
      <c r="D507" s="8">
        <v>1.5</v>
      </c>
      <c r="E507" s="4">
        <v>2</v>
      </c>
      <c r="F507" s="8">
        <v>0.61</v>
      </c>
      <c r="G507" s="4">
        <v>6</v>
      </c>
      <c r="H507" s="8">
        <v>3.03</v>
      </c>
      <c r="I507" s="4">
        <v>0</v>
      </c>
    </row>
    <row r="508" spans="1:9" x14ac:dyDescent="0.2">
      <c r="A508" s="1"/>
      <c r="C508" s="4"/>
      <c r="D508" s="8"/>
      <c r="E508" s="4"/>
      <c r="F508" s="8"/>
      <c r="G508" s="4"/>
      <c r="H508" s="8"/>
      <c r="I508" s="4"/>
    </row>
    <row r="509" spans="1:9" x14ac:dyDescent="0.2">
      <c r="A509" s="1" t="s">
        <v>21</v>
      </c>
      <c r="C509" s="4"/>
      <c r="D509" s="8"/>
      <c r="E509" s="4"/>
      <c r="F509" s="8"/>
      <c r="G509" s="4"/>
      <c r="H509" s="8"/>
      <c r="I509" s="4"/>
    </row>
    <row r="510" spans="1:9" x14ac:dyDescent="0.2">
      <c r="A510" s="2">
        <v>1</v>
      </c>
      <c r="B510" s="1" t="s">
        <v>122</v>
      </c>
      <c r="C510" s="4">
        <v>20</v>
      </c>
      <c r="D510" s="8">
        <v>7.02</v>
      </c>
      <c r="E510" s="4">
        <v>14</v>
      </c>
      <c r="F510" s="8">
        <v>8.92</v>
      </c>
      <c r="G510" s="4">
        <v>6</v>
      </c>
      <c r="H510" s="8">
        <v>4.92</v>
      </c>
      <c r="I510" s="4">
        <v>0</v>
      </c>
    </row>
    <row r="511" spans="1:9" x14ac:dyDescent="0.2">
      <c r="A511" s="2">
        <v>2</v>
      </c>
      <c r="B511" s="1" t="s">
        <v>132</v>
      </c>
      <c r="C511" s="4">
        <v>14</v>
      </c>
      <c r="D511" s="8">
        <v>4.91</v>
      </c>
      <c r="E511" s="4">
        <v>13</v>
      </c>
      <c r="F511" s="8">
        <v>8.2799999999999994</v>
      </c>
      <c r="G511" s="4">
        <v>1</v>
      </c>
      <c r="H511" s="8">
        <v>0.82</v>
      </c>
      <c r="I511" s="4">
        <v>0</v>
      </c>
    </row>
    <row r="512" spans="1:9" x14ac:dyDescent="0.2">
      <c r="A512" s="2">
        <v>3</v>
      </c>
      <c r="B512" s="1" t="s">
        <v>120</v>
      </c>
      <c r="C512" s="4">
        <v>13</v>
      </c>
      <c r="D512" s="8">
        <v>4.5599999999999996</v>
      </c>
      <c r="E512" s="4">
        <v>4</v>
      </c>
      <c r="F512" s="8">
        <v>2.5499999999999998</v>
      </c>
      <c r="G512" s="4">
        <v>9</v>
      </c>
      <c r="H512" s="8">
        <v>7.38</v>
      </c>
      <c r="I512" s="4">
        <v>0</v>
      </c>
    </row>
    <row r="513" spans="1:9" x14ac:dyDescent="0.2">
      <c r="A513" s="2">
        <v>3</v>
      </c>
      <c r="B513" s="1" t="s">
        <v>121</v>
      </c>
      <c r="C513" s="4">
        <v>13</v>
      </c>
      <c r="D513" s="8">
        <v>4.5599999999999996</v>
      </c>
      <c r="E513" s="4">
        <v>4</v>
      </c>
      <c r="F513" s="8">
        <v>2.5499999999999998</v>
      </c>
      <c r="G513" s="4">
        <v>9</v>
      </c>
      <c r="H513" s="8">
        <v>7.38</v>
      </c>
      <c r="I513" s="4">
        <v>0</v>
      </c>
    </row>
    <row r="514" spans="1:9" x14ac:dyDescent="0.2">
      <c r="A514" s="2">
        <v>5</v>
      </c>
      <c r="B514" s="1" t="s">
        <v>152</v>
      </c>
      <c r="C514" s="4">
        <v>11</v>
      </c>
      <c r="D514" s="8">
        <v>3.86</v>
      </c>
      <c r="E514" s="4">
        <v>8</v>
      </c>
      <c r="F514" s="8">
        <v>5.0999999999999996</v>
      </c>
      <c r="G514" s="4">
        <v>3</v>
      </c>
      <c r="H514" s="8">
        <v>2.46</v>
      </c>
      <c r="I514" s="4">
        <v>0</v>
      </c>
    </row>
    <row r="515" spans="1:9" x14ac:dyDescent="0.2">
      <c r="A515" s="2">
        <v>5</v>
      </c>
      <c r="B515" s="1" t="s">
        <v>136</v>
      </c>
      <c r="C515" s="4">
        <v>11</v>
      </c>
      <c r="D515" s="8">
        <v>3.86</v>
      </c>
      <c r="E515" s="4">
        <v>11</v>
      </c>
      <c r="F515" s="8">
        <v>7.01</v>
      </c>
      <c r="G515" s="4">
        <v>0</v>
      </c>
      <c r="H515" s="8">
        <v>0</v>
      </c>
      <c r="I515" s="4">
        <v>0</v>
      </c>
    </row>
    <row r="516" spans="1:9" x14ac:dyDescent="0.2">
      <c r="A516" s="2">
        <v>7</v>
      </c>
      <c r="B516" s="1" t="s">
        <v>148</v>
      </c>
      <c r="C516" s="4">
        <v>9</v>
      </c>
      <c r="D516" s="8">
        <v>3.16</v>
      </c>
      <c r="E516" s="4">
        <v>8</v>
      </c>
      <c r="F516" s="8">
        <v>5.0999999999999996</v>
      </c>
      <c r="G516" s="4">
        <v>1</v>
      </c>
      <c r="H516" s="8">
        <v>0.82</v>
      </c>
      <c r="I516" s="4">
        <v>0</v>
      </c>
    </row>
    <row r="517" spans="1:9" x14ac:dyDescent="0.2">
      <c r="A517" s="2">
        <v>8</v>
      </c>
      <c r="B517" s="1" t="s">
        <v>123</v>
      </c>
      <c r="C517" s="4">
        <v>8</v>
      </c>
      <c r="D517" s="8">
        <v>2.81</v>
      </c>
      <c r="E517" s="4">
        <v>3</v>
      </c>
      <c r="F517" s="8">
        <v>1.91</v>
      </c>
      <c r="G517" s="4">
        <v>5</v>
      </c>
      <c r="H517" s="8">
        <v>4.0999999999999996</v>
      </c>
      <c r="I517" s="4">
        <v>0</v>
      </c>
    </row>
    <row r="518" spans="1:9" x14ac:dyDescent="0.2">
      <c r="A518" s="2">
        <v>9</v>
      </c>
      <c r="B518" s="1" t="s">
        <v>131</v>
      </c>
      <c r="C518" s="4">
        <v>7</v>
      </c>
      <c r="D518" s="8">
        <v>2.46</v>
      </c>
      <c r="E518" s="4">
        <v>3</v>
      </c>
      <c r="F518" s="8">
        <v>1.91</v>
      </c>
      <c r="G518" s="4">
        <v>4</v>
      </c>
      <c r="H518" s="8">
        <v>3.28</v>
      </c>
      <c r="I518" s="4">
        <v>0</v>
      </c>
    </row>
    <row r="519" spans="1:9" x14ac:dyDescent="0.2">
      <c r="A519" s="2">
        <v>9</v>
      </c>
      <c r="B519" s="1" t="s">
        <v>215</v>
      </c>
      <c r="C519" s="4">
        <v>7</v>
      </c>
      <c r="D519" s="8">
        <v>2.46</v>
      </c>
      <c r="E519" s="4">
        <v>2</v>
      </c>
      <c r="F519" s="8">
        <v>1.27</v>
      </c>
      <c r="G519" s="4">
        <v>5</v>
      </c>
      <c r="H519" s="8">
        <v>4.0999999999999996</v>
      </c>
      <c r="I519" s="4">
        <v>0</v>
      </c>
    </row>
    <row r="520" spans="1:9" x14ac:dyDescent="0.2">
      <c r="A520" s="2">
        <v>9</v>
      </c>
      <c r="B520" s="1" t="s">
        <v>135</v>
      </c>
      <c r="C520" s="4">
        <v>7</v>
      </c>
      <c r="D520" s="8">
        <v>2.46</v>
      </c>
      <c r="E520" s="4">
        <v>7</v>
      </c>
      <c r="F520" s="8">
        <v>4.46</v>
      </c>
      <c r="G520" s="4">
        <v>0</v>
      </c>
      <c r="H520" s="8">
        <v>0</v>
      </c>
      <c r="I520" s="4">
        <v>0</v>
      </c>
    </row>
    <row r="521" spans="1:9" x14ac:dyDescent="0.2">
      <c r="A521" s="2">
        <v>12</v>
      </c>
      <c r="B521" s="1" t="s">
        <v>156</v>
      </c>
      <c r="C521" s="4">
        <v>6</v>
      </c>
      <c r="D521" s="8">
        <v>2.11</v>
      </c>
      <c r="E521" s="4">
        <v>6</v>
      </c>
      <c r="F521" s="8">
        <v>3.82</v>
      </c>
      <c r="G521" s="4">
        <v>0</v>
      </c>
      <c r="H521" s="8">
        <v>0</v>
      </c>
      <c r="I521" s="4">
        <v>0</v>
      </c>
    </row>
    <row r="522" spans="1:9" x14ac:dyDescent="0.2">
      <c r="A522" s="2">
        <v>12</v>
      </c>
      <c r="B522" s="1" t="s">
        <v>127</v>
      </c>
      <c r="C522" s="4">
        <v>6</v>
      </c>
      <c r="D522" s="8">
        <v>2.11</v>
      </c>
      <c r="E522" s="4">
        <v>2</v>
      </c>
      <c r="F522" s="8">
        <v>1.27</v>
      </c>
      <c r="G522" s="4">
        <v>4</v>
      </c>
      <c r="H522" s="8">
        <v>3.28</v>
      </c>
      <c r="I522" s="4">
        <v>0</v>
      </c>
    </row>
    <row r="523" spans="1:9" x14ac:dyDescent="0.2">
      <c r="A523" s="2">
        <v>12</v>
      </c>
      <c r="B523" s="1" t="s">
        <v>128</v>
      </c>
      <c r="C523" s="4">
        <v>6</v>
      </c>
      <c r="D523" s="8">
        <v>2.11</v>
      </c>
      <c r="E523" s="4">
        <v>4</v>
      </c>
      <c r="F523" s="8">
        <v>2.5499999999999998</v>
      </c>
      <c r="G523" s="4">
        <v>2</v>
      </c>
      <c r="H523" s="8">
        <v>1.64</v>
      </c>
      <c r="I523" s="4">
        <v>0</v>
      </c>
    </row>
    <row r="524" spans="1:9" x14ac:dyDescent="0.2">
      <c r="A524" s="2">
        <v>12</v>
      </c>
      <c r="B524" s="1" t="s">
        <v>129</v>
      </c>
      <c r="C524" s="4">
        <v>6</v>
      </c>
      <c r="D524" s="8">
        <v>2.11</v>
      </c>
      <c r="E524" s="4">
        <v>3</v>
      </c>
      <c r="F524" s="8">
        <v>1.91</v>
      </c>
      <c r="G524" s="4">
        <v>3</v>
      </c>
      <c r="H524" s="8">
        <v>2.46</v>
      </c>
      <c r="I524" s="4">
        <v>0</v>
      </c>
    </row>
    <row r="525" spans="1:9" x14ac:dyDescent="0.2">
      <c r="A525" s="2">
        <v>12</v>
      </c>
      <c r="B525" s="1" t="s">
        <v>213</v>
      </c>
      <c r="C525" s="4">
        <v>6</v>
      </c>
      <c r="D525" s="8">
        <v>2.11</v>
      </c>
      <c r="E525" s="4">
        <v>2</v>
      </c>
      <c r="F525" s="8">
        <v>1.27</v>
      </c>
      <c r="G525" s="4">
        <v>4</v>
      </c>
      <c r="H525" s="8">
        <v>3.28</v>
      </c>
      <c r="I525" s="4">
        <v>0</v>
      </c>
    </row>
    <row r="526" spans="1:9" x14ac:dyDescent="0.2">
      <c r="A526" s="2">
        <v>17</v>
      </c>
      <c r="B526" s="1" t="s">
        <v>126</v>
      </c>
      <c r="C526" s="4">
        <v>5</v>
      </c>
      <c r="D526" s="8">
        <v>1.75</v>
      </c>
      <c r="E526" s="4">
        <v>3</v>
      </c>
      <c r="F526" s="8">
        <v>1.91</v>
      </c>
      <c r="G526" s="4">
        <v>2</v>
      </c>
      <c r="H526" s="8">
        <v>1.64</v>
      </c>
      <c r="I526" s="4">
        <v>0</v>
      </c>
    </row>
    <row r="527" spans="1:9" x14ac:dyDescent="0.2">
      <c r="A527" s="2">
        <v>18</v>
      </c>
      <c r="B527" s="1" t="s">
        <v>163</v>
      </c>
      <c r="C527" s="4">
        <v>4</v>
      </c>
      <c r="D527" s="8">
        <v>1.4</v>
      </c>
      <c r="E527" s="4">
        <v>3</v>
      </c>
      <c r="F527" s="8">
        <v>1.91</v>
      </c>
      <c r="G527" s="4">
        <v>1</v>
      </c>
      <c r="H527" s="8">
        <v>0.82</v>
      </c>
      <c r="I527" s="4">
        <v>0</v>
      </c>
    </row>
    <row r="528" spans="1:9" x14ac:dyDescent="0.2">
      <c r="A528" s="2">
        <v>18</v>
      </c>
      <c r="B528" s="1" t="s">
        <v>124</v>
      </c>
      <c r="C528" s="4">
        <v>4</v>
      </c>
      <c r="D528" s="8">
        <v>1.4</v>
      </c>
      <c r="E528" s="4">
        <v>2</v>
      </c>
      <c r="F528" s="8">
        <v>1.27</v>
      </c>
      <c r="G528" s="4">
        <v>2</v>
      </c>
      <c r="H528" s="8">
        <v>1.64</v>
      </c>
      <c r="I528" s="4">
        <v>0</v>
      </c>
    </row>
    <row r="529" spans="1:9" x14ac:dyDescent="0.2">
      <c r="A529" s="2">
        <v>18</v>
      </c>
      <c r="B529" s="1" t="s">
        <v>212</v>
      </c>
      <c r="C529" s="4">
        <v>4</v>
      </c>
      <c r="D529" s="8">
        <v>1.4</v>
      </c>
      <c r="E529" s="4">
        <v>3</v>
      </c>
      <c r="F529" s="8">
        <v>1.91</v>
      </c>
      <c r="G529" s="4">
        <v>1</v>
      </c>
      <c r="H529" s="8">
        <v>0.82</v>
      </c>
      <c r="I529" s="4">
        <v>0</v>
      </c>
    </row>
    <row r="530" spans="1:9" x14ac:dyDescent="0.2">
      <c r="A530" s="2">
        <v>18</v>
      </c>
      <c r="B530" s="1" t="s">
        <v>162</v>
      </c>
      <c r="C530" s="4">
        <v>4</v>
      </c>
      <c r="D530" s="8">
        <v>1.4</v>
      </c>
      <c r="E530" s="4">
        <v>0</v>
      </c>
      <c r="F530" s="8">
        <v>0</v>
      </c>
      <c r="G530" s="4">
        <v>4</v>
      </c>
      <c r="H530" s="8">
        <v>3.28</v>
      </c>
      <c r="I530" s="4">
        <v>0</v>
      </c>
    </row>
    <row r="531" spans="1:9" x14ac:dyDescent="0.2">
      <c r="A531" s="2">
        <v>18</v>
      </c>
      <c r="B531" s="1" t="s">
        <v>130</v>
      </c>
      <c r="C531" s="4">
        <v>4</v>
      </c>
      <c r="D531" s="8">
        <v>1.4</v>
      </c>
      <c r="E531" s="4">
        <v>1</v>
      </c>
      <c r="F531" s="8">
        <v>0.64</v>
      </c>
      <c r="G531" s="4">
        <v>3</v>
      </c>
      <c r="H531" s="8">
        <v>2.46</v>
      </c>
      <c r="I531" s="4">
        <v>0</v>
      </c>
    </row>
    <row r="532" spans="1:9" x14ac:dyDescent="0.2">
      <c r="A532" s="2">
        <v>18</v>
      </c>
      <c r="B532" s="1" t="s">
        <v>214</v>
      </c>
      <c r="C532" s="4">
        <v>4</v>
      </c>
      <c r="D532" s="8">
        <v>1.4</v>
      </c>
      <c r="E532" s="4">
        <v>4</v>
      </c>
      <c r="F532" s="8">
        <v>2.5499999999999998</v>
      </c>
      <c r="G532" s="4">
        <v>0</v>
      </c>
      <c r="H532" s="8">
        <v>0</v>
      </c>
      <c r="I532" s="4">
        <v>0</v>
      </c>
    </row>
    <row r="533" spans="1:9" x14ac:dyDescent="0.2">
      <c r="A533" s="2">
        <v>18</v>
      </c>
      <c r="B533" s="1" t="s">
        <v>141</v>
      </c>
      <c r="C533" s="4">
        <v>4</v>
      </c>
      <c r="D533" s="8">
        <v>1.4</v>
      </c>
      <c r="E533" s="4">
        <v>1</v>
      </c>
      <c r="F533" s="8">
        <v>0.64</v>
      </c>
      <c r="G533" s="4">
        <v>1</v>
      </c>
      <c r="H533" s="8">
        <v>0.82</v>
      </c>
      <c r="I533" s="4">
        <v>0</v>
      </c>
    </row>
    <row r="534" spans="1:9" x14ac:dyDescent="0.2">
      <c r="A534" s="2">
        <v>18</v>
      </c>
      <c r="B534" s="1" t="s">
        <v>155</v>
      </c>
      <c r="C534" s="4">
        <v>4</v>
      </c>
      <c r="D534" s="8">
        <v>1.4</v>
      </c>
      <c r="E534" s="4">
        <v>3</v>
      </c>
      <c r="F534" s="8">
        <v>1.91</v>
      </c>
      <c r="G534" s="4">
        <v>1</v>
      </c>
      <c r="H534" s="8">
        <v>0.82</v>
      </c>
      <c r="I534" s="4">
        <v>0</v>
      </c>
    </row>
    <row r="535" spans="1:9" x14ac:dyDescent="0.2">
      <c r="A535" s="2">
        <v>18</v>
      </c>
      <c r="B535" s="1" t="s">
        <v>137</v>
      </c>
      <c r="C535" s="4">
        <v>4</v>
      </c>
      <c r="D535" s="8">
        <v>1.4</v>
      </c>
      <c r="E535" s="4">
        <v>4</v>
      </c>
      <c r="F535" s="8">
        <v>2.5499999999999998</v>
      </c>
      <c r="G535" s="4">
        <v>0</v>
      </c>
      <c r="H535" s="8">
        <v>0</v>
      </c>
      <c r="I535" s="4">
        <v>0</v>
      </c>
    </row>
    <row r="536" spans="1:9" x14ac:dyDescent="0.2">
      <c r="A536" s="1"/>
      <c r="C536" s="4"/>
      <c r="D536" s="8"/>
      <c r="E536" s="4"/>
      <c r="F536" s="8"/>
      <c r="G536" s="4"/>
      <c r="H536" s="8"/>
      <c r="I536" s="4"/>
    </row>
    <row r="537" spans="1:9" x14ac:dyDescent="0.2">
      <c r="A537" s="1" t="s">
        <v>22</v>
      </c>
      <c r="C537" s="4"/>
      <c r="D537" s="8"/>
      <c r="E537" s="4"/>
      <c r="F537" s="8"/>
      <c r="G537" s="4"/>
      <c r="H537" s="8"/>
      <c r="I537" s="4"/>
    </row>
    <row r="538" spans="1:9" x14ac:dyDescent="0.2">
      <c r="A538" s="2">
        <v>1</v>
      </c>
      <c r="B538" s="1" t="s">
        <v>152</v>
      </c>
      <c r="C538" s="4">
        <v>44</v>
      </c>
      <c r="D538" s="8">
        <v>11.86</v>
      </c>
      <c r="E538" s="4">
        <v>28</v>
      </c>
      <c r="F538" s="8">
        <v>14.14</v>
      </c>
      <c r="G538" s="4">
        <v>16</v>
      </c>
      <c r="H538" s="8">
        <v>9.4700000000000006</v>
      </c>
      <c r="I538" s="4">
        <v>0</v>
      </c>
    </row>
    <row r="539" spans="1:9" x14ac:dyDescent="0.2">
      <c r="A539" s="2">
        <v>2</v>
      </c>
      <c r="B539" s="1" t="s">
        <v>122</v>
      </c>
      <c r="C539" s="4">
        <v>29</v>
      </c>
      <c r="D539" s="8">
        <v>7.82</v>
      </c>
      <c r="E539" s="4">
        <v>22</v>
      </c>
      <c r="F539" s="8">
        <v>11.11</v>
      </c>
      <c r="G539" s="4">
        <v>7</v>
      </c>
      <c r="H539" s="8">
        <v>4.1399999999999997</v>
      </c>
      <c r="I539" s="4">
        <v>0</v>
      </c>
    </row>
    <row r="540" spans="1:9" x14ac:dyDescent="0.2">
      <c r="A540" s="2">
        <v>3</v>
      </c>
      <c r="B540" s="1" t="s">
        <v>120</v>
      </c>
      <c r="C540" s="4">
        <v>17</v>
      </c>
      <c r="D540" s="8">
        <v>4.58</v>
      </c>
      <c r="E540" s="4">
        <v>1</v>
      </c>
      <c r="F540" s="8">
        <v>0.51</v>
      </c>
      <c r="G540" s="4">
        <v>16</v>
      </c>
      <c r="H540" s="8">
        <v>9.4700000000000006</v>
      </c>
      <c r="I540" s="4">
        <v>0</v>
      </c>
    </row>
    <row r="541" spans="1:9" x14ac:dyDescent="0.2">
      <c r="A541" s="2">
        <v>4</v>
      </c>
      <c r="B541" s="1" t="s">
        <v>148</v>
      </c>
      <c r="C541" s="4">
        <v>13</v>
      </c>
      <c r="D541" s="8">
        <v>3.5</v>
      </c>
      <c r="E541" s="4">
        <v>12</v>
      </c>
      <c r="F541" s="8">
        <v>6.06</v>
      </c>
      <c r="G541" s="4">
        <v>1</v>
      </c>
      <c r="H541" s="8">
        <v>0.59</v>
      </c>
      <c r="I541" s="4">
        <v>0</v>
      </c>
    </row>
    <row r="542" spans="1:9" x14ac:dyDescent="0.2">
      <c r="A542" s="2">
        <v>5</v>
      </c>
      <c r="B542" s="1" t="s">
        <v>136</v>
      </c>
      <c r="C542" s="4">
        <v>12</v>
      </c>
      <c r="D542" s="8">
        <v>3.23</v>
      </c>
      <c r="E542" s="4">
        <v>12</v>
      </c>
      <c r="F542" s="8">
        <v>6.06</v>
      </c>
      <c r="G542" s="4">
        <v>0</v>
      </c>
      <c r="H542" s="8">
        <v>0</v>
      </c>
      <c r="I542" s="4">
        <v>0</v>
      </c>
    </row>
    <row r="543" spans="1:9" x14ac:dyDescent="0.2">
      <c r="A543" s="2">
        <v>6</v>
      </c>
      <c r="B543" s="1" t="s">
        <v>121</v>
      </c>
      <c r="C543" s="4">
        <v>10</v>
      </c>
      <c r="D543" s="8">
        <v>2.7</v>
      </c>
      <c r="E543" s="4">
        <v>3</v>
      </c>
      <c r="F543" s="8">
        <v>1.52</v>
      </c>
      <c r="G543" s="4">
        <v>7</v>
      </c>
      <c r="H543" s="8">
        <v>4.1399999999999997</v>
      </c>
      <c r="I543" s="4">
        <v>0</v>
      </c>
    </row>
    <row r="544" spans="1:9" x14ac:dyDescent="0.2">
      <c r="A544" s="2">
        <v>6</v>
      </c>
      <c r="B544" s="1" t="s">
        <v>162</v>
      </c>
      <c r="C544" s="4">
        <v>10</v>
      </c>
      <c r="D544" s="8">
        <v>2.7</v>
      </c>
      <c r="E544" s="4">
        <v>0</v>
      </c>
      <c r="F544" s="8">
        <v>0</v>
      </c>
      <c r="G544" s="4">
        <v>10</v>
      </c>
      <c r="H544" s="8">
        <v>5.92</v>
      </c>
      <c r="I544" s="4">
        <v>0</v>
      </c>
    </row>
    <row r="545" spans="1:9" x14ac:dyDescent="0.2">
      <c r="A545" s="2">
        <v>8</v>
      </c>
      <c r="B545" s="1" t="s">
        <v>131</v>
      </c>
      <c r="C545" s="4">
        <v>9</v>
      </c>
      <c r="D545" s="8">
        <v>2.4300000000000002</v>
      </c>
      <c r="E545" s="4">
        <v>4</v>
      </c>
      <c r="F545" s="8">
        <v>2.02</v>
      </c>
      <c r="G545" s="4">
        <v>5</v>
      </c>
      <c r="H545" s="8">
        <v>2.96</v>
      </c>
      <c r="I545" s="4">
        <v>0</v>
      </c>
    </row>
    <row r="546" spans="1:9" x14ac:dyDescent="0.2">
      <c r="A546" s="2">
        <v>8</v>
      </c>
      <c r="B546" s="1" t="s">
        <v>213</v>
      </c>
      <c r="C546" s="4">
        <v>9</v>
      </c>
      <c r="D546" s="8">
        <v>2.4300000000000002</v>
      </c>
      <c r="E546" s="4">
        <v>2</v>
      </c>
      <c r="F546" s="8">
        <v>1.01</v>
      </c>
      <c r="G546" s="4">
        <v>7</v>
      </c>
      <c r="H546" s="8">
        <v>4.1399999999999997</v>
      </c>
      <c r="I546" s="4">
        <v>0</v>
      </c>
    </row>
    <row r="547" spans="1:9" x14ac:dyDescent="0.2">
      <c r="A547" s="2">
        <v>8</v>
      </c>
      <c r="B547" s="1" t="s">
        <v>135</v>
      </c>
      <c r="C547" s="4">
        <v>9</v>
      </c>
      <c r="D547" s="8">
        <v>2.4300000000000002</v>
      </c>
      <c r="E547" s="4">
        <v>9</v>
      </c>
      <c r="F547" s="8">
        <v>4.55</v>
      </c>
      <c r="G547" s="4">
        <v>0</v>
      </c>
      <c r="H547" s="8">
        <v>0</v>
      </c>
      <c r="I547" s="4">
        <v>0</v>
      </c>
    </row>
    <row r="548" spans="1:9" x14ac:dyDescent="0.2">
      <c r="A548" s="2">
        <v>8</v>
      </c>
      <c r="B548" s="1" t="s">
        <v>139</v>
      </c>
      <c r="C548" s="4">
        <v>9</v>
      </c>
      <c r="D548" s="8">
        <v>2.4300000000000002</v>
      </c>
      <c r="E548" s="4">
        <v>5</v>
      </c>
      <c r="F548" s="8">
        <v>2.5299999999999998</v>
      </c>
      <c r="G548" s="4">
        <v>4</v>
      </c>
      <c r="H548" s="8">
        <v>2.37</v>
      </c>
      <c r="I548" s="4">
        <v>0</v>
      </c>
    </row>
    <row r="549" spans="1:9" x14ac:dyDescent="0.2">
      <c r="A549" s="2">
        <v>12</v>
      </c>
      <c r="B549" s="1" t="s">
        <v>133</v>
      </c>
      <c r="C549" s="4">
        <v>8</v>
      </c>
      <c r="D549" s="8">
        <v>2.16</v>
      </c>
      <c r="E549" s="4">
        <v>6</v>
      </c>
      <c r="F549" s="8">
        <v>3.03</v>
      </c>
      <c r="G549" s="4">
        <v>2</v>
      </c>
      <c r="H549" s="8">
        <v>1.18</v>
      </c>
      <c r="I549" s="4">
        <v>0</v>
      </c>
    </row>
    <row r="550" spans="1:9" x14ac:dyDescent="0.2">
      <c r="A550" s="2">
        <v>13</v>
      </c>
      <c r="B550" s="1" t="s">
        <v>123</v>
      </c>
      <c r="C550" s="4">
        <v>7</v>
      </c>
      <c r="D550" s="8">
        <v>1.89</v>
      </c>
      <c r="E550" s="4">
        <v>1</v>
      </c>
      <c r="F550" s="8">
        <v>0.51</v>
      </c>
      <c r="G550" s="4">
        <v>6</v>
      </c>
      <c r="H550" s="8">
        <v>3.55</v>
      </c>
      <c r="I550" s="4">
        <v>0</v>
      </c>
    </row>
    <row r="551" spans="1:9" x14ac:dyDescent="0.2">
      <c r="A551" s="2">
        <v>13</v>
      </c>
      <c r="B551" s="1" t="s">
        <v>132</v>
      </c>
      <c r="C551" s="4">
        <v>7</v>
      </c>
      <c r="D551" s="8">
        <v>1.89</v>
      </c>
      <c r="E551" s="4">
        <v>4</v>
      </c>
      <c r="F551" s="8">
        <v>2.02</v>
      </c>
      <c r="G551" s="4">
        <v>3</v>
      </c>
      <c r="H551" s="8">
        <v>1.78</v>
      </c>
      <c r="I551" s="4">
        <v>0</v>
      </c>
    </row>
    <row r="552" spans="1:9" x14ac:dyDescent="0.2">
      <c r="A552" s="2">
        <v>15</v>
      </c>
      <c r="B552" s="1" t="s">
        <v>126</v>
      </c>
      <c r="C552" s="4">
        <v>6</v>
      </c>
      <c r="D552" s="8">
        <v>1.62</v>
      </c>
      <c r="E552" s="4">
        <v>4</v>
      </c>
      <c r="F552" s="8">
        <v>2.02</v>
      </c>
      <c r="G552" s="4">
        <v>2</v>
      </c>
      <c r="H552" s="8">
        <v>1.18</v>
      </c>
      <c r="I552" s="4">
        <v>0</v>
      </c>
    </row>
    <row r="553" spans="1:9" x14ac:dyDescent="0.2">
      <c r="A553" s="2">
        <v>15</v>
      </c>
      <c r="B553" s="1" t="s">
        <v>215</v>
      </c>
      <c r="C553" s="4">
        <v>6</v>
      </c>
      <c r="D553" s="8">
        <v>1.62</v>
      </c>
      <c r="E553" s="4">
        <v>1</v>
      </c>
      <c r="F553" s="8">
        <v>0.51</v>
      </c>
      <c r="G553" s="4">
        <v>5</v>
      </c>
      <c r="H553" s="8">
        <v>2.96</v>
      </c>
      <c r="I553" s="4">
        <v>0</v>
      </c>
    </row>
    <row r="554" spans="1:9" x14ac:dyDescent="0.2">
      <c r="A554" s="2">
        <v>15</v>
      </c>
      <c r="B554" s="1" t="s">
        <v>134</v>
      </c>
      <c r="C554" s="4">
        <v>6</v>
      </c>
      <c r="D554" s="8">
        <v>1.62</v>
      </c>
      <c r="E554" s="4">
        <v>5</v>
      </c>
      <c r="F554" s="8">
        <v>2.5299999999999998</v>
      </c>
      <c r="G554" s="4">
        <v>1</v>
      </c>
      <c r="H554" s="8">
        <v>0.59</v>
      </c>
      <c r="I554" s="4">
        <v>0</v>
      </c>
    </row>
    <row r="555" spans="1:9" x14ac:dyDescent="0.2">
      <c r="A555" s="2">
        <v>18</v>
      </c>
      <c r="B555" s="1" t="s">
        <v>160</v>
      </c>
      <c r="C555" s="4">
        <v>5</v>
      </c>
      <c r="D555" s="8">
        <v>1.35</v>
      </c>
      <c r="E555" s="4">
        <v>2</v>
      </c>
      <c r="F555" s="8">
        <v>1.01</v>
      </c>
      <c r="G555" s="4">
        <v>3</v>
      </c>
      <c r="H555" s="8">
        <v>1.78</v>
      </c>
      <c r="I555" s="4">
        <v>0</v>
      </c>
    </row>
    <row r="556" spans="1:9" x14ac:dyDescent="0.2">
      <c r="A556" s="2">
        <v>19</v>
      </c>
      <c r="B556" s="1" t="s">
        <v>206</v>
      </c>
      <c r="C556" s="4">
        <v>4</v>
      </c>
      <c r="D556" s="8">
        <v>1.08</v>
      </c>
      <c r="E556" s="4">
        <v>3</v>
      </c>
      <c r="F556" s="8">
        <v>1.52</v>
      </c>
      <c r="G556" s="4">
        <v>1</v>
      </c>
      <c r="H556" s="8">
        <v>0.59</v>
      </c>
      <c r="I556" s="4">
        <v>0</v>
      </c>
    </row>
    <row r="557" spans="1:9" x14ac:dyDescent="0.2">
      <c r="A557" s="2">
        <v>19</v>
      </c>
      <c r="B557" s="1" t="s">
        <v>168</v>
      </c>
      <c r="C557" s="4">
        <v>4</v>
      </c>
      <c r="D557" s="8">
        <v>1.08</v>
      </c>
      <c r="E557" s="4">
        <v>0</v>
      </c>
      <c r="F557" s="8">
        <v>0</v>
      </c>
      <c r="G557" s="4">
        <v>4</v>
      </c>
      <c r="H557" s="8">
        <v>2.37</v>
      </c>
      <c r="I557" s="4">
        <v>0</v>
      </c>
    </row>
    <row r="558" spans="1:9" x14ac:dyDescent="0.2">
      <c r="A558" s="2">
        <v>19</v>
      </c>
      <c r="B558" s="1" t="s">
        <v>124</v>
      </c>
      <c r="C558" s="4">
        <v>4</v>
      </c>
      <c r="D558" s="8">
        <v>1.08</v>
      </c>
      <c r="E558" s="4">
        <v>3</v>
      </c>
      <c r="F558" s="8">
        <v>1.52</v>
      </c>
      <c r="G558" s="4">
        <v>1</v>
      </c>
      <c r="H558" s="8">
        <v>0.59</v>
      </c>
      <c r="I558" s="4">
        <v>0</v>
      </c>
    </row>
    <row r="559" spans="1:9" x14ac:dyDescent="0.2">
      <c r="A559" s="2">
        <v>19</v>
      </c>
      <c r="B559" s="1" t="s">
        <v>216</v>
      </c>
      <c r="C559" s="4">
        <v>4</v>
      </c>
      <c r="D559" s="8">
        <v>1.08</v>
      </c>
      <c r="E559" s="4">
        <v>2</v>
      </c>
      <c r="F559" s="8">
        <v>1.01</v>
      </c>
      <c r="G559" s="4">
        <v>2</v>
      </c>
      <c r="H559" s="8">
        <v>1.18</v>
      </c>
      <c r="I559" s="4">
        <v>0</v>
      </c>
    </row>
    <row r="560" spans="1:9" x14ac:dyDescent="0.2">
      <c r="A560" s="2">
        <v>19</v>
      </c>
      <c r="B560" s="1" t="s">
        <v>183</v>
      </c>
      <c r="C560" s="4">
        <v>4</v>
      </c>
      <c r="D560" s="8">
        <v>1.08</v>
      </c>
      <c r="E560" s="4">
        <v>3</v>
      </c>
      <c r="F560" s="8">
        <v>1.52</v>
      </c>
      <c r="G560" s="4">
        <v>1</v>
      </c>
      <c r="H560" s="8">
        <v>0.59</v>
      </c>
      <c r="I560" s="4">
        <v>0</v>
      </c>
    </row>
    <row r="561" spans="1:9" x14ac:dyDescent="0.2">
      <c r="A561" s="2">
        <v>19</v>
      </c>
      <c r="B561" s="1" t="s">
        <v>217</v>
      </c>
      <c r="C561" s="4">
        <v>4</v>
      </c>
      <c r="D561" s="8">
        <v>1.08</v>
      </c>
      <c r="E561" s="4">
        <v>0</v>
      </c>
      <c r="F561" s="8">
        <v>0</v>
      </c>
      <c r="G561" s="4">
        <v>4</v>
      </c>
      <c r="H561" s="8">
        <v>2.37</v>
      </c>
      <c r="I561" s="4">
        <v>0</v>
      </c>
    </row>
    <row r="562" spans="1:9" x14ac:dyDescent="0.2">
      <c r="A562" s="2">
        <v>19</v>
      </c>
      <c r="B562" s="1" t="s">
        <v>140</v>
      </c>
      <c r="C562" s="4">
        <v>4</v>
      </c>
      <c r="D562" s="8">
        <v>1.08</v>
      </c>
      <c r="E562" s="4">
        <v>1</v>
      </c>
      <c r="F562" s="8">
        <v>0.51</v>
      </c>
      <c r="G562" s="4">
        <v>3</v>
      </c>
      <c r="H562" s="8">
        <v>1.78</v>
      </c>
      <c r="I562" s="4">
        <v>0</v>
      </c>
    </row>
    <row r="563" spans="1:9" x14ac:dyDescent="0.2">
      <c r="A563" s="2">
        <v>19</v>
      </c>
      <c r="B563" s="1" t="s">
        <v>218</v>
      </c>
      <c r="C563" s="4">
        <v>4</v>
      </c>
      <c r="D563" s="8">
        <v>1.08</v>
      </c>
      <c r="E563" s="4">
        <v>2</v>
      </c>
      <c r="F563" s="8">
        <v>1.01</v>
      </c>
      <c r="G563" s="4">
        <v>2</v>
      </c>
      <c r="H563" s="8">
        <v>1.18</v>
      </c>
      <c r="I563" s="4">
        <v>0</v>
      </c>
    </row>
    <row r="564" spans="1:9" x14ac:dyDescent="0.2">
      <c r="A564" s="2">
        <v>19</v>
      </c>
      <c r="B564" s="1" t="s">
        <v>138</v>
      </c>
      <c r="C564" s="4">
        <v>4</v>
      </c>
      <c r="D564" s="8">
        <v>1.08</v>
      </c>
      <c r="E564" s="4">
        <v>4</v>
      </c>
      <c r="F564" s="8">
        <v>2.02</v>
      </c>
      <c r="G564" s="4">
        <v>0</v>
      </c>
      <c r="H564" s="8">
        <v>0</v>
      </c>
      <c r="I564" s="4">
        <v>0</v>
      </c>
    </row>
    <row r="565" spans="1:9" x14ac:dyDescent="0.2">
      <c r="A565" s="1"/>
      <c r="C565" s="4"/>
      <c r="D565" s="8"/>
      <c r="E565" s="4"/>
      <c r="F565" s="8"/>
      <c r="G565" s="4"/>
      <c r="H565" s="8"/>
      <c r="I565" s="4"/>
    </row>
    <row r="566" spans="1:9" x14ac:dyDescent="0.2">
      <c r="A566" s="1" t="s">
        <v>23</v>
      </c>
      <c r="C566" s="4"/>
      <c r="D566" s="8"/>
      <c r="E566" s="4"/>
      <c r="F566" s="8"/>
      <c r="G566" s="4"/>
      <c r="H566" s="8"/>
      <c r="I566" s="4"/>
    </row>
    <row r="567" spans="1:9" x14ac:dyDescent="0.2">
      <c r="A567" s="2">
        <v>1</v>
      </c>
      <c r="B567" s="1" t="s">
        <v>152</v>
      </c>
      <c r="C567" s="4">
        <v>76</v>
      </c>
      <c r="D567" s="8">
        <v>17.760000000000002</v>
      </c>
      <c r="E567" s="4">
        <v>42</v>
      </c>
      <c r="F567" s="8">
        <v>18.18</v>
      </c>
      <c r="G567" s="4">
        <v>34</v>
      </c>
      <c r="H567" s="8">
        <v>17.440000000000001</v>
      </c>
      <c r="I567" s="4">
        <v>0</v>
      </c>
    </row>
    <row r="568" spans="1:9" x14ac:dyDescent="0.2">
      <c r="A568" s="2">
        <v>2</v>
      </c>
      <c r="B568" s="1" t="s">
        <v>131</v>
      </c>
      <c r="C568" s="4">
        <v>20</v>
      </c>
      <c r="D568" s="8">
        <v>4.67</v>
      </c>
      <c r="E568" s="4">
        <v>16</v>
      </c>
      <c r="F568" s="8">
        <v>6.93</v>
      </c>
      <c r="G568" s="4">
        <v>4</v>
      </c>
      <c r="H568" s="8">
        <v>2.0499999999999998</v>
      </c>
      <c r="I568" s="4">
        <v>0</v>
      </c>
    </row>
    <row r="569" spans="1:9" x14ac:dyDescent="0.2">
      <c r="A569" s="2">
        <v>3</v>
      </c>
      <c r="B569" s="1" t="s">
        <v>132</v>
      </c>
      <c r="C569" s="4">
        <v>18</v>
      </c>
      <c r="D569" s="8">
        <v>4.21</v>
      </c>
      <c r="E569" s="4">
        <v>13</v>
      </c>
      <c r="F569" s="8">
        <v>5.63</v>
      </c>
      <c r="G569" s="4">
        <v>5</v>
      </c>
      <c r="H569" s="8">
        <v>2.56</v>
      </c>
      <c r="I569" s="4">
        <v>0</v>
      </c>
    </row>
    <row r="570" spans="1:9" x14ac:dyDescent="0.2">
      <c r="A570" s="2">
        <v>4</v>
      </c>
      <c r="B570" s="1" t="s">
        <v>133</v>
      </c>
      <c r="C570" s="4">
        <v>16</v>
      </c>
      <c r="D570" s="8">
        <v>3.74</v>
      </c>
      <c r="E570" s="4">
        <v>12</v>
      </c>
      <c r="F570" s="8">
        <v>5.19</v>
      </c>
      <c r="G570" s="4">
        <v>4</v>
      </c>
      <c r="H570" s="8">
        <v>2.0499999999999998</v>
      </c>
      <c r="I570" s="4">
        <v>0</v>
      </c>
    </row>
    <row r="571" spans="1:9" x14ac:dyDescent="0.2">
      <c r="A571" s="2">
        <v>5</v>
      </c>
      <c r="B571" s="1" t="s">
        <v>153</v>
      </c>
      <c r="C571" s="4">
        <v>15</v>
      </c>
      <c r="D571" s="8">
        <v>3.5</v>
      </c>
      <c r="E571" s="4">
        <v>13</v>
      </c>
      <c r="F571" s="8">
        <v>5.63</v>
      </c>
      <c r="G571" s="4">
        <v>2</v>
      </c>
      <c r="H571" s="8">
        <v>1.03</v>
      </c>
      <c r="I571" s="4">
        <v>0</v>
      </c>
    </row>
    <row r="572" spans="1:9" x14ac:dyDescent="0.2">
      <c r="A572" s="2">
        <v>6</v>
      </c>
      <c r="B572" s="1" t="s">
        <v>126</v>
      </c>
      <c r="C572" s="4">
        <v>13</v>
      </c>
      <c r="D572" s="8">
        <v>3.04</v>
      </c>
      <c r="E572" s="4">
        <v>6</v>
      </c>
      <c r="F572" s="8">
        <v>2.6</v>
      </c>
      <c r="G572" s="4">
        <v>7</v>
      </c>
      <c r="H572" s="8">
        <v>3.59</v>
      </c>
      <c r="I572" s="4">
        <v>0</v>
      </c>
    </row>
    <row r="573" spans="1:9" x14ac:dyDescent="0.2">
      <c r="A573" s="2">
        <v>7</v>
      </c>
      <c r="B573" s="1" t="s">
        <v>125</v>
      </c>
      <c r="C573" s="4">
        <v>11</v>
      </c>
      <c r="D573" s="8">
        <v>2.57</v>
      </c>
      <c r="E573" s="4">
        <v>4</v>
      </c>
      <c r="F573" s="8">
        <v>1.73</v>
      </c>
      <c r="G573" s="4">
        <v>7</v>
      </c>
      <c r="H573" s="8">
        <v>3.59</v>
      </c>
      <c r="I573" s="4">
        <v>0</v>
      </c>
    </row>
    <row r="574" spans="1:9" x14ac:dyDescent="0.2">
      <c r="A574" s="2">
        <v>7</v>
      </c>
      <c r="B574" s="1" t="s">
        <v>136</v>
      </c>
      <c r="C574" s="4">
        <v>11</v>
      </c>
      <c r="D574" s="8">
        <v>2.57</v>
      </c>
      <c r="E574" s="4">
        <v>9</v>
      </c>
      <c r="F574" s="8">
        <v>3.9</v>
      </c>
      <c r="G574" s="4">
        <v>2</v>
      </c>
      <c r="H574" s="8">
        <v>1.03</v>
      </c>
      <c r="I574" s="4">
        <v>0</v>
      </c>
    </row>
    <row r="575" spans="1:9" x14ac:dyDescent="0.2">
      <c r="A575" s="2">
        <v>9</v>
      </c>
      <c r="B575" s="1" t="s">
        <v>120</v>
      </c>
      <c r="C575" s="4">
        <v>10</v>
      </c>
      <c r="D575" s="8">
        <v>2.34</v>
      </c>
      <c r="E575" s="4">
        <v>2</v>
      </c>
      <c r="F575" s="8">
        <v>0.87</v>
      </c>
      <c r="G575" s="4">
        <v>8</v>
      </c>
      <c r="H575" s="8">
        <v>4.0999999999999996</v>
      </c>
      <c r="I575" s="4">
        <v>0</v>
      </c>
    </row>
    <row r="576" spans="1:9" x14ac:dyDescent="0.2">
      <c r="A576" s="2">
        <v>9</v>
      </c>
      <c r="B576" s="1" t="s">
        <v>129</v>
      </c>
      <c r="C576" s="4">
        <v>10</v>
      </c>
      <c r="D576" s="8">
        <v>2.34</v>
      </c>
      <c r="E576" s="4">
        <v>9</v>
      </c>
      <c r="F576" s="8">
        <v>3.9</v>
      </c>
      <c r="G576" s="4">
        <v>1</v>
      </c>
      <c r="H576" s="8">
        <v>0.51</v>
      </c>
      <c r="I576" s="4">
        <v>0</v>
      </c>
    </row>
    <row r="577" spans="1:9" x14ac:dyDescent="0.2">
      <c r="A577" s="2">
        <v>11</v>
      </c>
      <c r="B577" s="1" t="s">
        <v>205</v>
      </c>
      <c r="C577" s="4">
        <v>9</v>
      </c>
      <c r="D577" s="8">
        <v>2.1</v>
      </c>
      <c r="E577" s="4">
        <v>6</v>
      </c>
      <c r="F577" s="8">
        <v>2.6</v>
      </c>
      <c r="G577" s="4">
        <v>3</v>
      </c>
      <c r="H577" s="8">
        <v>1.54</v>
      </c>
      <c r="I577" s="4">
        <v>0</v>
      </c>
    </row>
    <row r="578" spans="1:9" x14ac:dyDescent="0.2">
      <c r="A578" s="2">
        <v>11</v>
      </c>
      <c r="B578" s="1" t="s">
        <v>134</v>
      </c>
      <c r="C578" s="4">
        <v>9</v>
      </c>
      <c r="D578" s="8">
        <v>2.1</v>
      </c>
      <c r="E578" s="4">
        <v>7</v>
      </c>
      <c r="F578" s="8">
        <v>3.03</v>
      </c>
      <c r="G578" s="4">
        <v>2</v>
      </c>
      <c r="H578" s="8">
        <v>1.03</v>
      </c>
      <c r="I578" s="4">
        <v>0</v>
      </c>
    </row>
    <row r="579" spans="1:9" x14ac:dyDescent="0.2">
      <c r="A579" s="2">
        <v>11</v>
      </c>
      <c r="B579" s="1" t="s">
        <v>189</v>
      </c>
      <c r="C579" s="4">
        <v>9</v>
      </c>
      <c r="D579" s="8">
        <v>2.1</v>
      </c>
      <c r="E579" s="4">
        <v>7</v>
      </c>
      <c r="F579" s="8">
        <v>3.03</v>
      </c>
      <c r="G579" s="4">
        <v>2</v>
      </c>
      <c r="H579" s="8">
        <v>1.03</v>
      </c>
      <c r="I579" s="4">
        <v>0</v>
      </c>
    </row>
    <row r="580" spans="1:9" x14ac:dyDescent="0.2">
      <c r="A580" s="2">
        <v>14</v>
      </c>
      <c r="B580" s="1" t="s">
        <v>161</v>
      </c>
      <c r="C580" s="4">
        <v>8</v>
      </c>
      <c r="D580" s="8">
        <v>1.87</v>
      </c>
      <c r="E580" s="4">
        <v>3</v>
      </c>
      <c r="F580" s="8">
        <v>1.3</v>
      </c>
      <c r="G580" s="4">
        <v>5</v>
      </c>
      <c r="H580" s="8">
        <v>2.56</v>
      </c>
      <c r="I580" s="4">
        <v>0</v>
      </c>
    </row>
    <row r="581" spans="1:9" x14ac:dyDescent="0.2">
      <c r="A581" s="2">
        <v>14</v>
      </c>
      <c r="B581" s="1" t="s">
        <v>135</v>
      </c>
      <c r="C581" s="4">
        <v>8</v>
      </c>
      <c r="D581" s="8">
        <v>1.87</v>
      </c>
      <c r="E581" s="4">
        <v>8</v>
      </c>
      <c r="F581" s="8">
        <v>3.46</v>
      </c>
      <c r="G581" s="4">
        <v>0</v>
      </c>
      <c r="H581" s="8">
        <v>0</v>
      </c>
      <c r="I581" s="4">
        <v>0</v>
      </c>
    </row>
    <row r="582" spans="1:9" x14ac:dyDescent="0.2">
      <c r="A582" s="2">
        <v>16</v>
      </c>
      <c r="B582" s="1" t="s">
        <v>219</v>
      </c>
      <c r="C582" s="4">
        <v>7</v>
      </c>
      <c r="D582" s="8">
        <v>1.64</v>
      </c>
      <c r="E582" s="4">
        <v>6</v>
      </c>
      <c r="F582" s="8">
        <v>2.6</v>
      </c>
      <c r="G582" s="4">
        <v>1</v>
      </c>
      <c r="H582" s="8">
        <v>0.51</v>
      </c>
      <c r="I582" s="4">
        <v>0</v>
      </c>
    </row>
    <row r="583" spans="1:9" x14ac:dyDescent="0.2">
      <c r="A583" s="2">
        <v>16</v>
      </c>
      <c r="B583" s="1" t="s">
        <v>124</v>
      </c>
      <c r="C583" s="4">
        <v>7</v>
      </c>
      <c r="D583" s="8">
        <v>1.64</v>
      </c>
      <c r="E583" s="4">
        <v>1</v>
      </c>
      <c r="F583" s="8">
        <v>0.43</v>
      </c>
      <c r="G583" s="4">
        <v>6</v>
      </c>
      <c r="H583" s="8">
        <v>3.08</v>
      </c>
      <c r="I583" s="4">
        <v>0</v>
      </c>
    </row>
    <row r="584" spans="1:9" x14ac:dyDescent="0.2">
      <c r="A584" s="2">
        <v>16</v>
      </c>
      <c r="B584" s="1" t="s">
        <v>148</v>
      </c>
      <c r="C584" s="4">
        <v>7</v>
      </c>
      <c r="D584" s="8">
        <v>1.64</v>
      </c>
      <c r="E584" s="4">
        <v>5</v>
      </c>
      <c r="F584" s="8">
        <v>2.16</v>
      </c>
      <c r="G584" s="4">
        <v>2</v>
      </c>
      <c r="H584" s="8">
        <v>1.03</v>
      </c>
      <c r="I584" s="4">
        <v>0</v>
      </c>
    </row>
    <row r="585" spans="1:9" x14ac:dyDescent="0.2">
      <c r="A585" s="2">
        <v>19</v>
      </c>
      <c r="B585" s="1" t="s">
        <v>121</v>
      </c>
      <c r="C585" s="4">
        <v>6</v>
      </c>
      <c r="D585" s="8">
        <v>1.4</v>
      </c>
      <c r="E585" s="4">
        <v>2</v>
      </c>
      <c r="F585" s="8">
        <v>0.87</v>
      </c>
      <c r="G585" s="4">
        <v>4</v>
      </c>
      <c r="H585" s="8">
        <v>2.0499999999999998</v>
      </c>
      <c r="I585" s="4">
        <v>0</v>
      </c>
    </row>
    <row r="586" spans="1:9" x14ac:dyDescent="0.2">
      <c r="A586" s="2">
        <v>19</v>
      </c>
      <c r="B586" s="1" t="s">
        <v>122</v>
      </c>
      <c r="C586" s="4">
        <v>6</v>
      </c>
      <c r="D586" s="8">
        <v>1.4</v>
      </c>
      <c r="E586" s="4">
        <v>4</v>
      </c>
      <c r="F586" s="8">
        <v>1.73</v>
      </c>
      <c r="G586" s="4">
        <v>2</v>
      </c>
      <c r="H586" s="8">
        <v>1.03</v>
      </c>
      <c r="I586" s="4">
        <v>0</v>
      </c>
    </row>
    <row r="587" spans="1:9" x14ac:dyDescent="0.2">
      <c r="A587" s="2">
        <v>19</v>
      </c>
      <c r="B587" s="1" t="s">
        <v>213</v>
      </c>
      <c r="C587" s="4">
        <v>6</v>
      </c>
      <c r="D587" s="8">
        <v>1.4</v>
      </c>
      <c r="E587" s="4">
        <v>1</v>
      </c>
      <c r="F587" s="8">
        <v>0.43</v>
      </c>
      <c r="G587" s="4">
        <v>5</v>
      </c>
      <c r="H587" s="8">
        <v>2.56</v>
      </c>
      <c r="I587" s="4">
        <v>0</v>
      </c>
    </row>
    <row r="588" spans="1:9" x14ac:dyDescent="0.2">
      <c r="A588" s="1"/>
      <c r="C588" s="4"/>
      <c r="D588" s="8"/>
      <c r="E588" s="4"/>
      <c r="F588" s="8"/>
      <c r="G588" s="4"/>
      <c r="H588" s="8"/>
      <c r="I588" s="4"/>
    </row>
    <row r="589" spans="1:9" x14ac:dyDescent="0.2">
      <c r="A589" s="1" t="s">
        <v>24</v>
      </c>
      <c r="C589" s="4"/>
      <c r="D589" s="8"/>
      <c r="E589" s="4"/>
      <c r="F589" s="8"/>
      <c r="G589" s="4"/>
      <c r="H589" s="8"/>
      <c r="I589" s="4"/>
    </row>
    <row r="590" spans="1:9" x14ac:dyDescent="0.2">
      <c r="A590" s="2">
        <v>1</v>
      </c>
      <c r="B590" s="1" t="s">
        <v>120</v>
      </c>
      <c r="C590" s="4">
        <v>6</v>
      </c>
      <c r="D590" s="8">
        <v>7.14</v>
      </c>
      <c r="E590" s="4">
        <v>2</v>
      </c>
      <c r="F590" s="8">
        <v>3.39</v>
      </c>
      <c r="G590" s="4">
        <v>4</v>
      </c>
      <c r="H590" s="8">
        <v>16</v>
      </c>
      <c r="I590" s="4">
        <v>0</v>
      </c>
    </row>
    <row r="591" spans="1:9" x14ac:dyDescent="0.2">
      <c r="A591" s="2">
        <v>1</v>
      </c>
      <c r="B591" s="1" t="s">
        <v>122</v>
      </c>
      <c r="C591" s="4">
        <v>6</v>
      </c>
      <c r="D591" s="8">
        <v>7.14</v>
      </c>
      <c r="E591" s="4">
        <v>4</v>
      </c>
      <c r="F591" s="8">
        <v>6.78</v>
      </c>
      <c r="G591" s="4">
        <v>2</v>
      </c>
      <c r="H591" s="8">
        <v>8</v>
      </c>
      <c r="I591" s="4">
        <v>0</v>
      </c>
    </row>
    <row r="592" spans="1:9" x14ac:dyDescent="0.2">
      <c r="A592" s="2">
        <v>3</v>
      </c>
      <c r="B592" s="1" t="s">
        <v>124</v>
      </c>
      <c r="C592" s="4">
        <v>5</v>
      </c>
      <c r="D592" s="8">
        <v>5.95</v>
      </c>
      <c r="E592" s="4">
        <v>4</v>
      </c>
      <c r="F592" s="8">
        <v>6.78</v>
      </c>
      <c r="G592" s="4">
        <v>1</v>
      </c>
      <c r="H592" s="8">
        <v>4</v>
      </c>
      <c r="I592" s="4">
        <v>0</v>
      </c>
    </row>
    <row r="593" spans="1:9" x14ac:dyDescent="0.2">
      <c r="A593" s="2">
        <v>3</v>
      </c>
      <c r="B593" s="1" t="s">
        <v>135</v>
      </c>
      <c r="C593" s="4">
        <v>5</v>
      </c>
      <c r="D593" s="8">
        <v>5.95</v>
      </c>
      <c r="E593" s="4">
        <v>5</v>
      </c>
      <c r="F593" s="8">
        <v>8.4700000000000006</v>
      </c>
      <c r="G593" s="4">
        <v>0</v>
      </c>
      <c r="H593" s="8">
        <v>0</v>
      </c>
      <c r="I593" s="4">
        <v>0</v>
      </c>
    </row>
    <row r="594" spans="1:9" x14ac:dyDescent="0.2">
      <c r="A594" s="2">
        <v>3</v>
      </c>
      <c r="B594" s="1" t="s">
        <v>136</v>
      </c>
      <c r="C594" s="4">
        <v>5</v>
      </c>
      <c r="D594" s="8">
        <v>5.95</v>
      </c>
      <c r="E594" s="4">
        <v>5</v>
      </c>
      <c r="F594" s="8">
        <v>8.4700000000000006</v>
      </c>
      <c r="G594" s="4">
        <v>0</v>
      </c>
      <c r="H594" s="8">
        <v>0</v>
      </c>
      <c r="I594" s="4">
        <v>0</v>
      </c>
    </row>
    <row r="595" spans="1:9" x14ac:dyDescent="0.2">
      <c r="A595" s="2">
        <v>3</v>
      </c>
      <c r="B595" s="1" t="s">
        <v>137</v>
      </c>
      <c r="C595" s="4">
        <v>5</v>
      </c>
      <c r="D595" s="8">
        <v>5.95</v>
      </c>
      <c r="E595" s="4">
        <v>5</v>
      </c>
      <c r="F595" s="8">
        <v>8.4700000000000006</v>
      </c>
      <c r="G595" s="4">
        <v>0</v>
      </c>
      <c r="H595" s="8">
        <v>0</v>
      </c>
      <c r="I595" s="4">
        <v>0</v>
      </c>
    </row>
    <row r="596" spans="1:9" x14ac:dyDescent="0.2">
      <c r="A596" s="2">
        <v>7</v>
      </c>
      <c r="B596" s="1" t="s">
        <v>220</v>
      </c>
      <c r="C596" s="4">
        <v>4</v>
      </c>
      <c r="D596" s="8">
        <v>4.76</v>
      </c>
      <c r="E596" s="4">
        <v>2</v>
      </c>
      <c r="F596" s="8">
        <v>3.39</v>
      </c>
      <c r="G596" s="4">
        <v>2</v>
      </c>
      <c r="H596" s="8">
        <v>8</v>
      </c>
      <c r="I596" s="4">
        <v>0</v>
      </c>
    </row>
    <row r="597" spans="1:9" x14ac:dyDescent="0.2">
      <c r="A597" s="2">
        <v>8</v>
      </c>
      <c r="B597" s="1" t="s">
        <v>121</v>
      </c>
      <c r="C597" s="4">
        <v>3</v>
      </c>
      <c r="D597" s="8">
        <v>3.57</v>
      </c>
      <c r="E597" s="4">
        <v>2</v>
      </c>
      <c r="F597" s="8">
        <v>3.39</v>
      </c>
      <c r="G597" s="4">
        <v>1</v>
      </c>
      <c r="H597" s="8">
        <v>4</v>
      </c>
      <c r="I597" s="4">
        <v>0</v>
      </c>
    </row>
    <row r="598" spans="1:9" x14ac:dyDescent="0.2">
      <c r="A598" s="2">
        <v>8</v>
      </c>
      <c r="B598" s="1" t="s">
        <v>191</v>
      </c>
      <c r="C598" s="4">
        <v>3</v>
      </c>
      <c r="D598" s="8">
        <v>3.57</v>
      </c>
      <c r="E598" s="4">
        <v>0</v>
      </c>
      <c r="F598" s="8">
        <v>0</v>
      </c>
      <c r="G598" s="4">
        <v>3</v>
      </c>
      <c r="H598" s="8">
        <v>12</v>
      </c>
      <c r="I598" s="4">
        <v>0</v>
      </c>
    </row>
    <row r="599" spans="1:9" x14ac:dyDescent="0.2">
      <c r="A599" s="2">
        <v>10</v>
      </c>
      <c r="B599" s="1" t="s">
        <v>123</v>
      </c>
      <c r="C599" s="4">
        <v>2</v>
      </c>
      <c r="D599" s="8">
        <v>2.38</v>
      </c>
      <c r="E599" s="4">
        <v>0</v>
      </c>
      <c r="F599" s="8">
        <v>0</v>
      </c>
      <c r="G599" s="4">
        <v>2</v>
      </c>
      <c r="H599" s="8">
        <v>8</v>
      </c>
      <c r="I599" s="4">
        <v>0</v>
      </c>
    </row>
    <row r="600" spans="1:9" x14ac:dyDescent="0.2">
      <c r="A600" s="2">
        <v>10</v>
      </c>
      <c r="B600" s="1" t="s">
        <v>172</v>
      </c>
      <c r="C600" s="4">
        <v>2</v>
      </c>
      <c r="D600" s="8">
        <v>2.38</v>
      </c>
      <c r="E600" s="4">
        <v>2</v>
      </c>
      <c r="F600" s="8">
        <v>3.39</v>
      </c>
      <c r="G600" s="4">
        <v>0</v>
      </c>
      <c r="H600" s="8">
        <v>0</v>
      </c>
      <c r="I600" s="4">
        <v>0</v>
      </c>
    </row>
    <row r="601" spans="1:9" x14ac:dyDescent="0.2">
      <c r="A601" s="2">
        <v>10</v>
      </c>
      <c r="B601" s="1" t="s">
        <v>221</v>
      </c>
      <c r="C601" s="4">
        <v>2</v>
      </c>
      <c r="D601" s="8">
        <v>2.38</v>
      </c>
      <c r="E601" s="4">
        <v>2</v>
      </c>
      <c r="F601" s="8">
        <v>3.39</v>
      </c>
      <c r="G601" s="4">
        <v>0</v>
      </c>
      <c r="H601" s="8">
        <v>0</v>
      </c>
      <c r="I601" s="4">
        <v>0</v>
      </c>
    </row>
    <row r="602" spans="1:9" x14ac:dyDescent="0.2">
      <c r="A602" s="2">
        <v>10</v>
      </c>
      <c r="B602" s="1" t="s">
        <v>183</v>
      </c>
      <c r="C602" s="4">
        <v>2</v>
      </c>
      <c r="D602" s="8">
        <v>2.38</v>
      </c>
      <c r="E602" s="4">
        <v>2</v>
      </c>
      <c r="F602" s="8">
        <v>3.39</v>
      </c>
      <c r="G602" s="4">
        <v>0</v>
      </c>
      <c r="H602" s="8">
        <v>0</v>
      </c>
      <c r="I602" s="4">
        <v>0</v>
      </c>
    </row>
    <row r="603" spans="1:9" x14ac:dyDescent="0.2">
      <c r="A603" s="2">
        <v>10</v>
      </c>
      <c r="B603" s="1" t="s">
        <v>138</v>
      </c>
      <c r="C603" s="4">
        <v>2</v>
      </c>
      <c r="D603" s="8">
        <v>2.38</v>
      </c>
      <c r="E603" s="4">
        <v>2</v>
      </c>
      <c r="F603" s="8">
        <v>3.39</v>
      </c>
      <c r="G603" s="4">
        <v>0</v>
      </c>
      <c r="H603" s="8">
        <v>0</v>
      </c>
      <c r="I603" s="4">
        <v>0</v>
      </c>
    </row>
    <row r="604" spans="1:9" x14ac:dyDescent="0.2">
      <c r="A604" s="2">
        <v>15</v>
      </c>
      <c r="B604" s="1" t="s">
        <v>160</v>
      </c>
      <c r="C604" s="4">
        <v>1</v>
      </c>
      <c r="D604" s="8">
        <v>1.19</v>
      </c>
      <c r="E604" s="4">
        <v>0</v>
      </c>
      <c r="F604" s="8">
        <v>0</v>
      </c>
      <c r="G604" s="4">
        <v>1</v>
      </c>
      <c r="H604" s="8">
        <v>4</v>
      </c>
      <c r="I604" s="4">
        <v>0</v>
      </c>
    </row>
    <row r="605" spans="1:9" x14ac:dyDescent="0.2">
      <c r="A605" s="2">
        <v>15</v>
      </c>
      <c r="B605" s="1" t="s">
        <v>156</v>
      </c>
      <c r="C605" s="4">
        <v>1</v>
      </c>
      <c r="D605" s="8">
        <v>1.19</v>
      </c>
      <c r="E605" s="4">
        <v>0</v>
      </c>
      <c r="F605" s="8">
        <v>0</v>
      </c>
      <c r="G605" s="4">
        <v>1</v>
      </c>
      <c r="H605" s="8">
        <v>4</v>
      </c>
      <c r="I605" s="4">
        <v>0</v>
      </c>
    </row>
    <row r="606" spans="1:9" x14ac:dyDescent="0.2">
      <c r="A606" s="2">
        <v>15</v>
      </c>
      <c r="B606" s="1" t="s">
        <v>163</v>
      </c>
      <c r="C606" s="4">
        <v>1</v>
      </c>
      <c r="D606" s="8">
        <v>1.19</v>
      </c>
      <c r="E606" s="4">
        <v>1</v>
      </c>
      <c r="F606" s="8">
        <v>1.69</v>
      </c>
      <c r="G606" s="4">
        <v>0</v>
      </c>
      <c r="H606" s="8">
        <v>0</v>
      </c>
      <c r="I606" s="4">
        <v>0</v>
      </c>
    </row>
    <row r="607" spans="1:9" x14ac:dyDescent="0.2">
      <c r="A607" s="2">
        <v>15</v>
      </c>
      <c r="B607" s="1" t="s">
        <v>199</v>
      </c>
      <c r="C607" s="4">
        <v>1</v>
      </c>
      <c r="D607" s="8">
        <v>1.19</v>
      </c>
      <c r="E607" s="4">
        <v>1</v>
      </c>
      <c r="F607" s="8">
        <v>1.69</v>
      </c>
      <c r="G607" s="4">
        <v>0</v>
      </c>
      <c r="H607" s="8">
        <v>0</v>
      </c>
      <c r="I607" s="4">
        <v>0</v>
      </c>
    </row>
    <row r="608" spans="1:9" x14ac:dyDescent="0.2">
      <c r="A608" s="2">
        <v>15</v>
      </c>
      <c r="B608" s="1" t="s">
        <v>168</v>
      </c>
      <c r="C608" s="4">
        <v>1</v>
      </c>
      <c r="D608" s="8">
        <v>1.19</v>
      </c>
      <c r="E608" s="4">
        <v>1</v>
      </c>
      <c r="F608" s="8">
        <v>1.69</v>
      </c>
      <c r="G608" s="4">
        <v>0</v>
      </c>
      <c r="H608" s="8">
        <v>0</v>
      </c>
      <c r="I608" s="4">
        <v>0</v>
      </c>
    </row>
    <row r="609" spans="1:9" x14ac:dyDescent="0.2">
      <c r="A609" s="2">
        <v>15</v>
      </c>
      <c r="B609" s="1" t="s">
        <v>219</v>
      </c>
      <c r="C609" s="4">
        <v>1</v>
      </c>
      <c r="D609" s="8">
        <v>1.19</v>
      </c>
      <c r="E609" s="4">
        <v>1</v>
      </c>
      <c r="F609" s="8">
        <v>1.69</v>
      </c>
      <c r="G609" s="4">
        <v>0</v>
      </c>
      <c r="H609" s="8">
        <v>0</v>
      </c>
      <c r="I609" s="4">
        <v>0</v>
      </c>
    </row>
    <row r="610" spans="1:9" x14ac:dyDescent="0.2">
      <c r="A610" s="2">
        <v>15</v>
      </c>
      <c r="B610" s="1" t="s">
        <v>157</v>
      </c>
      <c r="C610" s="4">
        <v>1</v>
      </c>
      <c r="D610" s="8">
        <v>1.19</v>
      </c>
      <c r="E610" s="4">
        <v>1</v>
      </c>
      <c r="F610" s="8">
        <v>1.69</v>
      </c>
      <c r="G610" s="4">
        <v>0</v>
      </c>
      <c r="H610" s="8">
        <v>0</v>
      </c>
      <c r="I610" s="4">
        <v>0</v>
      </c>
    </row>
    <row r="611" spans="1:9" x14ac:dyDescent="0.2">
      <c r="A611" s="2">
        <v>15</v>
      </c>
      <c r="B611" s="1" t="s">
        <v>178</v>
      </c>
      <c r="C611" s="4">
        <v>1</v>
      </c>
      <c r="D611" s="8">
        <v>1.19</v>
      </c>
      <c r="E611" s="4">
        <v>0</v>
      </c>
      <c r="F611" s="8">
        <v>0</v>
      </c>
      <c r="G611" s="4">
        <v>1</v>
      </c>
      <c r="H611" s="8">
        <v>4</v>
      </c>
      <c r="I611" s="4">
        <v>0</v>
      </c>
    </row>
    <row r="612" spans="1:9" x14ac:dyDescent="0.2">
      <c r="A612" s="2">
        <v>15</v>
      </c>
      <c r="B612" s="1" t="s">
        <v>216</v>
      </c>
      <c r="C612" s="4">
        <v>1</v>
      </c>
      <c r="D612" s="8">
        <v>1.19</v>
      </c>
      <c r="E612" s="4">
        <v>1</v>
      </c>
      <c r="F612" s="8">
        <v>1.69</v>
      </c>
      <c r="G612" s="4">
        <v>0</v>
      </c>
      <c r="H612" s="8">
        <v>0</v>
      </c>
      <c r="I612" s="4">
        <v>0</v>
      </c>
    </row>
    <row r="613" spans="1:9" x14ac:dyDescent="0.2">
      <c r="A613" s="2">
        <v>15</v>
      </c>
      <c r="B613" s="1" t="s">
        <v>165</v>
      </c>
      <c r="C613" s="4">
        <v>1</v>
      </c>
      <c r="D613" s="8">
        <v>1.19</v>
      </c>
      <c r="E613" s="4">
        <v>1</v>
      </c>
      <c r="F613" s="8">
        <v>1.69</v>
      </c>
      <c r="G613" s="4">
        <v>0</v>
      </c>
      <c r="H613" s="8">
        <v>0</v>
      </c>
      <c r="I613" s="4">
        <v>0</v>
      </c>
    </row>
    <row r="614" spans="1:9" x14ac:dyDescent="0.2">
      <c r="A614" s="2">
        <v>15</v>
      </c>
      <c r="B614" s="1" t="s">
        <v>222</v>
      </c>
      <c r="C614" s="4">
        <v>1</v>
      </c>
      <c r="D614" s="8">
        <v>1.19</v>
      </c>
      <c r="E614" s="4">
        <v>1</v>
      </c>
      <c r="F614" s="8">
        <v>1.69</v>
      </c>
      <c r="G614" s="4">
        <v>0</v>
      </c>
      <c r="H614" s="8">
        <v>0</v>
      </c>
      <c r="I614" s="4">
        <v>0</v>
      </c>
    </row>
    <row r="615" spans="1:9" x14ac:dyDescent="0.2">
      <c r="A615" s="2">
        <v>15</v>
      </c>
      <c r="B615" s="1" t="s">
        <v>154</v>
      </c>
      <c r="C615" s="4">
        <v>1</v>
      </c>
      <c r="D615" s="8">
        <v>1.19</v>
      </c>
      <c r="E615" s="4">
        <v>1</v>
      </c>
      <c r="F615" s="8">
        <v>1.69</v>
      </c>
      <c r="G615" s="4">
        <v>0</v>
      </c>
      <c r="H615" s="8">
        <v>0</v>
      </c>
      <c r="I615" s="4">
        <v>0</v>
      </c>
    </row>
    <row r="616" spans="1:9" x14ac:dyDescent="0.2">
      <c r="A616" s="2">
        <v>15</v>
      </c>
      <c r="B616" s="1" t="s">
        <v>223</v>
      </c>
      <c r="C616" s="4">
        <v>1</v>
      </c>
      <c r="D616" s="8">
        <v>1.19</v>
      </c>
      <c r="E616" s="4">
        <v>1</v>
      </c>
      <c r="F616" s="8">
        <v>1.69</v>
      </c>
      <c r="G616" s="4">
        <v>0</v>
      </c>
      <c r="H616" s="8">
        <v>0</v>
      </c>
      <c r="I616" s="4">
        <v>0</v>
      </c>
    </row>
    <row r="617" spans="1:9" x14ac:dyDescent="0.2">
      <c r="A617" s="2">
        <v>15</v>
      </c>
      <c r="B617" s="1" t="s">
        <v>126</v>
      </c>
      <c r="C617" s="4">
        <v>1</v>
      </c>
      <c r="D617" s="8">
        <v>1.19</v>
      </c>
      <c r="E617" s="4">
        <v>1</v>
      </c>
      <c r="F617" s="8">
        <v>1.69</v>
      </c>
      <c r="G617" s="4">
        <v>0</v>
      </c>
      <c r="H617" s="8">
        <v>0</v>
      </c>
      <c r="I617" s="4">
        <v>0</v>
      </c>
    </row>
    <row r="618" spans="1:9" x14ac:dyDescent="0.2">
      <c r="A618" s="2">
        <v>15</v>
      </c>
      <c r="B618" s="1" t="s">
        <v>161</v>
      </c>
      <c r="C618" s="4">
        <v>1</v>
      </c>
      <c r="D618" s="8">
        <v>1.19</v>
      </c>
      <c r="E618" s="4">
        <v>1</v>
      </c>
      <c r="F618" s="8">
        <v>1.69</v>
      </c>
      <c r="G618" s="4">
        <v>0</v>
      </c>
      <c r="H618" s="8">
        <v>0</v>
      </c>
      <c r="I618" s="4">
        <v>0</v>
      </c>
    </row>
    <row r="619" spans="1:9" x14ac:dyDescent="0.2">
      <c r="A619" s="2">
        <v>15</v>
      </c>
      <c r="B619" s="1" t="s">
        <v>212</v>
      </c>
      <c r="C619" s="4">
        <v>1</v>
      </c>
      <c r="D619" s="8">
        <v>1.19</v>
      </c>
      <c r="E619" s="4">
        <v>1</v>
      </c>
      <c r="F619" s="8">
        <v>1.69</v>
      </c>
      <c r="G619" s="4">
        <v>0</v>
      </c>
      <c r="H619" s="8">
        <v>0</v>
      </c>
      <c r="I619" s="4">
        <v>0</v>
      </c>
    </row>
    <row r="620" spans="1:9" x14ac:dyDescent="0.2">
      <c r="A620" s="2">
        <v>15</v>
      </c>
      <c r="B620" s="1" t="s">
        <v>140</v>
      </c>
      <c r="C620" s="4">
        <v>1</v>
      </c>
      <c r="D620" s="8">
        <v>1.19</v>
      </c>
      <c r="E620" s="4">
        <v>1</v>
      </c>
      <c r="F620" s="8">
        <v>1.69</v>
      </c>
      <c r="G620" s="4">
        <v>0</v>
      </c>
      <c r="H620" s="8">
        <v>0</v>
      </c>
      <c r="I620" s="4">
        <v>0</v>
      </c>
    </row>
    <row r="621" spans="1:9" x14ac:dyDescent="0.2">
      <c r="A621" s="2">
        <v>15</v>
      </c>
      <c r="B621" s="1" t="s">
        <v>131</v>
      </c>
      <c r="C621" s="4">
        <v>1</v>
      </c>
      <c r="D621" s="8">
        <v>1.19</v>
      </c>
      <c r="E621" s="4">
        <v>0</v>
      </c>
      <c r="F621" s="8">
        <v>0</v>
      </c>
      <c r="G621" s="4">
        <v>1</v>
      </c>
      <c r="H621" s="8">
        <v>4</v>
      </c>
      <c r="I621" s="4">
        <v>0</v>
      </c>
    </row>
    <row r="622" spans="1:9" x14ac:dyDescent="0.2">
      <c r="A622" s="2">
        <v>15</v>
      </c>
      <c r="B622" s="1" t="s">
        <v>188</v>
      </c>
      <c r="C622" s="4">
        <v>1</v>
      </c>
      <c r="D622" s="8">
        <v>1.19</v>
      </c>
      <c r="E622" s="4">
        <v>0</v>
      </c>
      <c r="F622" s="8">
        <v>0</v>
      </c>
      <c r="G622" s="4">
        <v>1</v>
      </c>
      <c r="H622" s="8">
        <v>4</v>
      </c>
      <c r="I622" s="4">
        <v>0</v>
      </c>
    </row>
    <row r="623" spans="1:9" x14ac:dyDescent="0.2">
      <c r="A623" s="2">
        <v>15</v>
      </c>
      <c r="B623" s="1" t="s">
        <v>141</v>
      </c>
      <c r="C623" s="4">
        <v>1</v>
      </c>
      <c r="D623" s="8">
        <v>1.19</v>
      </c>
      <c r="E623" s="4">
        <v>0</v>
      </c>
      <c r="F623" s="8">
        <v>0</v>
      </c>
      <c r="G623" s="4">
        <v>1</v>
      </c>
      <c r="H623" s="8">
        <v>4</v>
      </c>
      <c r="I623" s="4">
        <v>0</v>
      </c>
    </row>
    <row r="624" spans="1:9" x14ac:dyDescent="0.2">
      <c r="A624" s="2">
        <v>15</v>
      </c>
      <c r="B624" s="1" t="s">
        <v>152</v>
      </c>
      <c r="C624" s="4">
        <v>1</v>
      </c>
      <c r="D624" s="8">
        <v>1.19</v>
      </c>
      <c r="E624" s="4">
        <v>1</v>
      </c>
      <c r="F624" s="8">
        <v>1.69</v>
      </c>
      <c r="G624" s="4">
        <v>0</v>
      </c>
      <c r="H624" s="8">
        <v>0</v>
      </c>
      <c r="I624" s="4">
        <v>0</v>
      </c>
    </row>
    <row r="625" spans="1:9" x14ac:dyDescent="0.2">
      <c r="A625" s="2">
        <v>15</v>
      </c>
      <c r="B625" s="1" t="s">
        <v>215</v>
      </c>
      <c r="C625" s="4">
        <v>1</v>
      </c>
      <c r="D625" s="8">
        <v>1.19</v>
      </c>
      <c r="E625" s="4">
        <v>0</v>
      </c>
      <c r="F625" s="8">
        <v>0</v>
      </c>
      <c r="G625" s="4">
        <v>1</v>
      </c>
      <c r="H625" s="8">
        <v>4</v>
      </c>
      <c r="I625" s="4">
        <v>0</v>
      </c>
    </row>
    <row r="626" spans="1:9" x14ac:dyDescent="0.2">
      <c r="A626" s="2">
        <v>15</v>
      </c>
      <c r="B626" s="1" t="s">
        <v>132</v>
      </c>
      <c r="C626" s="4">
        <v>1</v>
      </c>
      <c r="D626" s="8">
        <v>1.19</v>
      </c>
      <c r="E626" s="4">
        <v>1</v>
      </c>
      <c r="F626" s="8">
        <v>1.69</v>
      </c>
      <c r="G626" s="4">
        <v>0</v>
      </c>
      <c r="H626" s="8">
        <v>0</v>
      </c>
      <c r="I626" s="4">
        <v>0</v>
      </c>
    </row>
    <row r="627" spans="1:9" x14ac:dyDescent="0.2">
      <c r="A627" s="2">
        <v>15</v>
      </c>
      <c r="B627" s="1" t="s">
        <v>153</v>
      </c>
      <c r="C627" s="4">
        <v>1</v>
      </c>
      <c r="D627" s="8">
        <v>1.19</v>
      </c>
      <c r="E627" s="4">
        <v>1</v>
      </c>
      <c r="F627" s="8">
        <v>1.69</v>
      </c>
      <c r="G627" s="4">
        <v>0</v>
      </c>
      <c r="H627" s="8">
        <v>0</v>
      </c>
      <c r="I627" s="4">
        <v>0</v>
      </c>
    </row>
    <row r="628" spans="1:9" x14ac:dyDescent="0.2">
      <c r="A628" s="2">
        <v>15</v>
      </c>
      <c r="B628" s="1" t="s">
        <v>155</v>
      </c>
      <c r="C628" s="4">
        <v>1</v>
      </c>
      <c r="D628" s="8">
        <v>1.19</v>
      </c>
      <c r="E628" s="4">
        <v>1</v>
      </c>
      <c r="F628" s="8">
        <v>1.69</v>
      </c>
      <c r="G628" s="4">
        <v>0</v>
      </c>
      <c r="H628" s="8">
        <v>0</v>
      </c>
      <c r="I628" s="4">
        <v>0</v>
      </c>
    </row>
    <row r="629" spans="1:9" x14ac:dyDescent="0.2">
      <c r="A629" s="2">
        <v>15</v>
      </c>
      <c r="B629" s="1" t="s">
        <v>224</v>
      </c>
      <c r="C629" s="4">
        <v>1</v>
      </c>
      <c r="D629" s="8">
        <v>1.19</v>
      </c>
      <c r="E629" s="4">
        <v>0</v>
      </c>
      <c r="F629" s="8">
        <v>0</v>
      </c>
      <c r="G629" s="4">
        <v>1</v>
      </c>
      <c r="H629" s="8">
        <v>4</v>
      </c>
      <c r="I629" s="4">
        <v>0</v>
      </c>
    </row>
    <row r="630" spans="1:9" x14ac:dyDescent="0.2">
      <c r="A630" s="2">
        <v>15</v>
      </c>
      <c r="B630" s="1" t="s">
        <v>142</v>
      </c>
      <c r="C630" s="4">
        <v>1</v>
      </c>
      <c r="D630" s="8">
        <v>1.19</v>
      </c>
      <c r="E630" s="4">
        <v>1</v>
      </c>
      <c r="F630" s="8">
        <v>1.69</v>
      </c>
      <c r="G630" s="4">
        <v>0</v>
      </c>
      <c r="H630" s="8">
        <v>0</v>
      </c>
      <c r="I630" s="4">
        <v>0</v>
      </c>
    </row>
    <row r="631" spans="1:9" x14ac:dyDescent="0.2">
      <c r="A631" s="2">
        <v>15</v>
      </c>
      <c r="B631" s="1" t="s">
        <v>194</v>
      </c>
      <c r="C631" s="4">
        <v>1</v>
      </c>
      <c r="D631" s="8">
        <v>1.19</v>
      </c>
      <c r="E631" s="4">
        <v>1</v>
      </c>
      <c r="F631" s="8">
        <v>1.69</v>
      </c>
      <c r="G631" s="4">
        <v>0</v>
      </c>
      <c r="H631" s="8">
        <v>0</v>
      </c>
      <c r="I631" s="4">
        <v>0</v>
      </c>
    </row>
    <row r="632" spans="1:9" x14ac:dyDescent="0.2">
      <c r="A632" s="2">
        <v>15</v>
      </c>
      <c r="B632" s="1" t="s">
        <v>225</v>
      </c>
      <c r="C632" s="4">
        <v>1</v>
      </c>
      <c r="D632" s="8">
        <v>1.19</v>
      </c>
      <c r="E632" s="4">
        <v>0</v>
      </c>
      <c r="F632" s="8">
        <v>0</v>
      </c>
      <c r="G632" s="4">
        <v>1</v>
      </c>
      <c r="H632" s="8">
        <v>4</v>
      </c>
      <c r="I632" s="4">
        <v>0</v>
      </c>
    </row>
    <row r="633" spans="1:9" x14ac:dyDescent="0.2">
      <c r="A633" s="2">
        <v>15</v>
      </c>
      <c r="B633" s="1" t="s">
        <v>139</v>
      </c>
      <c r="C633" s="4">
        <v>1</v>
      </c>
      <c r="D633" s="8">
        <v>1.19</v>
      </c>
      <c r="E633" s="4">
        <v>1</v>
      </c>
      <c r="F633" s="8">
        <v>1.69</v>
      </c>
      <c r="G633" s="4">
        <v>0</v>
      </c>
      <c r="H633" s="8">
        <v>0</v>
      </c>
      <c r="I633" s="4">
        <v>0</v>
      </c>
    </row>
    <row r="634" spans="1:9" x14ac:dyDescent="0.2">
      <c r="A634" s="2">
        <v>15</v>
      </c>
      <c r="B634" s="1" t="s">
        <v>198</v>
      </c>
      <c r="C634" s="4">
        <v>1</v>
      </c>
      <c r="D634" s="8">
        <v>1.19</v>
      </c>
      <c r="E634" s="4">
        <v>1</v>
      </c>
      <c r="F634" s="8">
        <v>1.69</v>
      </c>
      <c r="G634" s="4">
        <v>0</v>
      </c>
      <c r="H634" s="8">
        <v>0</v>
      </c>
      <c r="I634" s="4">
        <v>0</v>
      </c>
    </row>
    <row r="635" spans="1:9" x14ac:dyDescent="0.2">
      <c r="A635" s="2">
        <v>15</v>
      </c>
      <c r="B635" s="1" t="s">
        <v>200</v>
      </c>
      <c r="C635" s="4">
        <v>1</v>
      </c>
      <c r="D635" s="8">
        <v>1.19</v>
      </c>
      <c r="E635" s="4">
        <v>0</v>
      </c>
      <c r="F635" s="8">
        <v>0</v>
      </c>
      <c r="G635" s="4">
        <v>1</v>
      </c>
      <c r="H635" s="8">
        <v>4</v>
      </c>
      <c r="I635" s="4">
        <v>0</v>
      </c>
    </row>
    <row r="636" spans="1:9" x14ac:dyDescent="0.2">
      <c r="A636" s="1"/>
      <c r="C636" s="4"/>
      <c r="D636" s="8"/>
      <c r="E636" s="4"/>
      <c r="F636" s="8"/>
      <c r="G636" s="4"/>
      <c r="H636" s="8"/>
      <c r="I636" s="4"/>
    </row>
    <row r="637" spans="1:9" x14ac:dyDescent="0.2">
      <c r="A637" s="1" t="s">
        <v>25</v>
      </c>
      <c r="C637" s="4"/>
      <c r="D637" s="8"/>
      <c r="E637" s="4"/>
      <c r="F637" s="8"/>
      <c r="G637" s="4"/>
      <c r="H637" s="8"/>
      <c r="I637" s="4"/>
    </row>
    <row r="638" spans="1:9" x14ac:dyDescent="0.2">
      <c r="A638" s="2">
        <v>1</v>
      </c>
      <c r="B638" s="1" t="s">
        <v>136</v>
      </c>
      <c r="C638" s="4">
        <v>28</v>
      </c>
      <c r="D638" s="8">
        <v>7.33</v>
      </c>
      <c r="E638" s="4">
        <v>27</v>
      </c>
      <c r="F638" s="8">
        <v>11.11</v>
      </c>
      <c r="G638" s="4">
        <v>1</v>
      </c>
      <c r="H638" s="8">
        <v>0.73</v>
      </c>
      <c r="I638" s="4">
        <v>0</v>
      </c>
    </row>
    <row r="639" spans="1:9" x14ac:dyDescent="0.2">
      <c r="A639" s="2">
        <v>2</v>
      </c>
      <c r="B639" s="1" t="s">
        <v>122</v>
      </c>
      <c r="C639" s="4">
        <v>26</v>
      </c>
      <c r="D639" s="8">
        <v>6.81</v>
      </c>
      <c r="E639" s="4">
        <v>21</v>
      </c>
      <c r="F639" s="8">
        <v>8.64</v>
      </c>
      <c r="G639" s="4">
        <v>5</v>
      </c>
      <c r="H639" s="8">
        <v>3.65</v>
      </c>
      <c r="I639" s="4">
        <v>0</v>
      </c>
    </row>
    <row r="640" spans="1:9" x14ac:dyDescent="0.2">
      <c r="A640" s="2">
        <v>3</v>
      </c>
      <c r="B640" s="1" t="s">
        <v>131</v>
      </c>
      <c r="C640" s="4">
        <v>18</v>
      </c>
      <c r="D640" s="8">
        <v>4.71</v>
      </c>
      <c r="E640" s="4">
        <v>16</v>
      </c>
      <c r="F640" s="8">
        <v>6.58</v>
      </c>
      <c r="G640" s="4">
        <v>2</v>
      </c>
      <c r="H640" s="8">
        <v>1.46</v>
      </c>
      <c r="I640" s="4">
        <v>0</v>
      </c>
    </row>
    <row r="641" spans="1:9" x14ac:dyDescent="0.2">
      <c r="A641" s="2">
        <v>4</v>
      </c>
      <c r="B641" s="1" t="s">
        <v>135</v>
      </c>
      <c r="C641" s="4">
        <v>12</v>
      </c>
      <c r="D641" s="8">
        <v>3.14</v>
      </c>
      <c r="E641" s="4">
        <v>12</v>
      </c>
      <c r="F641" s="8">
        <v>4.9400000000000004</v>
      </c>
      <c r="G641" s="4">
        <v>0</v>
      </c>
      <c r="H641" s="8">
        <v>0</v>
      </c>
      <c r="I641" s="4">
        <v>0</v>
      </c>
    </row>
    <row r="642" spans="1:9" x14ac:dyDescent="0.2">
      <c r="A642" s="2">
        <v>5</v>
      </c>
      <c r="B642" s="1" t="s">
        <v>120</v>
      </c>
      <c r="C642" s="4">
        <v>11</v>
      </c>
      <c r="D642" s="8">
        <v>2.88</v>
      </c>
      <c r="E642" s="4">
        <v>2</v>
      </c>
      <c r="F642" s="8">
        <v>0.82</v>
      </c>
      <c r="G642" s="4">
        <v>9</v>
      </c>
      <c r="H642" s="8">
        <v>6.57</v>
      </c>
      <c r="I642" s="4">
        <v>0</v>
      </c>
    </row>
    <row r="643" spans="1:9" x14ac:dyDescent="0.2">
      <c r="A643" s="2">
        <v>6</v>
      </c>
      <c r="B643" s="1" t="s">
        <v>121</v>
      </c>
      <c r="C643" s="4">
        <v>10</v>
      </c>
      <c r="D643" s="8">
        <v>2.62</v>
      </c>
      <c r="E643" s="4">
        <v>6</v>
      </c>
      <c r="F643" s="8">
        <v>2.4700000000000002</v>
      </c>
      <c r="G643" s="4">
        <v>4</v>
      </c>
      <c r="H643" s="8">
        <v>2.92</v>
      </c>
      <c r="I643" s="4">
        <v>0</v>
      </c>
    </row>
    <row r="644" spans="1:9" x14ac:dyDescent="0.2">
      <c r="A644" s="2">
        <v>7</v>
      </c>
      <c r="B644" s="1" t="s">
        <v>126</v>
      </c>
      <c r="C644" s="4">
        <v>9</v>
      </c>
      <c r="D644" s="8">
        <v>2.36</v>
      </c>
      <c r="E644" s="4">
        <v>6</v>
      </c>
      <c r="F644" s="8">
        <v>2.4700000000000002</v>
      </c>
      <c r="G644" s="4">
        <v>3</v>
      </c>
      <c r="H644" s="8">
        <v>2.19</v>
      </c>
      <c r="I644" s="4">
        <v>0</v>
      </c>
    </row>
    <row r="645" spans="1:9" x14ac:dyDescent="0.2">
      <c r="A645" s="2">
        <v>7</v>
      </c>
      <c r="B645" s="1" t="s">
        <v>137</v>
      </c>
      <c r="C645" s="4">
        <v>9</v>
      </c>
      <c r="D645" s="8">
        <v>2.36</v>
      </c>
      <c r="E645" s="4">
        <v>9</v>
      </c>
      <c r="F645" s="8">
        <v>3.7</v>
      </c>
      <c r="G645" s="4">
        <v>0</v>
      </c>
      <c r="H645" s="8">
        <v>0</v>
      </c>
      <c r="I645" s="4">
        <v>0</v>
      </c>
    </row>
    <row r="646" spans="1:9" x14ac:dyDescent="0.2">
      <c r="A646" s="2">
        <v>9</v>
      </c>
      <c r="B646" s="1" t="s">
        <v>123</v>
      </c>
      <c r="C646" s="4">
        <v>8</v>
      </c>
      <c r="D646" s="8">
        <v>2.09</v>
      </c>
      <c r="E646" s="4">
        <v>5</v>
      </c>
      <c r="F646" s="8">
        <v>2.06</v>
      </c>
      <c r="G646" s="4">
        <v>3</v>
      </c>
      <c r="H646" s="8">
        <v>2.19</v>
      </c>
      <c r="I646" s="4">
        <v>0</v>
      </c>
    </row>
    <row r="647" spans="1:9" x14ac:dyDescent="0.2">
      <c r="A647" s="2">
        <v>9</v>
      </c>
      <c r="B647" s="1" t="s">
        <v>125</v>
      </c>
      <c r="C647" s="4">
        <v>8</v>
      </c>
      <c r="D647" s="8">
        <v>2.09</v>
      </c>
      <c r="E647" s="4">
        <v>7</v>
      </c>
      <c r="F647" s="8">
        <v>2.88</v>
      </c>
      <c r="G647" s="4">
        <v>1</v>
      </c>
      <c r="H647" s="8">
        <v>0.73</v>
      </c>
      <c r="I647" s="4">
        <v>0</v>
      </c>
    </row>
    <row r="648" spans="1:9" x14ac:dyDescent="0.2">
      <c r="A648" s="2">
        <v>9</v>
      </c>
      <c r="B648" s="1" t="s">
        <v>129</v>
      </c>
      <c r="C648" s="4">
        <v>8</v>
      </c>
      <c r="D648" s="8">
        <v>2.09</v>
      </c>
      <c r="E648" s="4">
        <v>5</v>
      </c>
      <c r="F648" s="8">
        <v>2.06</v>
      </c>
      <c r="G648" s="4">
        <v>3</v>
      </c>
      <c r="H648" s="8">
        <v>2.19</v>
      </c>
      <c r="I648" s="4">
        <v>0</v>
      </c>
    </row>
    <row r="649" spans="1:9" x14ac:dyDescent="0.2">
      <c r="A649" s="2">
        <v>9</v>
      </c>
      <c r="B649" s="1" t="s">
        <v>139</v>
      </c>
      <c r="C649" s="4">
        <v>8</v>
      </c>
      <c r="D649" s="8">
        <v>2.09</v>
      </c>
      <c r="E649" s="4">
        <v>6</v>
      </c>
      <c r="F649" s="8">
        <v>2.4700000000000002</v>
      </c>
      <c r="G649" s="4">
        <v>2</v>
      </c>
      <c r="H649" s="8">
        <v>1.46</v>
      </c>
      <c r="I649" s="4">
        <v>0</v>
      </c>
    </row>
    <row r="650" spans="1:9" x14ac:dyDescent="0.2">
      <c r="A650" s="2">
        <v>13</v>
      </c>
      <c r="B650" s="1" t="s">
        <v>168</v>
      </c>
      <c r="C650" s="4">
        <v>7</v>
      </c>
      <c r="D650" s="8">
        <v>1.83</v>
      </c>
      <c r="E650" s="4">
        <v>5</v>
      </c>
      <c r="F650" s="8">
        <v>2.06</v>
      </c>
      <c r="G650" s="4">
        <v>2</v>
      </c>
      <c r="H650" s="8">
        <v>1.46</v>
      </c>
      <c r="I650" s="4">
        <v>0</v>
      </c>
    </row>
    <row r="651" spans="1:9" x14ac:dyDescent="0.2">
      <c r="A651" s="2">
        <v>13</v>
      </c>
      <c r="B651" s="1" t="s">
        <v>171</v>
      </c>
      <c r="C651" s="4">
        <v>7</v>
      </c>
      <c r="D651" s="8">
        <v>1.83</v>
      </c>
      <c r="E651" s="4">
        <v>1</v>
      </c>
      <c r="F651" s="8">
        <v>0.41</v>
      </c>
      <c r="G651" s="4">
        <v>6</v>
      </c>
      <c r="H651" s="8">
        <v>4.38</v>
      </c>
      <c r="I651" s="4">
        <v>0</v>
      </c>
    </row>
    <row r="652" spans="1:9" x14ac:dyDescent="0.2">
      <c r="A652" s="2">
        <v>13</v>
      </c>
      <c r="B652" s="1" t="s">
        <v>175</v>
      </c>
      <c r="C652" s="4">
        <v>7</v>
      </c>
      <c r="D652" s="8">
        <v>1.83</v>
      </c>
      <c r="E652" s="4">
        <v>2</v>
      </c>
      <c r="F652" s="8">
        <v>0.82</v>
      </c>
      <c r="G652" s="4">
        <v>5</v>
      </c>
      <c r="H652" s="8">
        <v>3.65</v>
      </c>
      <c r="I652" s="4">
        <v>0</v>
      </c>
    </row>
    <row r="653" spans="1:9" x14ac:dyDescent="0.2">
      <c r="A653" s="2">
        <v>13</v>
      </c>
      <c r="B653" s="1" t="s">
        <v>132</v>
      </c>
      <c r="C653" s="4">
        <v>7</v>
      </c>
      <c r="D653" s="8">
        <v>1.83</v>
      </c>
      <c r="E653" s="4">
        <v>5</v>
      </c>
      <c r="F653" s="8">
        <v>2.06</v>
      </c>
      <c r="G653" s="4">
        <v>2</v>
      </c>
      <c r="H653" s="8">
        <v>1.46</v>
      </c>
      <c r="I653" s="4">
        <v>0</v>
      </c>
    </row>
    <row r="654" spans="1:9" x14ac:dyDescent="0.2">
      <c r="A654" s="2">
        <v>13</v>
      </c>
      <c r="B654" s="1" t="s">
        <v>138</v>
      </c>
      <c r="C654" s="4">
        <v>7</v>
      </c>
      <c r="D654" s="8">
        <v>1.83</v>
      </c>
      <c r="E654" s="4">
        <v>7</v>
      </c>
      <c r="F654" s="8">
        <v>2.88</v>
      </c>
      <c r="G654" s="4">
        <v>0</v>
      </c>
      <c r="H654" s="8">
        <v>0</v>
      </c>
      <c r="I654" s="4">
        <v>0</v>
      </c>
    </row>
    <row r="655" spans="1:9" x14ac:dyDescent="0.2">
      <c r="A655" s="2">
        <v>18</v>
      </c>
      <c r="B655" s="1" t="s">
        <v>156</v>
      </c>
      <c r="C655" s="4">
        <v>6</v>
      </c>
      <c r="D655" s="8">
        <v>1.57</v>
      </c>
      <c r="E655" s="4">
        <v>5</v>
      </c>
      <c r="F655" s="8">
        <v>2.06</v>
      </c>
      <c r="G655" s="4">
        <v>1</v>
      </c>
      <c r="H655" s="8">
        <v>0.73</v>
      </c>
      <c r="I655" s="4">
        <v>0</v>
      </c>
    </row>
    <row r="656" spans="1:9" x14ac:dyDescent="0.2">
      <c r="A656" s="2">
        <v>18</v>
      </c>
      <c r="B656" s="1" t="s">
        <v>127</v>
      </c>
      <c r="C656" s="4">
        <v>6</v>
      </c>
      <c r="D656" s="8">
        <v>1.57</v>
      </c>
      <c r="E656" s="4">
        <v>3</v>
      </c>
      <c r="F656" s="8">
        <v>1.23</v>
      </c>
      <c r="G656" s="4">
        <v>3</v>
      </c>
      <c r="H656" s="8">
        <v>2.19</v>
      </c>
      <c r="I656" s="4">
        <v>0</v>
      </c>
    </row>
    <row r="657" spans="1:9" x14ac:dyDescent="0.2">
      <c r="A657" s="2">
        <v>18</v>
      </c>
      <c r="B657" s="1" t="s">
        <v>162</v>
      </c>
      <c r="C657" s="4">
        <v>6</v>
      </c>
      <c r="D657" s="8">
        <v>1.57</v>
      </c>
      <c r="E657" s="4">
        <v>1</v>
      </c>
      <c r="F657" s="8">
        <v>0.41</v>
      </c>
      <c r="G657" s="4">
        <v>5</v>
      </c>
      <c r="H657" s="8">
        <v>3.65</v>
      </c>
      <c r="I657" s="4">
        <v>0</v>
      </c>
    </row>
    <row r="658" spans="1:9" x14ac:dyDescent="0.2">
      <c r="A658" s="2">
        <v>18</v>
      </c>
      <c r="B658" s="1" t="s">
        <v>155</v>
      </c>
      <c r="C658" s="4">
        <v>6</v>
      </c>
      <c r="D658" s="8">
        <v>1.57</v>
      </c>
      <c r="E658" s="4">
        <v>3</v>
      </c>
      <c r="F658" s="8">
        <v>1.23</v>
      </c>
      <c r="G658" s="4">
        <v>3</v>
      </c>
      <c r="H658" s="8">
        <v>2.19</v>
      </c>
      <c r="I658" s="4">
        <v>0</v>
      </c>
    </row>
    <row r="659" spans="1:9" x14ac:dyDescent="0.2">
      <c r="A659" s="1"/>
      <c r="C659" s="4"/>
      <c r="D659" s="8"/>
      <c r="E659" s="4"/>
      <c r="F659" s="8"/>
      <c r="G659" s="4"/>
      <c r="H659" s="8"/>
      <c r="I659" s="4"/>
    </row>
    <row r="660" spans="1:9" x14ac:dyDescent="0.2">
      <c r="A660" s="1" t="s">
        <v>26</v>
      </c>
      <c r="C660" s="4"/>
      <c r="D660" s="8"/>
      <c r="E660" s="4"/>
      <c r="F660" s="8"/>
      <c r="G660" s="4"/>
      <c r="H660" s="8"/>
      <c r="I660" s="4"/>
    </row>
    <row r="661" spans="1:9" x14ac:dyDescent="0.2">
      <c r="A661" s="2">
        <v>1</v>
      </c>
      <c r="B661" s="1" t="s">
        <v>152</v>
      </c>
      <c r="C661" s="4">
        <v>113</v>
      </c>
      <c r="D661" s="8">
        <v>47.28</v>
      </c>
      <c r="E661" s="4">
        <v>97</v>
      </c>
      <c r="F661" s="8">
        <v>55.75</v>
      </c>
      <c r="G661" s="4">
        <v>16</v>
      </c>
      <c r="H661" s="8">
        <v>26.23</v>
      </c>
      <c r="I661" s="4">
        <v>0</v>
      </c>
    </row>
    <row r="662" spans="1:9" x14ac:dyDescent="0.2">
      <c r="A662" s="2">
        <v>2</v>
      </c>
      <c r="B662" s="1" t="s">
        <v>205</v>
      </c>
      <c r="C662" s="4">
        <v>15</v>
      </c>
      <c r="D662" s="8">
        <v>6.28</v>
      </c>
      <c r="E662" s="4">
        <v>12</v>
      </c>
      <c r="F662" s="8">
        <v>6.9</v>
      </c>
      <c r="G662" s="4">
        <v>3</v>
      </c>
      <c r="H662" s="8">
        <v>4.92</v>
      </c>
      <c r="I662" s="4">
        <v>0</v>
      </c>
    </row>
    <row r="663" spans="1:9" x14ac:dyDescent="0.2">
      <c r="A663" s="2">
        <v>3</v>
      </c>
      <c r="B663" s="1" t="s">
        <v>148</v>
      </c>
      <c r="C663" s="4">
        <v>7</v>
      </c>
      <c r="D663" s="8">
        <v>2.93</v>
      </c>
      <c r="E663" s="4">
        <v>5</v>
      </c>
      <c r="F663" s="8">
        <v>2.87</v>
      </c>
      <c r="G663" s="4">
        <v>2</v>
      </c>
      <c r="H663" s="8">
        <v>3.28</v>
      </c>
      <c r="I663" s="4">
        <v>0</v>
      </c>
    </row>
    <row r="664" spans="1:9" x14ac:dyDescent="0.2">
      <c r="A664" s="2">
        <v>4</v>
      </c>
      <c r="B664" s="1" t="s">
        <v>136</v>
      </c>
      <c r="C664" s="4">
        <v>6</v>
      </c>
      <c r="D664" s="8">
        <v>2.5099999999999998</v>
      </c>
      <c r="E664" s="4">
        <v>6</v>
      </c>
      <c r="F664" s="8">
        <v>3.45</v>
      </c>
      <c r="G664" s="4">
        <v>0</v>
      </c>
      <c r="H664" s="8">
        <v>0</v>
      </c>
      <c r="I664" s="4">
        <v>0</v>
      </c>
    </row>
    <row r="665" spans="1:9" x14ac:dyDescent="0.2">
      <c r="A665" s="2">
        <v>5</v>
      </c>
      <c r="B665" s="1" t="s">
        <v>122</v>
      </c>
      <c r="C665" s="4">
        <v>5</v>
      </c>
      <c r="D665" s="8">
        <v>2.09</v>
      </c>
      <c r="E665" s="4">
        <v>2</v>
      </c>
      <c r="F665" s="8">
        <v>1.1499999999999999</v>
      </c>
      <c r="G665" s="4">
        <v>3</v>
      </c>
      <c r="H665" s="8">
        <v>4.92</v>
      </c>
      <c r="I665" s="4">
        <v>0</v>
      </c>
    </row>
    <row r="666" spans="1:9" x14ac:dyDescent="0.2">
      <c r="A666" s="2">
        <v>5</v>
      </c>
      <c r="B666" s="1" t="s">
        <v>126</v>
      </c>
      <c r="C666" s="4">
        <v>5</v>
      </c>
      <c r="D666" s="8">
        <v>2.09</v>
      </c>
      <c r="E666" s="4">
        <v>2</v>
      </c>
      <c r="F666" s="8">
        <v>1.1499999999999999</v>
      </c>
      <c r="G666" s="4">
        <v>3</v>
      </c>
      <c r="H666" s="8">
        <v>4.92</v>
      </c>
      <c r="I666" s="4">
        <v>0</v>
      </c>
    </row>
    <row r="667" spans="1:9" x14ac:dyDescent="0.2">
      <c r="A667" s="2">
        <v>5</v>
      </c>
      <c r="B667" s="1" t="s">
        <v>132</v>
      </c>
      <c r="C667" s="4">
        <v>5</v>
      </c>
      <c r="D667" s="8">
        <v>2.09</v>
      </c>
      <c r="E667" s="4">
        <v>5</v>
      </c>
      <c r="F667" s="8">
        <v>2.87</v>
      </c>
      <c r="G667" s="4">
        <v>0</v>
      </c>
      <c r="H667" s="8">
        <v>0</v>
      </c>
      <c r="I667" s="4">
        <v>0</v>
      </c>
    </row>
    <row r="668" spans="1:9" x14ac:dyDescent="0.2">
      <c r="A668" s="2">
        <v>5</v>
      </c>
      <c r="B668" s="1" t="s">
        <v>139</v>
      </c>
      <c r="C668" s="4">
        <v>5</v>
      </c>
      <c r="D668" s="8">
        <v>2.09</v>
      </c>
      <c r="E668" s="4">
        <v>4</v>
      </c>
      <c r="F668" s="8">
        <v>2.2999999999999998</v>
      </c>
      <c r="G668" s="4">
        <v>1</v>
      </c>
      <c r="H668" s="8">
        <v>1.64</v>
      </c>
      <c r="I668" s="4">
        <v>0</v>
      </c>
    </row>
    <row r="669" spans="1:9" x14ac:dyDescent="0.2">
      <c r="A669" s="2">
        <v>9</v>
      </c>
      <c r="B669" s="1" t="s">
        <v>120</v>
      </c>
      <c r="C669" s="4">
        <v>4</v>
      </c>
      <c r="D669" s="8">
        <v>1.67</v>
      </c>
      <c r="E669" s="4">
        <v>1</v>
      </c>
      <c r="F669" s="8">
        <v>0.56999999999999995</v>
      </c>
      <c r="G669" s="4">
        <v>3</v>
      </c>
      <c r="H669" s="8">
        <v>4.92</v>
      </c>
      <c r="I669" s="4">
        <v>0</v>
      </c>
    </row>
    <row r="670" spans="1:9" x14ac:dyDescent="0.2">
      <c r="A670" s="2">
        <v>9</v>
      </c>
      <c r="B670" s="1" t="s">
        <v>135</v>
      </c>
      <c r="C670" s="4">
        <v>4</v>
      </c>
      <c r="D670" s="8">
        <v>1.67</v>
      </c>
      <c r="E670" s="4">
        <v>4</v>
      </c>
      <c r="F670" s="8">
        <v>2.2999999999999998</v>
      </c>
      <c r="G670" s="4">
        <v>0</v>
      </c>
      <c r="H670" s="8">
        <v>0</v>
      </c>
      <c r="I670" s="4">
        <v>0</v>
      </c>
    </row>
    <row r="671" spans="1:9" x14ac:dyDescent="0.2">
      <c r="A671" s="2">
        <v>11</v>
      </c>
      <c r="B671" s="1" t="s">
        <v>121</v>
      </c>
      <c r="C671" s="4">
        <v>3</v>
      </c>
      <c r="D671" s="8">
        <v>1.26</v>
      </c>
      <c r="E671" s="4">
        <v>0</v>
      </c>
      <c r="F671" s="8">
        <v>0</v>
      </c>
      <c r="G671" s="4">
        <v>3</v>
      </c>
      <c r="H671" s="8">
        <v>4.92</v>
      </c>
      <c r="I671" s="4">
        <v>0</v>
      </c>
    </row>
    <row r="672" spans="1:9" x14ac:dyDescent="0.2">
      <c r="A672" s="2">
        <v>11</v>
      </c>
      <c r="B672" s="1" t="s">
        <v>156</v>
      </c>
      <c r="C672" s="4">
        <v>3</v>
      </c>
      <c r="D672" s="8">
        <v>1.26</v>
      </c>
      <c r="E672" s="4">
        <v>2</v>
      </c>
      <c r="F672" s="8">
        <v>1.1499999999999999</v>
      </c>
      <c r="G672" s="4">
        <v>1</v>
      </c>
      <c r="H672" s="8">
        <v>1.64</v>
      </c>
      <c r="I672" s="4">
        <v>0</v>
      </c>
    </row>
    <row r="673" spans="1:9" x14ac:dyDescent="0.2">
      <c r="A673" s="2">
        <v>11</v>
      </c>
      <c r="B673" s="1" t="s">
        <v>124</v>
      </c>
      <c r="C673" s="4">
        <v>3</v>
      </c>
      <c r="D673" s="8">
        <v>1.26</v>
      </c>
      <c r="E673" s="4">
        <v>2</v>
      </c>
      <c r="F673" s="8">
        <v>1.1499999999999999</v>
      </c>
      <c r="G673" s="4">
        <v>1</v>
      </c>
      <c r="H673" s="8">
        <v>1.64</v>
      </c>
      <c r="I673" s="4">
        <v>0</v>
      </c>
    </row>
    <row r="674" spans="1:9" x14ac:dyDescent="0.2">
      <c r="A674" s="2">
        <v>11</v>
      </c>
      <c r="B674" s="1" t="s">
        <v>216</v>
      </c>
      <c r="C674" s="4">
        <v>3</v>
      </c>
      <c r="D674" s="8">
        <v>1.26</v>
      </c>
      <c r="E674" s="4">
        <v>2</v>
      </c>
      <c r="F674" s="8">
        <v>1.1499999999999999</v>
      </c>
      <c r="G674" s="4">
        <v>1</v>
      </c>
      <c r="H674" s="8">
        <v>1.64</v>
      </c>
      <c r="I674" s="4">
        <v>0</v>
      </c>
    </row>
    <row r="675" spans="1:9" x14ac:dyDescent="0.2">
      <c r="A675" s="2">
        <v>11</v>
      </c>
      <c r="B675" s="1" t="s">
        <v>185</v>
      </c>
      <c r="C675" s="4">
        <v>3</v>
      </c>
      <c r="D675" s="8">
        <v>1.26</v>
      </c>
      <c r="E675" s="4">
        <v>2</v>
      </c>
      <c r="F675" s="8">
        <v>1.1499999999999999</v>
      </c>
      <c r="G675" s="4">
        <v>1</v>
      </c>
      <c r="H675" s="8">
        <v>1.64</v>
      </c>
      <c r="I675" s="4">
        <v>0</v>
      </c>
    </row>
    <row r="676" spans="1:9" x14ac:dyDescent="0.2">
      <c r="A676" s="2">
        <v>11</v>
      </c>
      <c r="B676" s="1" t="s">
        <v>131</v>
      </c>
      <c r="C676" s="4">
        <v>3</v>
      </c>
      <c r="D676" s="8">
        <v>1.26</v>
      </c>
      <c r="E676" s="4">
        <v>0</v>
      </c>
      <c r="F676" s="8">
        <v>0</v>
      </c>
      <c r="G676" s="4">
        <v>3</v>
      </c>
      <c r="H676" s="8">
        <v>4.92</v>
      </c>
      <c r="I676" s="4">
        <v>0</v>
      </c>
    </row>
    <row r="677" spans="1:9" x14ac:dyDescent="0.2">
      <c r="A677" s="2">
        <v>17</v>
      </c>
      <c r="B677" s="1" t="s">
        <v>123</v>
      </c>
      <c r="C677" s="4">
        <v>2</v>
      </c>
      <c r="D677" s="8">
        <v>0.84</v>
      </c>
      <c r="E677" s="4">
        <v>1</v>
      </c>
      <c r="F677" s="8">
        <v>0.56999999999999995</v>
      </c>
      <c r="G677" s="4">
        <v>1</v>
      </c>
      <c r="H677" s="8">
        <v>1.64</v>
      </c>
      <c r="I677" s="4">
        <v>0</v>
      </c>
    </row>
    <row r="678" spans="1:9" x14ac:dyDescent="0.2">
      <c r="A678" s="2">
        <v>17</v>
      </c>
      <c r="B678" s="1" t="s">
        <v>226</v>
      </c>
      <c r="C678" s="4">
        <v>2</v>
      </c>
      <c r="D678" s="8">
        <v>0.84</v>
      </c>
      <c r="E678" s="4">
        <v>0</v>
      </c>
      <c r="F678" s="8">
        <v>0</v>
      </c>
      <c r="G678" s="4">
        <v>2</v>
      </c>
      <c r="H678" s="8">
        <v>3.28</v>
      </c>
      <c r="I678" s="4">
        <v>0</v>
      </c>
    </row>
    <row r="679" spans="1:9" x14ac:dyDescent="0.2">
      <c r="A679" s="2">
        <v>17</v>
      </c>
      <c r="B679" s="1" t="s">
        <v>204</v>
      </c>
      <c r="C679" s="4">
        <v>2</v>
      </c>
      <c r="D679" s="8">
        <v>0.84</v>
      </c>
      <c r="E679" s="4">
        <v>2</v>
      </c>
      <c r="F679" s="8">
        <v>1.1499999999999999</v>
      </c>
      <c r="G679" s="4">
        <v>0</v>
      </c>
      <c r="H679" s="8">
        <v>0</v>
      </c>
      <c r="I679" s="4">
        <v>0</v>
      </c>
    </row>
    <row r="680" spans="1:9" x14ac:dyDescent="0.2">
      <c r="A680" s="2">
        <v>17</v>
      </c>
      <c r="B680" s="1" t="s">
        <v>125</v>
      </c>
      <c r="C680" s="4">
        <v>2</v>
      </c>
      <c r="D680" s="8">
        <v>0.84</v>
      </c>
      <c r="E680" s="4">
        <v>2</v>
      </c>
      <c r="F680" s="8">
        <v>1.1499999999999999</v>
      </c>
      <c r="G680" s="4">
        <v>0</v>
      </c>
      <c r="H680" s="8">
        <v>0</v>
      </c>
      <c r="I680" s="4">
        <v>0</v>
      </c>
    </row>
    <row r="681" spans="1:9" x14ac:dyDescent="0.2">
      <c r="A681" s="2">
        <v>17</v>
      </c>
      <c r="B681" s="1" t="s">
        <v>127</v>
      </c>
      <c r="C681" s="4">
        <v>2</v>
      </c>
      <c r="D681" s="8">
        <v>0.84</v>
      </c>
      <c r="E681" s="4">
        <v>0</v>
      </c>
      <c r="F681" s="8">
        <v>0</v>
      </c>
      <c r="G681" s="4">
        <v>2</v>
      </c>
      <c r="H681" s="8">
        <v>3.28</v>
      </c>
      <c r="I681" s="4">
        <v>0</v>
      </c>
    </row>
    <row r="682" spans="1:9" x14ac:dyDescent="0.2">
      <c r="A682" s="2">
        <v>17</v>
      </c>
      <c r="B682" s="1" t="s">
        <v>186</v>
      </c>
      <c r="C682" s="4">
        <v>2</v>
      </c>
      <c r="D682" s="8">
        <v>0.84</v>
      </c>
      <c r="E682" s="4">
        <v>2</v>
      </c>
      <c r="F682" s="8">
        <v>1.1499999999999999</v>
      </c>
      <c r="G682" s="4">
        <v>0</v>
      </c>
      <c r="H682" s="8">
        <v>0</v>
      </c>
      <c r="I682" s="4">
        <v>0</v>
      </c>
    </row>
    <row r="683" spans="1:9" x14ac:dyDescent="0.2">
      <c r="A683" s="2">
        <v>17</v>
      </c>
      <c r="B683" s="1" t="s">
        <v>128</v>
      </c>
      <c r="C683" s="4">
        <v>2</v>
      </c>
      <c r="D683" s="8">
        <v>0.84</v>
      </c>
      <c r="E683" s="4">
        <v>1</v>
      </c>
      <c r="F683" s="8">
        <v>0.56999999999999995</v>
      </c>
      <c r="G683" s="4">
        <v>1</v>
      </c>
      <c r="H683" s="8">
        <v>1.64</v>
      </c>
      <c r="I683" s="4">
        <v>0</v>
      </c>
    </row>
    <row r="684" spans="1:9" x14ac:dyDescent="0.2">
      <c r="A684" s="2">
        <v>17</v>
      </c>
      <c r="B684" s="1" t="s">
        <v>162</v>
      </c>
      <c r="C684" s="4">
        <v>2</v>
      </c>
      <c r="D684" s="8">
        <v>0.84</v>
      </c>
      <c r="E684" s="4">
        <v>1</v>
      </c>
      <c r="F684" s="8">
        <v>0.56999999999999995</v>
      </c>
      <c r="G684" s="4">
        <v>1</v>
      </c>
      <c r="H684" s="8">
        <v>1.64</v>
      </c>
      <c r="I684" s="4">
        <v>0</v>
      </c>
    </row>
    <row r="685" spans="1:9" x14ac:dyDescent="0.2">
      <c r="A685" s="2">
        <v>17</v>
      </c>
      <c r="B685" s="1" t="s">
        <v>129</v>
      </c>
      <c r="C685" s="4">
        <v>2</v>
      </c>
      <c r="D685" s="8">
        <v>0.84</v>
      </c>
      <c r="E685" s="4">
        <v>2</v>
      </c>
      <c r="F685" s="8">
        <v>1.1499999999999999</v>
      </c>
      <c r="G685" s="4">
        <v>0</v>
      </c>
      <c r="H685" s="8">
        <v>0</v>
      </c>
      <c r="I685" s="4">
        <v>0</v>
      </c>
    </row>
    <row r="686" spans="1:9" x14ac:dyDescent="0.2">
      <c r="A686" s="2">
        <v>17</v>
      </c>
      <c r="B686" s="1" t="s">
        <v>141</v>
      </c>
      <c r="C686" s="4">
        <v>2</v>
      </c>
      <c r="D686" s="8">
        <v>0.84</v>
      </c>
      <c r="E686" s="4">
        <v>1</v>
      </c>
      <c r="F686" s="8">
        <v>0.56999999999999995</v>
      </c>
      <c r="G686" s="4">
        <v>0</v>
      </c>
      <c r="H686" s="8">
        <v>0</v>
      </c>
      <c r="I686" s="4">
        <v>0</v>
      </c>
    </row>
    <row r="687" spans="1:9" x14ac:dyDescent="0.2">
      <c r="A687" s="2">
        <v>17</v>
      </c>
      <c r="B687" s="1" t="s">
        <v>153</v>
      </c>
      <c r="C687" s="4">
        <v>2</v>
      </c>
      <c r="D687" s="8">
        <v>0.84</v>
      </c>
      <c r="E687" s="4">
        <v>1</v>
      </c>
      <c r="F687" s="8">
        <v>0.56999999999999995</v>
      </c>
      <c r="G687" s="4">
        <v>1</v>
      </c>
      <c r="H687" s="8">
        <v>1.64</v>
      </c>
      <c r="I687" s="4">
        <v>0</v>
      </c>
    </row>
    <row r="688" spans="1:9" x14ac:dyDescent="0.2">
      <c r="A688" s="1"/>
      <c r="C688" s="4"/>
      <c r="D688" s="8"/>
      <c r="E688" s="4"/>
      <c r="F688" s="8"/>
      <c r="G688" s="4"/>
      <c r="H688" s="8"/>
      <c r="I688" s="4"/>
    </row>
    <row r="689" spans="1:9" x14ac:dyDescent="0.2">
      <c r="A689" s="1" t="s">
        <v>27</v>
      </c>
      <c r="C689" s="4"/>
      <c r="D689" s="8"/>
      <c r="E689" s="4"/>
      <c r="F689" s="8"/>
      <c r="G689" s="4"/>
      <c r="H689" s="8"/>
      <c r="I689" s="4"/>
    </row>
    <row r="690" spans="1:9" x14ac:dyDescent="0.2">
      <c r="A690" s="2">
        <v>1</v>
      </c>
      <c r="B690" s="1" t="s">
        <v>152</v>
      </c>
      <c r="C690" s="4">
        <v>7</v>
      </c>
      <c r="D690" s="8">
        <v>10.61</v>
      </c>
      <c r="E690" s="4">
        <v>7</v>
      </c>
      <c r="F690" s="8">
        <v>17.95</v>
      </c>
      <c r="G690" s="4">
        <v>0</v>
      </c>
      <c r="H690" s="8">
        <v>0</v>
      </c>
      <c r="I690" s="4">
        <v>0</v>
      </c>
    </row>
    <row r="691" spans="1:9" x14ac:dyDescent="0.2">
      <c r="A691" s="2">
        <v>2</v>
      </c>
      <c r="B691" s="1" t="s">
        <v>122</v>
      </c>
      <c r="C691" s="4">
        <v>4</v>
      </c>
      <c r="D691" s="8">
        <v>6.06</v>
      </c>
      <c r="E691" s="4">
        <v>4</v>
      </c>
      <c r="F691" s="8">
        <v>10.26</v>
      </c>
      <c r="G691" s="4">
        <v>0</v>
      </c>
      <c r="H691" s="8">
        <v>0</v>
      </c>
      <c r="I691" s="4">
        <v>0</v>
      </c>
    </row>
    <row r="692" spans="1:9" x14ac:dyDescent="0.2">
      <c r="A692" s="2">
        <v>2</v>
      </c>
      <c r="B692" s="1" t="s">
        <v>148</v>
      </c>
      <c r="C692" s="4">
        <v>4</v>
      </c>
      <c r="D692" s="8">
        <v>6.06</v>
      </c>
      <c r="E692" s="4">
        <v>3</v>
      </c>
      <c r="F692" s="8">
        <v>7.69</v>
      </c>
      <c r="G692" s="4">
        <v>1</v>
      </c>
      <c r="H692" s="8">
        <v>4.17</v>
      </c>
      <c r="I692" s="4">
        <v>0</v>
      </c>
    </row>
    <row r="693" spans="1:9" x14ac:dyDescent="0.2">
      <c r="A693" s="2">
        <v>4</v>
      </c>
      <c r="B693" s="1" t="s">
        <v>120</v>
      </c>
      <c r="C693" s="4">
        <v>3</v>
      </c>
      <c r="D693" s="8">
        <v>4.55</v>
      </c>
      <c r="E693" s="4">
        <v>0</v>
      </c>
      <c r="F693" s="8">
        <v>0</v>
      </c>
      <c r="G693" s="4">
        <v>3</v>
      </c>
      <c r="H693" s="8">
        <v>12.5</v>
      </c>
      <c r="I693" s="4">
        <v>0</v>
      </c>
    </row>
    <row r="694" spans="1:9" x14ac:dyDescent="0.2">
      <c r="A694" s="2">
        <v>4</v>
      </c>
      <c r="B694" s="1" t="s">
        <v>127</v>
      </c>
      <c r="C694" s="4">
        <v>3</v>
      </c>
      <c r="D694" s="8">
        <v>4.55</v>
      </c>
      <c r="E694" s="4">
        <v>1</v>
      </c>
      <c r="F694" s="8">
        <v>2.56</v>
      </c>
      <c r="G694" s="4">
        <v>2</v>
      </c>
      <c r="H694" s="8">
        <v>8.33</v>
      </c>
      <c r="I694" s="4">
        <v>0</v>
      </c>
    </row>
    <row r="695" spans="1:9" x14ac:dyDescent="0.2">
      <c r="A695" s="2">
        <v>4</v>
      </c>
      <c r="B695" s="1" t="s">
        <v>135</v>
      </c>
      <c r="C695" s="4">
        <v>3</v>
      </c>
      <c r="D695" s="8">
        <v>4.55</v>
      </c>
      <c r="E695" s="4">
        <v>3</v>
      </c>
      <c r="F695" s="8">
        <v>7.69</v>
      </c>
      <c r="G695" s="4">
        <v>0</v>
      </c>
      <c r="H695" s="8">
        <v>0</v>
      </c>
      <c r="I695" s="4">
        <v>0</v>
      </c>
    </row>
    <row r="696" spans="1:9" x14ac:dyDescent="0.2">
      <c r="A696" s="2">
        <v>4</v>
      </c>
      <c r="B696" s="1" t="s">
        <v>193</v>
      </c>
      <c r="C696" s="4">
        <v>3</v>
      </c>
      <c r="D696" s="8">
        <v>4.55</v>
      </c>
      <c r="E696" s="4">
        <v>0</v>
      </c>
      <c r="F696" s="8">
        <v>0</v>
      </c>
      <c r="G696" s="4">
        <v>1</v>
      </c>
      <c r="H696" s="8">
        <v>4.17</v>
      </c>
      <c r="I696" s="4">
        <v>0</v>
      </c>
    </row>
    <row r="697" spans="1:9" x14ac:dyDescent="0.2">
      <c r="A697" s="2">
        <v>8</v>
      </c>
      <c r="B697" s="1" t="s">
        <v>123</v>
      </c>
      <c r="C697" s="4">
        <v>2</v>
      </c>
      <c r="D697" s="8">
        <v>3.03</v>
      </c>
      <c r="E697" s="4">
        <v>1</v>
      </c>
      <c r="F697" s="8">
        <v>2.56</v>
      </c>
      <c r="G697" s="4">
        <v>1</v>
      </c>
      <c r="H697" s="8">
        <v>4.17</v>
      </c>
      <c r="I697" s="4">
        <v>0</v>
      </c>
    </row>
    <row r="698" spans="1:9" x14ac:dyDescent="0.2">
      <c r="A698" s="2">
        <v>8</v>
      </c>
      <c r="B698" s="1" t="s">
        <v>126</v>
      </c>
      <c r="C698" s="4">
        <v>2</v>
      </c>
      <c r="D698" s="8">
        <v>3.03</v>
      </c>
      <c r="E698" s="4">
        <v>1</v>
      </c>
      <c r="F698" s="8">
        <v>2.56</v>
      </c>
      <c r="G698" s="4">
        <v>1</v>
      </c>
      <c r="H698" s="8">
        <v>4.17</v>
      </c>
      <c r="I698" s="4">
        <v>0</v>
      </c>
    </row>
    <row r="699" spans="1:9" x14ac:dyDescent="0.2">
      <c r="A699" s="2">
        <v>8</v>
      </c>
      <c r="B699" s="1" t="s">
        <v>136</v>
      </c>
      <c r="C699" s="4">
        <v>2</v>
      </c>
      <c r="D699" s="8">
        <v>3.03</v>
      </c>
      <c r="E699" s="4">
        <v>2</v>
      </c>
      <c r="F699" s="8">
        <v>5.13</v>
      </c>
      <c r="G699" s="4">
        <v>0</v>
      </c>
      <c r="H699" s="8">
        <v>0</v>
      </c>
      <c r="I699" s="4">
        <v>0</v>
      </c>
    </row>
    <row r="700" spans="1:9" x14ac:dyDescent="0.2">
      <c r="A700" s="2">
        <v>8</v>
      </c>
      <c r="B700" s="1" t="s">
        <v>139</v>
      </c>
      <c r="C700" s="4">
        <v>2</v>
      </c>
      <c r="D700" s="8">
        <v>3.03</v>
      </c>
      <c r="E700" s="4">
        <v>2</v>
      </c>
      <c r="F700" s="8">
        <v>5.13</v>
      </c>
      <c r="G700" s="4">
        <v>0</v>
      </c>
      <c r="H700" s="8">
        <v>0</v>
      </c>
      <c r="I700" s="4">
        <v>0</v>
      </c>
    </row>
    <row r="701" spans="1:9" x14ac:dyDescent="0.2">
      <c r="A701" s="2">
        <v>12</v>
      </c>
      <c r="B701" s="1" t="s">
        <v>121</v>
      </c>
      <c r="C701" s="4">
        <v>1</v>
      </c>
      <c r="D701" s="8">
        <v>1.52</v>
      </c>
      <c r="E701" s="4">
        <v>0</v>
      </c>
      <c r="F701" s="8">
        <v>0</v>
      </c>
      <c r="G701" s="4">
        <v>1</v>
      </c>
      <c r="H701" s="8">
        <v>4.17</v>
      </c>
      <c r="I701" s="4">
        <v>0</v>
      </c>
    </row>
    <row r="702" spans="1:9" x14ac:dyDescent="0.2">
      <c r="A702" s="2">
        <v>12</v>
      </c>
      <c r="B702" s="1" t="s">
        <v>160</v>
      </c>
      <c r="C702" s="4">
        <v>1</v>
      </c>
      <c r="D702" s="8">
        <v>1.52</v>
      </c>
      <c r="E702" s="4">
        <v>1</v>
      </c>
      <c r="F702" s="8">
        <v>2.56</v>
      </c>
      <c r="G702" s="4">
        <v>0</v>
      </c>
      <c r="H702" s="8">
        <v>0</v>
      </c>
      <c r="I702" s="4">
        <v>0</v>
      </c>
    </row>
    <row r="703" spans="1:9" x14ac:dyDescent="0.2">
      <c r="A703" s="2">
        <v>12</v>
      </c>
      <c r="B703" s="1" t="s">
        <v>168</v>
      </c>
      <c r="C703" s="4">
        <v>1</v>
      </c>
      <c r="D703" s="8">
        <v>1.52</v>
      </c>
      <c r="E703" s="4">
        <v>1</v>
      </c>
      <c r="F703" s="8">
        <v>2.56</v>
      </c>
      <c r="G703" s="4">
        <v>0</v>
      </c>
      <c r="H703" s="8">
        <v>0</v>
      </c>
      <c r="I703" s="4">
        <v>0</v>
      </c>
    </row>
    <row r="704" spans="1:9" x14ac:dyDescent="0.2">
      <c r="A704" s="2">
        <v>12</v>
      </c>
      <c r="B704" s="1" t="s">
        <v>124</v>
      </c>
      <c r="C704" s="4">
        <v>1</v>
      </c>
      <c r="D704" s="8">
        <v>1.52</v>
      </c>
      <c r="E704" s="4">
        <v>0</v>
      </c>
      <c r="F704" s="8">
        <v>0</v>
      </c>
      <c r="G704" s="4">
        <v>1</v>
      </c>
      <c r="H704" s="8">
        <v>4.17</v>
      </c>
      <c r="I704" s="4">
        <v>0</v>
      </c>
    </row>
    <row r="705" spans="1:9" x14ac:dyDescent="0.2">
      <c r="A705" s="2">
        <v>12</v>
      </c>
      <c r="B705" s="1" t="s">
        <v>172</v>
      </c>
      <c r="C705" s="4">
        <v>1</v>
      </c>
      <c r="D705" s="8">
        <v>1.52</v>
      </c>
      <c r="E705" s="4">
        <v>0</v>
      </c>
      <c r="F705" s="8">
        <v>0</v>
      </c>
      <c r="G705" s="4">
        <v>1</v>
      </c>
      <c r="H705" s="8">
        <v>4.17</v>
      </c>
      <c r="I705" s="4">
        <v>0</v>
      </c>
    </row>
    <row r="706" spans="1:9" x14ac:dyDescent="0.2">
      <c r="A706" s="2">
        <v>12</v>
      </c>
      <c r="B706" s="1" t="s">
        <v>227</v>
      </c>
      <c r="C706" s="4">
        <v>1</v>
      </c>
      <c r="D706" s="8">
        <v>1.52</v>
      </c>
      <c r="E706" s="4">
        <v>0</v>
      </c>
      <c r="F706" s="8">
        <v>0</v>
      </c>
      <c r="G706" s="4">
        <v>1</v>
      </c>
      <c r="H706" s="8">
        <v>4.17</v>
      </c>
      <c r="I706" s="4">
        <v>0</v>
      </c>
    </row>
    <row r="707" spans="1:9" x14ac:dyDescent="0.2">
      <c r="A707" s="2">
        <v>12</v>
      </c>
      <c r="B707" s="1" t="s">
        <v>220</v>
      </c>
      <c r="C707" s="4">
        <v>1</v>
      </c>
      <c r="D707" s="8">
        <v>1.52</v>
      </c>
      <c r="E707" s="4">
        <v>0</v>
      </c>
      <c r="F707" s="8">
        <v>0</v>
      </c>
      <c r="G707" s="4">
        <v>1</v>
      </c>
      <c r="H707" s="8">
        <v>4.17</v>
      </c>
      <c r="I707" s="4">
        <v>0</v>
      </c>
    </row>
    <row r="708" spans="1:9" x14ac:dyDescent="0.2">
      <c r="A708" s="2">
        <v>12</v>
      </c>
      <c r="B708" s="1" t="s">
        <v>221</v>
      </c>
      <c r="C708" s="4">
        <v>1</v>
      </c>
      <c r="D708" s="8">
        <v>1.52</v>
      </c>
      <c r="E708" s="4">
        <v>0</v>
      </c>
      <c r="F708" s="8">
        <v>0</v>
      </c>
      <c r="G708" s="4">
        <v>1</v>
      </c>
      <c r="H708" s="8">
        <v>4.17</v>
      </c>
      <c r="I708" s="4">
        <v>0</v>
      </c>
    </row>
    <row r="709" spans="1:9" x14ac:dyDescent="0.2">
      <c r="A709" s="2">
        <v>12</v>
      </c>
      <c r="B709" s="1" t="s">
        <v>164</v>
      </c>
      <c r="C709" s="4">
        <v>1</v>
      </c>
      <c r="D709" s="8">
        <v>1.52</v>
      </c>
      <c r="E709" s="4">
        <v>1</v>
      </c>
      <c r="F709" s="8">
        <v>2.56</v>
      </c>
      <c r="G709" s="4">
        <v>0</v>
      </c>
      <c r="H709" s="8">
        <v>0</v>
      </c>
      <c r="I709" s="4">
        <v>0</v>
      </c>
    </row>
    <row r="710" spans="1:9" x14ac:dyDescent="0.2">
      <c r="A710" s="2">
        <v>12</v>
      </c>
      <c r="B710" s="1" t="s">
        <v>228</v>
      </c>
      <c r="C710" s="4">
        <v>1</v>
      </c>
      <c r="D710" s="8">
        <v>1.52</v>
      </c>
      <c r="E710" s="4">
        <v>0</v>
      </c>
      <c r="F710" s="8">
        <v>0</v>
      </c>
      <c r="G710" s="4">
        <v>1</v>
      </c>
      <c r="H710" s="8">
        <v>4.17</v>
      </c>
      <c r="I710" s="4">
        <v>0</v>
      </c>
    </row>
    <row r="711" spans="1:9" x14ac:dyDescent="0.2">
      <c r="A711" s="2">
        <v>12</v>
      </c>
      <c r="B711" s="1" t="s">
        <v>229</v>
      </c>
      <c r="C711" s="4">
        <v>1</v>
      </c>
      <c r="D711" s="8">
        <v>1.52</v>
      </c>
      <c r="E711" s="4">
        <v>1</v>
      </c>
      <c r="F711" s="8">
        <v>2.56</v>
      </c>
      <c r="G711" s="4">
        <v>0</v>
      </c>
      <c r="H711" s="8">
        <v>0</v>
      </c>
      <c r="I711" s="4">
        <v>0</v>
      </c>
    </row>
    <row r="712" spans="1:9" x14ac:dyDescent="0.2">
      <c r="A712" s="2">
        <v>12</v>
      </c>
      <c r="B712" s="1" t="s">
        <v>226</v>
      </c>
      <c r="C712" s="4">
        <v>1</v>
      </c>
      <c r="D712" s="8">
        <v>1.52</v>
      </c>
      <c r="E712" s="4">
        <v>0</v>
      </c>
      <c r="F712" s="8">
        <v>0</v>
      </c>
      <c r="G712" s="4">
        <v>0</v>
      </c>
      <c r="H712" s="8">
        <v>0</v>
      </c>
      <c r="I712" s="4">
        <v>1</v>
      </c>
    </row>
    <row r="713" spans="1:9" x14ac:dyDescent="0.2">
      <c r="A713" s="2">
        <v>12</v>
      </c>
      <c r="B713" s="1" t="s">
        <v>185</v>
      </c>
      <c r="C713" s="4">
        <v>1</v>
      </c>
      <c r="D713" s="8">
        <v>1.52</v>
      </c>
      <c r="E713" s="4">
        <v>0</v>
      </c>
      <c r="F713" s="8">
        <v>0</v>
      </c>
      <c r="G713" s="4">
        <v>1</v>
      </c>
      <c r="H713" s="8">
        <v>4.17</v>
      </c>
      <c r="I713" s="4">
        <v>0</v>
      </c>
    </row>
    <row r="714" spans="1:9" x14ac:dyDescent="0.2">
      <c r="A714" s="2">
        <v>12</v>
      </c>
      <c r="B714" s="1" t="s">
        <v>212</v>
      </c>
      <c r="C714" s="4">
        <v>1</v>
      </c>
      <c r="D714" s="8">
        <v>1.52</v>
      </c>
      <c r="E714" s="4">
        <v>1</v>
      </c>
      <c r="F714" s="8">
        <v>2.56</v>
      </c>
      <c r="G714" s="4">
        <v>0</v>
      </c>
      <c r="H714" s="8">
        <v>0</v>
      </c>
      <c r="I714" s="4">
        <v>0</v>
      </c>
    </row>
    <row r="715" spans="1:9" x14ac:dyDescent="0.2">
      <c r="A715" s="2">
        <v>12</v>
      </c>
      <c r="B715" s="1" t="s">
        <v>128</v>
      </c>
      <c r="C715" s="4">
        <v>1</v>
      </c>
      <c r="D715" s="8">
        <v>1.52</v>
      </c>
      <c r="E715" s="4">
        <v>0</v>
      </c>
      <c r="F715" s="8">
        <v>0</v>
      </c>
      <c r="G715" s="4">
        <v>1</v>
      </c>
      <c r="H715" s="8">
        <v>4.17</v>
      </c>
      <c r="I715" s="4">
        <v>0</v>
      </c>
    </row>
    <row r="716" spans="1:9" x14ac:dyDescent="0.2">
      <c r="A716" s="2">
        <v>12</v>
      </c>
      <c r="B716" s="1" t="s">
        <v>162</v>
      </c>
      <c r="C716" s="4">
        <v>1</v>
      </c>
      <c r="D716" s="8">
        <v>1.52</v>
      </c>
      <c r="E716" s="4">
        <v>1</v>
      </c>
      <c r="F716" s="8">
        <v>2.56</v>
      </c>
      <c r="G716" s="4">
        <v>0</v>
      </c>
      <c r="H716" s="8">
        <v>0</v>
      </c>
      <c r="I716" s="4">
        <v>0</v>
      </c>
    </row>
    <row r="717" spans="1:9" x14ac:dyDescent="0.2">
      <c r="A717" s="2">
        <v>12</v>
      </c>
      <c r="B717" s="1" t="s">
        <v>129</v>
      </c>
      <c r="C717" s="4">
        <v>1</v>
      </c>
      <c r="D717" s="8">
        <v>1.52</v>
      </c>
      <c r="E717" s="4">
        <v>1</v>
      </c>
      <c r="F717" s="8">
        <v>2.56</v>
      </c>
      <c r="G717" s="4">
        <v>0</v>
      </c>
      <c r="H717" s="8">
        <v>0</v>
      </c>
      <c r="I717" s="4">
        <v>0</v>
      </c>
    </row>
    <row r="718" spans="1:9" x14ac:dyDescent="0.2">
      <c r="A718" s="2">
        <v>12</v>
      </c>
      <c r="B718" s="1" t="s">
        <v>230</v>
      </c>
      <c r="C718" s="4">
        <v>1</v>
      </c>
      <c r="D718" s="8">
        <v>1.52</v>
      </c>
      <c r="E718" s="4">
        <v>1</v>
      </c>
      <c r="F718" s="8">
        <v>2.56</v>
      </c>
      <c r="G718" s="4">
        <v>0</v>
      </c>
      <c r="H718" s="8">
        <v>0</v>
      </c>
      <c r="I718" s="4">
        <v>0</v>
      </c>
    </row>
    <row r="719" spans="1:9" x14ac:dyDescent="0.2">
      <c r="A719" s="2">
        <v>12</v>
      </c>
      <c r="B719" s="1" t="s">
        <v>130</v>
      </c>
      <c r="C719" s="4">
        <v>1</v>
      </c>
      <c r="D719" s="8">
        <v>1.52</v>
      </c>
      <c r="E719" s="4">
        <v>0</v>
      </c>
      <c r="F719" s="8">
        <v>0</v>
      </c>
      <c r="G719" s="4">
        <v>1</v>
      </c>
      <c r="H719" s="8">
        <v>4.17</v>
      </c>
      <c r="I719" s="4">
        <v>0</v>
      </c>
    </row>
    <row r="720" spans="1:9" x14ac:dyDescent="0.2">
      <c r="A720" s="2">
        <v>12</v>
      </c>
      <c r="B720" s="1" t="s">
        <v>131</v>
      </c>
      <c r="C720" s="4">
        <v>1</v>
      </c>
      <c r="D720" s="8">
        <v>1.52</v>
      </c>
      <c r="E720" s="4">
        <v>0</v>
      </c>
      <c r="F720" s="8">
        <v>0</v>
      </c>
      <c r="G720" s="4">
        <v>1</v>
      </c>
      <c r="H720" s="8">
        <v>4.17</v>
      </c>
      <c r="I720" s="4">
        <v>0</v>
      </c>
    </row>
    <row r="721" spans="1:9" x14ac:dyDescent="0.2">
      <c r="A721" s="2">
        <v>12</v>
      </c>
      <c r="B721" s="1" t="s">
        <v>231</v>
      </c>
      <c r="C721" s="4">
        <v>1</v>
      </c>
      <c r="D721" s="8">
        <v>1.52</v>
      </c>
      <c r="E721" s="4">
        <v>1</v>
      </c>
      <c r="F721" s="8">
        <v>2.56</v>
      </c>
      <c r="G721" s="4">
        <v>0</v>
      </c>
      <c r="H721" s="8">
        <v>0</v>
      </c>
      <c r="I721" s="4">
        <v>0</v>
      </c>
    </row>
    <row r="722" spans="1:9" x14ac:dyDescent="0.2">
      <c r="A722" s="2">
        <v>12</v>
      </c>
      <c r="B722" s="1" t="s">
        <v>187</v>
      </c>
      <c r="C722" s="4">
        <v>1</v>
      </c>
      <c r="D722" s="8">
        <v>1.52</v>
      </c>
      <c r="E722" s="4">
        <v>0</v>
      </c>
      <c r="F722" s="8">
        <v>0</v>
      </c>
      <c r="G722" s="4">
        <v>1</v>
      </c>
      <c r="H722" s="8">
        <v>4.17</v>
      </c>
      <c r="I722" s="4">
        <v>0</v>
      </c>
    </row>
    <row r="723" spans="1:9" x14ac:dyDescent="0.2">
      <c r="A723" s="2">
        <v>12</v>
      </c>
      <c r="B723" s="1" t="s">
        <v>214</v>
      </c>
      <c r="C723" s="4">
        <v>1</v>
      </c>
      <c r="D723" s="8">
        <v>1.52</v>
      </c>
      <c r="E723" s="4">
        <v>1</v>
      </c>
      <c r="F723" s="8">
        <v>2.56</v>
      </c>
      <c r="G723" s="4">
        <v>0</v>
      </c>
      <c r="H723" s="8">
        <v>0</v>
      </c>
      <c r="I723" s="4">
        <v>0</v>
      </c>
    </row>
    <row r="724" spans="1:9" x14ac:dyDescent="0.2">
      <c r="A724" s="2">
        <v>12</v>
      </c>
      <c r="B724" s="1" t="s">
        <v>205</v>
      </c>
      <c r="C724" s="4">
        <v>1</v>
      </c>
      <c r="D724" s="8">
        <v>1.52</v>
      </c>
      <c r="E724" s="4">
        <v>1</v>
      </c>
      <c r="F724" s="8">
        <v>2.56</v>
      </c>
      <c r="G724" s="4">
        <v>0</v>
      </c>
      <c r="H724" s="8">
        <v>0</v>
      </c>
      <c r="I724" s="4">
        <v>0</v>
      </c>
    </row>
    <row r="725" spans="1:9" x14ac:dyDescent="0.2">
      <c r="A725" s="2">
        <v>12</v>
      </c>
      <c r="B725" s="1" t="s">
        <v>215</v>
      </c>
      <c r="C725" s="4">
        <v>1</v>
      </c>
      <c r="D725" s="8">
        <v>1.52</v>
      </c>
      <c r="E725" s="4">
        <v>0</v>
      </c>
      <c r="F725" s="8">
        <v>0</v>
      </c>
      <c r="G725" s="4">
        <v>1</v>
      </c>
      <c r="H725" s="8">
        <v>4.17</v>
      </c>
      <c r="I725" s="4">
        <v>0</v>
      </c>
    </row>
    <row r="726" spans="1:9" x14ac:dyDescent="0.2">
      <c r="A726" s="2">
        <v>12</v>
      </c>
      <c r="B726" s="1" t="s">
        <v>153</v>
      </c>
      <c r="C726" s="4">
        <v>1</v>
      </c>
      <c r="D726" s="8">
        <v>1.52</v>
      </c>
      <c r="E726" s="4">
        <v>1</v>
      </c>
      <c r="F726" s="8">
        <v>2.56</v>
      </c>
      <c r="G726" s="4">
        <v>0</v>
      </c>
      <c r="H726" s="8">
        <v>0</v>
      </c>
      <c r="I726" s="4">
        <v>0</v>
      </c>
    </row>
    <row r="727" spans="1:9" x14ac:dyDescent="0.2">
      <c r="A727" s="2">
        <v>12</v>
      </c>
      <c r="B727" s="1" t="s">
        <v>232</v>
      </c>
      <c r="C727" s="4">
        <v>1</v>
      </c>
      <c r="D727" s="8">
        <v>1.52</v>
      </c>
      <c r="E727" s="4">
        <v>0</v>
      </c>
      <c r="F727" s="8">
        <v>0</v>
      </c>
      <c r="G727" s="4">
        <v>1</v>
      </c>
      <c r="H727" s="8">
        <v>4.17</v>
      </c>
      <c r="I727" s="4">
        <v>0</v>
      </c>
    </row>
    <row r="728" spans="1:9" x14ac:dyDescent="0.2">
      <c r="A728" s="2">
        <v>12</v>
      </c>
      <c r="B728" s="1" t="s">
        <v>142</v>
      </c>
      <c r="C728" s="4">
        <v>1</v>
      </c>
      <c r="D728" s="8">
        <v>1.52</v>
      </c>
      <c r="E728" s="4">
        <v>1</v>
      </c>
      <c r="F728" s="8">
        <v>2.56</v>
      </c>
      <c r="G728" s="4">
        <v>0</v>
      </c>
      <c r="H728" s="8">
        <v>0</v>
      </c>
      <c r="I728" s="4">
        <v>0</v>
      </c>
    </row>
    <row r="729" spans="1:9" x14ac:dyDescent="0.2">
      <c r="A729" s="2">
        <v>12</v>
      </c>
      <c r="B729" s="1" t="s">
        <v>138</v>
      </c>
      <c r="C729" s="4">
        <v>1</v>
      </c>
      <c r="D729" s="8">
        <v>1.52</v>
      </c>
      <c r="E729" s="4">
        <v>1</v>
      </c>
      <c r="F729" s="8">
        <v>2.56</v>
      </c>
      <c r="G729" s="4">
        <v>0</v>
      </c>
      <c r="H729" s="8">
        <v>0</v>
      </c>
      <c r="I729" s="4">
        <v>0</v>
      </c>
    </row>
    <row r="730" spans="1:9" x14ac:dyDescent="0.2">
      <c r="A730" s="2">
        <v>12</v>
      </c>
      <c r="B730" s="1" t="s">
        <v>197</v>
      </c>
      <c r="C730" s="4">
        <v>1</v>
      </c>
      <c r="D730" s="8">
        <v>1.52</v>
      </c>
      <c r="E730" s="4">
        <v>0</v>
      </c>
      <c r="F730" s="8">
        <v>0</v>
      </c>
      <c r="G730" s="4">
        <v>1</v>
      </c>
      <c r="H730" s="8">
        <v>4.17</v>
      </c>
      <c r="I730" s="4">
        <v>0</v>
      </c>
    </row>
    <row r="731" spans="1:9" x14ac:dyDescent="0.2">
      <c r="A731" s="2">
        <v>12</v>
      </c>
      <c r="B731" s="1" t="s">
        <v>200</v>
      </c>
      <c r="C731" s="4">
        <v>1</v>
      </c>
      <c r="D731" s="8">
        <v>1.52</v>
      </c>
      <c r="E731" s="4">
        <v>1</v>
      </c>
      <c r="F731" s="8">
        <v>2.56</v>
      </c>
      <c r="G731" s="4">
        <v>0</v>
      </c>
      <c r="H731" s="8">
        <v>0</v>
      </c>
      <c r="I731" s="4">
        <v>0</v>
      </c>
    </row>
    <row r="732" spans="1:9" x14ac:dyDescent="0.2">
      <c r="A732" s="1"/>
      <c r="C732" s="4"/>
      <c r="D732" s="8"/>
      <c r="E732" s="4"/>
      <c r="F732" s="8"/>
      <c r="G732" s="4"/>
      <c r="H732" s="8"/>
      <c r="I732" s="4"/>
    </row>
    <row r="733" spans="1:9" x14ac:dyDescent="0.2">
      <c r="A733" s="1" t="s">
        <v>28</v>
      </c>
      <c r="C733" s="4"/>
      <c r="D733" s="8"/>
      <c r="E733" s="4"/>
      <c r="F733" s="8"/>
      <c r="G733" s="4"/>
      <c r="H733" s="8"/>
      <c r="I733" s="4"/>
    </row>
    <row r="734" spans="1:9" x14ac:dyDescent="0.2">
      <c r="A734" s="2">
        <v>1</v>
      </c>
      <c r="B734" s="1" t="s">
        <v>120</v>
      </c>
      <c r="C734" s="4">
        <v>9</v>
      </c>
      <c r="D734" s="8">
        <v>7.69</v>
      </c>
      <c r="E734" s="4">
        <v>4</v>
      </c>
      <c r="F734" s="8">
        <v>5.26</v>
      </c>
      <c r="G734" s="4">
        <v>5</v>
      </c>
      <c r="H734" s="8">
        <v>12.5</v>
      </c>
      <c r="I734" s="4">
        <v>0</v>
      </c>
    </row>
    <row r="735" spans="1:9" x14ac:dyDescent="0.2">
      <c r="A735" s="2">
        <v>2</v>
      </c>
      <c r="B735" s="1" t="s">
        <v>122</v>
      </c>
      <c r="C735" s="4">
        <v>7</v>
      </c>
      <c r="D735" s="8">
        <v>5.98</v>
      </c>
      <c r="E735" s="4">
        <v>3</v>
      </c>
      <c r="F735" s="8">
        <v>3.95</v>
      </c>
      <c r="G735" s="4">
        <v>4</v>
      </c>
      <c r="H735" s="8">
        <v>10</v>
      </c>
      <c r="I735" s="4">
        <v>0</v>
      </c>
    </row>
    <row r="736" spans="1:9" x14ac:dyDescent="0.2">
      <c r="A736" s="2">
        <v>2</v>
      </c>
      <c r="B736" s="1" t="s">
        <v>136</v>
      </c>
      <c r="C736" s="4">
        <v>7</v>
      </c>
      <c r="D736" s="8">
        <v>5.98</v>
      </c>
      <c r="E736" s="4">
        <v>7</v>
      </c>
      <c r="F736" s="8">
        <v>9.2100000000000009</v>
      </c>
      <c r="G736" s="4">
        <v>0</v>
      </c>
      <c r="H736" s="8">
        <v>0</v>
      </c>
      <c r="I736" s="4">
        <v>0</v>
      </c>
    </row>
    <row r="737" spans="1:9" x14ac:dyDescent="0.2">
      <c r="A737" s="2">
        <v>4</v>
      </c>
      <c r="B737" s="1" t="s">
        <v>135</v>
      </c>
      <c r="C737" s="4">
        <v>5</v>
      </c>
      <c r="D737" s="8">
        <v>4.2699999999999996</v>
      </c>
      <c r="E737" s="4">
        <v>5</v>
      </c>
      <c r="F737" s="8">
        <v>6.58</v>
      </c>
      <c r="G737" s="4">
        <v>0</v>
      </c>
      <c r="H737" s="8">
        <v>0</v>
      </c>
      <c r="I737" s="4">
        <v>0</v>
      </c>
    </row>
    <row r="738" spans="1:9" x14ac:dyDescent="0.2">
      <c r="A738" s="2">
        <v>5</v>
      </c>
      <c r="B738" s="1" t="s">
        <v>124</v>
      </c>
      <c r="C738" s="4">
        <v>4</v>
      </c>
      <c r="D738" s="8">
        <v>3.42</v>
      </c>
      <c r="E738" s="4">
        <v>4</v>
      </c>
      <c r="F738" s="8">
        <v>5.26</v>
      </c>
      <c r="G738" s="4">
        <v>0</v>
      </c>
      <c r="H738" s="8">
        <v>0</v>
      </c>
      <c r="I738" s="4">
        <v>0</v>
      </c>
    </row>
    <row r="739" spans="1:9" x14ac:dyDescent="0.2">
      <c r="A739" s="2">
        <v>5</v>
      </c>
      <c r="B739" s="1" t="s">
        <v>216</v>
      </c>
      <c r="C739" s="4">
        <v>4</v>
      </c>
      <c r="D739" s="8">
        <v>3.42</v>
      </c>
      <c r="E739" s="4">
        <v>1</v>
      </c>
      <c r="F739" s="8">
        <v>1.32</v>
      </c>
      <c r="G739" s="4">
        <v>3</v>
      </c>
      <c r="H739" s="8">
        <v>7.5</v>
      </c>
      <c r="I739" s="4">
        <v>0</v>
      </c>
    </row>
    <row r="740" spans="1:9" x14ac:dyDescent="0.2">
      <c r="A740" s="2">
        <v>5</v>
      </c>
      <c r="B740" s="1" t="s">
        <v>162</v>
      </c>
      <c r="C740" s="4">
        <v>4</v>
      </c>
      <c r="D740" s="8">
        <v>3.42</v>
      </c>
      <c r="E740" s="4">
        <v>3</v>
      </c>
      <c r="F740" s="8">
        <v>3.95</v>
      </c>
      <c r="G740" s="4">
        <v>1</v>
      </c>
      <c r="H740" s="8">
        <v>2.5</v>
      </c>
      <c r="I740" s="4">
        <v>0</v>
      </c>
    </row>
    <row r="741" spans="1:9" x14ac:dyDescent="0.2">
      <c r="A741" s="2">
        <v>5</v>
      </c>
      <c r="B741" s="1" t="s">
        <v>139</v>
      </c>
      <c r="C741" s="4">
        <v>4</v>
      </c>
      <c r="D741" s="8">
        <v>3.42</v>
      </c>
      <c r="E741" s="4">
        <v>4</v>
      </c>
      <c r="F741" s="8">
        <v>5.26</v>
      </c>
      <c r="G741" s="4">
        <v>0</v>
      </c>
      <c r="H741" s="8">
        <v>0</v>
      </c>
      <c r="I741" s="4">
        <v>0</v>
      </c>
    </row>
    <row r="742" spans="1:9" x14ac:dyDescent="0.2">
      <c r="A742" s="2">
        <v>9</v>
      </c>
      <c r="B742" s="1" t="s">
        <v>121</v>
      </c>
      <c r="C742" s="4">
        <v>3</v>
      </c>
      <c r="D742" s="8">
        <v>2.56</v>
      </c>
      <c r="E742" s="4">
        <v>2</v>
      </c>
      <c r="F742" s="8">
        <v>2.63</v>
      </c>
      <c r="G742" s="4">
        <v>1</v>
      </c>
      <c r="H742" s="8">
        <v>2.5</v>
      </c>
      <c r="I742" s="4">
        <v>0</v>
      </c>
    </row>
    <row r="743" spans="1:9" x14ac:dyDescent="0.2">
      <c r="A743" s="2">
        <v>9</v>
      </c>
      <c r="B743" s="1" t="s">
        <v>219</v>
      </c>
      <c r="C743" s="4">
        <v>3</v>
      </c>
      <c r="D743" s="8">
        <v>2.56</v>
      </c>
      <c r="E743" s="4">
        <v>3</v>
      </c>
      <c r="F743" s="8">
        <v>3.95</v>
      </c>
      <c r="G743" s="4">
        <v>0</v>
      </c>
      <c r="H743" s="8">
        <v>0</v>
      </c>
      <c r="I743" s="4">
        <v>0</v>
      </c>
    </row>
    <row r="744" spans="1:9" x14ac:dyDescent="0.2">
      <c r="A744" s="2">
        <v>9</v>
      </c>
      <c r="B744" s="1" t="s">
        <v>157</v>
      </c>
      <c r="C744" s="4">
        <v>3</v>
      </c>
      <c r="D744" s="8">
        <v>2.56</v>
      </c>
      <c r="E744" s="4">
        <v>2</v>
      </c>
      <c r="F744" s="8">
        <v>2.63</v>
      </c>
      <c r="G744" s="4">
        <v>1</v>
      </c>
      <c r="H744" s="8">
        <v>2.5</v>
      </c>
      <c r="I744" s="4">
        <v>0</v>
      </c>
    </row>
    <row r="745" spans="1:9" x14ac:dyDescent="0.2">
      <c r="A745" s="2">
        <v>9</v>
      </c>
      <c r="B745" s="1" t="s">
        <v>126</v>
      </c>
      <c r="C745" s="4">
        <v>3</v>
      </c>
      <c r="D745" s="8">
        <v>2.56</v>
      </c>
      <c r="E745" s="4">
        <v>2</v>
      </c>
      <c r="F745" s="8">
        <v>2.63</v>
      </c>
      <c r="G745" s="4">
        <v>1</v>
      </c>
      <c r="H745" s="8">
        <v>2.5</v>
      </c>
      <c r="I745" s="4">
        <v>0</v>
      </c>
    </row>
    <row r="746" spans="1:9" x14ac:dyDescent="0.2">
      <c r="A746" s="2">
        <v>9</v>
      </c>
      <c r="B746" s="1" t="s">
        <v>233</v>
      </c>
      <c r="C746" s="4">
        <v>3</v>
      </c>
      <c r="D746" s="8">
        <v>2.56</v>
      </c>
      <c r="E746" s="4">
        <v>1</v>
      </c>
      <c r="F746" s="8">
        <v>1.32</v>
      </c>
      <c r="G746" s="4">
        <v>2</v>
      </c>
      <c r="H746" s="8">
        <v>5</v>
      </c>
      <c r="I746" s="4">
        <v>0</v>
      </c>
    </row>
    <row r="747" spans="1:9" x14ac:dyDescent="0.2">
      <c r="A747" s="2">
        <v>9</v>
      </c>
      <c r="B747" s="1" t="s">
        <v>138</v>
      </c>
      <c r="C747" s="4">
        <v>3</v>
      </c>
      <c r="D747" s="8">
        <v>2.56</v>
      </c>
      <c r="E747" s="4">
        <v>3</v>
      </c>
      <c r="F747" s="8">
        <v>3.95</v>
      </c>
      <c r="G747" s="4">
        <v>0</v>
      </c>
      <c r="H747" s="8">
        <v>0</v>
      </c>
      <c r="I747" s="4">
        <v>0</v>
      </c>
    </row>
    <row r="748" spans="1:9" x14ac:dyDescent="0.2">
      <c r="A748" s="2">
        <v>15</v>
      </c>
      <c r="B748" s="1" t="s">
        <v>156</v>
      </c>
      <c r="C748" s="4">
        <v>2</v>
      </c>
      <c r="D748" s="8">
        <v>1.71</v>
      </c>
      <c r="E748" s="4">
        <v>2</v>
      </c>
      <c r="F748" s="8">
        <v>2.63</v>
      </c>
      <c r="G748" s="4">
        <v>0</v>
      </c>
      <c r="H748" s="8">
        <v>0</v>
      </c>
      <c r="I748" s="4">
        <v>0</v>
      </c>
    </row>
    <row r="749" spans="1:9" x14ac:dyDescent="0.2">
      <c r="A749" s="2">
        <v>15</v>
      </c>
      <c r="B749" s="1" t="s">
        <v>199</v>
      </c>
      <c r="C749" s="4">
        <v>2</v>
      </c>
      <c r="D749" s="8">
        <v>1.71</v>
      </c>
      <c r="E749" s="4">
        <v>2</v>
      </c>
      <c r="F749" s="8">
        <v>2.63</v>
      </c>
      <c r="G749" s="4">
        <v>0</v>
      </c>
      <c r="H749" s="8">
        <v>0</v>
      </c>
      <c r="I749" s="4">
        <v>0</v>
      </c>
    </row>
    <row r="750" spans="1:9" x14ac:dyDescent="0.2">
      <c r="A750" s="2">
        <v>15</v>
      </c>
      <c r="B750" s="1" t="s">
        <v>172</v>
      </c>
      <c r="C750" s="4">
        <v>2</v>
      </c>
      <c r="D750" s="8">
        <v>1.71</v>
      </c>
      <c r="E750" s="4">
        <v>2</v>
      </c>
      <c r="F750" s="8">
        <v>2.63</v>
      </c>
      <c r="G750" s="4">
        <v>0</v>
      </c>
      <c r="H750" s="8">
        <v>0</v>
      </c>
      <c r="I750" s="4">
        <v>0</v>
      </c>
    </row>
    <row r="751" spans="1:9" x14ac:dyDescent="0.2">
      <c r="A751" s="2">
        <v>15</v>
      </c>
      <c r="B751" s="1" t="s">
        <v>149</v>
      </c>
      <c r="C751" s="4">
        <v>2</v>
      </c>
      <c r="D751" s="8">
        <v>1.71</v>
      </c>
      <c r="E751" s="4">
        <v>0</v>
      </c>
      <c r="F751" s="8">
        <v>0</v>
      </c>
      <c r="G751" s="4">
        <v>2</v>
      </c>
      <c r="H751" s="8">
        <v>5</v>
      </c>
      <c r="I751" s="4">
        <v>0</v>
      </c>
    </row>
    <row r="752" spans="1:9" x14ac:dyDescent="0.2">
      <c r="A752" s="2">
        <v>15</v>
      </c>
      <c r="B752" s="1" t="s">
        <v>185</v>
      </c>
      <c r="C752" s="4">
        <v>2</v>
      </c>
      <c r="D752" s="8">
        <v>1.71</v>
      </c>
      <c r="E752" s="4">
        <v>2</v>
      </c>
      <c r="F752" s="8">
        <v>2.63</v>
      </c>
      <c r="G752" s="4">
        <v>0</v>
      </c>
      <c r="H752" s="8">
        <v>0</v>
      </c>
      <c r="I752" s="4">
        <v>0</v>
      </c>
    </row>
    <row r="753" spans="1:9" x14ac:dyDescent="0.2">
      <c r="A753" s="2">
        <v>15</v>
      </c>
      <c r="B753" s="1" t="s">
        <v>125</v>
      </c>
      <c r="C753" s="4">
        <v>2</v>
      </c>
      <c r="D753" s="8">
        <v>1.71</v>
      </c>
      <c r="E753" s="4">
        <v>2</v>
      </c>
      <c r="F753" s="8">
        <v>2.63</v>
      </c>
      <c r="G753" s="4">
        <v>0</v>
      </c>
      <c r="H753" s="8">
        <v>0</v>
      </c>
      <c r="I753" s="4">
        <v>0</v>
      </c>
    </row>
    <row r="754" spans="1:9" x14ac:dyDescent="0.2">
      <c r="A754" s="2">
        <v>15</v>
      </c>
      <c r="B754" s="1" t="s">
        <v>127</v>
      </c>
      <c r="C754" s="4">
        <v>2</v>
      </c>
      <c r="D754" s="8">
        <v>1.71</v>
      </c>
      <c r="E754" s="4">
        <v>2</v>
      </c>
      <c r="F754" s="8">
        <v>2.63</v>
      </c>
      <c r="G754" s="4">
        <v>0</v>
      </c>
      <c r="H754" s="8">
        <v>0</v>
      </c>
      <c r="I754" s="4">
        <v>0</v>
      </c>
    </row>
    <row r="755" spans="1:9" x14ac:dyDescent="0.2">
      <c r="A755" s="2">
        <v>15</v>
      </c>
      <c r="B755" s="1" t="s">
        <v>129</v>
      </c>
      <c r="C755" s="4">
        <v>2</v>
      </c>
      <c r="D755" s="8">
        <v>1.71</v>
      </c>
      <c r="E755" s="4">
        <v>1</v>
      </c>
      <c r="F755" s="8">
        <v>1.32</v>
      </c>
      <c r="G755" s="4">
        <v>1</v>
      </c>
      <c r="H755" s="8">
        <v>2.5</v>
      </c>
      <c r="I755" s="4">
        <v>0</v>
      </c>
    </row>
    <row r="756" spans="1:9" x14ac:dyDescent="0.2">
      <c r="A756" s="2">
        <v>15</v>
      </c>
      <c r="B756" s="1" t="s">
        <v>148</v>
      </c>
      <c r="C756" s="4">
        <v>2</v>
      </c>
      <c r="D756" s="8">
        <v>1.71</v>
      </c>
      <c r="E756" s="4">
        <v>1</v>
      </c>
      <c r="F756" s="8">
        <v>1.32</v>
      </c>
      <c r="G756" s="4">
        <v>1</v>
      </c>
      <c r="H756" s="8">
        <v>2.5</v>
      </c>
      <c r="I756" s="4">
        <v>0</v>
      </c>
    </row>
    <row r="757" spans="1:9" x14ac:dyDescent="0.2">
      <c r="A757" s="2">
        <v>15</v>
      </c>
      <c r="B757" s="1" t="s">
        <v>153</v>
      </c>
      <c r="C757" s="4">
        <v>2</v>
      </c>
      <c r="D757" s="8">
        <v>1.71</v>
      </c>
      <c r="E757" s="4">
        <v>2</v>
      </c>
      <c r="F757" s="8">
        <v>2.63</v>
      </c>
      <c r="G757" s="4">
        <v>0</v>
      </c>
      <c r="H757" s="8">
        <v>0</v>
      </c>
      <c r="I757" s="4">
        <v>0</v>
      </c>
    </row>
    <row r="758" spans="1:9" x14ac:dyDescent="0.2">
      <c r="A758" s="2">
        <v>15</v>
      </c>
      <c r="B758" s="1" t="s">
        <v>142</v>
      </c>
      <c r="C758" s="4">
        <v>2</v>
      </c>
      <c r="D758" s="8">
        <v>1.71</v>
      </c>
      <c r="E758" s="4">
        <v>2</v>
      </c>
      <c r="F758" s="8">
        <v>2.63</v>
      </c>
      <c r="G758" s="4">
        <v>0</v>
      </c>
      <c r="H758" s="8">
        <v>0</v>
      </c>
      <c r="I758" s="4">
        <v>0</v>
      </c>
    </row>
    <row r="759" spans="1:9" x14ac:dyDescent="0.2">
      <c r="A759" s="1"/>
      <c r="C759" s="4"/>
      <c r="D759" s="8"/>
      <c r="E759" s="4"/>
      <c r="F759" s="8"/>
      <c r="G759" s="4"/>
      <c r="H759" s="8"/>
      <c r="I759" s="4"/>
    </row>
    <row r="760" spans="1:9" x14ac:dyDescent="0.2">
      <c r="A760" s="1" t="s">
        <v>29</v>
      </c>
      <c r="C760" s="4"/>
      <c r="D760" s="8"/>
      <c r="E760" s="4"/>
      <c r="F760" s="8"/>
      <c r="G760" s="4"/>
      <c r="H760" s="8"/>
      <c r="I760" s="4"/>
    </row>
    <row r="761" spans="1:9" x14ac:dyDescent="0.2">
      <c r="A761" s="2">
        <v>1</v>
      </c>
      <c r="B761" s="1" t="s">
        <v>152</v>
      </c>
      <c r="C761" s="4">
        <v>58</v>
      </c>
      <c r="D761" s="8">
        <v>9.43</v>
      </c>
      <c r="E761" s="4">
        <v>44</v>
      </c>
      <c r="F761" s="8">
        <v>11.49</v>
      </c>
      <c r="G761" s="4">
        <v>14</v>
      </c>
      <c r="H761" s="8">
        <v>6.48</v>
      </c>
      <c r="I761" s="4">
        <v>0</v>
      </c>
    </row>
    <row r="762" spans="1:9" x14ac:dyDescent="0.2">
      <c r="A762" s="2">
        <v>2</v>
      </c>
      <c r="B762" s="1" t="s">
        <v>122</v>
      </c>
      <c r="C762" s="4">
        <v>23</v>
      </c>
      <c r="D762" s="8">
        <v>3.74</v>
      </c>
      <c r="E762" s="4">
        <v>21</v>
      </c>
      <c r="F762" s="8">
        <v>5.48</v>
      </c>
      <c r="G762" s="4">
        <v>2</v>
      </c>
      <c r="H762" s="8">
        <v>0.93</v>
      </c>
      <c r="I762" s="4">
        <v>0</v>
      </c>
    </row>
    <row r="763" spans="1:9" x14ac:dyDescent="0.2">
      <c r="A763" s="2">
        <v>3</v>
      </c>
      <c r="B763" s="1" t="s">
        <v>136</v>
      </c>
      <c r="C763" s="4">
        <v>22</v>
      </c>
      <c r="D763" s="8">
        <v>3.58</v>
      </c>
      <c r="E763" s="4">
        <v>22</v>
      </c>
      <c r="F763" s="8">
        <v>5.74</v>
      </c>
      <c r="G763" s="4">
        <v>0</v>
      </c>
      <c r="H763" s="8">
        <v>0</v>
      </c>
      <c r="I763" s="4">
        <v>0</v>
      </c>
    </row>
    <row r="764" spans="1:9" x14ac:dyDescent="0.2">
      <c r="A764" s="2">
        <v>4</v>
      </c>
      <c r="B764" s="1" t="s">
        <v>132</v>
      </c>
      <c r="C764" s="4">
        <v>21</v>
      </c>
      <c r="D764" s="8">
        <v>3.41</v>
      </c>
      <c r="E764" s="4">
        <v>17</v>
      </c>
      <c r="F764" s="8">
        <v>4.4400000000000004</v>
      </c>
      <c r="G764" s="4">
        <v>4</v>
      </c>
      <c r="H764" s="8">
        <v>1.85</v>
      </c>
      <c r="I764" s="4">
        <v>0</v>
      </c>
    </row>
    <row r="765" spans="1:9" x14ac:dyDescent="0.2">
      <c r="A765" s="2">
        <v>5</v>
      </c>
      <c r="B765" s="1" t="s">
        <v>135</v>
      </c>
      <c r="C765" s="4">
        <v>18</v>
      </c>
      <c r="D765" s="8">
        <v>2.93</v>
      </c>
      <c r="E765" s="4">
        <v>18</v>
      </c>
      <c r="F765" s="8">
        <v>4.7</v>
      </c>
      <c r="G765" s="4">
        <v>0</v>
      </c>
      <c r="H765" s="8">
        <v>0</v>
      </c>
      <c r="I765" s="4">
        <v>0</v>
      </c>
    </row>
    <row r="766" spans="1:9" x14ac:dyDescent="0.2">
      <c r="A766" s="2">
        <v>6</v>
      </c>
      <c r="B766" s="1" t="s">
        <v>125</v>
      </c>
      <c r="C766" s="4">
        <v>17</v>
      </c>
      <c r="D766" s="8">
        <v>2.76</v>
      </c>
      <c r="E766" s="4">
        <v>8</v>
      </c>
      <c r="F766" s="8">
        <v>2.09</v>
      </c>
      <c r="G766" s="4">
        <v>9</v>
      </c>
      <c r="H766" s="8">
        <v>4.17</v>
      </c>
      <c r="I766" s="4">
        <v>0</v>
      </c>
    </row>
    <row r="767" spans="1:9" x14ac:dyDescent="0.2">
      <c r="A767" s="2">
        <v>6</v>
      </c>
      <c r="B767" s="1" t="s">
        <v>129</v>
      </c>
      <c r="C767" s="4">
        <v>17</v>
      </c>
      <c r="D767" s="8">
        <v>2.76</v>
      </c>
      <c r="E767" s="4">
        <v>15</v>
      </c>
      <c r="F767" s="8">
        <v>3.92</v>
      </c>
      <c r="G767" s="4">
        <v>1</v>
      </c>
      <c r="H767" s="8">
        <v>0.46</v>
      </c>
      <c r="I767" s="4">
        <v>1</v>
      </c>
    </row>
    <row r="768" spans="1:9" x14ac:dyDescent="0.2">
      <c r="A768" s="2">
        <v>8</v>
      </c>
      <c r="B768" s="1" t="s">
        <v>153</v>
      </c>
      <c r="C768" s="4">
        <v>16</v>
      </c>
      <c r="D768" s="8">
        <v>2.6</v>
      </c>
      <c r="E768" s="4">
        <v>14</v>
      </c>
      <c r="F768" s="8">
        <v>3.66</v>
      </c>
      <c r="G768" s="4">
        <v>2</v>
      </c>
      <c r="H768" s="8">
        <v>0.93</v>
      </c>
      <c r="I768" s="4">
        <v>0</v>
      </c>
    </row>
    <row r="769" spans="1:9" x14ac:dyDescent="0.2">
      <c r="A769" s="2">
        <v>9</v>
      </c>
      <c r="B769" s="1" t="s">
        <v>120</v>
      </c>
      <c r="C769" s="4">
        <v>15</v>
      </c>
      <c r="D769" s="8">
        <v>2.44</v>
      </c>
      <c r="E769" s="4">
        <v>4</v>
      </c>
      <c r="F769" s="8">
        <v>1.04</v>
      </c>
      <c r="G769" s="4">
        <v>11</v>
      </c>
      <c r="H769" s="8">
        <v>5.09</v>
      </c>
      <c r="I769" s="4">
        <v>0</v>
      </c>
    </row>
    <row r="770" spans="1:9" x14ac:dyDescent="0.2">
      <c r="A770" s="2">
        <v>10</v>
      </c>
      <c r="B770" s="1" t="s">
        <v>162</v>
      </c>
      <c r="C770" s="4">
        <v>13</v>
      </c>
      <c r="D770" s="8">
        <v>2.11</v>
      </c>
      <c r="E770" s="4">
        <v>6</v>
      </c>
      <c r="F770" s="8">
        <v>1.57</v>
      </c>
      <c r="G770" s="4">
        <v>7</v>
      </c>
      <c r="H770" s="8">
        <v>3.24</v>
      </c>
      <c r="I770" s="4">
        <v>0</v>
      </c>
    </row>
    <row r="771" spans="1:9" x14ac:dyDescent="0.2">
      <c r="A771" s="2">
        <v>11</v>
      </c>
      <c r="B771" s="1" t="s">
        <v>127</v>
      </c>
      <c r="C771" s="4">
        <v>12</v>
      </c>
      <c r="D771" s="8">
        <v>1.95</v>
      </c>
      <c r="E771" s="4">
        <v>4</v>
      </c>
      <c r="F771" s="8">
        <v>1.04</v>
      </c>
      <c r="G771" s="4">
        <v>8</v>
      </c>
      <c r="H771" s="8">
        <v>3.7</v>
      </c>
      <c r="I771" s="4">
        <v>0</v>
      </c>
    </row>
    <row r="772" spans="1:9" x14ac:dyDescent="0.2">
      <c r="A772" s="2">
        <v>11</v>
      </c>
      <c r="B772" s="1" t="s">
        <v>148</v>
      </c>
      <c r="C772" s="4">
        <v>12</v>
      </c>
      <c r="D772" s="8">
        <v>1.95</v>
      </c>
      <c r="E772" s="4">
        <v>11</v>
      </c>
      <c r="F772" s="8">
        <v>2.87</v>
      </c>
      <c r="G772" s="4">
        <v>1</v>
      </c>
      <c r="H772" s="8">
        <v>0.46</v>
      </c>
      <c r="I772" s="4">
        <v>0</v>
      </c>
    </row>
    <row r="773" spans="1:9" x14ac:dyDescent="0.2">
      <c r="A773" s="2">
        <v>13</v>
      </c>
      <c r="B773" s="1" t="s">
        <v>185</v>
      </c>
      <c r="C773" s="4">
        <v>11</v>
      </c>
      <c r="D773" s="8">
        <v>1.79</v>
      </c>
      <c r="E773" s="4">
        <v>8</v>
      </c>
      <c r="F773" s="8">
        <v>2.09</v>
      </c>
      <c r="G773" s="4">
        <v>3</v>
      </c>
      <c r="H773" s="8">
        <v>1.39</v>
      </c>
      <c r="I773" s="4">
        <v>0</v>
      </c>
    </row>
    <row r="774" spans="1:9" x14ac:dyDescent="0.2">
      <c r="A774" s="2">
        <v>14</v>
      </c>
      <c r="B774" s="1" t="s">
        <v>205</v>
      </c>
      <c r="C774" s="4">
        <v>10</v>
      </c>
      <c r="D774" s="8">
        <v>1.63</v>
      </c>
      <c r="E774" s="4">
        <v>9</v>
      </c>
      <c r="F774" s="8">
        <v>2.35</v>
      </c>
      <c r="G774" s="4">
        <v>1</v>
      </c>
      <c r="H774" s="8">
        <v>0.46</v>
      </c>
      <c r="I774" s="4">
        <v>0</v>
      </c>
    </row>
    <row r="775" spans="1:9" x14ac:dyDescent="0.2">
      <c r="A775" s="2">
        <v>14</v>
      </c>
      <c r="B775" s="1" t="s">
        <v>137</v>
      </c>
      <c r="C775" s="4">
        <v>10</v>
      </c>
      <c r="D775" s="8">
        <v>1.63</v>
      </c>
      <c r="E775" s="4">
        <v>7</v>
      </c>
      <c r="F775" s="8">
        <v>1.83</v>
      </c>
      <c r="G775" s="4">
        <v>3</v>
      </c>
      <c r="H775" s="8">
        <v>1.39</v>
      </c>
      <c r="I775" s="4">
        <v>0</v>
      </c>
    </row>
    <row r="776" spans="1:9" x14ac:dyDescent="0.2">
      <c r="A776" s="2">
        <v>16</v>
      </c>
      <c r="B776" s="1" t="s">
        <v>121</v>
      </c>
      <c r="C776" s="4">
        <v>9</v>
      </c>
      <c r="D776" s="8">
        <v>1.46</v>
      </c>
      <c r="E776" s="4">
        <v>3</v>
      </c>
      <c r="F776" s="8">
        <v>0.78</v>
      </c>
      <c r="G776" s="4">
        <v>6</v>
      </c>
      <c r="H776" s="8">
        <v>2.78</v>
      </c>
      <c r="I776" s="4">
        <v>0</v>
      </c>
    </row>
    <row r="777" spans="1:9" x14ac:dyDescent="0.2">
      <c r="A777" s="2">
        <v>16</v>
      </c>
      <c r="B777" s="1" t="s">
        <v>133</v>
      </c>
      <c r="C777" s="4">
        <v>9</v>
      </c>
      <c r="D777" s="8">
        <v>1.46</v>
      </c>
      <c r="E777" s="4">
        <v>9</v>
      </c>
      <c r="F777" s="8">
        <v>2.35</v>
      </c>
      <c r="G777" s="4">
        <v>0</v>
      </c>
      <c r="H777" s="8">
        <v>0</v>
      </c>
      <c r="I777" s="4">
        <v>0</v>
      </c>
    </row>
    <row r="778" spans="1:9" x14ac:dyDescent="0.2">
      <c r="A778" s="2">
        <v>16</v>
      </c>
      <c r="B778" s="1" t="s">
        <v>138</v>
      </c>
      <c r="C778" s="4">
        <v>9</v>
      </c>
      <c r="D778" s="8">
        <v>1.46</v>
      </c>
      <c r="E778" s="4">
        <v>9</v>
      </c>
      <c r="F778" s="8">
        <v>2.35</v>
      </c>
      <c r="G778" s="4">
        <v>0</v>
      </c>
      <c r="H778" s="8">
        <v>0</v>
      </c>
      <c r="I778" s="4">
        <v>0</v>
      </c>
    </row>
    <row r="779" spans="1:9" x14ac:dyDescent="0.2">
      <c r="A779" s="2">
        <v>19</v>
      </c>
      <c r="B779" s="1" t="s">
        <v>168</v>
      </c>
      <c r="C779" s="4">
        <v>8</v>
      </c>
      <c r="D779" s="8">
        <v>1.3</v>
      </c>
      <c r="E779" s="4">
        <v>5</v>
      </c>
      <c r="F779" s="8">
        <v>1.31</v>
      </c>
      <c r="G779" s="4">
        <v>3</v>
      </c>
      <c r="H779" s="8">
        <v>1.39</v>
      </c>
      <c r="I779" s="4">
        <v>0</v>
      </c>
    </row>
    <row r="780" spans="1:9" x14ac:dyDescent="0.2">
      <c r="A780" s="2">
        <v>19</v>
      </c>
      <c r="B780" s="1" t="s">
        <v>123</v>
      </c>
      <c r="C780" s="4">
        <v>8</v>
      </c>
      <c r="D780" s="8">
        <v>1.3</v>
      </c>
      <c r="E780" s="4">
        <v>3</v>
      </c>
      <c r="F780" s="8">
        <v>0.78</v>
      </c>
      <c r="G780" s="4">
        <v>5</v>
      </c>
      <c r="H780" s="8">
        <v>2.31</v>
      </c>
      <c r="I780" s="4">
        <v>0</v>
      </c>
    </row>
    <row r="781" spans="1:9" x14ac:dyDescent="0.2">
      <c r="A781" s="2">
        <v>19</v>
      </c>
      <c r="B781" s="1" t="s">
        <v>126</v>
      </c>
      <c r="C781" s="4">
        <v>8</v>
      </c>
      <c r="D781" s="8">
        <v>1.3</v>
      </c>
      <c r="E781" s="4">
        <v>3</v>
      </c>
      <c r="F781" s="8">
        <v>0.78</v>
      </c>
      <c r="G781" s="4">
        <v>5</v>
      </c>
      <c r="H781" s="8">
        <v>2.31</v>
      </c>
      <c r="I781" s="4">
        <v>0</v>
      </c>
    </row>
    <row r="782" spans="1:9" x14ac:dyDescent="0.2">
      <c r="A782" s="2">
        <v>19</v>
      </c>
      <c r="B782" s="1" t="s">
        <v>161</v>
      </c>
      <c r="C782" s="4">
        <v>8</v>
      </c>
      <c r="D782" s="8">
        <v>1.3</v>
      </c>
      <c r="E782" s="4">
        <v>7</v>
      </c>
      <c r="F782" s="8">
        <v>1.83</v>
      </c>
      <c r="G782" s="4">
        <v>1</v>
      </c>
      <c r="H782" s="8">
        <v>0.46</v>
      </c>
      <c r="I782" s="4">
        <v>0</v>
      </c>
    </row>
    <row r="783" spans="1:9" x14ac:dyDescent="0.2">
      <c r="A783" s="2">
        <v>19</v>
      </c>
      <c r="B783" s="1" t="s">
        <v>193</v>
      </c>
      <c r="C783" s="4">
        <v>8</v>
      </c>
      <c r="D783" s="8">
        <v>1.3</v>
      </c>
      <c r="E783" s="4">
        <v>0</v>
      </c>
      <c r="F783" s="8">
        <v>0</v>
      </c>
      <c r="G783" s="4">
        <v>3</v>
      </c>
      <c r="H783" s="8">
        <v>1.39</v>
      </c>
      <c r="I783" s="4">
        <v>0</v>
      </c>
    </row>
    <row r="784" spans="1:9" x14ac:dyDescent="0.2">
      <c r="A784" s="2">
        <v>19</v>
      </c>
      <c r="B784" s="1" t="s">
        <v>139</v>
      </c>
      <c r="C784" s="4">
        <v>8</v>
      </c>
      <c r="D784" s="8">
        <v>1.3</v>
      </c>
      <c r="E784" s="4">
        <v>7</v>
      </c>
      <c r="F784" s="8">
        <v>1.83</v>
      </c>
      <c r="G784" s="4">
        <v>1</v>
      </c>
      <c r="H784" s="8">
        <v>0.46</v>
      </c>
      <c r="I784" s="4">
        <v>0</v>
      </c>
    </row>
    <row r="785" spans="1:9" x14ac:dyDescent="0.2">
      <c r="A785" s="1"/>
      <c r="C785" s="4"/>
      <c r="D785" s="8"/>
      <c r="E785" s="4"/>
      <c r="F785" s="8"/>
      <c r="G785" s="4"/>
      <c r="H785" s="8"/>
      <c r="I785" s="4"/>
    </row>
    <row r="786" spans="1:9" x14ac:dyDescent="0.2">
      <c r="A786" s="1" t="s">
        <v>30</v>
      </c>
      <c r="C786" s="4"/>
      <c r="D786" s="8"/>
      <c r="E786" s="4"/>
      <c r="F786" s="8"/>
      <c r="G786" s="4"/>
      <c r="H786" s="8"/>
      <c r="I786" s="4"/>
    </row>
    <row r="787" spans="1:9" x14ac:dyDescent="0.2">
      <c r="A787" s="2">
        <v>1</v>
      </c>
      <c r="B787" s="1" t="s">
        <v>131</v>
      </c>
      <c r="C787" s="4">
        <v>56</v>
      </c>
      <c r="D787" s="8">
        <v>8.7200000000000006</v>
      </c>
      <c r="E787" s="4">
        <v>46</v>
      </c>
      <c r="F787" s="8">
        <v>14.15</v>
      </c>
      <c r="G787" s="4">
        <v>10</v>
      </c>
      <c r="H787" s="8">
        <v>3.23</v>
      </c>
      <c r="I787" s="4">
        <v>0</v>
      </c>
    </row>
    <row r="788" spans="1:9" x14ac:dyDescent="0.2">
      <c r="A788" s="2">
        <v>2</v>
      </c>
      <c r="B788" s="1" t="s">
        <v>136</v>
      </c>
      <c r="C788" s="4">
        <v>39</v>
      </c>
      <c r="D788" s="8">
        <v>6.07</v>
      </c>
      <c r="E788" s="4">
        <v>35</v>
      </c>
      <c r="F788" s="8">
        <v>10.77</v>
      </c>
      <c r="G788" s="4">
        <v>4</v>
      </c>
      <c r="H788" s="8">
        <v>1.29</v>
      </c>
      <c r="I788" s="4">
        <v>0</v>
      </c>
    </row>
    <row r="789" spans="1:9" x14ac:dyDescent="0.2">
      <c r="A789" s="2">
        <v>3</v>
      </c>
      <c r="B789" s="1" t="s">
        <v>135</v>
      </c>
      <c r="C789" s="4">
        <v>20</v>
      </c>
      <c r="D789" s="8">
        <v>3.12</v>
      </c>
      <c r="E789" s="4">
        <v>20</v>
      </c>
      <c r="F789" s="8">
        <v>6.15</v>
      </c>
      <c r="G789" s="4">
        <v>0</v>
      </c>
      <c r="H789" s="8">
        <v>0</v>
      </c>
      <c r="I789" s="4">
        <v>0</v>
      </c>
    </row>
    <row r="790" spans="1:9" x14ac:dyDescent="0.2">
      <c r="A790" s="2">
        <v>4</v>
      </c>
      <c r="B790" s="1" t="s">
        <v>138</v>
      </c>
      <c r="C790" s="4">
        <v>18</v>
      </c>
      <c r="D790" s="8">
        <v>2.8</v>
      </c>
      <c r="E790" s="4">
        <v>17</v>
      </c>
      <c r="F790" s="8">
        <v>5.23</v>
      </c>
      <c r="G790" s="4">
        <v>1</v>
      </c>
      <c r="H790" s="8">
        <v>0.32</v>
      </c>
      <c r="I790" s="4">
        <v>0</v>
      </c>
    </row>
    <row r="791" spans="1:9" x14ac:dyDescent="0.2">
      <c r="A791" s="2">
        <v>5</v>
      </c>
      <c r="B791" s="1" t="s">
        <v>127</v>
      </c>
      <c r="C791" s="4">
        <v>15</v>
      </c>
      <c r="D791" s="8">
        <v>2.34</v>
      </c>
      <c r="E791" s="4">
        <v>6</v>
      </c>
      <c r="F791" s="8">
        <v>1.85</v>
      </c>
      <c r="G791" s="4">
        <v>9</v>
      </c>
      <c r="H791" s="8">
        <v>2.9</v>
      </c>
      <c r="I791" s="4">
        <v>0</v>
      </c>
    </row>
    <row r="792" spans="1:9" x14ac:dyDescent="0.2">
      <c r="A792" s="2">
        <v>5</v>
      </c>
      <c r="B792" s="1" t="s">
        <v>137</v>
      </c>
      <c r="C792" s="4">
        <v>15</v>
      </c>
      <c r="D792" s="8">
        <v>2.34</v>
      </c>
      <c r="E792" s="4">
        <v>12</v>
      </c>
      <c r="F792" s="8">
        <v>3.69</v>
      </c>
      <c r="G792" s="4">
        <v>3</v>
      </c>
      <c r="H792" s="8">
        <v>0.97</v>
      </c>
      <c r="I792" s="4">
        <v>0</v>
      </c>
    </row>
    <row r="793" spans="1:9" x14ac:dyDescent="0.2">
      <c r="A793" s="2">
        <v>7</v>
      </c>
      <c r="B793" s="1" t="s">
        <v>139</v>
      </c>
      <c r="C793" s="4">
        <v>14</v>
      </c>
      <c r="D793" s="8">
        <v>2.1800000000000002</v>
      </c>
      <c r="E793" s="4">
        <v>8</v>
      </c>
      <c r="F793" s="8">
        <v>2.46</v>
      </c>
      <c r="G793" s="4">
        <v>6</v>
      </c>
      <c r="H793" s="8">
        <v>1.94</v>
      </c>
      <c r="I793" s="4">
        <v>0</v>
      </c>
    </row>
    <row r="794" spans="1:9" x14ac:dyDescent="0.2">
      <c r="A794" s="2">
        <v>8</v>
      </c>
      <c r="B794" s="1" t="s">
        <v>120</v>
      </c>
      <c r="C794" s="4">
        <v>13</v>
      </c>
      <c r="D794" s="8">
        <v>2.02</v>
      </c>
      <c r="E794" s="4">
        <v>0</v>
      </c>
      <c r="F794" s="8">
        <v>0</v>
      </c>
      <c r="G794" s="4">
        <v>13</v>
      </c>
      <c r="H794" s="8">
        <v>4.1900000000000004</v>
      </c>
      <c r="I794" s="4">
        <v>0</v>
      </c>
    </row>
    <row r="795" spans="1:9" x14ac:dyDescent="0.2">
      <c r="A795" s="2">
        <v>8</v>
      </c>
      <c r="B795" s="1" t="s">
        <v>149</v>
      </c>
      <c r="C795" s="4">
        <v>13</v>
      </c>
      <c r="D795" s="8">
        <v>2.02</v>
      </c>
      <c r="E795" s="4">
        <v>4</v>
      </c>
      <c r="F795" s="8">
        <v>1.23</v>
      </c>
      <c r="G795" s="4">
        <v>9</v>
      </c>
      <c r="H795" s="8">
        <v>2.9</v>
      </c>
      <c r="I795" s="4">
        <v>0</v>
      </c>
    </row>
    <row r="796" spans="1:9" x14ac:dyDescent="0.2">
      <c r="A796" s="2">
        <v>10</v>
      </c>
      <c r="B796" s="1" t="s">
        <v>123</v>
      </c>
      <c r="C796" s="4">
        <v>11</v>
      </c>
      <c r="D796" s="8">
        <v>1.71</v>
      </c>
      <c r="E796" s="4">
        <v>1</v>
      </c>
      <c r="F796" s="8">
        <v>0.31</v>
      </c>
      <c r="G796" s="4">
        <v>10</v>
      </c>
      <c r="H796" s="8">
        <v>3.23</v>
      </c>
      <c r="I796" s="4">
        <v>0</v>
      </c>
    </row>
    <row r="797" spans="1:9" x14ac:dyDescent="0.2">
      <c r="A797" s="2">
        <v>10</v>
      </c>
      <c r="B797" s="1" t="s">
        <v>124</v>
      </c>
      <c r="C797" s="4">
        <v>11</v>
      </c>
      <c r="D797" s="8">
        <v>1.71</v>
      </c>
      <c r="E797" s="4">
        <v>4</v>
      </c>
      <c r="F797" s="8">
        <v>1.23</v>
      </c>
      <c r="G797" s="4">
        <v>7</v>
      </c>
      <c r="H797" s="8">
        <v>2.2599999999999998</v>
      </c>
      <c r="I797" s="4">
        <v>0</v>
      </c>
    </row>
    <row r="798" spans="1:9" x14ac:dyDescent="0.2">
      <c r="A798" s="2">
        <v>12</v>
      </c>
      <c r="B798" s="1" t="s">
        <v>121</v>
      </c>
      <c r="C798" s="4">
        <v>10</v>
      </c>
      <c r="D798" s="8">
        <v>1.56</v>
      </c>
      <c r="E798" s="4">
        <v>1</v>
      </c>
      <c r="F798" s="8">
        <v>0.31</v>
      </c>
      <c r="G798" s="4">
        <v>9</v>
      </c>
      <c r="H798" s="8">
        <v>2.9</v>
      </c>
      <c r="I798" s="4">
        <v>0</v>
      </c>
    </row>
    <row r="799" spans="1:9" x14ac:dyDescent="0.2">
      <c r="A799" s="2">
        <v>12</v>
      </c>
      <c r="B799" s="1" t="s">
        <v>122</v>
      </c>
      <c r="C799" s="4">
        <v>10</v>
      </c>
      <c r="D799" s="8">
        <v>1.56</v>
      </c>
      <c r="E799" s="4">
        <v>7</v>
      </c>
      <c r="F799" s="8">
        <v>2.15</v>
      </c>
      <c r="G799" s="4">
        <v>3</v>
      </c>
      <c r="H799" s="8">
        <v>0.97</v>
      </c>
      <c r="I799" s="4">
        <v>0</v>
      </c>
    </row>
    <row r="800" spans="1:9" x14ac:dyDescent="0.2">
      <c r="A800" s="2">
        <v>14</v>
      </c>
      <c r="B800" s="1" t="s">
        <v>157</v>
      </c>
      <c r="C800" s="4">
        <v>9</v>
      </c>
      <c r="D800" s="8">
        <v>1.4</v>
      </c>
      <c r="E800" s="4">
        <v>1</v>
      </c>
      <c r="F800" s="8">
        <v>0.31</v>
      </c>
      <c r="G800" s="4">
        <v>8</v>
      </c>
      <c r="H800" s="8">
        <v>2.58</v>
      </c>
      <c r="I800" s="4">
        <v>0</v>
      </c>
    </row>
    <row r="801" spans="1:9" x14ac:dyDescent="0.2">
      <c r="A801" s="2">
        <v>14</v>
      </c>
      <c r="B801" s="1" t="s">
        <v>129</v>
      </c>
      <c r="C801" s="4">
        <v>9</v>
      </c>
      <c r="D801" s="8">
        <v>1.4</v>
      </c>
      <c r="E801" s="4">
        <v>6</v>
      </c>
      <c r="F801" s="8">
        <v>1.85</v>
      </c>
      <c r="G801" s="4">
        <v>3</v>
      </c>
      <c r="H801" s="8">
        <v>0.97</v>
      </c>
      <c r="I801" s="4">
        <v>0</v>
      </c>
    </row>
    <row r="802" spans="1:9" x14ac:dyDescent="0.2">
      <c r="A802" s="2">
        <v>14</v>
      </c>
      <c r="B802" s="1" t="s">
        <v>130</v>
      </c>
      <c r="C802" s="4">
        <v>9</v>
      </c>
      <c r="D802" s="8">
        <v>1.4</v>
      </c>
      <c r="E802" s="4">
        <v>3</v>
      </c>
      <c r="F802" s="8">
        <v>0.92</v>
      </c>
      <c r="G802" s="4">
        <v>6</v>
      </c>
      <c r="H802" s="8">
        <v>1.94</v>
      </c>
      <c r="I802" s="4">
        <v>0</v>
      </c>
    </row>
    <row r="803" spans="1:9" x14ac:dyDescent="0.2">
      <c r="A803" s="2">
        <v>17</v>
      </c>
      <c r="B803" s="1" t="s">
        <v>160</v>
      </c>
      <c r="C803" s="4">
        <v>8</v>
      </c>
      <c r="D803" s="8">
        <v>1.25</v>
      </c>
      <c r="E803" s="4">
        <v>4</v>
      </c>
      <c r="F803" s="8">
        <v>1.23</v>
      </c>
      <c r="G803" s="4">
        <v>4</v>
      </c>
      <c r="H803" s="8">
        <v>1.29</v>
      </c>
      <c r="I803" s="4">
        <v>0</v>
      </c>
    </row>
    <row r="804" spans="1:9" x14ac:dyDescent="0.2">
      <c r="A804" s="2">
        <v>17</v>
      </c>
      <c r="B804" s="1" t="s">
        <v>168</v>
      </c>
      <c r="C804" s="4">
        <v>8</v>
      </c>
      <c r="D804" s="8">
        <v>1.25</v>
      </c>
      <c r="E804" s="4">
        <v>2</v>
      </c>
      <c r="F804" s="8">
        <v>0.62</v>
      </c>
      <c r="G804" s="4">
        <v>6</v>
      </c>
      <c r="H804" s="8">
        <v>1.94</v>
      </c>
      <c r="I804" s="4">
        <v>0</v>
      </c>
    </row>
    <row r="805" spans="1:9" x14ac:dyDescent="0.2">
      <c r="A805" s="2">
        <v>17</v>
      </c>
      <c r="B805" s="1" t="s">
        <v>165</v>
      </c>
      <c r="C805" s="4">
        <v>8</v>
      </c>
      <c r="D805" s="8">
        <v>1.25</v>
      </c>
      <c r="E805" s="4">
        <v>1</v>
      </c>
      <c r="F805" s="8">
        <v>0.31</v>
      </c>
      <c r="G805" s="4">
        <v>7</v>
      </c>
      <c r="H805" s="8">
        <v>2.2599999999999998</v>
      </c>
      <c r="I805" s="4">
        <v>0</v>
      </c>
    </row>
    <row r="806" spans="1:9" x14ac:dyDescent="0.2">
      <c r="A806" s="2">
        <v>17</v>
      </c>
      <c r="B806" s="1" t="s">
        <v>125</v>
      </c>
      <c r="C806" s="4">
        <v>8</v>
      </c>
      <c r="D806" s="8">
        <v>1.25</v>
      </c>
      <c r="E806" s="4">
        <v>7</v>
      </c>
      <c r="F806" s="8">
        <v>2.15</v>
      </c>
      <c r="G806" s="4">
        <v>1</v>
      </c>
      <c r="H806" s="8">
        <v>0.32</v>
      </c>
      <c r="I806" s="4">
        <v>0</v>
      </c>
    </row>
    <row r="807" spans="1:9" x14ac:dyDescent="0.2">
      <c r="A807" s="2">
        <v>17</v>
      </c>
      <c r="B807" s="1" t="s">
        <v>140</v>
      </c>
      <c r="C807" s="4">
        <v>8</v>
      </c>
      <c r="D807" s="8">
        <v>1.25</v>
      </c>
      <c r="E807" s="4">
        <v>1</v>
      </c>
      <c r="F807" s="8">
        <v>0.31</v>
      </c>
      <c r="G807" s="4">
        <v>7</v>
      </c>
      <c r="H807" s="8">
        <v>2.2599999999999998</v>
      </c>
      <c r="I807" s="4">
        <v>0</v>
      </c>
    </row>
    <row r="808" spans="1:9" x14ac:dyDescent="0.2">
      <c r="A808" s="1"/>
      <c r="C808" s="4"/>
      <c r="D808" s="8"/>
      <c r="E808" s="4"/>
      <c r="F808" s="8"/>
      <c r="G808" s="4"/>
      <c r="H808" s="8"/>
      <c r="I808" s="4"/>
    </row>
    <row r="809" spans="1:9" x14ac:dyDescent="0.2">
      <c r="A809" s="1" t="s">
        <v>31</v>
      </c>
      <c r="C809" s="4"/>
      <c r="D809" s="8"/>
      <c r="E809" s="4"/>
      <c r="F809" s="8"/>
      <c r="G809" s="4"/>
      <c r="H809" s="8"/>
      <c r="I809" s="4"/>
    </row>
    <row r="810" spans="1:9" x14ac:dyDescent="0.2">
      <c r="A810" s="2">
        <v>1</v>
      </c>
      <c r="B810" s="1" t="s">
        <v>136</v>
      </c>
      <c r="C810" s="4">
        <v>23</v>
      </c>
      <c r="D810" s="8">
        <v>6.1</v>
      </c>
      <c r="E810" s="4">
        <v>21</v>
      </c>
      <c r="F810" s="8">
        <v>9.5500000000000007</v>
      </c>
      <c r="G810" s="4">
        <v>2</v>
      </c>
      <c r="H810" s="8">
        <v>1.33</v>
      </c>
      <c r="I810" s="4">
        <v>0</v>
      </c>
    </row>
    <row r="811" spans="1:9" x14ac:dyDescent="0.2">
      <c r="A811" s="2">
        <v>2</v>
      </c>
      <c r="B811" s="1" t="s">
        <v>122</v>
      </c>
      <c r="C811" s="4">
        <v>16</v>
      </c>
      <c r="D811" s="8">
        <v>4.24</v>
      </c>
      <c r="E811" s="4">
        <v>10</v>
      </c>
      <c r="F811" s="8">
        <v>4.55</v>
      </c>
      <c r="G811" s="4">
        <v>6</v>
      </c>
      <c r="H811" s="8">
        <v>4</v>
      </c>
      <c r="I811" s="4">
        <v>0</v>
      </c>
    </row>
    <row r="812" spans="1:9" x14ac:dyDescent="0.2">
      <c r="A812" s="2">
        <v>3</v>
      </c>
      <c r="B812" s="1" t="s">
        <v>139</v>
      </c>
      <c r="C812" s="4">
        <v>15</v>
      </c>
      <c r="D812" s="8">
        <v>3.98</v>
      </c>
      <c r="E812" s="4">
        <v>12</v>
      </c>
      <c r="F812" s="8">
        <v>5.45</v>
      </c>
      <c r="G812" s="4">
        <v>3</v>
      </c>
      <c r="H812" s="8">
        <v>2</v>
      </c>
      <c r="I812" s="4">
        <v>0</v>
      </c>
    </row>
    <row r="813" spans="1:9" x14ac:dyDescent="0.2">
      <c r="A813" s="2">
        <v>4</v>
      </c>
      <c r="B813" s="1" t="s">
        <v>120</v>
      </c>
      <c r="C813" s="4">
        <v>11</v>
      </c>
      <c r="D813" s="8">
        <v>2.92</v>
      </c>
      <c r="E813" s="4">
        <v>2</v>
      </c>
      <c r="F813" s="8">
        <v>0.91</v>
      </c>
      <c r="G813" s="4">
        <v>9</v>
      </c>
      <c r="H813" s="8">
        <v>6</v>
      </c>
      <c r="I813" s="4">
        <v>0</v>
      </c>
    </row>
    <row r="814" spans="1:9" x14ac:dyDescent="0.2">
      <c r="A814" s="2">
        <v>4</v>
      </c>
      <c r="B814" s="1" t="s">
        <v>127</v>
      </c>
      <c r="C814" s="4">
        <v>11</v>
      </c>
      <c r="D814" s="8">
        <v>2.92</v>
      </c>
      <c r="E814" s="4">
        <v>7</v>
      </c>
      <c r="F814" s="8">
        <v>3.18</v>
      </c>
      <c r="G814" s="4">
        <v>4</v>
      </c>
      <c r="H814" s="8">
        <v>2.67</v>
      </c>
      <c r="I814" s="4">
        <v>0</v>
      </c>
    </row>
    <row r="815" spans="1:9" x14ac:dyDescent="0.2">
      <c r="A815" s="2">
        <v>6</v>
      </c>
      <c r="B815" s="1" t="s">
        <v>135</v>
      </c>
      <c r="C815" s="4">
        <v>9</v>
      </c>
      <c r="D815" s="8">
        <v>2.39</v>
      </c>
      <c r="E815" s="4">
        <v>9</v>
      </c>
      <c r="F815" s="8">
        <v>4.09</v>
      </c>
      <c r="G815" s="4">
        <v>0</v>
      </c>
      <c r="H815" s="8">
        <v>0</v>
      </c>
      <c r="I815" s="4">
        <v>0</v>
      </c>
    </row>
    <row r="816" spans="1:9" x14ac:dyDescent="0.2">
      <c r="A816" s="2">
        <v>7</v>
      </c>
      <c r="B816" s="1" t="s">
        <v>124</v>
      </c>
      <c r="C816" s="4">
        <v>8</v>
      </c>
      <c r="D816" s="8">
        <v>2.12</v>
      </c>
      <c r="E816" s="4">
        <v>6</v>
      </c>
      <c r="F816" s="8">
        <v>2.73</v>
      </c>
      <c r="G816" s="4">
        <v>2</v>
      </c>
      <c r="H816" s="8">
        <v>1.33</v>
      </c>
      <c r="I816" s="4">
        <v>0</v>
      </c>
    </row>
    <row r="817" spans="1:9" x14ac:dyDescent="0.2">
      <c r="A817" s="2">
        <v>7</v>
      </c>
      <c r="B817" s="1" t="s">
        <v>132</v>
      </c>
      <c r="C817" s="4">
        <v>8</v>
      </c>
      <c r="D817" s="8">
        <v>2.12</v>
      </c>
      <c r="E817" s="4">
        <v>8</v>
      </c>
      <c r="F817" s="8">
        <v>3.64</v>
      </c>
      <c r="G817" s="4">
        <v>0</v>
      </c>
      <c r="H817" s="8">
        <v>0</v>
      </c>
      <c r="I817" s="4">
        <v>0</v>
      </c>
    </row>
    <row r="818" spans="1:9" x14ac:dyDescent="0.2">
      <c r="A818" s="2">
        <v>7</v>
      </c>
      <c r="B818" s="1" t="s">
        <v>138</v>
      </c>
      <c r="C818" s="4">
        <v>8</v>
      </c>
      <c r="D818" s="8">
        <v>2.12</v>
      </c>
      <c r="E818" s="4">
        <v>7</v>
      </c>
      <c r="F818" s="8">
        <v>3.18</v>
      </c>
      <c r="G818" s="4">
        <v>1</v>
      </c>
      <c r="H818" s="8">
        <v>0.67</v>
      </c>
      <c r="I818" s="4">
        <v>0</v>
      </c>
    </row>
    <row r="819" spans="1:9" x14ac:dyDescent="0.2">
      <c r="A819" s="2">
        <v>10</v>
      </c>
      <c r="B819" s="1" t="s">
        <v>121</v>
      </c>
      <c r="C819" s="4">
        <v>7</v>
      </c>
      <c r="D819" s="8">
        <v>1.86</v>
      </c>
      <c r="E819" s="4">
        <v>2</v>
      </c>
      <c r="F819" s="8">
        <v>0.91</v>
      </c>
      <c r="G819" s="4">
        <v>5</v>
      </c>
      <c r="H819" s="8">
        <v>3.33</v>
      </c>
      <c r="I819" s="4">
        <v>0</v>
      </c>
    </row>
    <row r="820" spans="1:9" x14ac:dyDescent="0.2">
      <c r="A820" s="2">
        <v>10</v>
      </c>
      <c r="B820" s="1" t="s">
        <v>159</v>
      </c>
      <c r="C820" s="4">
        <v>7</v>
      </c>
      <c r="D820" s="8">
        <v>1.86</v>
      </c>
      <c r="E820" s="4">
        <v>1</v>
      </c>
      <c r="F820" s="8">
        <v>0.45</v>
      </c>
      <c r="G820" s="4">
        <v>6</v>
      </c>
      <c r="H820" s="8">
        <v>4</v>
      </c>
      <c r="I820" s="4">
        <v>0</v>
      </c>
    </row>
    <row r="821" spans="1:9" x14ac:dyDescent="0.2">
      <c r="A821" s="2">
        <v>10</v>
      </c>
      <c r="B821" s="1" t="s">
        <v>123</v>
      </c>
      <c r="C821" s="4">
        <v>7</v>
      </c>
      <c r="D821" s="8">
        <v>1.86</v>
      </c>
      <c r="E821" s="4">
        <v>3</v>
      </c>
      <c r="F821" s="8">
        <v>1.36</v>
      </c>
      <c r="G821" s="4">
        <v>4</v>
      </c>
      <c r="H821" s="8">
        <v>2.67</v>
      </c>
      <c r="I821" s="4">
        <v>0</v>
      </c>
    </row>
    <row r="822" spans="1:9" x14ac:dyDescent="0.2">
      <c r="A822" s="2">
        <v>13</v>
      </c>
      <c r="B822" s="1" t="s">
        <v>156</v>
      </c>
      <c r="C822" s="4">
        <v>6</v>
      </c>
      <c r="D822" s="8">
        <v>1.59</v>
      </c>
      <c r="E822" s="4">
        <v>6</v>
      </c>
      <c r="F822" s="8">
        <v>2.73</v>
      </c>
      <c r="G822" s="4">
        <v>0</v>
      </c>
      <c r="H822" s="8">
        <v>0</v>
      </c>
      <c r="I822" s="4">
        <v>0</v>
      </c>
    </row>
    <row r="823" spans="1:9" x14ac:dyDescent="0.2">
      <c r="A823" s="2">
        <v>13</v>
      </c>
      <c r="B823" s="1" t="s">
        <v>147</v>
      </c>
      <c r="C823" s="4">
        <v>6</v>
      </c>
      <c r="D823" s="8">
        <v>1.59</v>
      </c>
      <c r="E823" s="4">
        <v>2</v>
      </c>
      <c r="F823" s="8">
        <v>0.91</v>
      </c>
      <c r="G823" s="4">
        <v>4</v>
      </c>
      <c r="H823" s="8">
        <v>2.67</v>
      </c>
      <c r="I823" s="4">
        <v>0</v>
      </c>
    </row>
    <row r="824" spans="1:9" x14ac:dyDescent="0.2">
      <c r="A824" s="2">
        <v>13</v>
      </c>
      <c r="B824" s="1" t="s">
        <v>233</v>
      </c>
      <c r="C824" s="4">
        <v>6</v>
      </c>
      <c r="D824" s="8">
        <v>1.59</v>
      </c>
      <c r="E824" s="4">
        <v>3</v>
      </c>
      <c r="F824" s="8">
        <v>1.36</v>
      </c>
      <c r="G824" s="4">
        <v>3</v>
      </c>
      <c r="H824" s="8">
        <v>2</v>
      </c>
      <c r="I824" s="4">
        <v>0</v>
      </c>
    </row>
    <row r="825" spans="1:9" x14ac:dyDescent="0.2">
      <c r="A825" s="2">
        <v>16</v>
      </c>
      <c r="B825" s="1" t="s">
        <v>234</v>
      </c>
      <c r="C825" s="4">
        <v>5</v>
      </c>
      <c r="D825" s="8">
        <v>1.33</v>
      </c>
      <c r="E825" s="4">
        <v>4</v>
      </c>
      <c r="F825" s="8">
        <v>1.82</v>
      </c>
      <c r="G825" s="4">
        <v>1</v>
      </c>
      <c r="H825" s="8">
        <v>0.67</v>
      </c>
      <c r="I825" s="4">
        <v>0</v>
      </c>
    </row>
    <row r="826" spans="1:9" x14ac:dyDescent="0.2">
      <c r="A826" s="2">
        <v>16</v>
      </c>
      <c r="B826" s="1" t="s">
        <v>202</v>
      </c>
      <c r="C826" s="4">
        <v>5</v>
      </c>
      <c r="D826" s="8">
        <v>1.33</v>
      </c>
      <c r="E826" s="4">
        <v>1</v>
      </c>
      <c r="F826" s="8">
        <v>0.45</v>
      </c>
      <c r="G826" s="4">
        <v>4</v>
      </c>
      <c r="H826" s="8">
        <v>2.67</v>
      </c>
      <c r="I826" s="4">
        <v>0</v>
      </c>
    </row>
    <row r="827" spans="1:9" x14ac:dyDescent="0.2">
      <c r="A827" s="2">
        <v>16</v>
      </c>
      <c r="B827" s="1" t="s">
        <v>216</v>
      </c>
      <c r="C827" s="4">
        <v>5</v>
      </c>
      <c r="D827" s="8">
        <v>1.33</v>
      </c>
      <c r="E827" s="4">
        <v>2</v>
      </c>
      <c r="F827" s="8">
        <v>0.91</v>
      </c>
      <c r="G827" s="4">
        <v>3</v>
      </c>
      <c r="H827" s="8">
        <v>2</v>
      </c>
      <c r="I827" s="4">
        <v>0</v>
      </c>
    </row>
    <row r="828" spans="1:9" x14ac:dyDescent="0.2">
      <c r="A828" s="2">
        <v>16</v>
      </c>
      <c r="B828" s="1" t="s">
        <v>161</v>
      </c>
      <c r="C828" s="4">
        <v>5</v>
      </c>
      <c r="D828" s="8">
        <v>1.33</v>
      </c>
      <c r="E828" s="4">
        <v>5</v>
      </c>
      <c r="F828" s="8">
        <v>2.27</v>
      </c>
      <c r="G828" s="4">
        <v>0</v>
      </c>
      <c r="H828" s="8">
        <v>0</v>
      </c>
      <c r="I828" s="4">
        <v>0</v>
      </c>
    </row>
    <row r="829" spans="1:9" x14ac:dyDescent="0.2">
      <c r="A829" s="2">
        <v>16</v>
      </c>
      <c r="B829" s="1" t="s">
        <v>162</v>
      </c>
      <c r="C829" s="4">
        <v>5</v>
      </c>
      <c r="D829" s="8">
        <v>1.33</v>
      </c>
      <c r="E829" s="4">
        <v>2</v>
      </c>
      <c r="F829" s="8">
        <v>0.91</v>
      </c>
      <c r="G829" s="4">
        <v>3</v>
      </c>
      <c r="H829" s="8">
        <v>2</v>
      </c>
      <c r="I829" s="4">
        <v>0</v>
      </c>
    </row>
    <row r="830" spans="1:9" x14ac:dyDescent="0.2">
      <c r="A830" s="2">
        <v>16</v>
      </c>
      <c r="B830" s="1" t="s">
        <v>148</v>
      </c>
      <c r="C830" s="4">
        <v>5</v>
      </c>
      <c r="D830" s="8">
        <v>1.33</v>
      </c>
      <c r="E830" s="4">
        <v>5</v>
      </c>
      <c r="F830" s="8">
        <v>2.27</v>
      </c>
      <c r="G830" s="4">
        <v>0</v>
      </c>
      <c r="H830" s="8">
        <v>0</v>
      </c>
      <c r="I830" s="4">
        <v>0</v>
      </c>
    </row>
    <row r="831" spans="1:9" x14ac:dyDescent="0.2">
      <c r="A831" s="2">
        <v>16</v>
      </c>
      <c r="B831" s="1" t="s">
        <v>193</v>
      </c>
      <c r="C831" s="4">
        <v>5</v>
      </c>
      <c r="D831" s="8">
        <v>1.33</v>
      </c>
      <c r="E831" s="4">
        <v>0</v>
      </c>
      <c r="F831" s="8">
        <v>0</v>
      </c>
      <c r="G831" s="4">
        <v>0</v>
      </c>
      <c r="H831" s="8">
        <v>0</v>
      </c>
      <c r="I831" s="4">
        <v>0</v>
      </c>
    </row>
    <row r="832" spans="1:9" x14ac:dyDescent="0.2">
      <c r="A832" s="2">
        <v>16</v>
      </c>
      <c r="B832" s="1" t="s">
        <v>137</v>
      </c>
      <c r="C832" s="4">
        <v>5</v>
      </c>
      <c r="D832" s="8">
        <v>1.33</v>
      </c>
      <c r="E832" s="4">
        <v>4</v>
      </c>
      <c r="F832" s="8">
        <v>1.82</v>
      </c>
      <c r="G832" s="4">
        <v>1</v>
      </c>
      <c r="H832" s="8">
        <v>0.67</v>
      </c>
      <c r="I832" s="4">
        <v>0</v>
      </c>
    </row>
    <row r="833" spans="1:9" x14ac:dyDescent="0.2">
      <c r="A833" s="1"/>
      <c r="C833" s="4"/>
      <c r="D833" s="8"/>
      <c r="E833" s="4"/>
      <c r="F833" s="8"/>
      <c r="G833" s="4"/>
      <c r="H833" s="8"/>
      <c r="I833" s="4"/>
    </row>
    <row r="834" spans="1:9" x14ac:dyDescent="0.2">
      <c r="A834" s="1" t="s">
        <v>32</v>
      </c>
      <c r="C834" s="4"/>
      <c r="D834" s="8"/>
      <c r="E834" s="4"/>
      <c r="F834" s="8"/>
      <c r="G834" s="4"/>
      <c r="H834" s="8"/>
      <c r="I834" s="4"/>
    </row>
    <row r="835" spans="1:9" x14ac:dyDescent="0.2">
      <c r="A835" s="2">
        <v>1</v>
      </c>
      <c r="B835" s="1" t="s">
        <v>136</v>
      </c>
      <c r="C835" s="4">
        <v>14</v>
      </c>
      <c r="D835" s="8">
        <v>6.45</v>
      </c>
      <c r="E835" s="4">
        <v>14</v>
      </c>
      <c r="F835" s="8">
        <v>11.02</v>
      </c>
      <c r="G835" s="4">
        <v>0</v>
      </c>
      <c r="H835" s="8">
        <v>0</v>
      </c>
      <c r="I835" s="4">
        <v>0</v>
      </c>
    </row>
    <row r="836" spans="1:9" x14ac:dyDescent="0.2">
      <c r="A836" s="2">
        <v>2</v>
      </c>
      <c r="B836" s="1" t="s">
        <v>122</v>
      </c>
      <c r="C836" s="4">
        <v>8</v>
      </c>
      <c r="D836" s="8">
        <v>3.69</v>
      </c>
      <c r="E836" s="4">
        <v>7</v>
      </c>
      <c r="F836" s="8">
        <v>5.51</v>
      </c>
      <c r="G836" s="4">
        <v>1</v>
      </c>
      <c r="H836" s="8">
        <v>1.1599999999999999</v>
      </c>
      <c r="I836" s="4">
        <v>0</v>
      </c>
    </row>
    <row r="837" spans="1:9" x14ac:dyDescent="0.2">
      <c r="A837" s="2">
        <v>2</v>
      </c>
      <c r="B837" s="1" t="s">
        <v>127</v>
      </c>
      <c r="C837" s="4">
        <v>8</v>
      </c>
      <c r="D837" s="8">
        <v>3.69</v>
      </c>
      <c r="E837" s="4">
        <v>7</v>
      </c>
      <c r="F837" s="8">
        <v>5.51</v>
      </c>
      <c r="G837" s="4">
        <v>1</v>
      </c>
      <c r="H837" s="8">
        <v>1.1599999999999999</v>
      </c>
      <c r="I837" s="4">
        <v>0</v>
      </c>
    </row>
    <row r="838" spans="1:9" x14ac:dyDescent="0.2">
      <c r="A838" s="2">
        <v>2</v>
      </c>
      <c r="B838" s="1" t="s">
        <v>135</v>
      </c>
      <c r="C838" s="4">
        <v>8</v>
      </c>
      <c r="D838" s="8">
        <v>3.69</v>
      </c>
      <c r="E838" s="4">
        <v>8</v>
      </c>
      <c r="F838" s="8">
        <v>6.3</v>
      </c>
      <c r="G838" s="4">
        <v>0</v>
      </c>
      <c r="H838" s="8">
        <v>0</v>
      </c>
      <c r="I838" s="4">
        <v>0</v>
      </c>
    </row>
    <row r="839" spans="1:9" x14ac:dyDescent="0.2">
      <c r="A839" s="2">
        <v>5</v>
      </c>
      <c r="B839" s="1" t="s">
        <v>235</v>
      </c>
      <c r="C839" s="4">
        <v>7</v>
      </c>
      <c r="D839" s="8">
        <v>3.23</v>
      </c>
      <c r="E839" s="4">
        <v>6</v>
      </c>
      <c r="F839" s="8">
        <v>4.72</v>
      </c>
      <c r="G839" s="4">
        <v>1</v>
      </c>
      <c r="H839" s="8">
        <v>1.1599999999999999</v>
      </c>
      <c r="I839" s="4">
        <v>0</v>
      </c>
    </row>
    <row r="840" spans="1:9" x14ac:dyDescent="0.2">
      <c r="A840" s="2">
        <v>6</v>
      </c>
      <c r="B840" s="1" t="s">
        <v>120</v>
      </c>
      <c r="C840" s="4">
        <v>6</v>
      </c>
      <c r="D840" s="8">
        <v>2.76</v>
      </c>
      <c r="E840" s="4">
        <v>0</v>
      </c>
      <c r="F840" s="8">
        <v>0</v>
      </c>
      <c r="G840" s="4">
        <v>6</v>
      </c>
      <c r="H840" s="8">
        <v>6.98</v>
      </c>
      <c r="I840" s="4">
        <v>0</v>
      </c>
    </row>
    <row r="841" spans="1:9" x14ac:dyDescent="0.2">
      <c r="A841" s="2">
        <v>6</v>
      </c>
      <c r="B841" s="1" t="s">
        <v>126</v>
      </c>
      <c r="C841" s="4">
        <v>6</v>
      </c>
      <c r="D841" s="8">
        <v>2.76</v>
      </c>
      <c r="E841" s="4">
        <v>3</v>
      </c>
      <c r="F841" s="8">
        <v>2.36</v>
      </c>
      <c r="G841" s="4">
        <v>2</v>
      </c>
      <c r="H841" s="8">
        <v>2.33</v>
      </c>
      <c r="I841" s="4">
        <v>1</v>
      </c>
    </row>
    <row r="842" spans="1:9" x14ac:dyDescent="0.2">
      <c r="A842" s="2">
        <v>8</v>
      </c>
      <c r="B842" s="1" t="s">
        <v>159</v>
      </c>
      <c r="C842" s="4">
        <v>5</v>
      </c>
      <c r="D842" s="8">
        <v>2.2999999999999998</v>
      </c>
      <c r="E842" s="4">
        <v>4</v>
      </c>
      <c r="F842" s="8">
        <v>3.15</v>
      </c>
      <c r="G842" s="4">
        <v>1</v>
      </c>
      <c r="H842" s="8">
        <v>1.1599999999999999</v>
      </c>
      <c r="I842" s="4">
        <v>0</v>
      </c>
    </row>
    <row r="843" spans="1:9" x14ac:dyDescent="0.2">
      <c r="A843" s="2">
        <v>9</v>
      </c>
      <c r="B843" s="1" t="s">
        <v>157</v>
      </c>
      <c r="C843" s="4">
        <v>4</v>
      </c>
      <c r="D843" s="8">
        <v>1.84</v>
      </c>
      <c r="E843" s="4">
        <v>2</v>
      </c>
      <c r="F843" s="8">
        <v>1.57</v>
      </c>
      <c r="G843" s="4">
        <v>2</v>
      </c>
      <c r="H843" s="8">
        <v>2.33</v>
      </c>
      <c r="I843" s="4">
        <v>0</v>
      </c>
    </row>
    <row r="844" spans="1:9" x14ac:dyDescent="0.2">
      <c r="A844" s="2">
        <v>9</v>
      </c>
      <c r="B844" s="1" t="s">
        <v>149</v>
      </c>
      <c r="C844" s="4">
        <v>4</v>
      </c>
      <c r="D844" s="8">
        <v>1.84</v>
      </c>
      <c r="E844" s="4">
        <v>2</v>
      </c>
      <c r="F844" s="8">
        <v>1.57</v>
      </c>
      <c r="G844" s="4">
        <v>2</v>
      </c>
      <c r="H844" s="8">
        <v>2.33</v>
      </c>
      <c r="I844" s="4">
        <v>0</v>
      </c>
    </row>
    <row r="845" spans="1:9" x14ac:dyDescent="0.2">
      <c r="A845" s="2">
        <v>9</v>
      </c>
      <c r="B845" s="1" t="s">
        <v>147</v>
      </c>
      <c r="C845" s="4">
        <v>4</v>
      </c>
      <c r="D845" s="8">
        <v>1.84</v>
      </c>
      <c r="E845" s="4">
        <v>0</v>
      </c>
      <c r="F845" s="8">
        <v>0</v>
      </c>
      <c r="G845" s="4">
        <v>4</v>
      </c>
      <c r="H845" s="8">
        <v>4.6500000000000004</v>
      </c>
      <c r="I845" s="4">
        <v>0</v>
      </c>
    </row>
    <row r="846" spans="1:9" x14ac:dyDescent="0.2">
      <c r="A846" s="2">
        <v>9</v>
      </c>
      <c r="B846" s="1" t="s">
        <v>237</v>
      </c>
      <c r="C846" s="4">
        <v>4</v>
      </c>
      <c r="D846" s="8">
        <v>1.84</v>
      </c>
      <c r="E846" s="4">
        <v>1</v>
      </c>
      <c r="F846" s="8">
        <v>0.79</v>
      </c>
      <c r="G846" s="4">
        <v>3</v>
      </c>
      <c r="H846" s="8">
        <v>3.49</v>
      </c>
      <c r="I846" s="4">
        <v>0</v>
      </c>
    </row>
    <row r="847" spans="1:9" x14ac:dyDescent="0.2">
      <c r="A847" s="2">
        <v>9</v>
      </c>
      <c r="B847" s="1" t="s">
        <v>148</v>
      </c>
      <c r="C847" s="4">
        <v>4</v>
      </c>
      <c r="D847" s="8">
        <v>1.84</v>
      </c>
      <c r="E847" s="4">
        <v>3</v>
      </c>
      <c r="F847" s="8">
        <v>2.36</v>
      </c>
      <c r="G847" s="4">
        <v>1</v>
      </c>
      <c r="H847" s="8">
        <v>1.1599999999999999</v>
      </c>
      <c r="I847" s="4">
        <v>0</v>
      </c>
    </row>
    <row r="848" spans="1:9" x14ac:dyDescent="0.2">
      <c r="A848" s="2">
        <v>9</v>
      </c>
      <c r="B848" s="1" t="s">
        <v>139</v>
      </c>
      <c r="C848" s="4">
        <v>4</v>
      </c>
      <c r="D848" s="8">
        <v>1.84</v>
      </c>
      <c r="E848" s="4">
        <v>4</v>
      </c>
      <c r="F848" s="8">
        <v>3.15</v>
      </c>
      <c r="G848" s="4">
        <v>0</v>
      </c>
      <c r="H848" s="8">
        <v>0</v>
      </c>
      <c r="I848" s="4">
        <v>0</v>
      </c>
    </row>
    <row r="849" spans="1:9" x14ac:dyDescent="0.2">
      <c r="A849" s="2">
        <v>15</v>
      </c>
      <c r="B849" s="1" t="s">
        <v>156</v>
      </c>
      <c r="C849" s="4">
        <v>3</v>
      </c>
      <c r="D849" s="8">
        <v>1.38</v>
      </c>
      <c r="E849" s="4">
        <v>3</v>
      </c>
      <c r="F849" s="8">
        <v>2.36</v>
      </c>
      <c r="G849" s="4">
        <v>0</v>
      </c>
      <c r="H849" s="8">
        <v>0</v>
      </c>
      <c r="I849" s="4">
        <v>0</v>
      </c>
    </row>
    <row r="850" spans="1:9" x14ac:dyDescent="0.2">
      <c r="A850" s="2">
        <v>15</v>
      </c>
      <c r="B850" s="1" t="s">
        <v>124</v>
      </c>
      <c r="C850" s="4">
        <v>3</v>
      </c>
      <c r="D850" s="8">
        <v>1.38</v>
      </c>
      <c r="E850" s="4">
        <v>3</v>
      </c>
      <c r="F850" s="8">
        <v>2.36</v>
      </c>
      <c r="G850" s="4">
        <v>0</v>
      </c>
      <c r="H850" s="8">
        <v>0</v>
      </c>
      <c r="I850" s="4">
        <v>0</v>
      </c>
    </row>
    <row r="851" spans="1:9" x14ac:dyDescent="0.2">
      <c r="A851" s="2">
        <v>15</v>
      </c>
      <c r="B851" s="1" t="s">
        <v>236</v>
      </c>
      <c r="C851" s="4">
        <v>3</v>
      </c>
      <c r="D851" s="8">
        <v>1.38</v>
      </c>
      <c r="E851" s="4">
        <v>0</v>
      </c>
      <c r="F851" s="8">
        <v>0</v>
      </c>
      <c r="G851" s="4">
        <v>3</v>
      </c>
      <c r="H851" s="8">
        <v>3.49</v>
      </c>
      <c r="I851" s="4">
        <v>0</v>
      </c>
    </row>
    <row r="852" spans="1:9" x14ac:dyDescent="0.2">
      <c r="A852" s="2">
        <v>15</v>
      </c>
      <c r="B852" s="1" t="s">
        <v>212</v>
      </c>
      <c r="C852" s="4">
        <v>3</v>
      </c>
      <c r="D852" s="8">
        <v>1.38</v>
      </c>
      <c r="E852" s="4">
        <v>2</v>
      </c>
      <c r="F852" s="8">
        <v>1.57</v>
      </c>
      <c r="G852" s="4">
        <v>1</v>
      </c>
      <c r="H852" s="8">
        <v>1.1599999999999999</v>
      </c>
      <c r="I852" s="4">
        <v>0</v>
      </c>
    </row>
    <row r="853" spans="1:9" x14ac:dyDescent="0.2">
      <c r="A853" s="2">
        <v>15</v>
      </c>
      <c r="B853" s="1" t="s">
        <v>129</v>
      </c>
      <c r="C853" s="4">
        <v>3</v>
      </c>
      <c r="D853" s="8">
        <v>1.38</v>
      </c>
      <c r="E853" s="4">
        <v>3</v>
      </c>
      <c r="F853" s="8">
        <v>2.36</v>
      </c>
      <c r="G853" s="4">
        <v>0</v>
      </c>
      <c r="H853" s="8">
        <v>0</v>
      </c>
      <c r="I853" s="4">
        <v>0</v>
      </c>
    </row>
    <row r="854" spans="1:9" x14ac:dyDescent="0.2">
      <c r="A854" s="2">
        <v>15</v>
      </c>
      <c r="B854" s="1" t="s">
        <v>140</v>
      </c>
      <c r="C854" s="4">
        <v>3</v>
      </c>
      <c r="D854" s="8">
        <v>1.38</v>
      </c>
      <c r="E854" s="4">
        <v>1</v>
      </c>
      <c r="F854" s="8">
        <v>0.79</v>
      </c>
      <c r="G854" s="4">
        <v>2</v>
      </c>
      <c r="H854" s="8">
        <v>2.33</v>
      </c>
      <c r="I854" s="4">
        <v>0</v>
      </c>
    </row>
    <row r="855" spans="1:9" x14ac:dyDescent="0.2">
      <c r="A855" s="2">
        <v>15</v>
      </c>
      <c r="B855" s="1" t="s">
        <v>238</v>
      </c>
      <c r="C855" s="4">
        <v>3</v>
      </c>
      <c r="D855" s="8">
        <v>1.38</v>
      </c>
      <c r="E855" s="4">
        <v>2</v>
      </c>
      <c r="F855" s="8">
        <v>1.57</v>
      </c>
      <c r="G855" s="4">
        <v>1</v>
      </c>
      <c r="H855" s="8">
        <v>1.1599999999999999</v>
      </c>
      <c r="I855" s="4">
        <v>0</v>
      </c>
    </row>
    <row r="856" spans="1:9" x14ac:dyDescent="0.2">
      <c r="A856" s="2">
        <v>15</v>
      </c>
      <c r="B856" s="1" t="s">
        <v>132</v>
      </c>
      <c r="C856" s="4">
        <v>3</v>
      </c>
      <c r="D856" s="8">
        <v>1.38</v>
      </c>
      <c r="E856" s="4">
        <v>3</v>
      </c>
      <c r="F856" s="8">
        <v>2.36</v>
      </c>
      <c r="G856" s="4">
        <v>0</v>
      </c>
      <c r="H856" s="8">
        <v>0</v>
      </c>
      <c r="I856" s="4">
        <v>0</v>
      </c>
    </row>
    <row r="857" spans="1:9" x14ac:dyDescent="0.2">
      <c r="A857" s="2">
        <v>15</v>
      </c>
      <c r="B857" s="1" t="s">
        <v>137</v>
      </c>
      <c r="C857" s="4">
        <v>3</v>
      </c>
      <c r="D857" s="8">
        <v>1.38</v>
      </c>
      <c r="E857" s="4">
        <v>3</v>
      </c>
      <c r="F857" s="8">
        <v>2.36</v>
      </c>
      <c r="G857" s="4">
        <v>0</v>
      </c>
      <c r="H857" s="8">
        <v>0</v>
      </c>
      <c r="I857" s="4">
        <v>0</v>
      </c>
    </row>
    <row r="858" spans="1:9" x14ac:dyDescent="0.2">
      <c r="A858" s="2">
        <v>15</v>
      </c>
      <c r="B858" s="1" t="s">
        <v>138</v>
      </c>
      <c r="C858" s="4">
        <v>3</v>
      </c>
      <c r="D858" s="8">
        <v>1.38</v>
      </c>
      <c r="E858" s="4">
        <v>3</v>
      </c>
      <c r="F858" s="8">
        <v>2.36</v>
      </c>
      <c r="G858" s="4">
        <v>0</v>
      </c>
      <c r="H858" s="8">
        <v>0</v>
      </c>
      <c r="I858" s="4">
        <v>0</v>
      </c>
    </row>
    <row r="859" spans="1:9" x14ac:dyDescent="0.2">
      <c r="A859" s="1"/>
      <c r="C859" s="4"/>
      <c r="D859" s="8"/>
      <c r="E859" s="4"/>
      <c r="F859" s="8"/>
      <c r="G859" s="4"/>
      <c r="H859" s="8"/>
      <c r="I859" s="4"/>
    </row>
    <row r="860" spans="1:9" x14ac:dyDescent="0.2">
      <c r="A860" s="1" t="s">
        <v>33</v>
      </c>
      <c r="C860" s="4"/>
      <c r="D860" s="8"/>
      <c r="E860" s="4"/>
      <c r="F860" s="8"/>
      <c r="G860" s="4"/>
      <c r="H860" s="8"/>
      <c r="I860" s="4"/>
    </row>
    <row r="861" spans="1:9" x14ac:dyDescent="0.2">
      <c r="A861" s="2">
        <v>1</v>
      </c>
      <c r="B861" s="1" t="s">
        <v>139</v>
      </c>
      <c r="C861" s="4">
        <v>15</v>
      </c>
      <c r="D861" s="8">
        <v>5.3</v>
      </c>
      <c r="E861" s="4">
        <v>10</v>
      </c>
      <c r="F861" s="8">
        <v>8.4700000000000006</v>
      </c>
      <c r="G861" s="4">
        <v>5</v>
      </c>
      <c r="H861" s="8">
        <v>3.13</v>
      </c>
      <c r="I861" s="4">
        <v>0</v>
      </c>
    </row>
    <row r="862" spans="1:9" x14ac:dyDescent="0.2">
      <c r="A862" s="2">
        <v>2</v>
      </c>
      <c r="B862" s="1" t="s">
        <v>120</v>
      </c>
      <c r="C862" s="4">
        <v>11</v>
      </c>
      <c r="D862" s="8">
        <v>3.89</v>
      </c>
      <c r="E862" s="4">
        <v>2</v>
      </c>
      <c r="F862" s="8">
        <v>1.69</v>
      </c>
      <c r="G862" s="4">
        <v>9</v>
      </c>
      <c r="H862" s="8">
        <v>5.63</v>
      </c>
      <c r="I862" s="4">
        <v>0</v>
      </c>
    </row>
    <row r="863" spans="1:9" x14ac:dyDescent="0.2">
      <c r="A863" s="2">
        <v>3</v>
      </c>
      <c r="B863" s="1" t="s">
        <v>131</v>
      </c>
      <c r="C863" s="4">
        <v>10</v>
      </c>
      <c r="D863" s="8">
        <v>3.53</v>
      </c>
      <c r="E863" s="4">
        <v>7</v>
      </c>
      <c r="F863" s="8">
        <v>5.93</v>
      </c>
      <c r="G863" s="4">
        <v>3</v>
      </c>
      <c r="H863" s="8">
        <v>1.88</v>
      </c>
      <c r="I863" s="4">
        <v>0</v>
      </c>
    </row>
    <row r="864" spans="1:9" x14ac:dyDescent="0.2">
      <c r="A864" s="2">
        <v>4</v>
      </c>
      <c r="B864" s="1" t="s">
        <v>124</v>
      </c>
      <c r="C864" s="4">
        <v>8</v>
      </c>
      <c r="D864" s="8">
        <v>2.83</v>
      </c>
      <c r="E864" s="4">
        <v>2</v>
      </c>
      <c r="F864" s="8">
        <v>1.69</v>
      </c>
      <c r="G864" s="4">
        <v>6</v>
      </c>
      <c r="H864" s="8">
        <v>3.75</v>
      </c>
      <c r="I864" s="4">
        <v>0</v>
      </c>
    </row>
    <row r="865" spans="1:9" x14ac:dyDescent="0.2">
      <c r="A865" s="2">
        <v>4</v>
      </c>
      <c r="B865" s="1" t="s">
        <v>149</v>
      </c>
      <c r="C865" s="4">
        <v>8</v>
      </c>
      <c r="D865" s="8">
        <v>2.83</v>
      </c>
      <c r="E865" s="4">
        <v>1</v>
      </c>
      <c r="F865" s="8">
        <v>0.85</v>
      </c>
      <c r="G865" s="4">
        <v>7</v>
      </c>
      <c r="H865" s="8">
        <v>4.38</v>
      </c>
      <c r="I865" s="4">
        <v>0</v>
      </c>
    </row>
    <row r="866" spans="1:9" x14ac:dyDescent="0.2">
      <c r="A866" s="2">
        <v>4</v>
      </c>
      <c r="B866" s="1" t="s">
        <v>127</v>
      </c>
      <c r="C866" s="4">
        <v>8</v>
      </c>
      <c r="D866" s="8">
        <v>2.83</v>
      </c>
      <c r="E866" s="4">
        <v>3</v>
      </c>
      <c r="F866" s="8">
        <v>2.54</v>
      </c>
      <c r="G866" s="4">
        <v>5</v>
      </c>
      <c r="H866" s="8">
        <v>3.13</v>
      </c>
      <c r="I866" s="4">
        <v>0</v>
      </c>
    </row>
    <row r="867" spans="1:9" x14ac:dyDescent="0.2">
      <c r="A867" s="2">
        <v>4</v>
      </c>
      <c r="B867" s="1" t="s">
        <v>136</v>
      </c>
      <c r="C867" s="4">
        <v>8</v>
      </c>
      <c r="D867" s="8">
        <v>2.83</v>
      </c>
      <c r="E867" s="4">
        <v>7</v>
      </c>
      <c r="F867" s="8">
        <v>5.93</v>
      </c>
      <c r="G867" s="4">
        <v>1</v>
      </c>
      <c r="H867" s="8">
        <v>0.63</v>
      </c>
      <c r="I867" s="4">
        <v>0</v>
      </c>
    </row>
    <row r="868" spans="1:9" x14ac:dyDescent="0.2">
      <c r="A868" s="2">
        <v>8</v>
      </c>
      <c r="B868" s="1" t="s">
        <v>122</v>
      </c>
      <c r="C868" s="4">
        <v>7</v>
      </c>
      <c r="D868" s="8">
        <v>2.4700000000000002</v>
      </c>
      <c r="E868" s="4">
        <v>4</v>
      </c>
      <c r="F868" s="8">
        <v>3.39</v>
      </c>
      <c r="G868" s="4">
        <v>3</v>
      </c>
      <c r="H868" s="8">
        <v>1.88</v>
      </c>
      <c r="I868" s="4">
        <v>0</v>
      </c>
    </row>
    <row r="869" spans="1:9" x14ac:dyDescent="0.2">
      <c r="A869" s="2">
        <v>8</v>
      </c>
      <c r="B869" s="1" t="s">
        <v>162</v>
      </c>
      <c r="C869" s="4">
        <v>7</v>
      </c>
      <c r="D869" s="8">
        <v>2.4700000000000002</v>
      </c>
      <c r="E869" s="4">
        <v>6</v>
      </c>
      <c r="F869" s="8">
        <v>5.08</v>
      </c>
      <c r="G869" s="4">
        <v>1</v>
      </c>
      <c r="H869" s="8">
        <v>0.63</v>
      </c>
      <c r="I869" s="4">
        <v>0</v>
      </c>
    </row>
    <row r="870" spans="1:9" x14ac:dyDescent="0.2">
      <c r="A870" s="2">
        <v>8</v>
      </c>
      <c r="B870" s="1" t="s">
        <v>148</v>
      </c>
      <c r="C870" s="4">
        <v>7</v>
      </c>
      <c r="D870" s="8">
        <v>2.4700000000000002</v>
      </c>
      <c r="E870" s="4">
        <v>4</v>
      </c>
      <c r="F870" s="8">
        <v>3.39</v>
      </c>
      <c r="G870" s="4">
        <v>3</v>
      </c>
      <c r="H870" s="8">
        <v>1.88</v>
      </c>
      <c r="I870" s="4">
        <v>0</v>
      </c>
    </row>
    <row r="871" spans="1:9" x14ac:dyDescent="0.2">
      <c r="A871" s="2">
        <v>8</v>
      </c>
      <c r="B871" s="1" t="s">
        <v>135</v>
      </c>
      <c r="C871" s="4">
        <v>7</v>
      </c>
      <c r="D871" s="8">
        <v>2.4700000000000002</v>
      </c>
      <c r="E871" s="4">
        <v>7</v>
      </c>
      <c r="F871" s="8">
        <v>5.93</v>
      </c>
      <c r="G871" s="4">
        <v>0</v>
      </c>
      <c r="H871" s="8">
        <v>0</v>
      </c>
      <c r="I871" s="4">
        <v>0</v>
      </c>
    </row>
    <row r="872" spans="1:9" x14ac:dyDescent="0.2">
      <c r="A872" s="2">
        <v>12</v>
      </c>
      <c r="B872" s="1" t="s">
        <v>239</v>
      </c>
      <c r="C872" s="4">
        <v>6</v>
      </c>
      <c r="D872" s="8">
        <v>2.12</v>
      </c>
      <c r="E872" s="4">
        <v>1</v>
      </c>
      <c r="F872" s="8">
        <v>0.85</v>
      </c>
      <c r="G872" s="4">
        <v>5</v>
      </c>
      <c r="H872" s="8">
        <v>3.13</v>
      </c>
      <c r="I872" s="4">
        <v>0</v>
      </c>
    </row>
    <row r="873" spans="1:9" x14ac:dyDescent="0.2">
      <c r="A873" s="2">
        <v>13</v>
      </c>
      <c r="B873" s="1" t="s">
        <v>206</v>
      </c>
      <c r="C873" s="4">
        <v>5</v>
      </c>
      <c r="D873" s="8">
        <v>1.77</v>
      </c>
      <c r="E873" s="4">
        <v>2</v>
      </c>
      <c r="F873" s="8">
        <v>1.69</v>
      </c>
      <c r="G873" s="4">
        <v>3</v>
      </c>
      <c r="H873" s="8">
        <v>1.88</v>
      </c>
      <c r="I873" s="4">
        <v>0</v>
      </c>
    </row>
    <row r="874" spans="1:9" x14ac:dyDescent="0.2">
      <c r="A874" s="2">
        <v>13</v>
      </c>
      <c r="B874" s="1" t="s">
        <v>123</v>
      </c>
      <c r="C874" s="4">
        <v>5</v>
      </c>
      <c r="D874" s="8">
        <v>1.77</v>
      </c>
      <c r="E874" s="4">
        <v>2</v>
      </c>
      <c r="F874" s="8">
        <v>1.69</v>
      </c>
      <c r="G874" s="4">
        <v>3</v>
      </c>
      <c r="H874" s="8">
        <v>1.88</v>
      </c>
      <c r="I874" s="4">
        <v>0</v>
      </c>
    </row>
    <row r="875" spans="1:9" x14ac:dyDescent="0.2">
      <c r="A875" s="2">
        <v>13</v>
      </c>
      <c r="B875" s="1" t="s">
        <v>150</v>
      </c>
      <c r="C875" s="4">
        <v>5</v>
      </c>
      <c r="D875" s="8">
        <v>1.77</v>
      </c>
      <c r="E875" s="4">
        <v>2</v>
      </c>
      <c r="F875" s="8">
        <v>1.69</v>
      </c>
      <c r="G875" s="4">
        <v>3</v>
      </c>
      <c r="H875" s="8">
        <v>1.88</v>
      </c>
      <c r="I875" s="4">
        <v>0</v>
      </c>
    </row>
    <row r="876" spans="1:9" x14ac:dyDescent="0.2">
      <c r="A876" s="2">
        <v>13</v>
      </c>
      <c r="B876" s="1" t="s">
        <v>147</v>
      </c>
      <c r="C876" s="4">
        <v>5</v>
      </c>
      <c r="D876" s="8">
        <v>1.77</v>
      </c>
      <c r="E876" s="4">
        <v>2</v>
      </c>
      <c r="F876" s="8">
        <v>1.69</v>
      </c>
      <c r="G876" s="4">
        <v>3</v>
      </c>
      <c r="H876" s="8">
        <v>1.88</v>
      </c>
      <c r="I876" s="4">
        <v>0</v>
      </c>
    </row>
    <row r="877" spans="1:9" x14ac:dyDescent="0.2">
      <c r="A877" s="2">
        <v>17</v>
      </c>
      <c r="B877" s="1" t="s">
        <v>146</v>
      </c>
      <c r="C877" s="4">
        <v>4</v>
      </c>
      <c r="D877" s="8">
        <v>1.41</v>
      </c>
      <c r="E877" s="4">
        <v>0</v>
      </c>
      <c r="F877" s="8">
        <v>0</v>
      </c>
      <c r="G877" s="4">
        <v>4</v>
      </c>
      <c r="H877" s="8">
        <v>2.5</v>
      </c>
      <c r="I877" s="4">
        <v>0</v>
      </c>
    </row>
    <row r="878" spans="1:9" x14ac:dyDescent="0.2">
      <c r="A878" s="2">
        <v>17</v>
      </c>
      <c r="B878" s="1" t="s">
        <v>164</v>
      </c>
      <c r="C878" s="4">
        <v>4</v>
      </c>
      <c r="D878" s="8">
        <v>1.41</v>
      </c>
      <c r="E878" s="4">
        <v>1</v>
      </c>
      <c r="F878" s="8">
        <v>0.85</v>
      </c>
      <c r="G878" s="4">
        <v>3</v>
      </c>
      <c r="H878" s="8">
        <v>1.88</v>
      </c>
      <c r="I878" s="4">
        <v>0</v>
      </c>
    </row>
    <row r="879" spans="1:9" x14ac:dyDescent="0.2">
      <c r="A879" s="2">
        <v>17</v>
      </c>
      <c r="B879" s="1" t="s">
        <v>154</v>
      </c>
      <c r="C879" s="4">
        <v>4</v>
      </c>
      <c r="D879" s="8">
        <v>1.41</v>
      </c>
      <c r="E879" s="4">
        <v>2</v>
      </c>
      <c r="F879" s="8">
        <v>1.69</v>
      </c>
      <c r="G879" s="4">
        <v>2</v>
      </c>
      <c r="H879" s="8">
        <v>1.25</v>
      </c>
      <c r="I879" s="4">
        <v>0</v>
      </c>
    </row>
    <row r="880" spans="1:9" x14ac:dyDescent="0.2">
      <c r="A880" s="2">
        <v>17</v>
      </c>
      <c r="B880" s="1" t="s">
        <v>132</v>
      </c>
      <c r="C880" s="4">
        <v>4</v>
      </c>
      <c r="D880" s="8">
        <v>1.41</v>
      </c>
      <c r="E880" s="4">
        <v>4</v>
      </c>
      <c r="F880" s="8">
        <v>3.39</v>
      </c>
      <c r="G880" s="4">
        <v>0</v>
      </c>
      <c r="H880" s="8">
        <v>0</v>
      </c>
      <c r="I880" s="4">
        <v>0</v>
      </c>
    </row>
    <row r="881" spans="1:9" x14ac:dyDescent="0.2">
      <c r="A881" s="2">
        <v>17</v>
      </c>
      <c r="B881" s="1" t="s">
        <v>200</v>
      </c>
      <c r="C881" s="4">
        <v>4</v>
      </c>
      <c r="D881" s="8">
        <v>1.41</v>
      </c>
      <c r="E881" s="4">
        <v>0</v>
      </c>
      <c r="F881" s="8">
        <v>0</v>
      </c>
      <c r="G881" s="4">
        <v>4</v>
      </c>
      <c r="H881" s="8">
        <v>2.5</v>
      </c>
      <c r="I881" s="4">
        <v>0</v>
      </c>
    </row>
    <row r="882" spans="1:9" x14ac:dyDescent="0.2">
      <c r="A882" s="1"/>
      <c r="C882" s="4"/>
      <c r="D882" s="8"/>
      <c r="E882" s="4"/>
      <c r="F882" s="8"/>
      <c r="G882" s="4"/>
      <c r="H882" s="8"/>
      <c r="I882" s="4"/>
    </row>
    <row r="883" spans="1:9" x14ac:dyDescent="0.2">
      <c r="A883" s="1" t="s">
        <v>34</v>
      </c>
      <c r="C883" s="4"/>
      <c r="D883" s="8"/>
      <c r="E883" s="4"/>
      <c r="F883" s="8"/>
      <c r="G883" s="4"/>
      <c r="H883" s="8"/>
      <c r="I883" s="4"/>
    </row>
    <row r="884" spans="1:9" x14ac:dyDescent="0.2">
      <c r="A884" s="2">
        <v>1</v>
      </c>
      <c r="B884" s="1" t="s">
        <v>136</v>
      </c>
      <c r="C884" s="4">
        <v>59</v>
      </c>
      <c r="D884" s="8">
        <v>6.71</v>
      </c>
      <c r="E884" s="4">
        <v>50</v>
      </c>
      <c r="F884" s="8">
        <v>10.85</v>
      </c>
      <c r="G884" s="4">
        <v>9</v>
      </c>
      <c r="H884" s="8">
        <v>2.17</v>
      </c>
      <c r="I884" s="4">
        <v>0</v>
      </c>
    </row>
    <row r="885" spans="1:9" x14ac:dyDescent="0.2">
      <c r="A885" s="2">
        <v>2</v>
      </c>
      <c r="B885" s="1" t="s">
        <v>132</v>
      </c>
      <c r="C885" s="4">
        <v>44</v>
      </c>
      <c r="D885" s="8">
        <v>5.01</v>
      </c>
      <c r="E885" s="4">
        <v>30</v>
      </c>
      <c r="F885" s="8">
        <v>6.51</v>
      </c>
      <c r="G885" s="4">
        <v>14</v>
      </c>
      <c r="H885" s="8">
        <v>3.37</v>
      </c>
      <c r="I885" s="4">
        <v>0</v>
      </c>
    </row>
    <row r="886" spans="1:9" x14ac:dyDescent="0.2">
      <c r="A886" s="2">
        <v>3</v>
      </c>
      <c r="B886" s="1" t="s">
        <v>131</v>
      </c>
      <c r="C886" s="4">
        <v>40</v>
      </c>
      <c r="D886" s="8">
        <v>4.55</v>
      </c>
      <c r="E886" s="4">
        <v>23</v>
      </c>
      <c r="F886" s="8">
        <v>4.99</v>
      </c>
      <c r="G886" s="4">
        <v>17</v>
      </c>
      <c r="H886" s="8">
        <v>4.0999999999999996</v>
      </c>
      <c r="I886" s="4">
        <v>0</v>
      </c>
    </row>
    <row r="887" spans="1:9" x14ac:dyDescent="0.2">
      <c r="A887" s="2">
        <v>4</v>
      </c>
      <c r="B887" s="1" t="s">
        <v>135</v>
      </c>
      <c r="C887" s="4">
        <v>30</v>
      </c>
      <c r="D887" s="8">
        <v>3.41</v>
      </c>
      <c r="E887" s="4">
        <v>28</v>
      </c>
      <c r="F887" s="8">
        <v>6.07</v>
      </c>
      <c r="G887" s="4">
        <v>2</v>
      </c>
      <c r="H887" s="8">
        <v>0.48</v>
      </c>
      <c r="I887" s="4">
        <v>0</v>
      </c>
    </row>
    <row r="888" spans="1:9" x14ac:dyDescent="0.2">
      <c r="A888" s="2">
        <v>5</v>
      </c>
      <c r="B888" s="1" t="s">
        <v>138</v>
      </c>
      <c r="C888" s="4">
        <v>27</v>
      </c>
      <c r="D888" s="8">
        <v>3.07</v>
      </c>
      <c r="E888" s="4">
        <v>27</v>
      </c>
      <c r="F888" s="8">
        <v>5.86</v>
      </c>
      <c r="G888" s="4">
        <v>0</v>
      </c>
      <c r="H888" s="8">
        <v>0</v>
      </c>
      <c r="I888" s="4">
        <v>0</v>
      </c>
    </row>
    <row r="889" spans="1:9" x14ac:dyDescent="0.2">
      <c r="A889" s="2">
        <v>6</v>
      </c>
      <c r="B889" s="1" t="s">
        <v>127</v>
      </c>
      <c r="C889" s="4">
        <v>24</v>
      </c>
      <c r="D889" s="8">
        <v>2.73</v>
      </c>
      <c r="E889" s="4">
        <v>12</v>
      </c>
      <c r="F889" s="8">
        <v>2.6</v>
      </c>
      <c r="G889" s="4">
        <v>12</v>
      </c>
      <c r="H889" s="8">
        <v>2.89</v>
      </c>
      <c r="I889" s="4">
        <v>0</v>
      </c>
    </row>
    <row r="890" spans="1:9" x14ac:dyDescent="0.2">
      <c r="A890" s="2">
        <v>7</v>
      </c>
      <c r="B890" s="1" t="s">
        <v>133</v>
      </c>
      <c r="C890" s="4">
        <v>20</v>
      </c>
      <c r="D890" s="8">
        <v>2.2799999999999998</v>
      </c>
      <c r="E890" s="4">
        <v>19</v>
      </c>
      <c r="F890" s="8">
        <v>4.12</v>
      </c>
      <c r="G890" s="4">
        <v>1</v>
      </c>
      <c r="H890" s="8">
        <v>0.24</v>
      </c>
      <c r="I890" s="4">
        <v>0</v>
      </c>
    </row>
    <row r="891" spans="1:9" x14ac:dyDescent="0.2">
      <c r="A891" s="2">
        <v>7</v>
      </c>
      <c r="B891" s="1" t="s">
        <v>139</v>
      </c>
      <c r="C891" s="4">
        <v>20</v>
      </c>
      <c r="D891" s="8">
        <v>2.2799999999999998</v>
      </c>
      <c r="E891" s="4">
        <v>14</v>
      </c>
      <c r="F891" s="8">
        <v>3.04</v>
      </c>
      <c r="G891" s="4">
        <v>6</v>
      </c>
      <c r="H891" s="8">
        <v>1.45</v>
      </c>
      <c r="I891" s="4">
        <v>0</v>
      </c>
    </row>
    <row r="892" spans="1:9" x14ac:dyDescent="0.2">
      <c r="A892" s="2">
        <v>9</v>
      </c>
      <c r="B892" s="1" t="s">
        <v>123</v>
      </c>
      <c r="C892" s="4">
        <v>17</v>
      </c>
      <c r="D892" s="8">
        <v>1.93</v>
      </c>
      <c r="E892" s="4">
        <v>2</v>
      </c>
      <c r="F892" s="8">
        <v>0.43</v>
      </c>
      <c r="G892" s="4">
        <v>15</v>
      </c>
      <c r="H892" s="8">
        <v>3.61</v>
      </c>
      <c r="I892" s="4">
        <v>0</v>
      </c>
    </row>
    <row r="893" spans="1:9" x14ac:dyDescent="0.2">
      <c r="A893" s="2">
        <v>9</v>
      </c>
      <c r="B893" s="1" t="s">
        <v>124</v>
      </c>
      <c r="C893" s="4">
        <v>17</v>
      </c>
      <c r="D893" s="8">
        <v>1.93</v>
      </c>
      <c r="E893" s="4">
        <v>5</v>
      </c>
      <c r="F893" s="8">
        <v>1.08</v>
      </c>
      <c r="G893" s="4">
        <v>12</v>
      </c>
      <c r="H893" s="8">
        <v>2.89</v>
      </c>
      <c r="I893" s="4">
        <v>0</v>
      </c>
    </row>
    <row r="894" spans="1:9" x14ac:dyDescent="0.2">
      <c r="A894" s="2">
        <v>9</v>
      </c>
      <c r="B894" s="1" t="s">
        <v>128</v>
      </c>
      <c r="C894" s="4">
        <v>17</v>
      </c>
      <c r="D894" s="8">
        <v>1.93</v>
      </c>
      <c r="E894" s="4">
        <v>9</v>
      </c>
      <c r="F894" s="8">
        <v>1.95</v>
      </c>
      <c r="G894" s="4">
        <v>8</v>
      </c>
      <c r="H894" s="8">
        <v>1.93</v>
      </c>
      <c r="I894" s="4">
        <v>0</v>
      </c>
    </row>
    <row r="895" spans="1:9" x14ac:dyDescent="0.2">
      <c r="A895" s="2">
        <v>12</v>
      </c>
      <c r="B895" s="1" t="s">
        <v>126</v>
      </c>
      <c r="C895" s="4">
        <v>16</v>
      </c>
      <c r="D895" s="8">
        <v>1.82</v>
      </c>
      <c r="E895" s="4">
        <v>12</v>
      </c>
      <c r="F895" s="8">
        <v>2.6</v>
      </c>
      <c r="G895" s="4">
        <v>4</v>
      </c>
      <c r="H895" s="8">
        <v>0.96</v>
      </c>
      <c r="I895" s="4">
        <v>0</v>
      </c>
    </row>
    <row r="896" spans="1:9" x14ac:dyDescent="0.2">
      <c r="A896" s="2">
        <v>12</v>
      </c>
      <c r="B896" s="1" t="s">
        <v>129</v>
      </c>
      <c r="C896" s="4">
        <v>16</v>
      </c>
      <c r="D896" s="8">
        <v>1.82</v>
      </c>
      <c r="E896" s="4">
        <v>8</v>
      </c>
      <c r="F896" s="8">
        <v>1.74</v>
      </c>
      <c r="G896" s="4">
        <v>8</v>
      </c>
      <c r="H896" s="8">
        <v>1.93</v>
      </c>
      <c r="I896" s="4">
        <v>0</v>
      </c>
    </row>
    <row r="897" spans="1:9" x14ac:dyDescent="0.2">
      <c r="A897" s="2">
        <v>14</v>
      </c>
      <c r="B897" s="1" t="s">
        <v>161</v>
      </c>
      <c r="C897" s="4">
        <v>15</v>
      </c>
      <c r="D897" s="8">
        <v>1.71</v>
      </c>
      <c r="E897" s="4">
        <v>7</v>
      </c>
      <c r="F897" s="8">
        <v>1.52</v>
      </c>
      <c r="G897" s="4">
        <v>8</v>
      </c>
      <c r="H897" s="8">
        <v>1.93</v>
      </c>
      <c r="I897" s="4">
        <v>0</v>
      </c>
    </row>
    <row r="898" spans="1:9" x14ac:dyDescent="0.2">
      <c r="A898" s="2">
        <v>14</v>
      </c>
      <c r="B898" s="1" t="s">
        <v>148</v>
      </c>
      <c r="C898" s="4">
        <v>15</v>
      </c>
      <c r="D898" s="8">
        <v>1.71</v>
      </c>
      <c r="E898" s="4">
        <v>10</v>
      </c>
      <c r="F898" s="8">
        <v>2.17</v>
      </c>
      <c r="G898" s="4">
        <v>5</v>
      </c>
      <c r="H898" s="8">
        <v>1.2</v>
      </c>
      <c r="I898" s="4">
        <v>0</v>
      </c>
    </row>
    <row r="899" spans="1:9" x14ac:dyDescent="0.2">
      <c r="A899" s="2">
        <v>14</v>
      </c>
      <c r="B899" s="1" t="s">
        <v>137</v>
      </c>
      <c r="C899" s="4">
        <v>15</v>
      </c>
      <c r="D899" s="8">
        <v>1.71</v>
      </c>
      <c r="E899" s="4">
        <v>11</v>
      </c>
      <c r="F899" s="8">
        <v>2.39</v>
      </c>
      <c r="G899" s="4">
        <v>4</v>
      </c>
      <c r="H899" s="8">
        <v>0.96</v>
      </c>
      <c r="I899" s="4">
        <v>0</v>
      </c>
    </row>
    <row r="900" spans="1:9" x14ac:dyDescent="0.2">
      <c r="A900" s="2">
        <v>17</v>
      </c>
      <c r="B900" s="1" t="s">
        <v>149</v>
      </c>
      <c r="C900" s="4">
        <v>12</v>
      </c>
      <c r="D900" s="8">
        <v>1.37</v>
      </c>
      <c r="E900" s="4">
        <v>5</v>
      </c>
      <c r="F900" s="8">
        <v>1.08</v>
      </c>
      <c r="G900" s="4">
        <v>7</v>
      </c>
      <c r="H900" s="8">
        <v>1.69</v>
      </c>
      <c r="I900" s="4">
        <v>0</v>
      </c>
    </row>
    <row r="901" spans="1:9" x14ac:dyDescent="0.2">
      <c r="A901" s="2">
        <v>18</v>
      </c>
      <c r="B901" s="1" t="s">
        <v>121</v>
      </c>
      <c r="C901" s="4">
        <v>11</v>
      </c>
      <c r="D901" s="8">
        <v>1.25</v>
      </c>
      <c r="E901" s="4">
        <v>1</v>
      </c>
      <c r="F901" s="8">
        <v>0.22</v>
      </c>
      <c r="G901" s="4">
        <v>10</v>
      </c>
      <c r="H901" s="8">
        <v>2.41</v>
      </c>
      <c r="I901" s="4">
        <v>0</v>
      </c>
    </row>
    <row r="902" spans="1:9" x14ac:dyDescent="0.2">
      <c r="A902" s="2">
        <v>18</v>
      </c>
      <c r="B902" s="1" t="s">
        <v>122</v>
      </c>
      <c r="C902" s="4">
        <v>11</v>
      </c>
      <c r="D902" s="8">
        <v>1.25</v>
      </c>
      <c r="E902" s="4">
        <v>7</v>
      </c>
      <c r="F902" s="8">
        <v>1.52</v>
      </c>
      <c r="G902" s="4">
        <v>4</v>
      </c>
      <c r="H902" s="8">
        <v>0.96</v>
      </c>
      <c r="I902" s="4">
        <v>0</v>
      </c>
    </row>
    <row r="903" spans="1:9" x14ac:dyDescent="0.2">
      <c r="A903" s="2">
        <v>18</v>
      </c>
      <c r="B903" s="1" t="s">
        <v>155</v>
      </c>
      <c r="C903" s="4">
        <v>11</v>
      </c>
      <c r="D903" s="8">
        <v>1.25</v>
      </c>
      <c r="E903" s="4">
        <v>4</v>
      </c>
      <c r="F903" s="8">
        <v>0.87</v>
      </c>
      <c r="G903" s="4">
        <v>7</v>
      </c>
      <c r="H903" s="8">
        <v>1.69</v>
      </c>
      <c r="I903" s="4">
        <v>0</v>
      </c>
    </row>
    <row r="904" spans="1:9" x14ac:dyDescent="0.2">
      <c r="A904" s="1"/>
      <c r="C904" s="4"/>
      <c r="D904" s="8"/>
      <c r="E904" s="4"/>
      <c r="F904" s="8"/>
      <c r="G904" s="4"/>
      <c r="H904" s="8"/>
      <c r="I904" s="4"/>
    </row>
    <row r="905" spans="1:9" x14ac:dyDescent="0.2">
      <c r="A905" s="1" t="s">
        <v>35</v>
      </c>
      <c r="C905" s="4"/>
      <c r="D905" s="8"/>
      <c r="E905" s="4"/>
      <c r="F905" s="8"/>
      <c r="G905" s="4"/>
      <c r="H905" s="8"/>
      <c r="I905" s="4"/>
    </row>
    <row r="906" spans="1:9" x14ac:dyDescent="0.2">
      <c r="A906" s="2">
        <v>1</v>
      </c>
      <c r="B906" s="1" t="s">
        <v>136</v>
      </c>
      <c r="C906" s="4">
        <v>30</v>
      </c>
      <c r="D906" s="8">
        <v>5.32</v>
      </c>
      <c r="E906" s="4">
        <v>30</v>
      </c>
      <c r="F906" s="8">
        <v>10.64</v>
      </c>
      <c r="G906" s="4">
        <v>0</v>
      </c>
      <c r="H906" s="8">
        <v>0</v>
      </c>
      <c r="I906" s="4">
        <v>0</v>
      </c>
    </row>
    <row r="907" spans="1:9" x14ac:dyDescent="0.2">
      <c r="A907" s="2">
        <v>2</v>
      </c>
      <c r="B907" s="1" t="s">
        <v>135</v>
      </c>
      <c r="C907" s="4">
        <v>18</v>
      </c>
      <c r="D907" s="8">
        <v>3.19</v>
      </c>
      <c r="E907" s="4">
        <v>18</v>
      </c>
      <c r="F907" s="8">
        <v>6.38</v>
      </c>
      <c r="G907" s="4">
        <v>0</v>
      </c>
      <c r="H907" s="8">
        <v>0</v>
      </c>
      <c r="I907" s="4">
        <v>0</v>
      </c>
    </row>
    <row r="908" spans="1:9" x14ac:dyDescent="0.2">
      <c r="A908" s="2">
        <v>2</v>
      </c>
      <c r="B908" s="1" t="s">
        <v>139</v>
      </c>
      <c r="C908" s="4">
        <v>18</v>
      </c>
      <c r="D908" s="8">
        <v>3.19</v>
      </c>
      <c r="E908" s="4">
        <v>14</v>
      </c>
      <c r="F908" s="8">
        <v>4.96</v>
      </c>
      <c r="G908" s="4">
        <v>4</v>
      </c>
      <c r="H908" s="8">
        <v>1.44</v>
      </c>
      <c r="I908" s="4">
        <v>0</v>
      </c>
    </row>
    <row r="909" spans="1:9" x14ac:dyDescent="0.2">
      <c r="A909" s="2">
        <v>4</v>
      </c>
      <c r="B909" s="1" t="s">
        <v>127</v>
      </c>
      <c r="C909" s="4">
        <v>16</v>
      </c>
      <c r="D909" s="8">
        <v>2.84</v>
      </c>
      <c r="E909" s="4">
        <v>7</v>
      </c>
      <c r="F909" s="8">
        <v>2.48</v>
      </c>
      <c r="G909" s="4">
        <v>9</v>
      </c>
      <c r="H909" s="8">
        <v>3.24</v>
      </c>
      <c r="I909" s="4">
        <v>0</v>
      </c>
    </row>
    <row r="910" spans="1:9" x14ac:dyDescent="0.2">
      <c r="A910" s="2">
        <v>5</v>
      </c>
      <c r="B910" s="1" t="s">
        <v>124</v>
      </c>
      <c r="C910" s="4">
        <v>15</v>
      </c>
      <c r="D910" s="8">
        <v>2.66</v>
      </c>
      <c r="E910" s="4">
        <v>3</v>
      </c>
      <c r="F910" s="8">
        <v>1.06</v>
      </c>
      <c r="G910" s="4">
        <v>12</v>
      </c>
      <c r="H910" s="8">
        <v>4.32</v>
      </c>
      <c r="I910" s="4">
        <v>0</v>
      </c>
    </row>
    <row r="911" spans="1:9" x14ac:dyDescent="0.2">
      <c r="A911" s="2">
        <v>6</v>
      </c>
      <c r="B911" s="1" t="s">
        <v>122</v>
      </c>
      <c r="C911" s="4">
        <v>13</v>
      </c>
      <c r="D911" s="8">
        <v>2.2999999999999998</v>
      </c>
      <c r="E911" s="4">
        <v>10</v>
      </c>
      <c r="F911" s="8">
        <v>3.55</v>
      </c>
      <c r="G911" s="4">
        <v>3</v>
      </c>
      <c r="H911" s="8">
        <v>1.08</v>
      </c>
      <c r="I911" s="4">
        <v>0</v>
      </c>
    </row>
    <row r="912" spans="1:9" x14ac:dyDescent="0.2">
      <c r="A912" s="2">
        <v>7</v>
      </c>
      <c r="B912" s="1" t="s">
        <v>132</v>
      </c>
      <c r="C912" s="4">
        <v>11</v>
      </c>
      <c r="D912" s="8">
        <v>1.95</v>
      </c>
      <c r="E912" s="4">
        <v>9</v>
      </c>
      <c r="F912" s="8">
        <v>3.19</v>
      </c>
      <c r="G912" s="4">
        <v>2</v>
      </c>
      <c r="H912" s="8">
        <v>0.72</v>
      </c>
      <c r="I912" s="4">
        <v>0</v>
      </c>
    </row>
    <row r="913" spans="1:9" x14ac:dyDescent="0.2">
      <c r="A913" s="2">
        <v>8</v>
      </c>
      <c r="B913" s="1" t="s">
        <v>149</v>
      </c>
      <c r="C913" s="4">
        <v>10</v>
      </c>
      <c r="D913" s="8">
        <v>1.77</v>
      </c>
      <c r="E913" s="4">
        <v>4</v>
      </c>
      <c r="F913" s="8">
        <v>1.42</v>
      </c>
      <c r="G913" s="4">
        <v>6</v>
      </c>
      <c r="H913" s="8">
        <v>2.16</v>
      </c>
      <c r="I913" s="4">
        <v>0</v>
      </c>
    </row>
    <row r="914" spans="1:9" x14ac:dyDescent="0.2">
      <c r="A914" s="2">
        <v>9</v>
      </c>
      <c r="B914" s="1" t="s">
        <v>120</v>
      </c>
      <c r="C914" s="4">
        <v>9</v>
      </c>
      <c r="D914" s="8">
        <v>1.6</v>
      </c>
      <c r="E914" s="4">
        <v>2</v>
      </c>
      <c r="F914" s="8">
        <v>0.71</v>
      </c>
      <c r="G914" s="4">
        <v>7</v>
      </c>
      <c r="H914" s="8">
        <v>2.52</v>
      </c>
      <c r="I914" s="4">
        <v>0</v>
      </c>
    </row>
    <row r="915" spans="1:9" x14ac:dyDescent="0.2">
      <c r="A915" s="2">
        <v>9</v>
      </c>
      <c r="B915" s="1" t="s">
        <v>150</v>
      </c>
      <c r="C915" s="4">
        <v>9</v>
      </c>
      <c r="D915" s="8">
        <v>1.6</v>
      </c>
      <c r="E915" s="4">
        <v>3</v>
      </c>
      <c r="F915" s="8">
        <v>1.06</v>
      </c>
      <c r="G915" s="4">
        <v>6</v>
      </c>
      <c r="H915" s="8">
        <v>2.16</v>
      </c>
      <c r="I915" s="4">
        <v>0</v>
      </c>
    </row>
    <row r="916" spans="1:9" x14ac:dyDescent="0.2">
      <c r="A916" s="2">
        <v>9</v>
      </c>
      <c r="B916" s="1" t="s">
        <v>147</v>
      </c>
      <c r="C916" s="4">
        <v>9</v>
      </c>
      <c r="D916" s="8">
        <v>1.6</v>
      </c>
      <c r="E916" s="4">
        <v>2</v>
      </c>
      <c r="F916" s="8">
        <v>0.71</v>
      </c>
      <c r="G916" s="4">
        <v>7</v>
      </c>
      <c r="H916" s="8">
        <v>2.52</v>
      </c>
      <c r="I916" s="4">
        <v>0</v>
      </c>
    </row>
    <row r="917" spans="1:9" x14ac:dyDescent="0.2">
      <c r="A917" s="2">
        <v>9</v>
      </c>
      <c r="B917" s="1" t="s">
        <v>126</v>
      </c>
      <c r="C917" s="4">
        <v>9</v>
      </c>
      <c r="D917" s="8">
        <v>1.6</v>
      </c>
      <c r="E917" s="4">
        <v>6</v>
      </c>
      <c r="F917" s="8">
        <v>2.13</v>
      </c>
      <c r="G917" s="4">
        <v>3</v>
      </c>
      <c r="H917" s="8">
        <v>1.08</v>
      </c>
      <c r="I917" s="4">
        <v>0</v>
      </c>
    </row>
    <row r="918" spans="1:9" x14ac:dyDescent="0.2">
      <c r="A918" s="2">
        <v>9</v>
      </c>
      <c r="B918" s="1" t="s">
        <v>128</v>
      </c>
      <c r="C918" s="4">
        <v>9</v>
      </c>
      <c r="D918" s="8">
        <v>1.6</v>
      </c>
      <c r="E918" s="4">
        <v>3</v>
      </c>
      <c r="F918" s="8">
        <v>1.06</v>
      </c>
      <c r="G918" s="4">
        <v>6</v>
      </c>
      <c r="H918" s="8">
        <v>2.16</v>
      </c>
      <c r="I918" s="4">
        <v>0</v>
      </c>
    </row>
    <row r="919" spans="1:9" x14ac:dyDescent="0.2">
      <c r="A919" s="2">
        <v>9</v>
      </c>
      <c r="B919" s="1" t="s">
        <v>137</v>
      </c>
      <c r="C919" s="4">
        <v>9</v>
      </c>
      <c r="D919" s="8">
        <v>1.6</v>
      </c>
      <c r="E919" s="4">
        <v>7</v>
      </c>
      <c r="F919" s="8">
        <v>2.48</v>
      </c>
      <c r="G919" s="4">
        <v>2</v>
      </c>
      <c r="H919" s="8">
        <v>0.72</v>
      </c>
      <c r="I919" s="4">
        <v>0</v>
      </c>
    </row>
    <row r="920" spans="1:9" x14ac:dyDescent="0.2">
      <c r="A920" s="2">
        <v>9</v>
      </c>
      <c r="B920" s="1" t="s">
        <v>138</v>
      </c>
      <c r="C920" s="4">
        <v>9</v>
      </c>
      <c r="D920" s="8">
        <v>1.6</v>
      </c>
      <c r="E920" s="4">
        <v>9</v>
      </c>
      <c r="F920" s="8">
        <v>3.19</v>
      </c>
      <c r="G920" s="4">
        <v>0</v>
      </c>
      <c r="H920" s="8">
        <v>0</v>
      </c>
      <c r="I920" s="4">
        <v>0</v>
      </c>
    </row>
    <row r="921" spans="1:9" x14ac:dyDescent="0.2">
      <c r="A921" s="2">
        <v>16</v>
      </c>
      <c r="B921" s="1" t="s">
        <v>121</v>
      </c>
      <c r="C921" s="4">
        <v>8</v>
      </c>
      <c r="D921" s="8">
        <v>1.42</v>
      </c>
      <c r="E921" s="4">
        <v>1</v>
      </c>
      <c r="F921" s="8">
        <v>0.35</v>
      </c>
      <c r="G921" s="4">
        <v>7</v>
      </c>
      <c r="H921" s="8">
        <v>2.52</v>
      </c>
      <c r="I921" s="4">
        <v>0</v>
      </c>
    </row>
    <row r="922" spans="1:9" x14ac:dyDescent="0.2">
      <c r="A922" s="2">
        <v>16</v>
      </c>
      <c r="B922" s="1" t="s">
        <v>123</v>
      </c>
      <c r="C922" s="4">
        <v>8</v>
      </c>
      <c r="D922" s="8">
        <v>1.42</v>
      </c>
      <c r="E922" s="4">
        <v>3</v>
      </c>
      <c r="F922" s="8">
        <v>1.06</v>
      </c>
      <c r="G922" s="4">
        <v>5</v>
      </c>
      <c r="H922" s="8">
        <v>1.8</v>
      </c>
      <c r="I922" s="4">
        <v>0</v>
      </c>
    </row>
    <row r="923" spans="1:9" x14ac:dyDescent="0.2">
      <c r="A923" s="2">
        <v>16</v>
      </c>
      <c r="B923" s="1" t="s">
        <v>202</v>
      </c>
      <c r="C923" s="4">
        <v>8</v>
      </c>
      <c r="D923" s="8">
        <v>1.42</v>
      </c>
      <c r="E923" s="4">
        <v>2</v>
      </c>
      <c r="F923" s="8">
        <v>0.71</v>
      </c>
      <c r="G923" s="4">
        <v>6</v>
      </c>
      <c r="H923" s="8">
        <v>2.16</v>
      </c>
      <c r="I923" s="4">
        <v>0</v>
      </c>
    </row>
    <row r="924" spans="1:9" x14ac:dyDescent="0.2">
      <c r="A924" s="2">
        <v>16</v>
      </c>
      <c r="B924" s="1" t="s">
        <v>153</v>
      </c>
      <c r="C924" s="4">
        <v>8</v>
      </c>
      <c r="D924" s="8">
        <v>1.42</v>
      </c>
      <c r="E924" s="4">
        <v>8</v>
      </c>
      <c r="F924" s="8">
        <v>2.84</v>
      </c>
      <c r="G924" s="4">
        <v>0</v>
      </c>
      <c r="H924" s="8">
        <v>0</v>
      </c>
      <c r="I924" s="4">
        <v>0</v>
      </c>
    </row>
    <row r="925" spans="1:9" x14ac:dyDescent="0.2">
      <c r="A925" s="2">
        <v>16</v>
      </c>
      <c r="B925" s="1" t="s">
        <v>155</v>
      </c>
      <c r="C925" s="4">
        <v>8</v>
      </c>
      <c r="D925" s="8">
        <v>1.42</v>
      </c>
      <c r="E925" s="4">
        <v>3</v>
      </c>
      <c r="F925" s="8">
        <v>1.06</v>
      </c>
      <c r="G925" s="4">
        <v>5</v>
      </c>
      <c r="H925" s="8">
        <v>1.8</v>
      </c>
      <c r="I925" s="4">
        <v>0</v>
      </c>
    </row>
    <row r="926" spans="1:9" x14ac:dyDescent="0.2">
      <c r="A926" s="1"/>
      <c r="C926" s="4"/>
      <c r="D926" s="8"/>
      <c r="E926" s="4"/>
      <c r="F926" s="8"/>
      <c r="G926" s="4"/>
      <c r="H926" s="8"/>
      <c r="I926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CE69E-0F66-4656-85B6-96189C78659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281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84</v>
      </c>
      <c r="D6" s="8">
        <v>14.89</v>
      </c>
      <c r="E6" s="12">
        <v>32</v>
      </c>
      <c r="F6" s="8">
        <v>11.35</v>
      </c>
      <c r="G6" s="12">
        <v>52</v>
      </c>
      <c r="H6" s="8">
        <v>18.71</v>
      </c>
      <c r="I6" s="12">
        <v>0</v>
      </c>
    </row>
    <row r="7" spans="2:9" ht="15" customHeight="1" x14ac:dyDescent="0.2">
      <c r="B7" t="s">
        <v>38</v>
      </c>
      <c r="C7" s="12">
        <v>124</v>
      </c>
      <c r="D7" s="8">
        <v>21.99</v>
      </c>
      <c r="E7" s="12">
        <v>35</v>
      </c>
      <c r="F7" s="8">
        <v>12.41</v>
      </c>
      <c r="G7" s="12">
        <v>89</v>
      </c>
      <c r="H7" s="8">
        <v>32.01</v>
      </c>
      <c r="I7" s="12">
        <v>0</v>
      </c>
    </row>
    <row r="8" spans="2:9" ht="15" customHeight="1" x14ac:dyDescent="0.2">
      <c r="B8" t="s">
        <v>39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40</v>
      </c>
      <c r="C9" s="12">
        <v>3</v>
      </c>
      <c r="D9" s="8">
        <v>0.53</v>
      </c>
      <c r="E9" s="12">
        <v>0</v>
      </c>
      <c r="F9" s="8">
        <v>0</v>
      </c>
      <c r="G9" s="12">
        <v>3</v>
      </c>
      <c r="H9" s="8">
        <v>1.08</v>
      </c>
      <c r="I9" s="12">
        <v>0</v>
      </c>
    </row>
    <row r="10" spans="2:9" ht="15" customHeight="1" x14ac:dyDescent="0.2">
      <c r="B10" t="s">
        <v>41</v>
      </c>
      <c r="C10" s="12">
        <v>8</v>
      </c>
      <c r="D10" s="8">
        <v>1.42</v>
      </c>
      <c r="E10" s="12">
        <v>0</v>
      </c>
      <c r="F10" s="8">
        <v>0</v>
      </c>
      <c r="G10" s="12">
        <v>8</v>
      </c>
      <c r="H10" s="8">
        <v>2.88</v>
      </c>
      <c r="I10" s="12">
        <v>0</v>
      </c>
    </row>
    <row r="11" spans="2:9" ht="15" customHeight="1" x14ac:dyDescent="0.2">
      <c r="B11" t="s">
        <v>42</v>
      </c>
      <c r="C11" s="12">
        <v>119</v>
      </c>
      <c r="D11" s="8">
        <v>21.1</v>
      </c>
      <c r="E11" s="12">
        <v>57</v>
      </c>
      <c r="F11" s="8">
        <v>20.21</v>
      </c>
      <c r="G11" s="12">
        <v>62</v>
      </c>
      <c r="H11" s="8">
        <v>22.3</v>
      </c>
      <c r="I11" s="12">
        <v>0</v>
      </c>
    </row>
    <row r="12" spans="2:9" ht="15" customHeight="1" x14ac:dyDescent="0.2">
      <c r="B12" t="s">
        <v>43</v>
      </c>
      <c r="C12" s="12">
        <v>2</v>
      </c>
      <c r="D12" s="8">
        <v>0.35</v>
      </c>
      <c r="E12" s="12">
        <v>1</v>
      </c>
      <c r="F12" s="8">
        <v>0.35</v>
      </c>
      <c r="G12" s="12">
        <v>1</v>
      </c>
      <c r="H12" s="8">
        <v>0.36</v>
      </c>
      <c r="I12" s="12">
        <v>0</v>
      </c>
    </row>
    <row r="13" spans="2:9" ht="15" customHeight="1" x14ac:dyDescent="0.2">
      <c r="B13" t="s">
        <v>44</v>
      </c>
      <c r="C13" s="12">
        <v>23</v>
      </c>
      <c r="D13" s="8">
        <v>4.08</v>
      </c>
      <c r="E13" s="12">
        <v>5</v>
      </c>
      <c r="F13" s="8">
        <v>1.77</v>
      </c>
      <c r="G13" s="12">
        <v>17</v>
      </c>
      <c r="H13" s="8">
        <v>6.12</v>
      </c>
      <c r="I13" s="12">
        <v>0</v>
      </c>
    </row>
    <row r="14" spans="2:9" ht="15" customHeight="1" x14ac:dyDescent="0.2">
      <c r="B14" t="s">
        <v>45</v>
      </c>
      <c r="C14" s="12">
        <v>19</v>
      </c>
      <c r="D14" s="8">
        <v>3.37</v>
      </c>
      <c r="E14" s="12">
        <v>12</v>
      </c>
      <c r="F14" s="8">
        <v>4.26</v>
      </c>
      <c r="G14" s="12">
        <v>7</v>
      </c>
      <c r="H14" s="8">
        <v>2.52</v>
      </c>
      <c r="I14" s="12">
        <v>0</v>
      </c>
    </row>
    <row r="15" spans="2:9" ht="15" customHeight="1" x14ac:dyDescent="0.2">
      <c r="B15" t="s">
        <v>46</v>
      </c>
      <c r="C15" s="12">
        <v>53</v>
      </c>
      <c r="D15" s="8">
        <v>9.4</v>
      </c>
      <c r="E15" s="12">
        <v>42</v>
      </c>
      <c r="F15" s="8">
        <v>14.89</v>
      </c>
      <c r="G15" s="12">
        <v>11</v>
      </c>
      <c r="H15" s="8">
        <v>3.96</v>
      </c>
      <c r="I15" s="12">
        <v>0</v>
      </c>
    </row>
    <row r="16" spans="2:9" ht="15" customHeight="1" x14ac:dyDescent="0.2">
      <c r="B16" t="s">
        <v>47</v>
      </c>
      <c r="C16" s="12">
        <v>70</v>
      </c>
      <c r="D16" s="8">
        <v>12.41</v>
      </c>
      <c r="E16" s="12">
        <v>59</v>
      </c>
      <c r="F16" s="8">
        <v>20.92</v>
      </c>
      <c r="G16" s="12">
        <v>10</v>
      </c>
      <c r="H16" s="8">
        <v>3.6</v>
      </c>
      <c r="I16" s="12">
        <v>0</v>
      </c>
    </row>
    <row r="17" spans="2:9" ht="15" customHeight="1" x14ac:dyDescent="0.2">
      <c r="B17" t="s">
        <v>48</v>
      </c>
      <c r="C17" s="12">
        <v>13</v>
      </c>
      <c r="D17" s="8">
        <v>2.2999999999999998</v>
      </c>
      <c r="E17" s="12">
        <v>11</v>
      </c>
      <c r="F17" s="8">
        <v>3.9</v>
      </c>
      <c r="G17" s="12">
        <v>2</v>
      </c>
      <c r="H17" s="8">
        <v>0.72</v>
      </c>
      <c r="I17" s="12">
        <v>0</v>
      </c>
    </row>
    <row r="18" spans="2:9" ht="15" customHeight="1" x14ac:dyDescent="0.2">
      <c r="B18" t="s">
        <v>49</v>
      </c>
      <c r="C18" s="12">
        <v>18</v>
      </c>
      <c r="D18" s="8">
        <v>3.19</v>
      </c>
      <c r="E18" s="12">
        <v>12</v>
      </c>
      <c r="F18" s="8">
        <v>4.26</v>
      </c>
      <c r="G18" s="12">
        <v>6</v>
      </c>
      <c r="H18" s="8">
        <v>2.16</v>
      </c>
      <c r="I18" s="12">
        <v>0</v>
      </c>
    </row>
    <row r="19" spans="2:9" ht="15" customHeight="1" x14ac:dyDescent="0.2">
      <c r="B19" t="s">
        <v>50</v>
      </c>
      <c r="C19" s="12">
        <v>28</v>
      </c>
      <c r="D19" s="8">
        <v>4.96</v>
      </c>
      <c r="E19" s="12">
        <v>16</v>
      </c>
      <c r="F19" s="8">
        <v>5.67</v>
      </c>
      <c r="G19" s="12">
        <v>10</v>
      </c>
      <c r="H19" s="8">
        <v>3.6</v>
      </c>
      <c r="I19" s="12">
        <v>0</v>
      </c>
    </row>
    <row r="20" spans="2:9" ht="15" customHeight="1" x14ac:dyDescent="0.2">
      <c r="B20" s="9" t="s">
        <v>243</v>
      </c>
      <c r="C20" s="12">
        <f>SUM(LTBL_10525[総数／事業所数])</f>
        <v>564</v>
      </c>
      <c r="E20" s="12">
        <f>SUBTOTAL(109,LTBL_10525[個人／事業所数])</f>
        <v>282</v>
      </c>
      <c r="G20" s="12">
        <f>SUBTOTAL(109,LTBL_10525[法人／事業所数])</f>
        <v>278</v>
      </c>
      <c r="I20" s="12">
        <f>SUBTOTAL(109,LTBL_10525[法人以外の団体／事業所数])</f>
        <v>0</v>
      </c>
    </row>
    <row r="21" spans="2:9" ht="15" customHeight="1" x14ac:dyDescent="0.2">
      <c r="E21" s="11">
        <f>LTBL_10525[[#Totals],[個人／事業所数]]/LTBL_10525[[#Totals],[総数／事業所数]]</f>
        <v>0.5</v>
      </c>
      <c r="G21" s="11">
        <f>LTBL_10525[[#Totals],[法人／事業所数]]/LTBL_10525[[#Totals],[総数／事業所数]]</f>
        <v>0.49290780141843971</v>
      </c>
      <c r="I21" s="11">
        <f>LTBL_10525[[#Totals],[法人以外の団体／事業所数]]/LTBL_10525[[#Totals],[総数／事業所数]]</f>
        <v>0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58</v>
      </c>
      <c r="D24" s="8">
        <v>10.28</v>
      </c>
      <c r="E24" s="12">
        <v>52</v>
      </c>
      <c r="F24" s="8">
        <v>18.440000000000001</v>
      </c>
      <c r="G24" s="12">
        <v>6</v>
      </c>
      <c r="H24" s="8">
        <v>2.16</v>
      </c>
      <c r="I24" s="12">
        <v>0</v>
      </c>
    </row>
    <row r="25" spans="2:9" ht="15" customHeight="1" x14ac:dyDescent="0.2">
      <c r="B25" t="s">
        <v>73</v>
      </c>
      <c r="C25" s="12">
        <v>47</v>
      </c>
      <c r="D25" s="8">
        <v>8.33</v>
      </c>
      <c r="E25" s="12">
        <v>41</v>
      </c>
      <c r="F25" s="8">
        <v>14.54</v>
      </c>
      <c r="G25" s="12">
        <v>6</v>
      </c>
      <c r="H25" s="8">
        <v>2.16</v>
      </c>
      <c r="I25" s="12">
        <v>0</v>
      </c>
    </row>
    <row r="26" spans="2:9" ht="15" customHeight="1" x14ac:dyDescent="0.2">
      <c r="B26" t="s">
        <v>59</v>
      </c>
      <c r="C26" s="12">
        <v>35</v>
      </c>
      <c r="D26" s="8">
        <v>6.21</v>
      </c>
      <c r="E26" s="12">
        <v>14</v>
      </c>
      <c r="F26" s="8">
        <v>4.96</v>
      </c>
      <c r="G26" s="12">
        <v>21</v>
      </c>
      <c r="H26" s="8">
        <v>7.55</v>
      </c>
      <c r="I26" s="12">
        <v>0</v>
      </c>
    </row>
    <row r="27" spans="2:9" ht="15" customHeight="1" x14ac:dyDescent="0.2">
      <c r="B27" t="s">
        <v>68</v>
      </c>
      <c r="C27" s="12">
        <v>30</v>
      </c>
      <c r="D27" s="8">
        <v>5.32</v>
      </c>
      <c r="E27" s="12">
        <v>12</v>
      </c>
      <c r="F27" s="8">
        <v>4.26</v>
      </c>
      <c r="G27" s="12">
        <v>18</v>
      </c>
      <c r="H27" s="8">
        <v>6.47</v>
      </c>
      <c r="I27" s="12">
        <v>0</v>
      </c>
    </row>
    <row r="28" spans="2:9" ht="15" customHeight="1" x14ac:dyDescent="0.2">
      <c r="B28" t="s">
        <v>63</v>
      </c>
      <c r="C28" s="12">
        <v>27</v>
      </c>
      <c r="D28" s="8">
        <v>4.79</v>
      </c>
      <c r="E28" s="12">
        <v>6</v>
      </c>
      <c r="F28" s="8">
        <v>2.13</v>
      </c>
      <c r="G28" s="12">
        <v>21</v>
      </c>
      <c r="H28" s="8">
        <v>7.55</v>
      </c>
      <c r="I28" s="12">
        <v>0</v>
      </c>
    </row>
    <row r="29" spans="2:9" ht="15" customHeight="1" x14ac:dyDescent="0.2">
      <c r="B29" t="s">
        <v>61</v>
      </c>
      <c r="C29" s="12">
        <v>25</v>
      </c>
      <c r="D29" s="8">
        <v>4.43</v>
      </c>
      <c r="E29" s="12">
        <v>6</v>
      </c>
      <c r="F29" s="8">
        <v>2.13</v>
      </c>
      <c r="G29" s="12">
        <v>19</v>
      </c>
      <c r="H29" s="8">
        <v>6.83</v>
      </c>
      <c r="I29" s="12">
        <v>0</v>
      </c>
    </row>
    <row r="30" spans="2:9" ht="15" customHeight="1" x14ac:dyDescent="0.2">
      <c r="B30" t="s">
        <v>60</v>
      </c>
      <c r="C30" s="12">
        <v>24</v>
      </c>
      <c r="D30" s="8">
        <v>4.26</v>
      </c>
      <c r="E30" s="12">
        <v>12</v>
      </c>
      <c r="F30" s="8">
        <v>4.26</v>
      </c>
      <c r="G30" s="12">
        <v>12</v>
      </c>
      <c r="H30" s="8">
        <v>4.32</v>
      </c>
      <c r="I30" s="12">
        <v>0</v>
      </c>
    </row>
    <row r="31" spans="2:9" ht="15" customHeight="1" x14ac:dyDescent="0.2">
      <c r="B31" t="s">
        <v>66</v>
      </c>
      <c r="C31" s="12">
        <v>23</v>
      </c>
      <c r="D31" s="8">
        <v>4.08</v>
      </c>
      <c r="E31" s="12">
        <v>18</v>
      </c>
      <c r="F31" s="8">
        <v>6.38</v>
      </c>
      <c r="G31" s="12">
        <v>5</v>
      </c>
      <c r="H31" s="8">
        <v>1.8</v>
      </c>
      <c r="I31" s="12">
        <v>0</v>
      </c>
    </row>
    <row r="32" spans="2:9" ht="15" customHeight="1" x14ac:dyDescent="0.2">
      <c r="B32" t="s">
        <v>67</v>
      </c>
      <c r="C32" s="12">
        <v>23</v>
      </c>
      <c r="D32" s="8">
        <v>4.08</v>
      </c>
      <c r="E32" s="12">
        <v>13</v>
      </c>
      <c r="F32" s="8">
        <v>4.6100000000000003</v>
      </c>
      <c r="G32" s="12">
        <v>10</v>
      </c>
      <c r="H32" s="8">
        <v>3.6</v>
      </c>
      <c r="I32" s="12">
        <v>0</v>
      </c>
    </row>
    <row r="33" spans="2:9" ht="15" customHeight="1" x14ac:dyDescent="0.2">
      <c r="B33" t="s">
        <v>82</v>
      </c>
      <c r="C33" s="12">
        <v>22</v>
      </c>
      <c r="D33" s="8">
        <v>3.9</v>
      </c>
      <c r="E33" s="12">
        <v>5</v>
      </c>
      <c r="F33" s="8">
        <v>1.77</v>
      </c>
      <c r="G33" s="12">
        <v>17</v>
      </c>
      <c r="H33" s="8">
        <v>6.12</v>
      </c>
      <c r="I33" s="12">
        <v>0</v>
      </c>
    </row>
    <row r="34" spans="2:9" ht="15" customHeight="1" x14ac:dyDescent="0.2">
      <c r="B34" t="s">
        <v>78</v>
      </c>
      <c r="C34" s="12">
        <v>18</v>
      </c>
      <c r="D34" s="8">
        <v>3.19</v>
      </c>
      <c r="E34" s="12">
        <v>14</v>
      </c>
      <c r="F34" s="8">
        <v>4.96</v>
      </c>
      <c r="G34" s="12">
        <v>4</v>
      </c>
      <c r="H34" s="8">
        <v>1.44</v>
      </c>
      <c r="I34" s="12">
        <v>0</v>
      </c>
    </row>
    <row r="35" spans="2:9" ht="15" customHeight="1" x14ac:dyDescent="0.2">
      <c r="B35" t="s">
        <v>90</v>
      </c>
      <c r="C35" s="12">
        <v>16</v>
      </c>
      <c r="D35" s="8">
        <v>2.84</v>
      </c>
      <c r="E35" s="12">
        <v>4</v>
      </c>
      <c r="F35" s="8">
        <v>1.42</v>
      </c>
      <c r="G35" s="12">
        <v>12</v>
      </c>
      <c r="H35" s="8">
        <v>4.32</v>
      </c>
      <c r="I35" s="12">
        <v>0</v>
      </c>
    </row>
    <row r="36" spans="2:9" ht="15" customHeight="1" x14ac:dyDescent="0.2">
      <c r="B36" t="s">
        <v>111</v>
      </c>
      <c r="C36" s="12">
        <v>14</v>
      </c>
      <c r="D36" s="8">
        <v>2.48</v>
      </c>
      <c r="E36" s="12">
        <v>5</v>
      </c>
      <c r="F36" s="8">
        <v>1.77</v>
      </c>
      <c r="G36" s="12">
        <v>9</v>
      </c>
      <c r="H36" s="8">
        <v>3.24</v>
      </c>
      <c r="I36" s="12">
        <v>0</v>
      </c>
    </row>
    <row r="37" spans="2:9" ht="15" customHeight="1" x14ac:dyDescent="0.2">
      <c r="B37" t="s">
        <v>76</v>
      </c>
      <c r="C37" s="12">
        <v>14</v>
      </c>
      <c r="D37" s="8">
        <v>2.48</v>
      </c>
      <c r="E37" s="12">
        <v>11</v>
      </c>
      <c r="F37" s="8">
        <v>3.9</v>
      </c>
      <c r="G37" s="12">
        <v>3</v>
      </c>
      <c r="H37" s="8">
        <v>1.08</v>
      </c>
      <c r="I37" s="12">
        <v>0</v>
      </c>
    </row>
    <row r="38" spans="2:9" ht="15" customHeight="1" x14ac:dyDescent="0.2">
      <c r="B38" t="s">
        <v>70</v>
      </c>
      <c r="C38" s="12">
        <v>13</v>
      </c>
      <c r="D38" s="8">
        <v>2.2999999999999998</v>
      </c>
      <c r="E38" s="12">
        <v>2</v>
      </c>
      <c r="F38" s="8">
        <v>0.71</v>
      </c>
      <c r="G38" s="12">
        <v>10</v>
      </c>
      <c r="H38" s="8">
        <v>3.6</v>
      </c>
      <c r="I38" s="12">
        <v>0</v>
      </c>
    </row>
    <row r="39" spans="2:9" ht="15" customHeight="1" x14ac:dyDescent="0.2">
      <c r="B39" t="s">
        <v>71</v>
      </c>
      <c r="C39" s="12">
        <v>13</v>
      </c>
      <c r="D39" s="8">
        <v>2.2999999999999998</v>
      </c>
      <c r="E39" s="12">
        <v>8</v>
      </c>
      <c r="F39" s="8">
        <v>2.84</v>
      </c>
      <c r="G39" s="12">
        <v>5</v>
      </c>
      <c r="H39" s="8">
        <v>1.8</v>
      </c>
      <c r="I39" s="12">
        <v>0</v>
      </c>
    </row>
    <row r="40" spans="2:9" ht="15" customHeight="1" x14ac:dyDescent="0.2">
      <c r="B40" t="s">
        <v>75</v>
      </c>
      <c r="C40" s="12">
        <v>13</v>
      </c>
      <c r="D40" s="8">
        <v>2.2999999999999998</v>
      </c>
      <c r="E40" s="12">
        <v>11</v>
      </c>
      <c r="F40" s="8">
        <v>3.9</v>
      </c>
      <c r="G40" s="12">
        <v>2</v>
      </c>
      <c r="H40" s="8">
        <v>0.72</v>
      </c>
      <c r="I40" s="12">
        <v>0</v>
      </c>
    </row>
    <row r="41" spans="2:9" ht="15" customHeight="1" x14ac:dyDescent="0.2">
      <c r="B41" t="s">
        <v>83</v>
      </c>
      <c r="C41" s="12">
        <v>11</v>
      </c>
      <c r="D41" s="8">
        <v>1.95</v>
      </c>
      <c r="E41" s="12">
        <v>3</v>
      </c>
      <c r="F41" s="8">
        <v>1.06</v>
      </c>
      <c r="G41" s="12">
        <v>8</v>
      </c>
      <c r="H41" s="8">
        <v>2.88</v>
      </c>
      <c r="I41" s="12">
        <v>0</v>
      </c>
    </row>
    <row r="42" spans="2:9" ht="15" customHeight="1" x14ac:dyDescent="0.2">
      <c r="B42" t="s">
        <v>81</v>
      </c>
      <c r="C42" s="12">
        <v>10</v>
      </c>
      <c r="D42" s="8">
        <v>1.77</v>
      </c>
      <c r="E42" s="12">
        <v>2</v>
      </c>
      <c r="F42" s="8">
        <v>0.71</v>
      </c>
      <c r="G42" s="12">
        <v>8</v>
      </c>
      <c r="H42" s="8">
        <v>2.88</v>
      </c>
      <c r="I42" s="12">
        <v>0</v>
      </c>
    </row>
    <row r="43" spans="2:9" ht="15" customHeight="1" x14ac:dyDescent="0.2">
      <c r="B43" t="s">
        <v>64</v>
      </c>
      <c r="C43" s="12">
        <v>9</v>
      </c>
      <c r="D43" s="8">
        <v>1.6</v>
      </c>
      <c r="E43" s="12">
        <v>2</v>
      </c>
      <c r="F43" s="8">
        <v>0.71</v>
      </c>
      <c r="G43" s="12">
        <v>7</v>
      </c>
      <c r="H43" s="8">
        <v>2.52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136</v>
      </c>
      <c r="C47" s="12">
        <v>30</v>
      </c>
      <c r="D47" s="8">
        <v>5.32</v>
      </c>
      <c r="E47" s="12">
        <v>30</v>
      </c>
      <c r="F47" s="8">
        <v>10.64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135</v>
      </c>
      <c r="C48" s="12">
        <v>18</v>
      </c>
      <c r="D48" s="8">
        <v>3.19</v>
      </c>
      <c r="E48" s="12">
        <v>18</v>
      </c>
      <c r="F48" s="8">
        <v>6.38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139</v>
      </c>
      <c r="C49" s="12">
        <v>18</v>
      </c>
      <c r="D49" s="8">
        <v>3.19</v>
      </c>
      <c r="E49" s="12">
        <v>14</v>
      </c>
      <c r="F49" s="8">
        <v>4.96</v>
      </c>
      <c r="G49" s="12">
        <v>4</v>
      </c>
      <c r="H49" s="8">
        <v>1.44</v>
      </c>
      <c r="I49" s="12">
        <v>0</v>
      </c>
    </row>
    <row r="50" spans="2:9" ht="15" customHeight="1" x14ac:dyDescent="0.2">
      <c r="B50" t="s">
        <v>127</v>
      </c>
      <c r="C50" s="12">
        <v>16</v>
      </c>
      <c r="D50" s="8">
        <v>2.84</v>
      </c>
      <c r="E50" s="12">
        <v>7</v>
      </c>
      <c r="F50" s="8">
        <v>2.48</v>
      </c>
      <c r="G50" s="12">
        <v>9</v>
      </c>
      <c r="H50" s="8">
        <v>3.24</v>
      </c>
      <c r="I50" s="12">
        <v>0</v>
      </c>
    </row>
    <row r="51" spans="2:9" ht="15" customHeight="1" x14ac:dyDescent="0.2">
      <c r="B51" t="s">
        <v>124</v>
      </c>
      <c r="C51" s="12">
        <v>15</v>
      </c>
      <c r="D51" s="8">
        <v>2.66</v>
      </c>
      <c r="E51" s="12">
        <v>3</v>
      </c>
      <c r="F51" s="8">
        <v>1.06</v>
      </c>
      <c r="G51" s="12">
        <v>12</v>
      </c>
      <c r="H51" s="8">
        <v>4.32</v>
      </c>
      <c r="I51" s="12">
        <v>0</v>
      </c>
    </row>
    <row r="52" spans="2:9" ht="15" customHeight="1" x14ac:dyDescent="0.2">
      <c r="B52" t="s">
        <v>122</v>
      </c>
      <c r="C52" s="12">
        <v>13</v>
      </c>
      <c r="D52" s="8">
        <v>2.2999999999999998</v>
      </c>
      <c r="E52" s="12">
        <v>10</v>
      </c>
      <c r="F52" s="8">
        <v>3.55</v>
      </c>
      <c r="G52" s="12">
        <v>3</v>
      </c>
      <c r="H52" s="8">
        <v>1.08</v>
      </c>
      <c r="I52" s="12">
        <v>0</v>
      </c>
    </row>
    <row r="53" spans="2:9" ht="15" customHeight="1" x14ac:dyDescent="0.2">
      <c r="B53" t="s">
        <v>132</v>
      </c>
      <c r="C53" s="12">
        <v>11</v>
      </c>
      <c r="D53" s="8">
        <v>1.95</v>
      </c>
      <c r="E53" s="12">
        <v>9</v>
      </c>
      <c r="F53" s="8">
        <v>3.19</v>
      </c>
      <c r="G53" s="12">
        <v>2</v>
      </c>
      <c r="H53" s="8">
        <v>0.72</v>
      </c>
      <c r="I53" s="12">
        <v>0</v>
      </c>
    </row>
    <row r="54" spans="2:9" ht="15" customHeight="1" x14ac:dyDescent="0.2">
      <c r="B54" t="s">
        <v>149</v>
      </c>
      <c r="C54" s="12">
        <v>10</v>
      </c>
      <c r="D54" s="8">
        <v>1.77</v>
      </c>
      <c r="E54" s="12">
        <v>4</v>
      </c>
      <c r="F54" s="8">
        <v>1.42</v>
      </c>
      <c r="G54" s="12">
        <v>6</v>
      </c>
      <c r="H54" s="8">
        <v>2.16</v>
      </c>
      <c r="I54" s="12">
        <v>0</v>
      </c>
    </row>
    <row r="55" spans="2:9" ht="15" customHeight="1" x14ac:dyDescent="0.2">
      <c r="B55" t="s">
        <v>120</v>
      </c>
      <c r="C55" s="12">
        <v>9</v>
      </c>
      <c r="D55" s="8">
        <v>1.6</v>
      </c>
      <c r="E55" s="12">
        <v>2</v>
      </c>
      <c r="F55" s="8">
        <v>0.71</v>
      </c>
      <c r="G55" s="12">
        <v>7</v>
      </c>
      <c r="H55" s="8">
        <v>2.52</v>
      </c>
      <c r="I55" s="12">
        <v>0</v>
      </c>
    </row>
    <row r="56" spans="2:9" ht="15" customHeight="1" x14ac:dyDescent="0.2">
      <c r="B56" t="s">
        <v>150</v>
      </c>
      <c r="C56" s="12">
        <v>9</v>
      </c>
      <c r="D56" s="8">
        <v>1.6</v>
      </c>
      <c r="E56" s="12">
        <v>3</v>
      </c>
      <c r="F56" s="8">
        <v>1.06</v>
      </c>
      <c r="G56" s="12">
        <v>6</v>
      </c>
      <c r="H56" s="8">
        <v>2.16</v>
      </c>
      <c r="I56" s="12">
        <v>0</v>
      </c>
    </row>
    <row r="57" spans="2:9" ht="15" customHeight="1" x14ac:dyDescent="0.2">
      <c r="B57" t="s">
        <v>147</v>
      </c>
      <c r="C57" s="12">
        <v>9</v>
      </c>
      <c r="D57" s="8">
        <v>1.6</v>
      </c>
      <c r="E57" s="12">
        <v>2</v>
      </c>
      <c r="F57" s="8">
        <v>0.71</v>
      </c>
      <c r="G57" s="12">
        <v>7</v>
      </c>
      <c r="H57" s="8">
        <v>2.52</v>
      </c>
      <c r="I57" s="12">
        <v>0</v>
      </c>
    </row>
    <row r="58" spans="2:9" ht="15" customHeight="1" x14ac:dyDescent="0.2">
      <c r="B58" t="s">
        <v>126</v>
      </c>
      <c r="C58" s="12">
        <v>9</v>
      </c>
      <c r="D58" s="8">
        <v>1.6</v>
      </c>
      <c r="E58" s="12">
        <v>6</v>
      </c>
      <c r="F58" s="8">
        <v>2.13</v>
      </c>
      <c r="G58" s="12">
        <v>3</v>
      </c>
      <c r="H58" s="8">
        <v>1.08</v>
      </c>
      <c r="I58" s="12">
        <v>0</v>
      </c>
    </row>
    <row r="59" spans="2:9" ht="15" customHeight="1" x14ac:dyDescent="0.2">
      <c r="B59" t="s">
        <v>128</v>
      </c>
      <c r="C59" s="12">
        <v>9</v>
      </c>
      <c r="D59" s="8">
        <v>1.6</v>
      </c>
      <c r="E59" s="12">
        <v>3</v>
      </c>
      <c r="F59" s="8">
        <v>1.06</v>
      </c>
      <c r="G59" s="12">
        <v>6</v>
      </c>
      <c r="H59" s="8">
        <v>2.16</v>
      </c>
      <c r="I59" s="12">
        <v>0</v>
      </c>
    </row>
    <row r="60" spans="2:9" ht="15" customHeight="1" x14ac:dyDescent="0.2">
      <c r="B60" t="s">
        <v>137</v>
      </c>
      <c r="C60" s="12">
        <v>9</v>
      </c>
      <c r="D60" s="8">
        <v>1.6</v>
      </c>
      <c r="E60" s="12">
        <v>7</v>
      </c>
      <c r="F60" s="8">
        <v>2.48</v>
      </c>
      <c r="G60" s="12">
        <v>2</v>
      </c>
      <c r="H60" s="8">
        <v>0.72</v>
      </c>
      <c r="I60" s="12">
        <v>0</v>
      </c>
    </row>
    <row r="61" spans="2:9" ht="15" customHeight="1" x14ac:dyDescent="0.2">
      <c r="B61" t="s">
        <v>138</v>
      </c>
      <c r="C61" s="12">
        <v>9</v>
      </c>
      <c r="D61" s="8">
        <v>1.6</v>
      </c>
      <c r="E61" s="12">
        <v>9</v>
      </c>
      <c r="F61" s="8">
        <v>3.19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121</v>
      </c>
      <c r="C62" s="12">
        <v>8</v>
      </c>
      <c r="D62" s="8">
        <v>1.42</v>
      </c>
      <c r="E62" s="12">
        <v>1</v>
      </c>
      <c r="F62" s="8">
        <v>0.35</v>
      </c>
      <c r="G62" s="12">
        <v>7</v>
      </c>
      <c r="H62" s="8">
        <v>2.52</v>
      </c>
      <c r="I62" s="12">
        <v>0</v>
      </c>
    </row>
    <row r="63" spans="2:9" ht="15" customHeight="1" x14ac:dyDescent="0.2">
      <c r="B63" t="s">
        <v>123</v>
      </c>
      <c r="C63" s="12">
        <v>8</v>
      </c>
      <c r="D63" s="8">
        <v>1.42</v>
      </c>
      <c r="E63" s="12">
        <v>3</v>
      </c>
      <c r="F63" s="8">
        <v>1.06</v>
      </c>
      <c r="G63" s="12">
        <v>5</v>
      </c>
      <c r="H63" s="8">
        <v>1.8</v>
      </c>
      <c r="I63" s="12">
        <v>0</v>
      </c>
    </row>
    <row r="64" spans="2:9" ht="15" customHeight="1" x14ac:dyDescent="0.2">
      <c r="B64" t="s">
        <v>202</v>
      </c>
      <c r="C64" s="12">
        <v>8</v>
      </c>
      <c r="D64" s="8">
        <v>1.42</v>
      </c>
      <c r="E64" s="12">
        <v>2</v>
      </c>
      <c r="F64" s="8">
        <v>0.71</v>
      </c>
      <c r="G64" s="12">
        <v>6</v>
      </c>
      <c r="H64" s="8">
        <v>2.16</v>
      </c>
      <c r="I64" s="12">
        <v>0</v>
      </c>
    </row>
    <row r="65" spans="2:9" ht="15" customHeight="1" x14ac:dyDescent="0.2">
      <c r="B65" t="s">
        <v>153</v>
      </c>
      <c r="C65" s="12">
        <v>8</v>
      </c>
      <c r="D65" s="8">
        <v>1.42</v>
      </c>
      <c r="E65" s="12">
        <v>8</v>
      </c>
      <c r="F65" s="8">
        <v>2.84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155</v>
      </c>
      <c r="C66" s="12">
        <v>8</v>
      </c>
      <c r="D66" s="8">
        <v>1.42</v>
      </c>
      <c r="E66" s="12">
        <v>3</v>
      </c>
      <c r="F66" s="8">
        <v>1.06</v>
      </c>
      <c r="G66" s="12">
        <v>5</v>
      </c>
      <c r="H66" s="8">
        <v>1.8</v>
      </c>
      <c r="I66" s="12">
        <v>0</v>
      </c>
    </row>
    <row r="68" spans="2:9" ht="15" customHeight="1" x14ac:dyDescent="0.2">
      <c r="B68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B51E-1837-440B-B7AA-F508C7DAA0B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241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14</v>
      </c>
      <c r="D5" s="8">
        <v>0.03</v>
      </c>
      <c r="E5" s="12">
        <v>1</v>
      </c>
      <c r="F5" s="8">
        <v>0</v>
      </c>
      <c r="G5" s="12">
        <v>13</v>
      </c>
      <c r="H5" s="8">
        <v>0.05</v>
      </c>
      <c r="I5" s="12">
        <v>0</v>
      </c>
    </row>
    <row r="6" spans="2:9" ht="15" customHeight="1" x14ac:dyDescent="0.2">
      <c r="B6" t="s">
        <v>37</v>
      </c>
      <c r="C6" s="12">
        <v>8079</v>
      </c>
      <c r="D6" s="8">
        <v>15.72</v>
      </c>
      <c r="E6" s="12">
        <v>2892</v>
      </c>
      <c r="F6" s="8">
        <v>10.78</v>
      </c>
      <c r="G6" s="12">
        <v>5185</v>
      </c>
      <c r="H6" s="8">
        <v>21.52</v>
      </c>
      <c r="I6" s="12">
        <v>2</v>
      </c>
    </row>
    <row r="7" spans="2:9" ht="15" customHeight="1" x14ac:dyDescent="0.2">
      <c r="B7" t="s">
        <v>38</v>
      </c>
      <c r="C7" s="12">
        <v>6215</v>
      </c>
      <c r="D7" s="8">
        <v>12.09</v>
      </c>
      <c r="E7" s="12">
        <v>2365</v>
      </c>
      <c r="F7" s="8">
        <v>8.82</v>
      </c>
      <c r="G7" s="12">
        <v>3844</v>
      </c>
      <c r="H7" s="8">
        <v>15.95</v>
      </c>
      <c r="I7" s="12">
        <v>3</v>
      </c>
    </row>
    <row r="8" spans="2:9" ht="15" customHeight="1" x14ac:dyDescent="0.2">
      <c r="B8" t="s">
        <v>39</v>
      </c>
      <c r="C8" s="12">
        <v>232</v>
      </c>
      <c r="D8" s="8">
        <v>0.45</v>
      </c>
      <c r="E8" s="12">
        <v>11</v>
      </c>
      <c r="F8" s="8">
        <v>0.04</v>
      </c>
      <c r="G8" s="12">
        <v>202</v>
      </c>
      <c r="H8" s="8">
        <v>0.84</v>
      </c>
      <c r="I8" s="12">
        <v>2</v>
      </c>
    </row>
    <row r="9" spans="2:9" ht="15" customHeight="1" x14ac:dyDescent="0.2">
      <c r="B9" t="s">
        <v>40</v>
      </c>
      <c r="C9" s="12">
        <v>319</v>
      </c>
      <c r="D9" s="8">
        <v>0.62</v>
      </c>
      <c r="E9" s="12">
        <v>21</v>
      </c>
      <c r="F9" s="8">
        <v>0.08</v>
      </c>
      <c r="G9" s="12">
        <v>296</v>
      </c>
      <c r="H9" s="8">
        <v>1.23</v>
      </c>
      <c r="I9" s="12">
        <v>1</v>
      </c>
    </row>
    <row r="10" spans="2:9" ht="15" customHeight="1" x14ac:dyDescent="0.2">
      <c r="B10" t="s">
        <v>41</v>
      </c>
      <c r="C10" s="12">
        <v>433</v>
      </c>
      <c r="D10" s="8">
        <v>0.84</v>
      </c>
      <c r="E10" s="12">
        <v>73</v>
      </c>
      <c r="F10" s="8">
        <v>0.27</v>
      </c>
      <c r="G10" s="12">
        <v>354</v>
      </c>
      <c r="H10" s="8">
        <v>1.47</v>
      </c>
      <c r="I10" s="12">
        <v>4</v>
      </c>
    </row>
    <row r="11" spans="2:9" ht="15" customHeight="1" x14ac:dyDescent="0.2">
      <c r="B11" t="s">
        <v>42</v>
      </c>
      <c r="C11" s="12">
        <v>11113</v>
      </c>
      <c r="D11" s="8">
        <v>21.62</v>
      </c>
      <c r="E11" s="12">
        <v>5098</v>
      </c>
      <c r="F11" s="8">
        <v>19.010000000000002</v>
      </c>
      <c r="G11" s="12">
        <v>6003</v>
      </c>
      <c r="H11" s="8">
        <v>24.91</v>
      </c>
      <c r="I11" s="12">
        <v>12</v>
      </c>
    </row>
    <row r="12" spans="2:9" ht="15" customHeight="1" x14ac:dyDescent="0.2">
      <c r="B12" t="s">
        <v>43</v>
      </c>
      <c r="C12" s="12">
        <v>365</v>
      </c>
      <c r="D12" s="8">
        <v>0.71</v>
      </c>
      <c r="E12" s="12">
        <v>57</v>
      </c>
      <c r="F12" s="8">
        <v>0.21</v>
      </c>
      <c r="G12" s="12">
        <v>308</v>
      </c>
      <c r="H12" s="8">
        <v>1.28</v>
      </c>
      <c r="I12" s="12">
        <v>0</v>
      </c>
    </row>
    <row r="13" spans="2:9" ht="15" customHeight="1" x14ac:dyDescent="0.2">
      <c r="B13" t="s">
        <v>44</v>
      </c>
      <c r="C13" s="12">
        <v>4590</v>
      </c>
      <c r="D13" s="8">
        <v>8.93</v>
      </c>
      <c r="E13" s="12">
        <v>2172</v>
      </c>
      <c r="F13" s="8">
        <v>8.1</v>
      </c>
      <c r="G13" s="12">
        <v>2414</v>
      </c>
      <c r="H13" s="8">
        <v>10.02</v>
      </c>
      <c r="I13" s="12">
        <v>3</v>
      </c>
    </row>
    <row r="14" spans="2:9" ht="15" customHeight="1" x14ac:dyDescent="0.2">
      <c r="B14" t="s">
        <v>45</v>
      </c>
      <c r="C14" s="12">
        <v>2360</v>
      </c>
      <c r="D14" s="8">
        <v>4.59</v>
      </c>
      <c r="E14" s="12">
        <v>1274</v>
      </c>
      <c r="F14" s="8">
        <v>4.75</v>
      </c>
      <c r="G14" s="12">
        <v>1059</v>
      </c>
      <c r="H14" s="8">
        <v>4.4000000000000004</v>
      </c>
      <c r="I14" s="12">
        <v>3</v>
      </c>
    </row>
    <row r="15" spans="2:9" ht="15" customHeight="1" x14ac:dyDescent="0.2">
      <c r="B15" t="s">
        <v>46</v>
      </c>
      <c r="C15" s="12">
        <v>5435</v>
      </c>
      <c r="D15" s="8">
        <v>10.58</v>
      </c>
      <c r="E15" s="12">
        <v>4353</v>
      </c>
      <c r="F15" s="8">
        <v>16.23</v>
      </c>
      <c r="G15" s="12">
        <v>1063</v>
      </c>
      <c r="H15" s="8">
        <v>4.41</v>
      </c>
      <c r="I15" s="12">
        <v>1</v>
      </c>
    </row>
    <row r="16" spans="2:9" ht="15" customHeight="1" x14ac:dyDescent="0.2">
      <c r="B16" t="s">
        <v>47</v>
      </c>
      <c r="C16" s="12">
        <v>6201</v>
      </c>
      <c r="D16" s="8">
        <v>12.07</v>
      </c>
      <c r="E16" s="12">
        <v>4969</v>
      </c>
      <c r="F16" s="8">
        <v>18.53</v>
      </c>
      <c r="G16" s="12">
        <v>1175</v>
      </c>
      <c r="H16" s="8">
        <v>4.88</v>
      </c>
      <c r="I16" s="12">
        <v>5</v>
      </c>
    </row>
    <row r="17" spans="2:9" ht="15" customHeight="1" x14ac:dyDescent="0.2">
      <c r="B17" t="s">
        <v>48</v>
      </c>
      <c r="C17" s="12">
        <v>1703</v>
      </c>
      <c r="D17" s="8">
        <v>3.31</v>
      </c>
      <c r="E17" s="12">
        <v>1115</v>
      </c>
      <c r="F17" s="8">
        <v>4.16</v>
      </c>
      <c r="G17" s="12">
        <v>397</v>
      </c>
      <c r="H17" s="8">
        <v>1.65</v>
      </c>
      <c r="I17" s="12">
        <v>7</v>
      </c>
    </row>
    <row r="18" spans="2:9" ht="15" customHeight="1" x14ac:dyDescent="0.2">
      <c r="B18" t="s">
        <v>49</v>
      </c>
      <c r="C18" s="12">
        <v>2265</v>
      </c>
      <c r="D18" s="8">
        <v>4.41</v>
      </c>
      <c r="E18" s="12">
        <v>1415</v>
      </c>
      <c r="F18" s="8">
        <v>5.28</v>
      </c>
      <c r="G18" s="12">
        <v>778</v>
      </c>
      <c r="H18" s="8">
        <v>3.23</v>
      </c>
      <c r="I18" s="12">
        <v>26</v>
      </c>
    </row>
    <row r="19" spans="2:9" ht="15" customHeight="1" x14ac:dyDescent="0.2">
      <c r="B19" t="s">
        <v>50</v>
      </c>
      <c r="C19" s="12">
        <v>2067</v>
      </c>
      <c r="D19" s="8">
        <v>4.0199999999999996</v>
      </c>
      <c r="E19" s="12">
        <v>1005</v>
      </c>
      <c r="F19" s="8">
        <v>3.75</v>
      </c>
      <c r="G19" s="12">
        <v>1004</v>
      </c>
      <c r="H19" s="8">
        <v>4.17</v>
      </c>
      <c r="I19" s="12">
        <v>11</v>
      </c>
    </row>
    <row r="20" spans="2:9" ht="15" customHeight="1" x14ac:dyDescent="0.2">
      <c r="B20" s="9" t="s">
        <v>243</v>
      </c>
      <c r="C20" s="12">
        <f>SUM(LTBL_10000[総数／事業所数])</f>
        <v>51391</v>
      </c>
      <c r="E20" s="12">
        <f>SUBTOTAL(109,LTBL_10000[個人／事業所数])</f>
        <v>26821</v>
      </c>
      <c r="G20" s="12">
        <f>SUBTOTAL(109,LTBL_10000[法人／事業所数])</f>
        <v>24095</v>
      </c>
      <c r="I20" s="12">
        <f>SUBTOTAL(109,LTBL_10000[法人以外の団体／事業所数])</f>
        <v>80</v>
      </c>
    </row>
    <row r="21" spans="2:9" ht="15" customHeight="1" x14ac:dyDescent="0.2">
      <c r="E21" s="11">
        <f>LTBL_10000[[#Totals],[個人／事業所数]]/LTBL_10000[[#Totals],[総数／事業所数]]</f>
        <v>0.52190072191628889</v>
      </c>
      <c r="G21" s="11">
        <f>LTBL_10000[[#Totals],[法人／事業所数]]/LTBL_10000[[#Totals],[総数／事業所数]]</f>
        <v>0.46885641454729426</v>
      </c>
      <c r="I21" s="11">
        <f>LTBL_10000[[#Totals],[法人以外の団体／事業所数]]/LTBL_10000[[#Totals],[総数／事業所数]]</f>
        <v>1.5566928061333696E-3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5330</v>
      </c>
      <c r="D24" s="8">
        <v>10.37</v>
      </c>
      <c r="E24" s="12">
        <v>4624</v>
      </c>
      <c r="F24" s="8">
        <v>17.239999999999998</v>
      </c>
      <c r="G24" s="12">
        <v>704</v>
      </c>
      <c r="H24" s="8">
        <v>2.92</v>
      </c>
      <c r="I24" s="12">
        <v>1</v>
      </c>
    </row>
    <row r="25" spans="2:9" ht="15" customHeight="1" x14ac:dyDescent="0.2">
      <c r="B25" t="s">
        <v>73</v>
      </c>
      <c r="C25" s="12">
        <v>4579</v>
      </c>
      <c r="D25" s="8">
        <v>8.91</v>
      </c>
      <c r="E25" s="12">
        <v>3900</v>
      </c>
      <c r="F25" s="8">
        <v>14.54</v>
      </c>
      <c r="G25" s="12">
        <v>678</v>
      </c>
      <c r="H25" s="8">
        <v>2.81</v>
      </c>
      <c r="I25" s="12">
        <v>1</v>
      </c>
    </row>
    <row r="26" spans="2:9" ht="15" customHeight="1" x14ac:dyDescent="0.2">
      <c r="B26" t="s">
        <v>70</v>
      </c>
      <c r="C26" s="12">
        <v>3687</v>
      </c>
      <c r="D26" s="8">
        <v>7.17</v>
      </c>
      <c r="E26" s="12">
        <v>2031</v>
      </c>
      <c r="F26" s="8">
        <v>7.57</v>
      </c>
      <c r="G26" s="12">
        <v>1654</v>
      </c>
      <c r="H26" s="8">
        <v>6.86</v>
      </c>
      <c r="I26" s="12">
        <v>1</v>
      </c>
    </row>
    <row r="27" spans="2:9" ht="15" customHeight="1" x14ac:dyDescent="0.2">
      <c r="B27" t="s">
        <v>59</v>
      </c>
      <c r="C27" s="12">
        <v>3644</v>
      </c>
      <c r="D27" s="8">
        <v>7.09</v>
      </c>
      <c r="E27" s="12">
        <v>1141</v>
      </c>
      <c r="F27" s="8">
        <v>4.25</v>
      </c>
      <c r="G27" s="12">
        <v>2502</v>
      </c>
      <c r="H27" s="8">
        <v>10.38</v>
      </c>
      <c r="I27" s="12">
        <v>1</v>
      </c>
    </row>
    <row r="28" spans="2:9" ht="15" customHeight="1" x14ac:dyDescent="0.2">
      <c r="B28" t="s">
        <v>68</v>
      </c>
      <c r="C28" s="12">
        <v>3142</v>
      </c>
      <c r="D28" s="8">
        <v>6.11</v>
      </c>
      <c r="E28" s="12">
        <v>1565</v>
      </c>
      <c r="F28" s="8">
        <v>5.83</v>
      </c>
      <c r="G28" s="12">
        <v>1575</v>
      </c>
      <c r="H28" s="8">
        <v>6.54</v>
      </c>
      <c r="I28" s="12">
        <v>2</v>
      </c>
    </row>
    <row r="29" spans="2:9" ht="15" customHeight="1" x14ac:dyDescent="0.2">
      <c r="B29" t="s">
        <v>60</v>
      </c>
      <c r="C29" s="12">
        <v>2610</v>
      </c>
      <c r="D29" s="8">
        <v>5.08</v>
      </c>
      <c r="E29" s="12">
        <v>1210</v>
      </c>
      <c r="F29" s="8">
        <v>4.51</v>
      </c>
      <c r="G29" s="12">
        <v>1399</v>
      </c>
      <c r="H29" s="8">
        <v>5.81</v>
      </c>
      <c r="I29" s="12">
        <v>1</v>
      </c>
    </row>
    <row r="30" spans="2:9" ht="15" customHeight="1" x14ac:dyDescent="0.2">
      <c r="B30" t="s">
        <v>66</v>
      </c>
      <c r="C30" s="12">
        <v>2177</v>
      </c>
      <c r="D30" s="8">
        <v>4.24</v>
      </c>
      <c r="E30" s="12">
        <v>1464</v>
      </c>
      <c r="F30" s="8">
        <v>5.46</v>
      </c>
      <c r="G30" s="12">
        <v>705</v>
      </c>
      <c r="H30" s="8">
        <v>2.93</v>
      </c>
      <c r="I30" s="12">
        <v>8</v>
      </c>
    </row>
    <row r="31" spans="2:9" ht="15" customHeight="1" x14ac:dyDescent="0.2">
      <c r="B31" t="s">
        <v>61</v>
      </c>
      <c r="C31" s="12">
        <v>1825</v>
      </c>
      <c r="D31" s="8">
        <v>3.55</v>
      </c>
      <c r="E31" s="12">
        <v>541</v>
      </c>
      <c r="F31" s="8">
        <v>2.02</v>
      </c>
      <c r="G31" s="12">
        <v>1284</v>
      </c>
      <c r="H31" s="8">
        <v>5.33</v>
      </c>
      <c r="I31" s="12">
        <v>0</v>
      </c>
    </row>
    <row r="32" spans="2:9" ht="15" customHeight="1" x14ac:dyDescent="0.2">
      <c r="B32" t="s">
        <v>67</v>
      </c>
      <c r="C32" s="12">
        <v>1745</v>
      </c>
      <c r="D32" s="8">
        <v>3.4</v>
      </c>
      <c r="E32" s="12">
        <v>933</v>
      </c>
      <c r="F32" s="8">
        <v>3.48</v>
      </c>
      <c r="G32" s="12">
        <v>812</v>
      </c>
      <c r="H32" s="8">
        <v>3.37</v>
      </c>
      <c r="I32" s="12">
        <v>0</v>
      </c>
    </row>
    <row r="33" spans="2:9" ht="15" customHeight="1" x14ac:dyDescent="0.2">
      <c r="B33" t="s">
        <v>75</v>
      </c>
      <c r="C33" s="12">
        <v>1703</v>
      </c>
      <c r="D33" s="8">
        <v>3.31</v>
      </c>
      <c r="E33" s="12">
        <v>1115</v>
      </c>
      <c r="F33" s="8">
        <v>4.16</v>
      </c>
      <c r="G33" s="12">
        <v>397</v>
      </c>
      <c r="H33" s="8">
        <v>1.65</v>
      </c>
      <c r="I33" s="12">
        <v>7</v>
      </c>
    </row>
    <row r="34" spans="2:9" ht="15" customHeight="1" x14ac:dyDescent="0.2">
      <c r="B34" t="s">
        <v>76</v>
      </c>
      <c r="C34" s="12">
        <v>1554</v>
      </c>
      <c r="D34" s="8">
        <v>3.02</v>
      </c>
      <c r="E34" s="12">
        <v>1402</v>
      </c>
      <c r="F34" s="8">
        <v>5.23</v>
      </c>
      <c r="G34" s="12">
        <v>149</v>
      </c>
      <c r="H34" s="8">
        <v>0.62</v>
      </c>
      <c r="I34" s="12">
        <v>2</v>
      </c>
    </row>
    <row r="35" spans="2:9" ht="15" customHeight="1" x14ac:dyDescent="0.2">
      <c r="B35" t="s">
        <v>71</v>
      </c>
      <c r="C35" s="12">
        <v>1293</v>
      </c>
      <c r="D35" s="8">
        <v>2.52</v>
      </c>
      <c r="E35" s="12">
        <v>828</v>
      </c>
      <c r="F35" s="8">
        <v>3.09</v>
      </c>
      <c r="G35" s="12">
        <v>464</v>
      </c>
      <c r="H35" s="8">
        <v>1.93</v>
      </c>
      <c r="I35" s="12">
        <v>1</v>
      </c>
    </row>
    <row r="36" spans="2:9" ht="15" customHeight="1" x14ac:dyDescent="0.2">
      <c r="B36" t="s">
        <v>78</v>
      </c>
      <c r="C36" s="12">
        <v>1045</v>
      </c>
      <c r="D36" s="8">
        <v>2.0299999999999998</v>
      </c>
      <c r="E36" s="12">
        <v>783</v>
      </c>
      <c r="F36" s="8">
        <v>2.92</v>
      </c>
      <c r="G36" s="12">
        <v>262</v>
      </c>
      <c r="H36" s="8">
        <v>1.0900000000000001</v>
      </c>
      <c r="I36" s="12">
        <v>0</v>
      </c>
    </row>
    <row r="37" spans="2:9" ht="15" customHeight="1" x14ac:dyDescent="0.2">
      <c r="B37" t="s">
        <v>63</v>
      </c>
      <c r="C37" s="12">
        <v>984</v>
      </c>
      <c r="D37" s="8">
        <v>1.91</v>
      </c>
      <c r="E37" s="12">
        <v>357</v>
      </c>
      <c r="F37" s="8">
        <v>1.33</v>
      </c>
      <c r="G37" s="12">
        <v>627</v>
      </c>
      <c r="H37" s="8">
        <v>2.6</v>
      </c>
      <c r="I37" s="12">
        <v>0</v>
      </c>
    </row>
    <row r="38" spans="2:9" ht="15" customHeight="1" x14ac:dyDescent="0.2">
      <c r="B38" t="s">
        <v>65</v>
      </c>
      <c r="C38" s="12">
        <v>980</v>
      </c>
      <c r="D38" s="8">
        <v>1.91</v>
      </c>
      <c r="E38" s="12">
        <v>447</v>
      </c>
      <c r="F38" s="8">
        <v>1.67</v>
      </c>
      <c r="G38" s="12">
        <v>533</v>
      </c>
      <c r="H38" s="8">
        <v>2.21</v>
      </c>
      <c r="I38" s="12">
        <v>0</v>
      </c>
    </row>
    <row r="39" spans="2:9" ht="15" customHeight="1" x14ac:dyDescent="0.2">
      <c r="B39" t="s">
        <v>72</v>
      </c>
      <c r="C39" s="12">
        <v>969</v>
      </c>
      <c r="D39" s="8">
        <v>1.89</v>
      </c>
      <c r="E39" s="12">
        <v>439</v>
      </c>
      <c r="F39" s="8">
        <v>1.64</v>
      </c>
      <c r="G39" s="12">
        <v>513</v>
      </c>
      <c r="H39" s="8">
        <v>2.13</v>
      </c>
      <c r="I39" s="12">
        <v>1</v>
      </c>
    </row>
    <row r="40" spans="2:9" ht="15" customHeight="1" x14ac:dyDescent="0.2">
      <c r="B40" t="s">
        <v>62</v>
      </c>
      <c r="C40" s="12">
        <v>735</v>
      </c>
      <c r="D40" s="8">
        <v>1.43</v>
      </c>
      <c r="E40" s="12">
        <v>419</v>
      </c>
      <c r="F40" s="8">
        <v>1.56</v>
      </c>
      <c r="G40" s="12">
        <v>316</v>
      </c>
      <c r="H40" s="8">
        <v>1.31</v>
      </c>
      <c r="I40" s="12">
        <v>0</v>
      </c>
    </row>
    <row r="41" spans="2:9" ht="15" customHeight="1" x14ac:dyDescent="0.2">
      <c r="B41" t="s">
        <v>69</v>
      </c>
      <c r="C41" s="12">
        <v>730</v>
      </c>
      <c r="D41" s="8">
        <v>1.42</v>
      </c>
      <c r="E41" s="12">
        <v>114</v>
      </c>
      <c r="F41" s="8">
        <v>0.43</v>
      </c>
      <c r="G41" s="12">
        <v>615</v>
      </c>
      <c r="H41" s="8">
        <v>2.5499999999999998</v>
      </c>
      <c r="I41" s="12">
        <v>1</v>
      </c>
    </row>
    <row r="42" spans="2:9" ht="15" customHeight="1" x14ac:dyDescent="0.2">
      <c r="B42" t="s">
        <v>77</v>
      </c>
      <c r="C42" s="12">
        <v>711</v>
      </c>
      <c r="D42" s="8">
        <v>1.38</v>
      </c>
      <c r="E42" s="12">
        <v>13</v>
      </c>
      <c r="F42" s="8">
        <v>0.05</v>
      </c>
      <c r="G42" s="12">
        <v>629</v>
      </c>
      <c r="H42" s="8">
        <v>2.61</v>
      </c>
      <c r="I42" s="12">
        <v>24</v>
      </c>
    </row>
    <row r="43" spans="2:9" ht="15" customHeight="1" x14ac:dyDescent="0.2">
      <c r="B43" t="s">
        <v>64</v>
      </c>
      <c r="C43" s="12">
        <v>709</v>
      </c>
      <c r="D43" s="8">
        <v>1.38</v>
      </c>
      <c r="E43" s="12">
        <v>78</v>
      </c>
      <c r="F43" s="8">
        <v>0.28999999999999998</v>
      </c>
      <c r="G43" s="12">
        <v>631</v>
      </c>
      <c r="H43" s="8">
        <v>2.62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136</v>
      </c>
      <c r="C47" s="12">
        <v>2822</v>
      </c>
      <c r="D47" s="8">
        <v>5.49</v>
      </c>
      <c r="E47" s="12">
        <v>2590</v>
      </c>
      <c r="F47" s="8">
        <v>9.66</v>
      </c>
      <c r="G47" s="12">
        <v>232</v>
      </c>
      <c r="H47" s="8">
        <v>0.96</v>
      </c>
      <c r="I47" s="12">
        <v>0</v>
      </c>
    </row>
    <row r="48" spans="2:9" ht="15" customHeight="1" x14ac:dyDescent="0.2">
      <c r="B48" t="s">
        <v>131</v>
      </c>
      <c r="C48" s="12">
        <v>2369</v>
      </c>
      <c r="D48" s="8">
        <v>4.6100000000000003</v>
      </c>
      <c r="E48" s="12">
        <v>1610</v>
      </c>
      <c r="F48" s="8">
        <v>6</v>
      </c>
      <c r="G48" s="12">
        <v>758</v>
      </c>
      <c r="H48" s="8">
        <v>3.15</v>
      </c>
      <c r="I48" s="12">
        <v>0</v>
      </c>
    </row>
    <row r="49" spans="2:9" ht="15" customHeight="1" x14ac:dyDescent="0.2">
      <c r="B49" t="s">
        <v>135</v>
      </c>
      <c r="C49" s="12">
        <v>1624</v>
      </c>
      <c r="D49" s="8">
        <v>3.16</v>
      </c>
      <c r="E49" s="12">
        <v>1577</v>
      </c>
      <c r="F49" s="8">
        <v>5.88</v>
      </c>
      <c r="G49" s="12">
        <v>47</v>
      </c>
      <c r="H49" s="8">
        <v>0.2</v>
      </c>
      <c r="I49" s="12">
        <v>0</v>
      </c>
    </row>
    <row r="50" spans="2:9" ht="15" customHeight="1" x14ac:dyDescent="0.2">
      <c r="B50" t="s">
        <v>132</v>
      </c>
      <c r="C50" s="12">
        <v>1328</v>
      </c>
      <c r="D50" s="8">
        <v>2.58</v>
      </c>
      <c r="E50" s="12">
        <v>1088</v>
      </c>
      <c r="F50" s="8">
        <v>4.0599999999999996</v>
      </c>
      <c r="G50" s="12">
        <v>240</v>
      </c>
      <c r="H50" s="8">
        <v>1</v>
      </c>
      <c r="I50" s="12">
        <v>0</v>
      </c>
    </row>
    <row r="51" spans="2:9" ht="15" customHeight="1" x14ac:dyDescent="0.2">
      <c r="B51" t="s">
        <v>127</v>
      </c>
      <c r="C51" s="12">
        <v>1136</v>
      </c>
      <c r="D51" s="8">
        <v>2.21</v>
      </c>
      <c r="E51" s="12">
        <v>591</v>
      </c>
      <c r="F51" s="8">
        <v>2.2000000000000002</v>
      </c>
      <c r="G51" s="12">
        <v>545</v>
      </c>
      <c r="H51" s="8">
        <v>2.2599999999999998</v>
      </c>
      <c r="I51" s="12">
        <v>0</v>
      </c>
    </row>
    <row r="52" spans="2:9" ht="15" customHeight="1" x14ac:dyDescent="0.2">
      <c r="B52" t="s">
        <v>122</v>
      </c>
      <c r="C52" s="12">
        <v>1123</v>
      </c>
      <c r="D52" s="8">
        <v>2.19</v>
      </c>
      <c r="E52" s="12">
        <v>595</v>
      </c>
      <c r="F52" s="8">
        <v>2.2200000000000002</v>
      </c>
      <c r="G52" s="12">
        <v>528</v>
      </c>
      <c r="H52" s="8">
        <v>2.19</v>
      </c>
      <c r="I52" s="12">
        <v>0</v>
      </c>
    </row>
    <row r="53" spans="2:9" ht="15" customHeight="1" x14ac:dyDescent="0.2">
      <c r="B53" t="s">
        <v>138</v>
      </c>
      <c r="C53" s="12">
        <v>1070</v>
      </c>
      <c r="D53" s="8">
        <v>2.08</v>
      </c>
      <c r="E53" s="12">
        <v>990</v>
      </c>
      <c r="F53" s="8">
        <v>3.69</v>
      </c>
      <c r="G53" s="12">
        <v>79</v>
      </c>
      <c r="H53" s="8">
        <v>0.33</v>
      </c>
      <c r="I53" s="12">
        <v>1</v>
      </c>
    </row>
    <row r="54" spans="2:9" ht="15" customHeight="1" x14ac:dyDescent="0.2">
      <c r="B54" t="s">
        <v>139</v>
      </c>
      <c r="C54" s="12">
        <v>1043</v>
      </c>
      <c r="D54" s="8">
        <v>2.0299999999999998</v>
      </c>
      <c r="E54" s="12">
        <v>783</v>
      </c>
      <c r="F54" s="8">
        <v>2.92</v>
      </c>
      <c r="G54" s="12">
        <v>260</v>
      </c>
      <c r="H54" s="8">
        <v>1.08</v>
      </c>
      <c r="I54" s="12">
        <v>0</v>
      </c>
    </row>
    <row r="55" spans="2:9" ht="15" customHeight="1" x14ac:dyDescent="0.2">
      <c r="B55" t="s">
        <v>120</v>
      </c>
      <c r="C55" s="12">
        <v>1036</v>
      </c>
      <c r="D55" s="8">
        <v>2.02</v>
      </c>
      <c r="E55" s="12">
        <v>202</v>
      </c>
      <c r="F55" s="8">
        <v>0.75</v>
      </c>
      <c r="G55" s="12">
        <v>834</v>
      </c>
      <c r="H55" s="8">
        <v>3.46</v>
      </c>
      <c r="I55" s="12">
        <v>0</v>
      </c>
    </row>
    <row r="56" spans="2:9" ht="15" customHeight="1" x14ac:dyDescent="0.2">
      <c r="B56" t="s">
        <v>137</v>
      </c>
      <c r="C56" s="12">
        <v>952</v>
      </c>
      <c r="D56" s="8">
        <v>1.85</v>
      </c>
      <c r="E56" s="12">
        <v>749</v>
      </c>
      <c r="F56" s="8">
        <v>2.79</v>
      </c>
      <c r="G56" s="12">
        <v>198</v>
      </c>
      <c r="H56" s="8">
        <v>0.82</v>
      </c>
      <c r="I56" s="12">
        <v>5</v>
      </c>
    </row>
    <row r="57" spans="2:9" ht="15" customHeight="1" x14ac:dyDescent="0.2">
      <c r="B57" t="s">
        <v>129</v>
      </c>
      <c r="C57" s="12">
        <v>902</v>
      </c>
      <c r="D57" s="8">
        <v>1.76</v>
      </c>
      <c r="E57" s="12">
        <v>561</v>
      </c>
      <c r="F57" s="8">
        <v>2.09</v>
      </c>
      <c r="G57" s="12">
        <v>340</v>
      </c>
      <c r="H57" s="8">
        <v>1.41</v>
      </c>
      <c r="I57" s="12">
        <v>1</v>
      </c>
    </row>
    <row r="58" spans="2:9" ht="15" customHeight="1" x14ac:dyDescent="0.2">
      <c r="B58" t="s">
        <v>121</v>
      </c>
      <c r="C58" s="12">
        <v>872</v>
      </c>
      <c r="D58" s="8">
        <v>1.7</v>
      </c>
      <c r="E58" s="12">
        <v>191</v>
      </c>
      <c r="F58" s="8">
        <v>0.71</v>
      </c>
      <c r="G58" s="12">
        <v>680</v>
      </c>
      <c r="H58" s="8">
        <v>2.82</v>
      </c>
      <c r="I58" s="12">
        <v>1</v>
      </c>
    </row>
    <row r="59" spans="2:9" ht="15" customHeight="1" x14ac:dyDescent="0.2">
      <c r="B59" t="s">
        <v>133</v>
      </c>
      <c r="C59" s="12">
        <v>859</v>
      </c>
      <c r="D59" s="8">
        <v>1.67</v>
      </c>
      <c r="E59" s="12">
        <v>770</v>
      </c>
      <c r="F59" s="8">
        <v>2.87</v>
      </c>
      <c r="G59" s="12">
        <v>89</v>
      </c>
      <c r="H59" s="8">
        <v>0.37</v>
      </c>
      <c r="I59" s="12">
        <v>0</v>
      </c>
    </row>
    <row r="60" spans="2:9" ht="15" customHeight="1" x14ac:dyDescent="0.2">
      <c r="B60" t="s">
        <v>123</v>
      </c>
      <c r="C60" s="12">
        <v>831</v>
      </c>
      <c r="D60" s="8">
        <v>1.62</v>
      </c>
      <c r="E60" s="12">
        <v>278</v>
      </c>
      <c r="F60" s="8">
        <v>1.04</v>
      </c>
      <c r="G60" s="12">
        <v>553</v>
      </c>
      <c r="H60" s="8">
        <v>2.2999999999999998</v>
      </c>
      <c r="I60" s="12">
        <v>0</v>
      </c>
    </row>
    <row r="61" spans="2:9" ht="15" customHeight="1" x14ac:dyDescent="0.2">
      <c r="B61" t="s">
        <v>126</v>
      </c>
      <c r="C61" s="12">
        <v>793</v>
      </c>
      <c r="D61" s="8">
        <v>1.54</v>
      </c>
      <c r="E61" s="12">
        <v>487</v>
      </c>
      <c r="F61" s="8">
        <v>1.82</v>
      </c>
      <c r="G61" s="12">
        <v>304</v>
      </c>
      <c r="H61" s="8">
        <v>1.26</v>
      </c>
      <c r="I61" s="12">
        <v>2</v>
      </c>
    </row>
    <row r="62" spans="2:9" ht="15" customHeight="1" x14ac:dyDescent="0.2">
      <c r="B62" t="s">
        <v>124</v>
      </c>
      <c r="C62" s="12">
        <v>710</v>
      </c>
      <c r="D62" s="8">
        <v>1.38</v>
      </c>
      <c r="E62" s="12">
        <v>242</v>
      </c>
      <c r="F62" s="8">
        <v>0.9</v>
      </c>
      <c r="G62" s="12">
        <v>468</v>
      </c>
      <c r="H62" s="8">
        <v>1.94</v>
      </c>
      <c r="I62" s="12">
        <v>0</v>
      </c>
    </row>
    <row r="63" spans="2:9" ht="15" customHeight="1" x14ac:dyDescent="0.2">
      <c r="B63" t="s">
        <v>130</v>
      </c>
      <c r="C63" s="12">
        <v>702</v>
      </c>
      <c r="D63" s="8">
        <v>1.37</v>
      </c>
      <c r="E63" s="12">
        <v>151</v>
      </c>
      <c r="F63" s="8">
        <v>0.56000000000000005</v>
      </c>
      <c r="G63" s="12">
        <v>550</v>
      </c>
      <c r="H63" s="8">
        <v>2.2799999999999998</v>
      </c>
      <c r="I63" s="12">
        <v>1</v>
      </c>
    </row>
    <row r="64" spans="2:9" ht="15" customHeight="1" x14ac:dyDescent="0.2">
      <c r="B64" t="s">
        <v>128</v>
      </c>
      <c r="C64" s="12">
        <v>694</v>
      </c>
      <c r="D64" s="8">
        <v>1.35</v>
      </c>
      <c r="E64" s="12">
        <v>232</v>
      </c>
      <c r="F64" s="8">
        <v>0.86</v>
      </c>
      <c r="G64" s="12">
        <v>462</v>
      </c>
      <c r="H64" s="8">
        <v>1.92</v>
      </c>
      <c r="I64" s="12">
        <v>0</v>
      </c>
    </row>
    <row r="65" spans="2:9" ht="15" customHeight="1" x14ac:dyDescent="0.2">
      <c r="B65" t="s">
        <v>134</v>
      </c>
      <c r="C65" s="12">
        <v>675</v>
      </c>
      <c r="D65" s="8">
        <v>1.31</v>
      </c>
      <c r="E65" s="12">
        <v>640</v>
      </c>
      <c r="F65" s="8">
        <v>2.39</v>
      </c>
      <c r="G65" s="12">
        <v>35</v>
      </c>
      <c r="H65" s="8">
        <v>0.15</v>
      </c>
      <c r="I65" s="12">
        <v>0</v>
      </c>
    </row>
    <row r="66" spans="2:9" ht="15" customHeight="1" x14ac:dyDescent="0.2">
      <c r="B66" t="s">
        <v>125</v>
      </c>
      <c r="C66" s="12">
        <v>616</v>
      </c>
      <c r="D66" s="8">
        <v>1.2</v>
      </c>
      <c r="E66" s="12">
        <v>429</v>
      </c>
      <c r="F66" s="8">
        <v>1.6</v>
      </c>
      <c r="G66" s="12">
        <v>184</v>
      </c>
      <c r="H66" s="8">
        <v>0.76</v>
      </c>
      <c r="I66" s="12">
        <v>3</v>
      </c>
    </row>
    <row r="68" spans="2:9" ht="15" customHeight="1" x14ac:dyDescent="0.2">
      <c r="B68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5F85-C08C-4616-BB9C-4012040DBB5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247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0.02</v>
      </c>
      <c r="I5" s="12">
        <v>0</v>
      </c>
    </row>
    <row r="6" spans="2:9" ht="15" customHeight="1" x14ac:dyDescent="0.2">
      <c r="B6" t="s">
        <v>37</v>
      </c>
      <c r="C6" s="12">
        <v>1372</v>
      </c>
      <c r="D6" s="8">
        <v>15.92</v>
      </c>
      <c r="E6" s="12">
        <v>339</v>
      </c>
      <c r="F6" s="8">
        <v>8.16</v>
      </c>
      <c r="G6" s="12">
        <v>1032</v>
      </c>
      <c r="H6" s="8">
        <v>23.3</v>
      </c>
      <c r="I6" s="12">
        <v>1</v>
      </c>
    </row>
    <row r="7" spans="2:9" ht="15" customHeight="1" x14ac:dyDescent="0.2">
      <c r="B7" t="s">
        <v>38</v>
      </c>
      <c r="C7" s="12">
        <v>589</v>
      </c>
      <c r="D7" s="8">
        <v>6.84</v>
      </c>
      <c r="E7" s="12">
        <v>173</v>
      </c>
      <c r="F7" s="8">
        <v>4.17</v>
      </c>
      <c r="G7" s="12">
        <v>416</v>
      </c>
      <c r="H7" s="8">
        <v>9.39</v>
      </c>
      <c r="I7" s="12">
        <v>0</v>
      </c>
    </row>
    <row r="8" spans="2:9" ht="15" customHeight="1" x14ac:dyDescent="0.2">
      <c r="B8" t="s">
        <v>39</v>
      </c>
      <c r="C8" s="12">
        <v>32</v>
      </c>
      <c r="D8" s="8">
        <v>0.37</v>
      </c>
      <c r="E8" s="12">
        <v>2</v>
      </c>
      <c r="F8" s="8">
        <v>0.05</v>
      </c>
      <c r="G8" s="12">
        <v>30</v>
      </c>
      <c r="H8" s="8">
        <v>0.68</v>
      </c>
      <c r="I8" s="12">
        <v>0</v>
      </c>
    </row>
    <row r="9" spans="2:9" ht="15" customHeight="1" x14ac:dyDescent="0.2">
      <c r="B9" t="s">
        <v>40</v>
      </c>
      <c r="C9" s="12">
        <v>86</v>
      </c>
      <c r="D9" s="8">
        <v>1</v>
      </c>
      <c r="E9" s="12">
        <v>6</v>
      </c>
      <c r="F9" s="8">
        <v>0.14000000000000001</v>
      </c>
      <c r="G9" s="12">
        <v>80</v>
      </c>
      <c r="H9" s="8">
        <v>1.81</v>
      </c>
      <c r="I9" s="12">
        <v>0</v>
      </c>
    </row>
    <row r="10" spans="2:9" ht="15" customHeight="1" x14ac:dyDescent="0.2">
      <c r="B10" t="s">
        <v>41</v>
      </c>
      <c r="C10" s="12">
        <v>59</v>
      </c>
      <c r="D10" s="8">
        <v>0.68</v>
      </c>
      <c r="E10" s="12">
        <v>12</v>
      </c>
      <c r="F10" s="8">
        <v>0.28999999999999998</v>
      </c>
      <c r="G10" s="12">
        <v>47</v>
      </c>
      <c r="H10" s="8">
        <v>1.06</v>
      </c>
      <c r="I10" s="12">
        <v>0</v>
      </c>
    </row>
    <row r="11" spans="2:9" ht="15" customHeight="1" x14ac:dyDescent="0.2">
      <c r="B11" t="s">
        <v>42</v>
      </c>
      <c r="C11" s="12">
        <v>1832</v>
      </c>
      <c r="D11" s="8">
        <v>21.26</v>
      </c>
      <c r="E11" s="12">
        <v>730</v>
      </c>
      <c r="F11" s="8">
        <v>17.579999999999998</v>
      </c>
      <c r="G11" s="12">
        <v>1100</v>
      </c>
      <c r="H11" s="8">
        <v>24.83</v>
      </c>
      <c r="I11" s="12">
        <v>2</v>
      </c>
    </row>
    <row r="12" spans="2:9" ht="15" customHeight="1" x14ac:dyDescent="0.2">
      <c r="B12" t="s">
        <v>43</v>
      </c>
      <c r="C12" s="12">
        <v>81</v>
      </c>
      <c r="D12" s="8">
        <v>0.94</v>
      </c>
      <c r="E12" s="12">
        <v>13</v>
      </c>
      <c r="F12" s="8">
        <v>0.31</v>
      </c>
      <c r="G12" s="12">
        <v>68</v>
      </c>
      <c r="H12" s="8">
        <v>1.53</v>
      </c>
      <c r="I12" s="12">
        <v>0</v>
      </c>
    </row>
    <row r="13" spans="2:9" ht="15" customHeight="1" x14ac:dyDescent="0.2">
      <c r="B13" t="s">
        <v>44</v>
      </c>
      <c r="C13" s="12">
        <v>923</v>
      </c>
      <c r="D13" s="8">
        <v>10.71</v>
      </c>
      <c r="E13" s="12">
        <v>403</v>
      </c>
      <c r="F13" s="8">
        <v>9.6999999999999993</v>
      </c>
      <c r="G13" s="12">
        <v>520</v>
      </c>
      <c r="H13" s="8">
        <v>11.74</v>
      </c>
      <c r="I13" s="12">
        <v>0</v>
      </c>
    </row>
    <row r="14" spans="2:9" ht="15" customHeight="1" x14ac:dyDescent="0.2">
      <c r="B14" t="s">
        <v>45</v>
      </c>
      <c r="C14" s="12">
        <v>528</v>
      </c>
      <c r="D14" s="8">
        <v>6.13</v>
      </c>
      <c r="E14" s="12">
        <v>253</v>
      </c>
      <c r="F14" s="8">
        <v>6.09</v>
      </c>
      <c r="G14" s="12">
        <v>274</v>
      </c>
      <c r="H14" s="8">
        <v>6.19</v>
      </c>
      <c r="I14" s="12">
        <v>0</v>
      </c>
    </row>
    <row r="15" spans="2:9" ht="15" customHeight="1" x14ac:dyDescent="0.2">
      <c r="B15" t="s">
        <v>46</v>
      </c>
      <c r="C15" s="12">
        <v>875</v>
      </c>
      <c r="D15" s="8">
        <v>10.16</v>
      </c>
      <c r="E15" s="12">
        <v>695</v>
      </c>
      <c r="F15" s="8">
        <v>16.73</v>
      </c>
      <c r="G15" s="12">
        <v>178</v>
      </c>
      <c r="H15" s="8">
        <v>4.0199999999999996</v>
      </c>
      <c r="I15" s="12">
        <v>0</v>
      </c>
    </row>
    <row r="16" spans="2:9" ht="15" customHeight="1" x14ac:dyDescent="0.2">
      <c r="B16" t="s">
        <v>47</v>
      </c>
      <c r="C16" s="12">
        <v>1077</v>
      </c>
      <c r="D16" s="8">
        <v>12.5</v>
      </c>
      <c r="E16" s="12">
        <v>843</v>
      </c>
      <c r="F16" s="8">
        <v>20.3</v>
      </c>
      <c r="G16" s="12">
        <v>229</v>
      </c>
      <c r="H16" s="8">
        <v>5.17</v>
      </c>
      <c r="I16" s="12">
        <v>1</v>
      </c>
    </row>
    <row r="17" spans="2:9" ht="15" customHeight="1" x14ac:dyDescent="0.2">
      <c r="B17" t="s">
        <v>48</v>
      </c>
      <c r="C17" s="12">
        <v>355</v>
      </c>
      <c r="D17" s="8">
        <v>4.12</v>
      </c>
      <c r="E17" s="12">
        <v>244</v>
      </c>
      <c r="F17" s="8">
        <v>5.88</v>
      </c>
      <c r="G17" s="12">
        <v>103</v>
      </c>
      <c r="H17" s="8">
        <v>2.33</v>
      </c>
      <c r="I17" s="12">
        <v>2</v>
      </c>
    </row>
    <row r="18" spans="2:9" ht="15" customHeight="1" x14ac:dyDescent="0.2">
      <c r="B18" t="s">
        <v>49</v>
      </c>
      <c r="C18" s="12">
        <v>471</v>
      </c>
      <c r="D18" s="8">
        <v>5.47</v>
      </c>
      <c r="E18" s="12">
        <v>283</v>
      </c>
      <c r="F18" s="8">
        <v>6.81</v>
      </c>
      <c r="G18" s="12">
        <v>178</v>
      </c>
      <c r="H18" s="8">
        <v>4.0199999999999996</v>
      </c>
      <c r="I18" s="12">
        <v>3</v>
      </c>
    </row>
    <row r="19" spans="2:9" ht="15" customHeight="1" x14ac:dyDescent="0.2">
      <c r="B19" t="s">
        <v>50</v>
      </c>
      <c r="C19" s="12">
        <v>335</v>
      </c>
      <c r="D19" s="8">
        <v>3.89</v>
      </c>
      <c r="E19" s="12">
        <v>157</v>
      </c>
      <c r="F19" s="8">
        <v>3.78</v>
      </c>
      <c r="G19" s="12">
        <v>174</v>
      </c>
      <c r="H19" s="8">
        <v>3.93</v>
      </c>
      <c r="I19" s="12">
        <v>2</v>
      </c>
    </row>
    <row r="20" spans="2:9" ht="15" customHeight="1" x14ac:dyDescent="0.2">
      <c r="B20" s="9" t="s">
        <v>243</v>
      </c>
      <c r="C20" s="12">
        <f>SUM(LTBL_10201[総数／事業所数])</f>
        <v>8616</v>
      </c>
      <c r="E20" s="12">
        <f>SUBTOTAL(109,LTBL_10201[個人／事業所数])</f>
        <v>4153</v>
      </c>
      <c r="G20" s="12">
        <f>SUBTOTAL(109,LTBL_10201[法人／事業所数])</f>
        <v>4430</v>
      </c>
      <c r="I20" s="12">
        <f>SUBTOTAL(109,LTBL_10201[法人以外の団体／事業所数])</f>
        <v>11</v>
      </c>
    </row>
    <row r="21" spans="2:9" ht="15" customHeight="1" x14ac:dyDescent="0.2">
      <c r="E21" s="11">
        <f>LTBL_10201[[#Totals],[個人／事業所数]]/LTBL_10201[[#Totals],[総数／事業所数]]</f>
        <v>0.48201021355617457</v>
      </c>
      <c r="G21" s="11">
        <f>LTBL_10201[[#Totals],[法人／事業所数]]/LTBL_10201[[#Totals],[総数／事業所数]]</f>
        <v>0.51415970287836588</v>
      </c>
      <c r="I21" s="11">
        <f>LTBL_10201[[#Totals],[法人以外の団体／事業所数]]/LTBL_10201[[#Totals],[総数／事業所数]]</f>
        <v>1.27669452181987E-3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925</v>
      </c>
      <c r="D24" s="8">
        <v>10.74</v>
      </c>
      <c r="E24" s="12">
        <v>781</v>
      </c>
      <c r="F24" s="8">
        <v>18.809999999999999</v>
      </c>
      <c r="G24" s="12">
        <v>143</v>
      </c>
      <c r="H24" s="8">
        <v>3.23</v>
      </c>
      <c r="I24" s="12">
        <v>1</v>
      </c>
    </row>
    <row r="25" spans="2:9" ht="15" customHeight="1" x14ac:dyDescent="0.2">
      <c r="B25" t="s">
        <v>73</v>
      </c>
      <c r="C25" s="12">
        <v>804</v>
      </c>
      <c r="D25" s="8">
        <v>9.33</v>
      </c>
      <c r="E25" s="12">
        <v>671</v>
      </c>
      <c r="F25" s="8">
        <v>16.16</v>
      </c>
      <c r="G25" s="12">
        <v>133</v>
      </c>
      <c r="H25" s="8">
        <v>3</v>
      </c>
      <c r="I25" s="12">
        <v>0</v>
      </c>
    </row>
    <row r="26" spans="2:9" ht="15" customHeight="1" x14ac:dyDescent="0.2">
      <c r="B26" t="s">
        <v>70</v>
      </c>
      <c r="C26" s="12">
        <v>735</v>
      </c>
      <c r="D26" s="8">
        <v>8.5299999999999994</v>
      </c>
      <c r="E26" s="12">
        <v>386</v>
      </c>
      <c r="F26" s="8">
        <v>9.2899999999999991</v>
      </c>
      <c r="G26" s="12">
        <v>349</v>
      </c>
      <c r="H26" s="8">
        <v>7.88</v>
      </c>
      <c r="I26" s="12">
        <v>0</v>
      </c>
    </row>
    <row r="27" spans="2:9" ht="15" customHeight="1" x14ac:dyDescent="0.2">
      <c r="B27" t="s">
        <v>59</v>
      </c>
      <c r="C27" s="12">
        <v>595</v>
      </c>
      <c r="D27" s="8">
        <v>6.91</v>
      </c>
      <c r="E27" s="12">
        <v>117</v>
      </c>
      <c r="F27" s="8">
        <v>2.82</v>
      </c>
      <c r="G27" s="12">
        <v>478</v>
      </c>
      <c r="H27" s="8">
        <v>10.79</v>
      </c>
      <c r="I27" s="12">
        <v>0</v>
      </c>
    </row>
    <row r="28" spans="2:9" ht="15" customHeight="1" x14ac:dyDescent="0.2">
      <c r="B28" t="s">
        <v>68</v>
      </c>
      <c r="C28" s="12">
        <v>473</v>
      </c>
      <c r="D28" s="8">
        <v>5.49</v>
      </c>
      <c r="E28" s="12">
        <v>214</v>
      </c>
      <c r="F28" s="8">
        <v>5.15</v>
      </c>
      <c r="G28" s="12">
        <v>259</v>
      </c>
      <c r="H28" s="8">
        <v>5.85</v>
      </c>
      <c r="I28" s="12">
        <v>0</v>
      </c>
    </row>
    <row r="29" spans="2:9" ht="15" customHeight="1" x14ac:dyDescent="0.2">
      <c r="B29" t="s">
        <v>60</v>
      </c>
      <c r="C29" s="12">
        <v>458</v>
      </c>
      <c r="D29" s="8">
        <v>5.32</v>
      </c>
      <c r="E29" s="12">
        <v>152</v>
      </c>
      <c r="F29" s="8">
        <v>3.66</v>
      </c>
      <c r="G29" s="12">
        <v>305</v>
      </c>
      <c r="H29" s="8">
        <v>6.88</v>
      </c>
      <c r="I29" s="12">
        <v>1</v>
      </c>
    </row>
    <row r="30" spans="2:9" ht="15" customHeight="1" x14ac:dyDescent="0.2">
      <c r="B30" t="s">
        <v>75</v>
      </c>
      <c r="C30" s="12">
        <v>355</v>
      </c>
      <c r="D30" s="8">
        <v>4.12</v>
      </c>
      <c r="E30" s="12">
        <v>244</v>
      </c>
      <c r="F30" s="8">
        <v>5.88</v>
      </c>
      <c r="G30" s="12">
        <v>103</v>
      </c>
      <c r="H30" s="8">
        <v>2.33</v>
      </c>
      <c r="I30" s="12">
        <v>2</v>
      </c>
    </row>
    <row r="31" spans="2:9" ht="15" customHeight="1" x14ac:dyDescent="0.2">
      <c r="B31" t="s">
        <v>66</v>
      </c>
      <c r="C31" s="12">
        <v>330</v>
      </c>
      <c r="D31" s="8">
        <v>3.83</v>
      </c>
      <c r="E31" s="12">
        <v>210</v>
      </c>
      <c r="F31" s="8">
        <v>5.0599999999999996</v>
      </c>
      <c r="G31" s="12">
        <v>119</v>
      </c>
      <c r="H31" s="8">
        <v>2.69</v>
      </c>
      <c r="I31" s="12">
        <v>1</v>
      </c>
    </row>
    <row r="32" spans="2:9" ht="15" customHeight="1" x14ac:dyDescent="0.2">
      <c r="B32" t="s">
        <v>61</v>
      </c>
      <c r="C32" s="12">
        <v>319</v>
      </c>
      <c r="D32" s="8">
        <v>3.7</v>
      </c>
      <c r="E32" s="12">
        <v>70</v>
      </c>
      <c r="F32" s="8">
        <v>1.69</v>
      </c>
      <c r="G32" s="12">
        <v>249</v>
      </c>
      <c r="H32" s="8">
        <v>5.62</v>
      </c>
      <c r="I32" s="12">
        <v>0</v>
      </c>
    </row>
    <row r="33" spans="2:9" ht="15" customHeight="1" x14ac:dyDescent="0.2">
      <c r="B33" t="s">
        <v>76</v>
      </c>
      <c r="C33" s="12">
        <v>319</v>
      </c>
      <c r="D33" s="8">
        <v>3.7</v>
      </c>
      <c r="E33" s="12">
        <v>282</v>
      </c>
      <c r="F33" s="8">
        <v>6.79</v>
      </c>
      <c r="G33" s="12">
        <v>37</v>
      </c>
      <c r="H33" s="8">
        <v>0.84</v>
      </c>
      <c r="I33" s="12">
        <v>0</v>
      </c>
    </row>
    <row r="34" spans="2:9" ht="15" customHeight="1" x14ac:dyDescent="0.2">
      <c r="B34" t="s">
        <v>71</v>
      </c>
      <c r="C34" s="12">
        <v>291</v>
      </c>
      <c r="D34" s="8">
        <v>3.38</v>
      </c>
      <c r="E34" s="12">
        <v>186</v>
      </c>
      <c r="F34" s="8">
        <v>4.4800000000000004</v>
      </c>
      <c r="G34" s="12">
        <v>105</v>
      </c>
      <c r="H34" s="8">
        <v>2.37</v>
      </c>
      <c r="I34" s="12">
        <v>0</v>
      </c>
    </row>
    <row r="35" spans="2:9" ht="15" customHeight="1" x14ac:dyDescent="0.2">
      <c r="B35" t="s">
        <v>67</v>
      </c>
      <c r="C35" s="12">
        <v>286</v>
      </c>
      <c r="D35" s="8">
        <v>3.32</v>
      </c>
      <c r="E35" s="12">
        <v>130</v>
      </c>
      <c r="F35" s="8">
        <v>3.13</v>
      </c>
      <c r="G35" s="12">
        <v>156</v>
      </c>
      <c r="H35" s="8">
        <v>3.52</v>
      </c>
      <c r="I35" s="12">
        <v>0</v>
      </c>
    </row>
    <row r="36" spans="2:9" ht="15" customHeight="1" x14ac:dyDescent="0.2">
      <c r="B36" t="s">
        <v>72</v>
      </c>
      <c r="C36" s="12">
        <v>210</v>
      </c>
      <c r="D36" s="8">
        <v>2.44</v>
      </c>
      <c r="E36" s="12">
        <v>67</v>
      </c>
      <c r="F36" s="8">
        <v>1.61</v>
      </c>
      <c r="G36" s="12">
        <v>142</v>
      </c>
      <c r="H36" s="8">
        <v>3.21</v>
      </c>
      <c r="I36" s="12">
        <v>0</v>
      </c>
    </row>
    <row r="37" spans="2:9" ht="15" customHeight="1" x14ac:dyDescent="0.2">
      <c r="B37" t="s">
        <v>78</v>
      </c>
      <c r="C37" s="12">
        <v>165</v>
      </c>
      <c r="D37" s="8">
        <v>1.92</v>
      </c>
      <c r="E37" s="12">
        <v>121</v>
      </c>
      <c r="F37" s="8">
        <v>2.91</v>
      </c>
      <c r="G37" s="12">
        <v>44</v>
      </c>
      <c r="H37" s="8">
        <v>0.99</v>
      </c>
      <c r="I37" s="12">
        <v>0</v>
      </c>
    </row>
    <row r="38" spans="2:9" ht="15" customHeight="1" x14ac:dyDescent="0.2">
      <c r="B38" t="s">
        <v>65</v>
      </c>
      <c r="C38" s="12">
        <v>160</v>
      </c>
      <c r="D38" s="8">
        <v>1.86</v>
      </c>
      <c r="E38" s="12">
        <v>65</v>
      </c>
      <c r="F38" s="8">
        <v>1.57</v>
      </c>
      <c r="G38" s="12">
        <v>95</v>
      </c>
      <c r="H38" s="8">
        <v>2.14</v>
      </c>
      <c r="I38" s="12">
        <v>0</v>
      </c>
    </row>
    <row r="39" spans="2:9" ht="15" customHeight="1" x14ac:dyDescent="0.2">
      <c r="B39" t="s">
        <v>69</v>
      </c>
      <c r="C39" s="12">
        <v>156</v>
      </c>
      <c r="D39" s="8">
        <v>1.81</v>
      </c>
      <c r="E39" s="12">
        <v>13</v>
      </c>
      <c r="F39" s="8">
        <v>0.31</v>
      </c>
      <c r="G39" s="12">
        <v>143</v>
      </c>
      <c r="H39" s="8">
        <v>3.23</v>
      </c>
      <c r="I39" s="12">
        <v>0</v>
      </c>
    </row>
    <row r="40" spans="2:9" ht="15" customHeight="1" x14ac:dyDescent="0.2">
      <c r="B40" t="s">
        <v>77</v>
      </c>
      <c r="C40" s="12">
        <v>152</v>
      </c>
      <c r="D40" s="8">
        <v>1.76</v>
      </c>
      <c r="E40" s="12">
        <v>1</v>
      </c>
      <c r="F40" s="8">
        <v>0.02</v>
      </c>
      <c r="G40" s="12">
        <v>141</v>
      </c>
      <c r="H40" s="8">
        <v>3.18</v>
      </c>
      <c r="I40" s="12">
        <v>3</v>
      </c>
    </row>
    <row r="41" spans="2:9" ht="15" customHeight="1" x14ac:dyDescent="0.2">
      <c r="B41" t="s">
        <v>64</v>
      </c>
      <c r="C41" s="12">
        <v>148</v>
      </c>
      <c r="D41" s="8">
        <v>1.72</v>
      </c>
      <c r="E41" s="12">
        <v>15</v>
      </c>
      <c r="F41" s="8">
        <v>0.36</v>
      </c>
      <c r="G41" s="12">
        <v>133</v>
      </c>
      <c r="H41" s="8">
        <v>3</v>
      </c>
      <c r="I41" s="12">
        <v>0</v>
      </c>
    </row>
    <row r="42" spans="2:9" ht="15" customHeight="1" x14ac:dyDescent="0.2">
      <c r="B42" t="s">
        <v>79</v>
      </c>
      <c r="C42" s="12">
        <v>139</v>
      </c>
      <c r="D42" s="8">
        <v>1.61</v>
      </c>
      <c r="E42" s="12">
        <v>26</v>
      </c>
      <c r="F42" s="8">
        <v>0.63</v>
      </c>
      <c r="G42" s="12">
        <v>112</v>
      </c>
      <c r="H42" s="8">
        <v>2.5299999999999998</v>
      </c>
      <c r="I42" s="12">
        <v>1</v>
      </c>
    </row>
    <row r="43" spans="2:9" ht="15" customHeight="1" x14ac:dyDescent="0.2">
      <c r="B43" t="s">
        <v>80</v>
      </c>
      <c r="C43" s="12">
        <v>105</v>
      </c>
      <c r="D43" s="8">
        <v>1.22</v>
      </c>
      <c r="E43" s="12">
        <v>45</v>
      </c>
      <c r="F43" s="8">
        <v>1.08</v>
      </c>
      <c r="G43" s="12">
        <v>60</v>
      </c>
      <c r="H43" s="8">
        <v>1.35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136</v>
      </c>
      <c r="C47" s="12">
        <v>467</v>
      </c>
      <c r="D47" s="8">
        <v>5.42</v>
      </c>
      <c r="E47" s="12">
        <v>420</v>
      </c>
      <c r="F47" s="8">
        <v>10.11</v>
      </c>
      <c r="G47" s="12">
        <v>47</v>
      </c>
      <c r="H47" s="8">
        <v>1.06</v>
      </c>
      <c r="I47" s="12">
        <v>0</v>
      </c>
    </row>
    <row r="48" spans="2:9" ht="15" customHeight="1" x14ac:dyDescent="0.2">
      <c r="B48" t="s">
        <v>131</v>
      </c>
      <c r="C48" s="12">
        <v>443</v>
      </c>
      <c r="D48" s="8">
        <v>5.14</v>
      </c>
      <c r="E48" s="12">
        <v>293</v>
      </c>
      <c r="F48" s="8">
        <v>7.06</v>
      </c>
      <c r="G48" s="12">
        <v>150</v>
      </c>
      <c r="H48" s="8">
        <v>3.39</v>
      </c>
      <c r="I48" s="12">
        <v>0</v>
      </c>
    </row>
    <row r="49" spans="2:9" ht="15" customHeight="1" x14ac:dyDescent="0.2">
      <c r="B49" t="s">
        <v>135</v>
      </c>
      <c r="C49" s="12">
        <v>280</v>
      </c>
      <c r="D49" s="8">
        <v>3.25</v>
      </c>
      <c r="E49" s="12">
        <v>269</v>
      </c>
      <c r="F49" s="8">
        <v>6.48</v>
      </c>
      <c r="G49" s="12">
        <v>11</v>
      </c>
      <c r="H49" s="8">
        <v>0.25</v>
      </c>
      <c r="I49" s="12">
        <v>0</v>
      </c>
    </row>
    <row r="50" spans="2:9" ht="15" customHeight="1" x14ac:dyDescent="0.2">
      <c r="B50" t="s">
        <v>132</v>
      </c>
      <c r="C50" s="12">
        <v>231</v>
      </c>
      <c r="D50" s="8">
        <v>2.68</v>
      </c>
      <c r="E50" s="12">
        <v>183</v>
      </c>
      <c r="F50" s="8">
        <v>4.41</v>
      </c>
      <c r="G50" s="12">
        <v>48</v>
      </c>
      <c r="H50" s="8">
        <v>1.08</v>
      </c>
      <c r="I50" s="12">
        <v>0</v>
      </c>
    </row>
    <row r="51" spans="2:9" ht="15" customHeight="1" x14ac:dyDescent="0.2">
      <c r="B51" t="s">
        <v>137</v>
      </c>
      <c r="C51" s="12">
        <v>220</v>
      </c>
      <c r="D51" s="8">
        <v>2.5499999999999998</v>
      </c>
      <c r="E51" s="12">
        <v>165</v>
      </c>
      <c r="F51" s="8">
        <v>3.97</v>
      </c>
      <c r="G51" s="12">
        <v>54</v>
      </c>
      <c r="H51" s="8">
        <v>1.22</v>
      </c>
      <c r="I51" s="12">
        <v>1</v>
      </c>
    </row>
    <row r="52" spans="2:9" ht="15" customHeight="1" x14ac:dyDescent="0.2">
      <c r="B52" t="s">
        <v>138</v>
      </c>
      <c r="C52" s="12">
        <v>205</v>
      </c>
      <c r="D52" s="8">
        <v>2.38</v>
      </c>
      <c r="E52" s="12">
        <v>188</v>
      </c>
      <c r="F52" s="8">
        <v>4.53</v>
      </c>
      <c r="G52" s="12">
        <v>17</v>
      </c>
      <c r="H52" s="8">
        <v>0.38</v>
      </c>
      <c r="I52" s="12">
        <v>0</v>
      </c>
    </row>
    <row r="53" spans="2:9" ht="15" customHeight="1" x14ac:dyDescent="0.2">
      <c r="B53" t="s">
        <v>120</v>
      </c>
      <c r="C53" s="12">
        <v>177</v>
      </c>
      <c r="D53" s="8">
        <v>2.0499999999999998</v>
      </c>
      <c r="E53" s="12">
        <v>26</v>
      </c>
      <c r="F53" s="8">
        <v>0.63</v>
      </c>
      <c r="G53" s="12">
        <v>151</v>
      </c>
      <c r="H53" s="8">
        <v>3.41</v>
      </c>
      <c r="I53" s="12">
        <v>0</v>
      </c>
    </row>
    <row r="54" spans="2:9" ht="15" customHeight="1" x14ac:dyDescent="0.2">
      <c r="B54" t="s">
        <v>127</v>
      </c>
      <c r="C54" s="12">
        <v>173</v>
      </c>
      <c r="D54" s="8">
        <v>2.0099999999999998</v>
      </c>
      <c r="E54" s="12">
        <v>68</v>
      </c>
      <c r="F54" s="8">
        <v>1.64</v>
      </c>
      <c r="G54" s="12">
        <v>105</v>
      </c>
      <c r="H54" s="8">
        <v>2.37</v>
      </c>
      <c r="I54" s="12">
        <v>0</v>
      </c>
    </row>
    <row r="55" spans="2:9" ht="15" customHeight="1" x14ac:dyDescent="0.2">
      <c r="B55" t="s">
        <v>133</v>
      </c>
      <c r="C55" s="12">
        <v>173</v>
      </c>
      <c r="D55" s="8">
        <v>2.0099999999999998</v>
      </c>
      <c r="E55" s="12">
        <v>154</v>
      </c>
      <c r="F55" s="8">
        <v>3.71</v>
      </c>
      <c r="G55" s="12">
        <v>19</v>
      </c>
      <c r="H55" s="8">
        <v>0.43</v>
      </c>
      <c r="I55" s="12">
        <v>0</v>
      </c>
    </row>
    <row r="56" spans="2:9" ht="15" customHeight="1" x14ac:dyDescent="0.2">
      <c r="B56" t="s">
        <v>139</v>
      </c>
      <c r="C56" s="12">
        <v>165</v>
      </c>
      <c r="D56" s="8">
        <v>1.92</v>
      </c>
      <c r="E56" s="12">
        <v>121</v>
      </c>
      <c r="F56" s="8">
        <v>2.91</v>
      </c>
      <c r="G56" s="12">
        <v>44</v>
      </c>
      <c r="H56" s="8">
        <v>0.99</v>
      </c>
      <c r="I56" s="12">
        <v>0</v>
      </c>
    </row>
    <row r="57" spans="2:9" ht="15" customHeight="1" x14ac:dyDescent="0.2">
      <c r="B57" t="s">
        <v>121</v>
      </c>
      <c r="C57" s="12">
        <v>156</v>
      </c>
      <c r="D57" s="8">
        <v>1.81</v>
      </c>
      <c r="E57" s="12">
        <v>21</v>
      </c>
      <c r="F57" s="8">
        <v>0.51</v>
      </c>
      <c r="G57" s="12">
        <v>135</v>
      </c>
      <c r="H57" s="8">
        <v>3.05</v>
      </c>
      <c r="I57" s="12">
        <v>0</v>
      </c>
    </row>
    <row r="58" spans="2:9" ht="15" customHeight="1" x14ac:dyDescent="0.2">
      <c r="B58" t="s">
        <v>129</v>
      </c>
      <c r="C58" s="12">
        <v>153</v>
      </c>
      <c r="D58" s="8">
        <v>1.78</v>
      </c>
      <c r="E58" s="12">
        <v>84</v>
      </c>
      <c r="F58" s="8">
        <v>2.02</v>
      </c>
      <c r="G58" s="12">
        <v>69</v>
      </c>
      <c r="H58" s="8">
        <v>1.56</v>
      </c>
      <c r="I58" s="12">
        <v>0</v>
      </c>
    </row>
    <row r="59" spans="2:9" ht="15" customHeight="1" x14ac:dyDescent="0.2">
      <c r="B59" t="s">
        <v>122</v>
      </c>
      <c r="C59" s="12">
        <v>147</v>
      </c>
      <c r="D59" s="8">
        <v>1.71</v>
      </c>
      <c r="E59" s="12">
        <v>50</v>
      </c>
      <c r="F59" s="8">
        <v>1.2</v>
      </c>
      <c r="G59" s="12">
        <v>97</v>
      </c>
      <c r="H59" s="8">
        <v>2.19</v>
      </c>
      <c r="I59" s="12">
        <v>0</v>
      </c>
    </row>
    <row r="60" spans="2:9" ht="15" customHeight="1" x14ac:dyDescent="0.2">
      <c r="B60" t="s">
        <v>130</v>
      </c>
      <c r="C60" s="12">
        <v>146</v>
      </c>
      <c r="D60" s="8">
        <v>1.69</v>
      </c>
      <c r="E60" s="12">
        <v>29</v>
      </c>
      <c r="F60" s="8">
        <v>0.7</v>
      </c>
      <c r="G60" s="12">
        <v>117</v>
      </c>
      <c r="H60" s="8">
        <v>2.64</v>
      </c>
      <c r="I60" s="12">
        <v>0</v>
      </c>
    </row>
    <row r="61" spans="2:9" ht="15" customHeight="1" x14ac:dyDescent="0.2">
      <c r="B61" t="s">
        <v>123</v>
      </c>
      <c r="C61" s="12">
        <v>143</v>
      </c>
      <c r="D61" s="8">
        <v>1.66</v>
      </c>
      <c r="E61" s="12">
        <v>37</v>
      </c>
      <c r="F61" s="8">
        <v>0.89</v>
      </c>
      <c r="G61" s="12">
        <v>106</v>
      </c>
      <c r="H61" s="8">
        <v>2.39</v>
      </c>
      <c r="I61" s="12">
        <v>0</v>
      </c>
    </row>
    <row r="62" spans="2:9" ht="15" customHeight="1" x14ac:dyDescent="0.2">
      <c r="B62" t="s">
        <v>141</v>
      </c>
      <c r="C62" s="12">
        <v>141</v>
      </c>
      <c r="D62" s="8">
        <v>1.64</v>
      </c>
      <c r="E62" s="12">
        <v>39</v>
      </c>
      <c r="F62" s="8">
        <v>0.94</v>
      </c>
      <c r="G62" s="12">
        <v>101</v>
      </c>
      <c r="H62" s="8">
        <v>2.2799999999999998</v>
      </c>
      <c r="I62" s="12">
        <v>0</v>
      </c>
    </row>
    <row r="63" spans="2:9" ht="15" customHeight="1" x14ac:dyDescent="0.2">
      <c r="B63" t="s">
        <v>134</v>
      </c>
      <c r="C63" s="12">
        <v>132</v>
      </c>
      <c r="D63" s="8">
        <v>1.53</v>
      </c>
      <c r="E63" s="12">
        <v>126</v>
      </c>
      <c r="F63" s="8">
        <v>3.03</v>
      </c>
      <c r="G63" s="12">
        <v>6</v>
      </c>
      <c r="H63" s="8">
        <v>0.14000000000000001</v>
      </c>
      <c r="I63" s="12">
        <v>0</v>
      </c>
    </row>
    <row r="64" spans="2:9" ht="15" customHeight="1" x14ac:dyDescent="0.2">
      <c r="B64" t="s">
        <v>140</v>
      </c>
      <c r="C64" s="12">
        <v>116</v>
      </c>
      <c r="D64" s="8">
        <v>1.35</v>
      </c>
      <c r="E64" s="12">
        <v>12</v>
      </c>
      <c r="F64" s="8">
        <v>0.28999999999999998</v>
      </c>
      <c r="G64" s="12">
        <v>104</v>
      </c>
      <c r="H64" s="8">
        <v>2.35</v>
      </c>
      <c r="I64" s="12">
        <v>0</v>
      </c>
    </row>
    <row r="65" spans="2:9" ht="15" customHeight="1" x14ac:dyDescent="0.2">
      <c r="B65" t="s">
        <v>124</v>
      </c>
      <c r="C65" s="12">
        <v>114</v>
      </c>
      <c r="D65" s="8">
        <v>1.32</v>
      </c>
      <c r="E65" s="12">
        <v>31</v>
      </c>
      <c r="F65" s="8">
        <v>0.75</v>
      </c>
      <c r="G65" s="12">
        <v>83</v>
      </c>
      <c r="H65" s="8">
        <v>1.87</v>
      </c>
      <c r="I65" s="12">
        <v>0</v>
      </c>
    </row>
    <row r="66" spans="2:9" ht="15" customHeight="1" x14ac:dyDescent="0.2">
      <c r="B66" t="s">
        <v>142</v>
      </c>
      <c r="C66" s="12">
        <v>112</v>
      </c>
      <c r="D66" s="8">
        <v>1.3</v>
      </c>
      <c r="E66" s="12">
        <v>76</v>
      </c>
      <c r="F66" s="8">
        <v>1.83</v>
      </c>
      <c r="G66" s="12">
        <v>36</v>
      </c>
      <c r="H66" s="8">
        <v>0.81</v>
      </c>
      <c r="I66" s="12">
        <v>0</v>
      </c>
    </row>
    <row r="68" spans="2:9" ht="15" customHeight="1" x14ac:dyDescent="0.2">
      <c r="B68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E9473-505C-4A36-8260-78017E6F420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248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2</v>
      </c>
      <c r="D5" s="8">
        <v>0.02</v>
      </c>
      <c r="E5" s="12">
        <v>0</v>
      </c>
      <c r="F5" s="8">
        <v>0</v>
      </c>
      <c r="G5" s="12">
        <v>2</v>
      </c>
      <c r="H5" s="8">
        <v>0.04</v>
      </c>
      <c r="I5" s="12">
        <v>0</v>
      </c>
    </row>
    <row r="6" spans="2:9" ht="15" customHeight="1" x14ac:dyDescent="0.2">
      <c r="B6" t="s">
        <v>37</v>
      </c>
      <c r="C6" s="12">
        <v>1388</v>
      </c>
      <c r="D6" s="8">
        <v>14.48</v>
      </c>
      <c r="E6" s="12">
        <v>318</v>
      </c>
      <c r="F6" s="8">
        <v>7.31</v>
      </c>
      <c r="G6" s="12">
        <v>1069</v>
      </c>
      <c r="H6" s="8">
        <v>20.86</v>
      </c>
      <c r="I6" s="12">
        <v>1</v>
      </c>
    </row>
    <row r="7" spans="2:9" ht="15" customHeight="1" x14ac:dyDescent="0.2">
      <c r="B7" t="s">
        <v>38</v>
      </c>
      <c r="C7" s="12">
        <v>801</v>
      </c>
      <c r="D7" s="8">
        <v>8.36</v>
      </c>
      <c r="E7" s="12">
        <v>259</v>
      </c>
      <c r="F7" s="8">
        <v>5.95</v>
      </c>
      <c r="G7" s="12">
        <v>541</v>
      </c>
      <c r="H7" s="8">
        <v>10.56</v>
      </c>
      <c r="I7" s="12">
        <v>0</v>
      </c>
    </row>
    <row r="8" spans="2:9" ht="15" customHeight="1" x14ac:dyDescent="0.2">
      <c r="B8" t="s">
        <v>39</v>
      </c>
      <c r="C8" s="12">
        <v>46</v>
      </c>
      <c r="D8" s="8">
        <v>0.48</v>
      </c>
      <c r="E8" s="12">
        <v>2</v>
      </c>
      <c r="F8" s="8">
        <v>0.05</v>
      </c>
      <c r="G8" s="12">
        <v>43</v>
      </c>
      <c r="H8" s="8">
        <v>0.84</v>
      </c>
      <c r="I8" s="12">
        <v>0</v>
      </c>
    </row>
    <row r="9" spans="2:9" ht="15" customHeight="1" x14ac:dyDescent="0.2">
      <c r="B9" t="s">
        <v>40</v>
      </c>
      <c r="C9" s="12">
        <v>89</v>
      </c>
      <c r="D9" s="8">
        <v>0.93</v>
      </c>
      <c r="E9" s="12">
        <v>6</v>
      </c>
      <c r="F9" s="8">
        <v>0.14000000000000001</v>
      </c>
      <c r="G9" s="12">
        <v>83</v>
      </c>
      <c r="H9" s="8">
        <v>1.62</v>
      </c>
      <c r="I9" s="12">
        <v>0</v>
      </c>
    </row>
    <row r="10" spans="2:9" ht="15" customHeight="1" x14ac:dyDescent="0.2">
      <c r="B10" t="s">
        <v>41</v>
      </c>
      <c r="C10" s="12">
        <v>44</v>
      </c>
      <c r="D10" s="8">
        <v>0.46</v>
      </c>
      <c r="E10" s="12">
        <v>10</v>
      </c>
      <c r="F10" s="8">
        <v>0.23</v>
      </c>
      <c r="G10" s="12">
        <v>34</v>
      </c>
      <c r="H10" s="8">
        <v>0.66</v>
      </c>
      <c r="I10" s="12">
        <v>0</v>
      </c>
    </row>
    <row r="11" spans="2:9" ht="15" customHeight="1" x14ac:dyDescent="0.2">
      <c r="B11" t="s">
        <v>42</v>
      </c>
      <c r="C11" s="12">
        <v>2175</v>
      </c>
      <c r="D11" s="8">
        <v>22.69</v>
      </c>
      <c r="E11" s="12">
        <v>809</v>
      </c>
      <c r="F11" s="8">
        <v>18.579999999999998</v>
      </c>
      <c r="G11" s="12">
        <v>1365</v>
      </c>
      <c r="H11" s="8">
        <v>26.63</v>
      </c>
      <c r="I11" s="12">
        <v>1</v>
      </c>
    </row>
    <row r="12" spans="2:9" ht="15" customHeight="1" x14ac:dyDescent="0.2">
      <c r="B12" t="s">
        <v>43</v>
      </c>
      <c r="C12" s="12">
        <v>92</v>
      </c>
      <c r="D12" s="8">
        <v>0.96</v>
      </c>
      <c r="E12" s="12">
        <v>10</v>
      </c>
      <c r="F12" s="8">
        <v>0.23</v>
      </c>
      <c r="G12" s="12">
        <v>82</v>
      </c>
      <c r="H12" s="8">
        <v>1.6</v>
      </c>
      <c r="I12" s="12">
        <v>0</v>
      </c>
    </row>
    <row r="13" spans="2:9" ht="15" customHeight="1" x14ac:dyDescent="0.2">
      <c r="B13" t="s">
        <v>44</v>
      </c>
      <c r="C13" s="12">
        <v>990</v>
      </c>
      <c r="D13" s="8">
        <v>10.33</v>
      </c>
      <c r="E13" s="12">
        <v>331</v>
      </c>
      <c r="F13" s="8">
        <v>7.6</v>
      </c>
      <c r="G13" s="12">
        <v>658</v>
      </c>
      <c r="H13" s="8">
        <v>12.84</v>
      </c>
      <c r="I13" s="12">
        <v>1</v>
      </c>
    </row>
    <row r="14" spans="2:9" ht="15" customHeight="1" x14ac:dyDescent="0.2">
      <c r="B14" t="s">
        <v>45</v>
      </c>
      <c r="C14" s="12">
        <v>600</v>
      </c>
      <c r="D14" s="8">
        <v>6.26</v>
      </c>
      <c r="E14" s="12">
        <v>299</v>
      </c>
      <c r="F14" s="8">
        <v>6.87</v>
      </c>
      <c r="G14" s="12">
        <v>296</v>
      </c>
      <c r="H14" s="8">
        <v>5.78</v>
      </c>
      <c r="I14" s="12">
        <v>2</v>
      </c>
    </row>
    <row r="15" spans="2:9" ht="15" customHeight="1" x14ac:dyDescent="0.2">
      <c r="B15" t="s">
        <v>46</v>
      </c>
      <c r="C15" s="12">
        <v>965</v>
      </c>
      <c r="D15" s="8">
        <v>10.07</v>
      </c>
      <c r="E15" s="12">
        <v>748</v>
      </c>
      <c r="F15" s="8">
        <v>17.18</v>
      </c>
      <c r="G15" s="12">
        <v>215</v>
      </c>
      <c r="H15" s="8">
        <v>4.2</v>
      </c>
      <c r="I15" s="12">
        <v>0</v>
      </c>
    </row>
    <row r="16" spans="2:9" ht="15" customHeight="1" x14ac:dyDescent="0.2">
      <c r="B16" t="s">
        <v>47</v>
      </c>
      <c r="C16" s="12">
        <v>1177</v>
      </c>
      <c r="D16" s="8">
        <v>12.28</v>
      </c>
      <c r="E16" s="12">
        <v>907</v>
      </c>
      <c r="F16" s="8">
        <v>20.84</v>
      </c>
      <c r="G16" s="12">
        <v>255</v>
      </c>
      <c r="H16" s="8">
        <v>4.9800000000000004</v>
      </c>
      <c r="I16" s="12">
        <v>1</v>
      </c>
    </row>
    <row r="17" spans="2:9" ht="15" customHeight="1" x14ac:dyDescent="0.2">
      <c r="B17" t="s">
        <v>48</v>
      </c>
      <c r="C17" s="12">
        <v>368</v>
      </c>
      <c r="D17" s="8">
        <v>3.84</v>
      </c>
      <c r="E17" s="12">
        <v>227</v>
      </c>
      <c r="F17" s="8">
        <v>5.21</v>
      </c>
      <c r="G17" s="12">
        <v>90</v>
      </c>
      <c r="H17" s="8">
        <v>1.76</v>
      </c>
      <c r="I17" s="12">
        <v>2</v>
      </c>
    </row>
    <row r="18" spans="2:9" ht="15" customHeight="1" x14ac:dyDescent="0.2">
      <c r="B18" t="s">
        <v>49</v>
      </c>
      <c r="C18" s="12">
        <v>466</v>
      </c>
      <c r="D18" s="8">
        <v>4.8600000000000003</v>
      </c>
      <c r="E18" s="12">
        <v>281</v>
      </c>
      <c r="F18" s="8">
        <v>6.46</v>
      </c>
      <c r="G18" s="12">
        <v>169</v>
      </c>
      <c r="H18" s="8">
        <v>3.3</v>
      </c>
      <c r="I18" s="12">
        <v>11</v>
      </c>
    </row>
    <row r="19" spans="2:9" ht="15" customHeight="1" x14ac:dyDescent="0.2">
      <c r="B19" t="s">
        <v>50</v>
      </c>
      <c r="C19" s="12">
        <v>381</v>
      </c>
      <c r="D19" s="8">
        <v>3.98</v>
      </c>
      <c r="E19" s="12">
        <v>146</v>
      </c>
      <c r="F19" s="8">
        <v>3.35</v>
      </c>
      <c r="G19" s="12">
        <v>223</v>
      </c>
      <c r="H19" s="8">
        <v>4.3499999999999996</v>
      </c>
      <c r="I19" s="12">
        <v>3</v>
      </c>
    </row>
    <row r="20" spans="2:9" ht="15" customHeight="1" x14ac:dyDescent="0.2">
      <c r="B20" s="9" t="s">
        <v>243</v>
      </c>
      <c r="C20" s="12">
        <f>SUM(LTBL_10202[総数／事業所数])</f>
        <v>9584</v>
      </c>
      <c r="E20" s="12">
        <f>SUBTOTAL(109,LTBL_10202[個人／事業所数])</f>
        <v>4353</v>
      </c>
      <c r="G20" s="12">
        <f>SUBTOTAL(109,LTBL_10202[法人／事業所数])</f>
        <v>5125</v>
      </c>
      <c r="I20" s="12">
        <f>SUBTOTAL(109,LTBL_10202[法人以外の団体／事業所数])</f>
        <v>22</v>
      </c>
    </row>
    <row r="21" spans="2:9" ht="15" customHeight="1" x14ac:dyDescent="0.2">
      <c r="E21" s="11">
        <f>LTBL_10202[[#Totals],[個人／事業所数]]/LTBL_10202[[#Totals],[総数／事業所数]]</f>
        <v>0.45419449081803004</v>
      </c>
      <c r="G21" s="11">
        <f>LTBL_10202[[#Totals],[法人／事業所数]]/LTBL_10202[[#Totals],[総数／事業所数]]</f>
        <v>0.5347454090150251</v>
      </c>
      <c r="I21" s="11">
        <f>LTBL_10202[[#Totals],[法人以外の団体／事業所数]]/LTBL_10202[[#Totals],[総数／事業所数]]</f>
        <v>2.2954924874791318E-3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992</v>
      </c>
      <c r="D24" s="8">
        <v>10.35</v>
      </c>
      <c r="E24" s="12">
        <v>844</v>
      </c>
      <c r="F24" s="8">
        <v>19.39</v>
      </c>
      <c r="G24" s="12">
        <v>148</v>
      </c>
      <c r="H24" s="8">
        <v>2.89</v>
      </c>
      <c r="I24" s="12">
        <v>0</v>
      </c>
    </row>
    <row r="25" spans="2:9" ht="15" customHeight="1" x14ac:dyDescent="0.2">
      <c r="B25" t="s">
        <v>73</v>
      </c>
      <c r="C25" s="12">
        <v>893</v>
      </c>
      <c r="D25" s="8">
        <v>9.32</v>
      </c>
      <c r="E25" s="12">
        <v>730</v>
      </c>
      <c r="F25" s="8">
        <v>16.77</v>
      </c>
      <c r="G25" s="12">
        <v>163</v>
      </c>
      <c r="H25" s="8">
        <v>3.18</v>
      </c>
      <c r="I25" s="12">
        <v>0</v>
      </c>
    </row>
    <row r="26" spans="2:9" ht="15" customHeight="1" x14ac:dyDescent="0.2">
      <c r="B26" t="s">
        <v>70</v>
      </c>
      <c r="C26" s="12">
        <v>759</v>
      </c>
      <c r="D26" s="8">
        <v>7.92</v>
      </c>
      <c r="E26" s="12">
        <v>308</v>
      </c>
      <c r="F26" s="8">
        <v>7.08</v>
      </c>
      <c r="G26" s="12">
        <v>450</v>
      </c>
      <c r="H26" s="8">
        <v>8.7799999999999994</v>
      </c>
      <c r="I26" s="12">
        <v>1</v>
      </c>
    </row>
    <row r="27" spans="2:9" ht="15" customHeight="1" x14ac:dyDescent="0.2">
      <c r="B27" t="s">
        <v>59</v>
      </c>
      <c r="C27" s="12">
        <v>628</v>
      </c>
      <c r="D27" s="8">
        <v>6.55</v>
      </c>
      <c r="E27" s="12">
        <v>116</v>
      </c>
      <c r="F27" s="8">
        <v>2.66</v>
      </c>
      <c r="G27" s="12">
        <v>511</v>
      </c>
      <c r="H27" s="8">
        <v>9.9700000000000006</v>
      </c>
      <c r="I27" s="12">
        <v>1</v>
      </c>
    </row>
    <row r="28" spans="2:9" ht="15" customHeight="1" x14ac:dyDescent="0.2">
      <c r="B28" t="s">
        <v>68</v>
      </c>
      <c r="C28" s="12">
        <v>564</v>
      </c>
      <c r="D28" s="8">
        <v>5.88</v>
      </c>
      <c r="E28" s="12">
        <v>264</v>
      </c>
      <c r="F28" s="8">
        <v>6.06</v>
      </c>
      <c r="G28" s="12">
        <v>299</v>
      </c>
      <c r="H28" s="8">
        <v>5.83</v>
      </c>
      <c r="I28" s="12">
        <v>1</v>
      </c>
    </row>
    <row r="29" spans="2:9" ht="15" customHeight="1" x14ac:dyDescent="0.2">
      <c r="B29" t="s">
        <v>60</v>
      </c>
      <c r="C29" s="12">
        <v>407</v>
      </c>
      <c r="D29" s="8">
        <v>4.25</v>
      </c>
      <c r="E29" s="12">
        <v>134</v>
      </c>
      <c r="F29" s="8">
        <v>3.08</v>
      </c>
      <c r="G29" s="12">
        <v>273</v>
      </c>
      <c r="H29" s="8">
        <v>5.33</v>
      </c>
      <c r="I29" s="12">
        <v>0</v>
      </c>
    </row>
    <row r="30" spans="2:9" ht="15" customHeight="1" x14ac:dyDescent="0.2">
      <c r="B30" t="s">
        <v>75</v>
      </c>
      <c r="C30" s="12">
        <v>368</v>
      </c>
      <c r="D30" s="8">
        <v>3.84</v>
      </c>
      <c r="E30" s="12">
        <v>227</v>
      </c>
      <c r="F30" s="8">
        <v>5.21</v>
      </c>
      <c r="G30" s="12">
        <v>90</v>
      </c>
      <c r="H30" s="8">
        <v>1.76</v>
      </c>
      <c r="I30" s="12">
        <v>2</v>
      </c>
    </row>
    <row r="31" spans="2:9" ht="15" customHeight="1" x14ac:dyDescent="0.2">
      <c r="B31" t="s">
        <v>71</v>
      </c>
      <c r="C31" s="12">
        <v>363</v>
      </c>
      <c r="D31" s="8">
        <v>3.79</v>
      </c>
      <c r="E31" s="12">
        <v>208</v>
      </c>
      <c r="F31" s="8">
        <v>4.78</v>
      </c>
      <c r="G31" s="12">
        <v>154</v>
      </c>
      <c r="H31" s="8">
        <v>3</v>
      </c>
      <c r="I31" s="12">
        <v>1</v>
      </c>
    </row>
    <row r="32" spans="2:9" ht="15" customHeight="1" x14ac:dyDescent="0.2">
      <c r="B32" t="s">
        <v>66</v>
      </c>
      <c r="C32" s="12">
        <v>359</v>
      </c>
      <c r="D32" s="8">
        <v>3.75</v>
      </c>
      <c r="E32" s="12">
        <v>211</v>
      </c>
      <c r="F32" s="8">
        <v>4.8499999999999996</v>
      </c>
      <c r="G32" s="12">
        <v>148</v>
      </c>
      <c r="H32" s="8">
        <v>2.89</v>
      </c>
      <c r="I32" s="12">
        <v>0</v>
      </c>
    </row>
    <row r="33" spans="2:9" ht="15" customHeight="1" x14ac:dyDescent="0.2">
      <c r="B33" t="s">
        <v>61</v>
      </c>
      <c r="C33" s="12">
        <v>353</v>
      </c>
      <c r="D33" s="8">
        <v>3.68</v>
      </c>
      <c r="E33" s="12">
        <v>68</v>
      </c>
      <c r="F33" s="8">
        <v>1.56</v>
      </c>
      <c r="G33" s="12">
        <v>285</v>
      </c>
      <c r="H33" s="8">
        <v>5.56</v>
      </c>
      <c r="I33" s="12">
        <v>0</v>
      </c>
    </row>
    <row r="34" spans="2:9" ht="15" customHeight="1" x14ac:dyDescent="0.2">
      <c r="B34" t="s">
        <v>76</v>
      </c>
      <c r="C34" s="12">
        <v>323</v>
      </c>
      <c r="D34" s="8">
        <v>3.37</v>
      </c>
      <c r="E34" s="12">
        <v>281</v>
      </c>
      <c r="F34" s="8">
        <v>6.46</v>
      </c>
      <c r="G34" s="12">
        <v>41</v>
      </c>
      <c r="H34" s="8">
        <v>0.8</v>
      </c>
      <c r="I34" s="12">
        <v>1</v>
      </c>
    </row>
    <row r="35" spans="2:9" ht="15" customHeight="1" x14ac:dyDescent="0.2">
      <c r="B35" t="s">
        <v>67</v>
      </c>
      <c r="C35" s="12">
        <v>285</v>
      </c>
      <c r="D35" s="8">
        <v>2.97</v>
      </c>
      <c r="E35" s="12">
        <v>143</v>
      </c>
      <c r="F35" s="8">
        <v>3.29</v>
      </c>
      <c r="G35" s="12">
        <v>142</v>
      </c>
      <c r="H35" s="8">
        <v>2.77</v>
      </c>
      <c r="I35" s="12">
        <v>0</v>
      </c>
    </row>
    <row r="36" spans="2:9" ht="15" customHeight="1" x14ac:dyDescent="0.2">
      <c r="B36" t="s">
        <v>65</v>
      </c>
      <c r="C36" s="12">
        <v>212</v>
      </c>
      <c r="D36" s="8">
        <v>2.21</v>
      </c>
      <c r="E36" s="12">
        <v>81</v>
      </c>
      <c r="F36" s="8">
        <v>1.86</v>
      </c>
      <c r="G36" s="12">
        <v>131</v>
      </c>
      <c r="H36" s="8">
        <v>2.56</v>
      </c>
      <c r="I36" s="12">
        <v>0</v>
      </c>
    </row>
    <row r="37" spans="2:9" ht="15" customHeight="1" x14ac:dyDescent="0.2">
      <c r="B37" t="s">
        <v>72</v>
      </c>
      <c r="C37" s="12">
        <v>212</v>
      </c>
      <c r="D37" s="8">
        <v>2.21</v>
      </c>
      <c r="E37" s="12">
        <v>90</v>
      </c>
      <c r="F37" s="8">
        <v>2.0699999999999998</v>
      </c>
      <c r="G37" s="12">
        <v>119</v>
      </c>
      <c r="H37" s="8">
        <v>2.3199999999999998</v>
      </c>
      <c r="I37" s="12">
        <v>0</v>
      </c>
    </row>
    <row r="38" spans="2:9" ht="15" customHeight="1" x14ac:dyDescent="0.2">
      <c r="B38" t="s">
        <v>69</v>
      </c>
      <c r="C38" s="12">
        <v>202</v>
      </c>
      <c r="D38" s="8">
        <v>2.11</v>
      </c>
      <c r="E38" s="12">
        <v>21</v>
      </c>
      <c r="F38" s="8">
        <v>0.48</v>
      </c>
      <c r="G38" s="12">
        <v>181</v>
      </c>
      <c r="H38" s="8">
        <v>3.53</v>
      </c>
      <c r="I38" s="12">
        <v>0</v>
      </c>
    </row>
    <row r="39" spans="2:9" ht="15" customHeight="1" x14ac:dyDescent="0.2">
      <c r="B39" t="s">
        <v>64</v>
      </c>
      <c r="C39" s="12">
        <v>179</v>
      </c>
      <c r="D39" s="8">
        <v>1.87</v>
      </c>
      <c r="E39" s="12">
        <v>11</v>
      </c>
      <c r="F39" s="8">
        <v>0.25</v>
      </c>
      <c r="G39" s="12">
        <v>168</v>
      </c>
      <c r="H39" s="8">
        <v>3.28</v>
      </c>
      <c r="I39" s="12">
        <v>0</v>
      </c>
    </row>
    <row r="40" spans="2:9" ht="15" customHeight="1" x14ac:dyDescent="0.2">
      <c r="B40" t="s">
        <v>81</v>
      </c>
      <c r="C40" s="12">
        <v>165</v>
      </c>
      <c r="D40" s="8">
        <v>1.72</v>
      </c>
      <c r="E40" s="12">
        <v>23</v>
      </c>
      <c r="F40" s="8">
        <v>0.53</v>
      </c>
      <c r="G40" s="12">
        <v>142</v>
      </c>
      <c r="H40" s="8">
        <v>2.77</v>
      </c>
      <c r="I40" s="12">
        <v>0</v>
      </c>
    </row>
    <row r="41" spans="2:9" ht="15" customHeight="1" x14ac:dyDescent="0.2">
      <c r="B41" t="s">
        <v>78</v>
      </c>
      <c r="C41" s="12">
        <v>160</v>
      </c>
      <c r="D41" s="8">
        <v>1.67</v>
      </c>
      <c r="E41" s="12">
        <v>114</v>
      </c>
      <c r="F41" s="8">
        <v>2.62</v>
      </c>
      <c r="G41" s="12">
        <v>46</v>
      </c>
      <c r="H41" s="8">
        <v>0.9</v>
      </c>
      <c r="I41" s="12">
        <v>0</v>
      </c>
    </row>
    <row r="42" spans="2:9" ht="15" customHeight="1" x14ac:dyDescent="0.2">
      <c r="B42" t="s">
        <v>79</v>
      </c>
      <c r="C42" s="12">
        <v>148</v>
      </c>
      <c r="D42" s="8">
        <v>1.54</v>
      </c>
      <c r="E42" s="12">
        <v>19</v>
      </c>
      <c r="F42" s="8">
        <v>0.44</v>
      </c>
      <c r="G42" s="12">
        <v>129</v>
      </c>
      <c r="H42" s="8">
        <v>2.52</v>
      </c>
      <c r="I42" s="12">
        <v>0</v>
      </c>
    </row>
    <row r="43" spans="2:9" ht="15" customHeight="1" x14ac:dyDescent="0.2">
      <c r="B43" t="s">
        <v>63</v>
      </c>
      <c r="C43" s="12">
        <v>143</v>
      </c>
      <c r="D43" s="8">
        <v>1.49</v>
      </c>
      <c r="E43" s="12">
        <v>45</v>
      </c>
      <c r="F43" s="8">
        <v>1.03</v>
      </c>
      <c r="G43" s="12">
        <v>98</v>
      </c>
      <c r="H43" s="8">
        <v>1.91</v>
      </c>
      <c r="I43" s="12">
        <v>0</v>
      </c>
    </row>
    <row r="44" spans="2:9" ht="15" customHeight="1" x14ac:dyDescent="0.2">
      <c r="B44" t="s">
        <v>77</v>
      </c>
      <c r="C44" s="12">
        <v>143</v>
      </c>
      <c r="D44" s="8">
        <v>1.49</v>
      </c>
      <c r="E44" s="12">
        <v>0</v>
      </c>
      <c r="F44" s="8">
        <v>0</v>
      </c>
      <c r="G44" s="12">
        <v>128</v>
      </c>
      <c r="H44" s="8">
        <v>2.5</v>
      </c>
      <c r="I44" s="12">
        <v>10</v>
      </c>
    </row>
    <row r="47" spans="2:9" ht="33" customHeight="1" x14ac:dyDescent="0.2">
      <c r="B47" t="s">
        <v>245</v>
      </c>
      <c r="C47" s="10" t="s">
        <v>52</v>
      </c>
      <c r="D47" s="10" t="s">
        <v>53</v>
      </c>
      <c r="E47" s="10" t="s">
        <v>54</v>
      </c>
      <c r="F47" s="10" t="s">
        <v>55</v>
      </c>
      <c r="G47" s="10" t="s">
        <v>56</v>
      </c>
      <c r="H47" s="10" t="s">
        <v>57</v>
      </c>
      <c r="I47" s="10" t="s">
        <v>58</v>
      </c>
    </row>
    <row r="48" spans="2:9" ht="15" customHeight="1" x14ac:dyDescent="0.2">
      <c r="B48" t="s">
        <v>136</v>
      </c>
      <c r="C48" s="12">
        <v>512</v>
      </c>
      <c r="D48" s="8">
        <v>5.34</v>
      </c>
      <c r="E48" s="12">
        <v>462</v>
      </c>
      <c r="F48" s="8">
        <v>10.61</v>
      </c>
      <c r="G48" s="12">
        <v>50</v>
      </c>
      <c r="H48" s="8">
        <v>0.98</v>
      </c>
      <c r="I48" s="12">
        <v>0</v>
      </c>
    </row>
    <row r="49" spans="2:9" ht="15" customHeight="1" x14ac:dyDescent="0.2">
      <c r="B49" t="s">
        <v>131</v>
      </c>
      <c r="C49" s="12">
        <v>447</v>
      </c>
      <c r="D49" s="8">
        <v>4.66</v>
      </c>
      <c r="E49" s="12">
        <v>254</v>
      </c>
      <c r="F49" s="8">
        <v>5.84</v>
      </c>
      <c r="G49" s="12">
        <v>193</v>
      </c>
      <c r="H49" s="8">
        <v>3.77</v>
      </c>
      <c r="I49" s="12">
        <v>0</v>
      </c>
    </row>
    <row r="50" spans="2:9" ht="15" customHeight="1" x14ac:dyDescent="0.2">
      <c r="B50" t="s">
        <v>135</v>
      </c>
      <c r="C50" s="12">
        <v>288</v>
      </c>
      <c r="D50" s="8">
        <v>3.01</v>
      </c>
      <c r="E50" s="12">
        <v>280</v>
      </c>
      <c r="F50" s="8">
        <v>6.43</v>
      </c>
      <c r="G50" s="12">
        <v>8</v>
      </c>
      <c r="H50" s="8">
        <v>0.16</v>
      </c>
      <c r="I50" s="12">
        <v>0</v>
      </c>
    </row>
    <row r="51" spans="2:9" ht="15" customHeight="1" x14ac:dyDescent="0.2">
      <c r="B51" t="s">
        <v>132</v>
      </c>
      <c r="C51" s="12">
        <v>252</v>
      </c>
      <c r="D51" s="8">
        <v>2.63</v>
      </c>
      <c r="E51" s="12">
        <v>195</v>
      </c>
      <c r="F51" s="8">
        <v>4.4800000000000004</v>
      </c>
      <c r="G51" s="12">
        <v>57</v>
      </c>
      <c r="H51" s="8">
        <v>1.1100000000000001</v>
      </c>
      <c r="I51" s="12">
        <v>0</v>
      </c>
    </row>
    <row r="52" spans="2:9" ht="15" customHeight="1" x14ac:dyDescent="0.2">
      <c r="B52" t="s">
        <v>138</v>
      </c>
      <c r="C52" s="12">
        <v>230</v>
      </c>
      <c r="D52" s="8">
        <v>2.4</v>
      </c>
      <c r="E52" s="12">
        <v>204</v>
      </c>
      <c r="F52" s="8">
        <v>4.6900000000000004</v>
      </c>
      <c r="G52" s="12">
        <v>25</v>
      </c>
      <c r="H52" s="8">
        <v>0.49</v>
      </c>
      <c r="I52" s="12">
        <v>1</v>
      </c>
    </row>
    <row r="53" spans="2:9" ht="15" customHeight="1" x14ac:dyDescent="0.2">
      <c r="B53" t="s">
        <v>137</v>
      </c>
      <c r="C53" s="12">
        <v>209</v>
      </c>
      <c r="D53" s="8">
        <v>2.1800000000000002</v>
      </c>
      <c r="E53" s="12">
        <v>161</v>
      </c>
      <c r="F53" s="8">
        <v>3.7</v>
      </c>
      <c r="G53" s="12">
        <v>46</v>
      </c>
      <c r="H53" s="8">
        <v>0.9</v>
      </c>
      <c r="I53" s="12">
        <v>2</v>
      </c>
    </row>
    <row r="54" spans="2:9" ht="15" customHeight="1" x14ac:dyDescent="0.2">
      <c r="B54" t="s">
        <v>121</v>
      </c>
      <c r="C54" s="12">
        <v>200</v>
      </c>
      <c r="D54" s="8">
        <v>2.09</v>
      </c>
      <c r="E54" s="12">
        <v>20</v>
      </c>
      <c r="F54" s="8">
        <v>0.46</v>
      </c>
      <c r="G54" s="12">
        <v>179</v>
      </c>
      <c r="H54" s="8">
        <v>3.49</v>
      </c>
      <c r="I54" s="12">
        <v>1</v>
      </c>
    </row>
    <row r="55" spans="2:9" ht="15" customHeight="1" x14ac:dyDescent="0.2">
      <c r="B55" t="s">
        <v>133</v>
      </c>
      <c r="C55" s="12">
        <v>192</v>
      </c>
      <c r="D55" s="8">
        <v>2</v>
      </c>
      <c r="E55" s="12">
        <v>160</v>
      </c>
      <c r="F55" s="8">
        <v>3.68</v>
      </c>
      <c r="G55" s="12">
        <v>32</v>
      </c>
      <c r="H55" s="8">
        <v>0.62</v>
      </c>
      <c r="I55" s="12">
        <v>0</v>
      </c>
    </row>
    <row r="56" spans="2:9" ht="15" customHeight="1" x14ac:dyDescent="0.2">
      <c r="B56" t="s">
        <v>129</v>
      </c>
      <c r="C56" s="12">
        <v>187</v>
      </c>
      <c r="D56" s="8">
        <v>1.95</v>
      </c>
      <c r="E56" s="12">
        <v>104</v>
      </c>
      <c r="F56" s="8">
        <v>2.39</v>
      </c>
      <c r="G56" s="12">
        <v>83</v>
      </c>
      <c r="H56" s="8">
        <v>1.62</v>
      </c>
      <c r="I56" s="12">
        <v>0</v>
      </c>
    </row>
    <row r="57" spans="2:9" ht="15" customHeight="1" x14ac:dyDescent="0.2">
      <c r="B57" t="s">
        <v>127</v>
      </c>
      <c r="C57" s="12">
        <v>183</v>
      </c>
      <c r="D57" s="8">
        <v>1.91</v>
      </c>
      <c r="E57" s="12">
        <v>90</v>
      </c>
      <c r="F57" s="8">
        <v>2.0699999999999998</v>
      </c>
      <c r="G57" s="12">
        <v>93</v>
      </c>
      <c r="H57" s="8">
        <v>1.81</v>
      </c>
      <c r="I57" s="12">
        <v>0</v>
      </c>
    </row>
    <row r="58" spans="2:9" ht="15" customHeight="1" x14ac:dyDescent="0.2">
      <c r="B58" t="s">
        <v>130</v>
      </c>
      <c r="C58" s="12">
        <v>182</v>
      </c>
      <c r="D58" s="8">
        <v>1.9</v>
      </c>
      <c r="E58" s="12">
        <v>17</v>
      </c>
      <c r="F58" s="8">
        <v>0.39</v>
      </c>
      <c r="G58" s="12">
        <v>164</v>
      </c>
      <c r="H58" s="8">
        <v>3.2</v>
      </c>
      <c r="I58" s="12">
        <v>1</v>
      </c>
    </row>
    <row r="59" spans="2:9" ht="15" customHeight="1" x14ac:dyDescent="0.2">
      <c r="B59" t="s">
        <v>134</v>
      </c>
      <c r="C59" s="12">
        <v>180</v>
      </c>
      <c r="D59" s="8">
        <v>1.88</v>
      </c>
      <c r="E59" s="12">
        <v>168</v>
      </c>
      <c r="F59" s="8">
        <v>3.86</v>
      </c>
      <c r="G59" s="12">
        <v>12</v>
      </c>
      <c r="H59" s="8">
        <v>0.23</v>
      </c>
      <c r="I59" s="12">
        <v>0</v>
      </c>
    </row>
    <row r="60" spans="2:9" ht="15" customHeight="1" x14ac:dyDescent="0.2">
      <c r="B60" t="s">
        <v>123</v>
      </c>
      <c r="C60" s="12">
        <v>160</v>
      </c>
      <c r="D60" s="8">
        <v>1.67</v>
      </c>
      <c r="E60" s="12">
        <v>31</v>
      </c>
      <c r="F60" s="8">
        <v>0.71</v>
      </c>
      <c r="G60" s="12">
        <v>129</v>
      </c>
      <c r="H60" s="8">
        <v>2.52</v>
      </c>
      <c r="I60" s="12">
        <v>0</v>
      </c>
    </row>
    <row r="61" spans="2:9" ht="15" customHeight="1" x14ac:dyDescent="0.2">
      <c r="B61" t="s">
        <v>139</v>
      </c>
      <c r="C61" s="12">
        <v>160</v>
      </c>
      <c r="D61" s="8">
        <v>1.67</v>
      </c>
      <c r="E61" s="12">
        <v>114</v>
      </c>
      <c r="F61" s="8">
        <v>2.62</v>
      </c>
      <c r="G61" s="12">
        <v>46</v>
      </c>
      <c r="H61" s="8">
        <v>0.9</v>
      </c>
      <c r="I61" s="12">
        <v>0</v>
      </c>
    </row>
    <row r="62" spans="2:9" ht="15" customHeight="1" x14ac:dyDescent="0.2">
      <c r="B62" t="s">
        <v>120</v>
      </c>
      <c r="C62" s="12">
        <v>153</v>
      </c>
      <c r="D62" s="8">
        <v>1.6</v>
      </c>
      <c r="E62" s="12">
        <v>20</v>
      </c>
      <c r="F62" s="8">
        <v>0.46</v>
      </c>
      <c r="G62" s="12">
        <v>133</v>
      </c>
      <c r="H62" s="8">
        <v>2.6</v>
      </c>
      <c r="I62" s="12">
        <v>0</v>
      </c>
    </row>
    <row r="63" spans="2:9" ht="15" customHeight="1" x14ac:dyDescent="0.2">
      <c r="B63" t="s">
        <v>122</v>
      </c>
      <c r="C63" s="12">
        <v>151</v>
      </c>
      <c r="D63" s="8">
        <v>1.58</v>
      </c>
      <c r="E63" s="12">
        <v>59</v>
      </c>
      <c r="F63" s="8">
        <v>1.36</v>
      </c>
      <c r="G63" s="12">
        <v>92</v>
      </c>
      <c r="H63" s="8">
        <v>1.8</v>
      </c>
      <c r="I63" s="12">
        <v>0</v>
      </c>
    </row>
    <row r="64" spans="2:9" ht="15" customHeight="1" x14ac:dyDescent="0.2">
      <c r="B64" t="s">
        <v>126</v>
      </c>
      <c r="C64" s="12">
        <v>150</v>
      </c>
      <c r="D64" s="8">
        <v>1.57</v>
      </c>
      <c r="E64" s="12">
        <v>76</v>
      </c>
      <c r="F64" s="8">
        <v>1.75</v>
      </c>
      <c r="G64" s="12">
        <v>74</v>
      </c>
      <c r="H64" s="8">
        <v>1.44</v>
      </c>
      <c r="I64" s="12">
        <v>0</v>
      </c>
    </row>
    <row r="65" spans="2:9" ht="15" customHeight="1" x14ac:dyDescent="0.2">
      <c r="B65" t="s">
        <v>141</v>
      </c>
      <c r="C65" s="12">
        <v>141</v>
      </c>
      <c r="D65" s="8">
        <v>1.47</v>
      </c>
      <c r="E65" s="12">
        <v>48</v>
      </c>
      <c r="F65" s="8">
        <v>1.1000000000000001</v>
      </c>
      <c r="G65" s="12">
        <v>90</v>
      </c>
      <c r="H65" s="8">
        <v>1.76</v>
      </c>
      <c r="I65" s="12">
        <v>0</v>
      </c>
    </row>
    <row r="66" spans="2:9" ht="15" customHeight="1" x14ac:dyDescent="0.2">
      <c r="B66" t="s">
        <v>128</v>
      </c>
      <c r="C66" s="12">
        <v>140</v>
      </c>
      <c r="D66" s="8">
        <v>1.46</v>
      </c>
      <c r="E66" s="12">
        <v>53</v>
      </c>
      <c r="F66" s="8">
        <v>1.22</v>
      </c>
      <c r="G66" s="12">
        <v>87</v>
      </c>
      <c r="H66" s="8">
        <v>1.7</v>
      </c>
      <c r="I66" s="12">
        <v>0</v>
      </c>
    </row>
    <row r="67" spans="2:9" ht="15" customHeight="1" x14ac:dyDescent="0.2">
      <c r="B67" t="s">
        <v>124</v>
      </c>
      <c r="C67" s="12">
        <v>132</v>
      </c>
      <c r="D67" s="8">
        <v>1.38</v>
      </c>
      <c r="E67" s="12">
        <v>33</v>
      </c>
      <c r="F67" s="8">
        <v>0.76</v>
      </c>
      <c r="G67" s="12">
        <v>99</v>
      </c>
      <c r="H67" s="8">
        <v>1.93</v>
      </c>
      <c r="I67" s="12">
        <v>0</v>
      </c>
    </row>
    <row r="69" spans="2:9" ht="15" customHeight="1" x14ac:dyDescent="0.2">
      <c r="B69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3F10-DFE5-4238-9E49-5CD4C32CB36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249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448</v>
      </c>
      <c r="D6" s="8">
        <v>12.44</v>
      </c>
      <c r="E6" s="12">
        <v>214</v>
      </c>
      <c r="F6" s="8">
        <v>9.7899999999999991</v>
      </c>
      <c r="G6" s="12">
        <v>234</v>
      </c>
      <c r="H6" s="8">
        <v>16.809999999999999</v>
      </c>
      <c r="I6" s="12">
        <v>0</v>
      </c>
    </row>
    <row r="7" spans="2:9" ht="15" customHeight="1" x14ac:dyDescent="0.2">
      <c r="B7" t="s">
        <v>38</v>
      </c>
      <c r="C7" s="12">
        <v>806</v>
      </c>
      <c r="D7" s="8">
        <v>22.38</v>
      </c>
      <c r="E7" s="12">
        <v>399</v>
      </c>
      <c r="F7" s="8">
        <v>18.25</v>
      </c>
      <c r="G7" s="12">
        <v>407</v>
      </c>
      <c r="H7" s="8">
        <v>29.24</v>
      </c>
      <c r="I7" s="12">
        <v>0</v>
      </c>
    </row>
    <row r="8" spans="2:9" ht="15" customHeight="1" x14ac:dyDescent="0.2">
      <c r="B8" t="s">
        <v>39</v>
      </c>
      <c r="C8" s="12">
        <v>10</v>
      </c>
      <c r="D8" s="8">
        <v>0.28000000000000003</v>
      </c>
      <c r="E8" s="12">
        <v>0</v>
      </c>
      <c r="F8" s="8">
        <v>0</v>
      </c>
      <c r="G8" s="12">
        <v>7</v>
      </c>
      <c r="H8" s="8">
        <v>0.5</v>
      </c>
      <c r="I8" s="12">
        <v>0</v>
      </c>
    </row>
    <row r="9" spans="2:9" ht="15" customHeight="1" x14ac:dyDescent="0.2">
      <c r="B9" t="s">
        <v>40</v>
      </c>
      <c r="C9" s="12">
        <v>16</v>
      </c>
      <c r="D9" s="8">
        <v>0.44</v>
      </c>
      <c r="E9" s="12">
        <v>0</v>
      </c>
      <c r="F9" s="8">
        <v>0</v>
      </c>
      <c r="G9" s="12">
        <v>16</v>
      </c>
      <c r="H9" s="8">
        <v>1.1499999999999999</v>
      </c>
      <c r="I9" s="12">
        <v>0</v>
      </c>
    </row>
    <row r="10" spans="2:9" ht="15" customHeight="1" x14ac:dyDescent="0.2">
      <c r="B10" t="s">
        <v>41</v>
      </c>
      <c r="C10" s="12">
        <v>20</v>
      </c>
      <c r="D10" s="8">
        <v>0.56000000000000005</v>
      </c>
      <c r="E10" s="12">
        <v>4</v>
      </c>
      <c r="F10" s="8">
        <v>0.18</v>
      </c>
      <c r="G10" s="12">
        <v>16</v>
      </c>
      <c r="H10" s="8">
        <v>1.1499999999999999</v>
      </c>
      <c r="I10" s="12">
        <v>0</v>
      </c>
    </row>
    <row r="11" spans="2:9" ht="15" customHeight="1" x14ac:dyDescent="0.2">
      <c r="B11" t="s">
        <v>42</v>
      </c>
      <c r="C11" s="12">
        <v>791</v>
      </c>
      <c r="D11" s="8">
        <v>21.96</v>
      </c>
      <c r="E11" s="12">
        <v>459</v>
      </c>
      <c r="F11" s="8">
        <v>21</v>
      </c>
      <c r="G11" s="12">
        <v>331</v>
      </c>
      <c r="H11" s="8">
        <v>23.78</v>
      </c>
      <c r="I11" s="12">
        <v>1</v>
      </c>
    </row>
    <row r="12" spans="2:9" ht="15" customHeight="1" x14ac:dyDescent="0.2">
      <c r="B12" t="s">
        <v>43</v>
      </c>
      <c r="C12" s="12">
        <v>19</v>
      </c>
      <c r="D12" s="8">
        <v>0.53</v>
      </c>
      <c r="E12" s="12">
        <v>4</v>
      </c>
      <c r="F12" s="8">
        <v>0.18</v>
      </c>
      <c r="G12" s="12">
        <v>15</v>
      </c>
      <c r="H12" s="8">
        <v>1.08</v>
      </c>
      <c r="I12" s="12">
        <v>0</v>
      </c>
    </row>
    <row r="13" spans="2:9" ht="15" customHeight="1" x14ac:dyDescent="0.2">
      <c r="B13" t="s">
        <v>44</v>
      </c>
      <c r="C13" s="12">
        <v>240</v>
      </c>
      <c r="D13" s="8">
        <v>6.66</v>
      </c>
      <c r="E13" s="12">
        <v>129</v>
      </c>
      <c r="F13" s="8">
        <v>5.9</v>
      </c>
      <c r="G13" s="12">
        <v>111</v>
      </c>
      <c r="H13" s="8">
        <v>7.97</v>
      </c>
      <c r="I13" s="12">
        <v>0</v>
      </c>
    </row>
    <row r="14" spans="2:9" ht="15" customHeight="1" x14ac:dyDescent="0.2">
      <c r="B14" t="s">
        <v>45</v>
      </c>
      <c r="C14" s="12">
        <v>140</v>
      </c>
      <c r="D14" s="8">
        <v>3.89</v>
      </c>
      <c r="E14" s="12">
        <v>88</v>
      </c>
      <c r="F14" s="8">
        <v>4.03</v>
      </c>
      <c r="G14" s="12">
        <v>51</v>
      </c>
      <c r="H14" s="8">
        <v>3.66</v>
      </c>
      <c r="I14" s="12">
        <v>0</v>
      </c>
    </row>
    <row r="15" spans="2:9" ht="15" customHeight="1" x14ac:dyDescent="0.2">
      <c r="B15" t="s">
        <v>46</v>
      </c>
      <c r="C15" s="12">
        <v>409</v>
      </c>
      <c r="D15" s="8">
        <v>11.35</v>
      </c>
      <c r="E15" s="12">
        <v>350</v>
      </c>
      <c r="F15" s="8">
        <v>16.010000000000002</v>
      </c>
      <c r="G15" s="12">
        <v>56</v>
      </c>
      <c r="H15" s="8">
        <v>4.0199999999999996</v>
      </c>
      <c r="I15" s="12">
        <v>1</v>
      </c>
    </row>
    <row r="16" spans="2:9" ht="15" customHeight="1" x14ac:dyDescent="0.2">
      <c r="B16" t="s">
        <v>47</v>
      </c>
      <c r="C16" s="12">
        <v>405</v>
      </c>
      <c r="D16" s="8">
        <v>11.24</v>
      </c>
      <c r="E16" s="12">
        <v>349</v>
      </c>
      <c r="F16" s="8">
        <v>15.97</v>
      </c>
      <c r="G16" s="12">
        <v>56</v>
      </c>
      <c r="H16" s="8">
        <v>4.0199999999999996</v>
      </c>
      <c r="I16" s="12">
        <v>0</v>
      </c>
    </row>
    <row r="17" spans="2:9" ht="15" customHeight="1" x14ac:dyDescent="0.2">
      <c r="B17" t="s">
        <v>48</v>
      </c>
      <c r="C17" s="12">
        <v>70</v>
      </c>
      <c r="D17" s="8">
        <v>1.94</v>
      </c>
      <c r="E17" s="12">
        <v>41</v>
      </c>
      <c r="F17" s="8">
        <v>1.88</v>
      </c>
      <c r="G17" s="12">
        <v>17</v>
      </c>
      <c r="H17" s="8">
        <v>1.22</v>
      </c>
      <c r="I17" s="12">
        <v>0</v>
      </c>
    </row>
    <row r="18" spans="2:9" ht="15" customHeight="1" x14ac:dyDescent="0.2">
      <c r="B18" t="s">
        <v>49</v>
      </c>
      <c r="C18" s="12">
        <v>140</v>
      </c>
      <c r="D18" s="8">
        <v>3.89</v>
      </c>
      <c r="E18" s="12">
        <v>100</v>
      </c>
      <c r="F18" s="8">
        <v>4.57</v>
      </c>
      <c r="G18" s="12">
        <v>38</v>
      </c>
      <c r="H18" s="8">
        <v>2.73</v>
      </c>
      <c r="I18" s="12">
        <v>1</v>
      </c>
    </row>
    <row r="19" spans="2:9" ht="15" customHeight="1" x14ac:dyDescent="0.2">
      <c r="B19" t="s">
        <v>50</v>
      </c>
      <c r="C19" s="12">
        <v>88</v>
      </c>
      <c r="D19" s="8">
        <v>2.44</v>
      </c>
      <c r="E19" s="12">
        <v>49</v>
      </c>
      <c r="F19" s="8">
        <v>2.2400000000000002</v>
      </c>
      <c r="G19" s="12">
        <v>37</v>
      </c>
      <c r="H19" s="8">
        <v>2.66</v>
      </c>
      <c r="I19" s="12">
        <v>0</v>
      </c>
    </row>
    <row r="20" spans="2:9" ht="15" customHeight="1" x14ac:dyDescent="0.2">
      <c r="B20" s="9" t="s">
        <v>243</v>
      </c>
      <c r="C20" s="12">
        <f>SUM(LTBL_10203[総数／事業所数])</f>
        <v>3602</v>
      </c>
      <c r="E20" s="12">
        <f>SUBTOTAL(109,LTBL_10203[個人／事業所数])</f>
        <v>2186</v>
      </c>
      <c r="G20" s="12">
        <f>SUBTOTAL(109,LTBL_10203[法人／事業所数])</f>
        <v>1392</v>
      </c>
      <c r="I20" s="12">
        <f>SUBTOTAL(109,LTBL_10203[法人以外の団体／事業所数])</f>
        <v>3</v>
      </c>
    </row>
    <row r="21" spans="2:9" ht="15" customHeight="1" x14ac:dyDescent="0.2">
      <c r="E21" s="11">
        <f>LTBL_10203[[#Totals],[個人／事業所数]]/LTBL_10203[[#Totals],[総数／事業所数]]</f>
        <v>0.60688506385341479</v>
      </c>
      <c r="G21" s="11">
        <f>LTBL_10203[[#Totals],[法人／事業所数]]/LTBL_10203[[#Totals],[総数／事業所数]]</f>
        <v>0.38645197112715157</v>
      </c>
      <c r="I21" s="11">
        <f>LTBL_10203[[#Totals],[法人以外の団体／事業所数]]/LTBL_10203[[#Totals],[総数／事業所数]]</f>
        <v>8.3287062742920602E-4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62</v>
      </c>
      <c r="C24" s="12">
        <v>384</v>
      </c>
      <c r="D24" s="8">
        <v>10.66</v>
      </c>
      <c r="E24" s="12">
        <v>217</v>
      </c>
      <c r="F24" s="8">
        <v>9.93</v>
      </c>
      <c r="G24" s="12">
        <v>167</v>
      </c>
      <c r="H24" s="8">
        <v>12</v>
      </c>
      <c r="I24" s="12">
        <v>0</v>
      </c>
    </row>
    <row r="25" spans="2:9" ht="15" customHeight="1" x14ac:dyDescent="0.2">
      <c r="B25" t="s">
        <v>73</v>
      </c>
      <c r="C25" s="12">
        <v>379</v>
      </c>
      <c r="D25" s="8">
        <v>10.52</v>
      </c>
      <c r="E25" s="12">
        <v>334</v>
      </c>
      <c r="F25" s="8">
        <v>15.28</v>
      </c>
      <c r="G25" s="12">
        <v>44</v>
      </c>
      <c r="H25" s="8">
        <v>3.16</v>
      </c>
      <c r="I25" s="12">
        <v>1</v>
      </c>
    </row>
    <row r="26" spans="2:9" ht="15" customHeight="1" x14ac:dyDescent="0.2">
      <c r="B26" t="s">
        <v>74</v>
      </c>
      <c r="C26" s="12">
        <v>357</v>
      </c>
      <c r="D26" s="8">
        <v>9.91</v>
      </c>
      <c r="E26" s="12">
        <v>324</v>
      </c>
      <c r="F26" s="8">
        <v>14.82</v>
      </c>
      <c r="G26" s="12">
        <v>33</v>
      </c>
      <c r="H26" s="8">
        <v>2.37</v>
      </c>
      <c r="I26" s="12">
        <v>0</v>
      </c>
    </row>
    <row r="27" spans="2:9" ht="15" customHeight="1" x14ac:dyDescent="0.2">
      <c r="B27" t="s">
        <v>68</v>
      </c>
      <c r="C27" s="12">
        <v>237</v>
      </c>
      <c r="D27" s="8">
        <v>6.58</v>
      </c>
      <c r="E27" s="12">
        <v>133</v>
      </c>
      <c r="F27" s="8">
        <v>6.08</v>
      </c>
      <c r="G27" s="12">
        <v>104</v>
      </c>
      <c r="H27" s="8">
        <v>7.47</v>
      </c>
      <c r="I27" s="12">
        <v>0</v>
      </c>
    </row>
    <row r="28" spans="2:9" ht="15" customHeight="1" x14ac:dyDescent="0.2">
      <c r="B28" t="s">
        <v>70</v>
      </c>
      <c r="C28" s="12">
        <v>205</v>
      </c>
      <c r="D28" s="8">
        <v>5.69</v>
      </c>
      <c r="E28" s="12">
        <v>121</v>
      </c>
      <c r="F28" s="8">
        <v>5.54</v>
      </c>
      <c r="G28" s="12">
        <v>84</v>
      </c>
      <c r="H28" s="8">
        <v>6.03</v>
      </c>
      <c r="I28" s="12">
        <v>0</v>
      </c>
    </row>
    <row r="29" spans="2:9" ht="15" customHeight="1" x14ac:dyDescent="0.2">
      <c r="B29" t="s">
        <v>59</v>
      </c>
      <c r="C29" s="12">
        <v>199</v>
      </c>
      <c r="D29" s="8">
        <v>5.52</v>
      </c>
      <c r="E29" s="12">
        <v>82</v>
      </c>
      <c r="F29" s="8">
        <v>3.75</v>
      </c>
      <c r="G29" s="12">
        <v>117</v>
      </c>
      <c r="H29" s="8">
        <v>8.41</v>
      </c>
      <c r="I29" s="12">
        <v>0</v>
      </c>
    </row>
    <row r="30" spans="2:9" ht="15" customHeight="1" x14ac:dyDescent="0.2">
      <c r="B30" t="s">
        <v>66</v>
      </c>
      <c r="C30" s="12">
        <v>199</v>
      </c>
      <c r="D30" s="8">
        <v>5.52</v>
      </c>
      <c r="E30" s="12">
        <v>156</v>
      </c>
      <c r="F30" s="8">
        <v>7.14</v>
      </c>
      <c r="G30" s="12">
        <v>42</v>
      </c>
      <c r="H30" s="8">
        <v>3.02</v>
      </c>
      <c r="I30" s="12">
        <v>1</v>
      </c>
    </row>
    <row r="31" spans="2:9" ht="15" customHeight="1" x14ac:dyDescent="0.2">
      <c r="B31" t="s">
        <v>60</v>
      </c>
      <c r="C31" s="12">
        <v>155</v>
      </c>
      <c r="D31" s="8">
        <v>4.3</v>
      </c>
      <c r="E31" s="12">
        <v>89</v>
      </c>
      <c r="F31" s="8">
        <v>4.07</v>
      </c>
      <c r="G31" s="12">
        <v>66</v>
      </c>
      <c r="H31" s="8">
        <v>4.74</v>
      </c>
      <c r="I31" s="12">
        <v>0</v>
      </c>
    </row>
    <row r="32" spans="2:9" ht="15" customHeight="1" x14ac:dyDescent="0.2">
      <c r="B32" t="s">
        <v>76</v>
      </c>
      <c r="C32" s="12">
        <v>104</v>
      </c>
      <c r="D32" s="8">
        <v>2.89</v>
      </c>
      <c r="E32" s="12">
        <v>100</v>
      </c>
      <c r="F32" s="8">
        <v>4.57</v>
      </c>
      <c r="G32" s="12">
        <v>4</v>
      </c>
      <c r="H32" s="8">
        <v>0.28999999999999998</v>
      </c>
      <c r="I32" s="12">
        <v>0</v>
      </c>
    </row>
    <row r="33" spans="2:9" ht="15" customHeight="1" x14ac:dyDescent="0.2">
      <c r="B33" t="s">
        <v>67</v>
      </c>
      <c r="C33" s="12">
        <v>101</v>
      </c>
      <c r="D33" s="8">
        <v>2.8</v>
      </c>
      <c r="E33" s="12">
        <v>60</v>
      </c>
      <c r="F33" s="8">
        <v>2.74</v>
      </c>
      <c r="G33" s="12">
        <v>41</v>
      </c>
      <c r="H33" s="8">
        <v>2.95</v>
      </c>
      <c r="I33" s="12">
        <v>0</v>
      </c>
    </row>
    <row r="34" spans="2:9" ht="15" customHeight="1" x14ac:dyDescent="0.2">
      <c r="B34" t="s">
        <v>61</v>
      </c>
      <c r="C34" s="12">
        <v>94</v>
      </c>
      <c r="D34" s="8">
        <v>2.61</v>
      </c>
      <c r="E34" s="12">
        <v>43</v>
      </c>
      <c r="F34" s="8">
        <v>1.97</v>
      </c>
      <c r="G34" s="12">
        <v>51</v>
      </c>
      <c r="H34" s="8">
        <v>3.66</v>
      </c>
      <c r="I34" s="12">
        <v>0</v>
      </c>
    </row>
    <row r="35" spans="2:9" ht="15" customHeight="1" x14ac:dyDescent="0.2">
      <c r="B35" t="s">
        <v>65</v>
      </c>
      <c r="C35" s="12">
        <v>84</v>
      </c>
      <c r="D35" s="8">
        <v>2.33</v>
      </c>
      <c r="E35" s="12">
        <v>53</v>
      </c>
      <c r="F35" s="8">
        <v>2.42</v>
      </c>
      <c r="G35" s="12">
        <v>31</v>
      </c>
      <c r="H35" s="8">
        <v>2.23</v>
      </c>
      <c r="I35" s="12">
        <v>0</v>
      </c>
    </row>
    <row r="36" spans="2:9" ht="15" customHeight="1" x14ac:dyDescent="0.2">
      <c r="B36" t="s">
        <v>71</v>
      </c>
      <c r="C36" s="12">
        <v>77</v>
      </c>
      <c r="D36" s="8">
        <v>2.14</v>
      </c>
      <c r="E36" s="12">
        <v>46</v>
      </c>
      <c r="F36" s="8">
        <v>2.1</v>
      </c>
      <c r="G36" s="12">
        <v>31</v>
      </c>
      <c r="H36" s="8">
        <v>2.23</v>
      </c>
      <c r="I36" s="12">
        <v>0</v>
      </c>
    </row>
    <row r="37" spans="2:9" ht="15" customHeight="1" x14ac:dyDescent="0.2">
      <c r="B37" t="s">
        <v>75</v>
      </c>
      <c r="C37" s="12">
        <v>70</v>
      </c>
      <c r="D37" s="8">
        <v>1.94</v>
      </c>
      <c r="E37" s="12">
        <v>41</v>
      </c>
      <c r="F37" s="8">
        <v>1.88</v>
      </c>
      <c r="G37" s="12">
        <v>17</v>
      </c>
      <c r="H37" s="8">
        <v>1.22</v>
      </c>
      <c r="I37" s="12">
        <v>0</v>
      </c>
    </row>
    <row r="38" spans="2:9" ht="15" customHeight="1" x14ac:dyDescent="0.2">
      <c r="B38" t="s">
        <v>63</v>
      </c>
      <c r="C38" s="12">
        <v>66</v>
      </c>
      <c r="D38" s="8">
        <v>1.83</v>
      </c>
      <c r="E38" s="12">
        <v>24</v>
      </c>
      <c r="F38" s="8">
        <v>1.1000000000000001</v>
      </c>
      <c r="G38" s="12">
        <v>42</v>
      </c>
      <c r="H38" s="8">
        <v>3.02</v>
      </c>
      <c r="I38" s="12">
        <v>0</v>
      </c>
    </row>
    <row r="39" spans="2:9" ht="15" customHeight="1" x14ac:dyDescent="0.2">
      <c r="B39" t="s">
        <v>82</v>
      </c>
      <c r="C39" s="12">
        <v>66</v>
      </c>
      <c r="D39" s="8">
        <v>1.83</v>
      </c>
      <c r="E39" s="12">
        <v>25</v>
      </c>
      <c r="F39" s="8">
        <v>1.1399999999999999</v>
      </c>
      <c r="G39" s="12">
        <v>41</v>
      </c>
      <c r="H39" s="8">
        <v>2.95</v>
      </c>
      <c r="I39" s="12">
        <v>0</v>
      </c>
    </row>
    <row r="40" spans="2:9" ht="15" customHeight="1" x14ac:dyDescent="0.2">
      <c r="B40" t="s">
        <v>72</v>
      </c>
      <c r="C40" s="12">
        <v>60</v>
      </c>
      <c r="D40" s="8">
        <v>1.67</v>
      </c>
      <c r="E40" s="12">
        <v>41</v>
      </c>
      <c r="F40" s="8">
        <v>1.88</v>
      </c>
      <c r="G40" s="12">
        <v>18</v>
      </c>
      <c r="H40" s="8">
        <v>1.29</v>
      </c>
      <c r="I40" s="12">
        <v>0</v>
      </c>
    </row>
    <row r="41" spans="2:9" ht="15" customHeight="1" x14ac:dyDescent="0.2">
      <c r="B41" t="s">
        <v>83</v>
      </c>
      <c r="C41" s="12">
        <v>55</v>
      </c>
      <c r="D41" s="8">
        <v>1.53</v>
      </c>
      <c r="E41" s="12">
        <v>24</v>
      </c>
      <c r="F41" s="8">
        <v>1.1000000000000001</v>
      </c>
      <c r="G41" s="12">
        <v>31</v>
      </c>
      <c r="H41" s="8">
        <v>2.23</v>
      </c>
      <c r="I41" s="12">
        <v>0</v>
      </c>
    </row>
    <row r="42" spans="2:9" ht="15" customHeight="1" x14ac:dyDescent="0.2">
      <c r="B42" t="s">
        <v>81</v>
      </c>
      <c r="C42" s="12">
        <v>45</v>
      </c>
      <c r="D42" s="8">
        <v>1.25</v>
      </c>
      <c r="E42" s="12">
        <v>16</v>
      </c>
      <c r="F42" s="8">
        <v>0.73</v>
      </c>
      <c r="G42" s="12">
        <v>29</v>
      </c>
      <c r="H42" s="8">
        <v>2.08</v>
      </c>
      <c r="I42" s="12">
        <v>0</v>
      </c>
    </row>
    <row r="43" spans="2:9" ht="15" customHeight="1" x14ac:dyDescent="0.2">
      <c r="B43" t="s">
        <v>78</v>
      </c>
      <c r="C43" s="12">
        <v>45</v>
      </c>
      <c r="D43" s="8">
        <v>1.25</v>
      </c>
      <c r="E43" s="12">
        <v>36</v>
      </c>
      <c r="F43" s="8">
        <v>1.65</v>
      </c>
      <c r="G43" s="12">
        <v>9</v>
      </c>
      <c r="H43" s="8">
        <v>0.65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136</v>
      </c>
      <c r="C47" s="12">
        <v>180</v>
      </c>
      <c r="D47" s="8">
        <v>5</v>
      </c>
      <c r="E47" s="12">
        <v>170</v>
      </c>
      <c r="F47" s="8">
        <v>7.78</v>
      </c>
      <c r="G47" s="12">
        <v>10</v>
      </c>
      <c r="H47" s="8">
        <v>0.72</v>
      </c>
      <c r="I47" s="12">
        <v>0</v>
      </c>
    </row>
    <row r="48" spans="2:9" ht="15" customHeight="1" x14ac:dyDescent="0.2">
      <c r="B48" t="s">
        <v>131</v>
      </c>
      <c r="C48" s="12">
        <v>129</v>
      </c>
      <c r="D48" s="8">
        <v>3.58</v>
      </c>
      <c r="E48" s="12">
        <v>85</v>
      </c>
      <c r="F48" s="8">
        <v>3.89</v>
      </c>
      <c r="G48" s="12">
        <v>44</v>
      </c>
      <c r="H48" s="8">
        <v>3.16</v>
      </c>
      <c r="I48" s="12">
        <v>0</v>
      </c>
    </row>
    <row r="49" spans="2:9" ht="15" customHeight="1" x14ac:dyDescent="0.2">
      <c r="B49" t="s">
        <v>135</v>
      </c>
      <c r="C49" s="12">
        <v>126</v>
      </c>
      <c r="D49" s="8">
        <v>3.5</v>
      </c>
      <c r="E49" s="12">
        <v>123</v>
      </c>
      <c r="F49" s="8">
        <v>5.63</v>
      </c>
      <c r="G49" s="12">
        <v>3</v>
      </c>
      <c r="H49" s="8">
        <v>0.22</v>
      </c>
      <c r="I49" s="12">
        <v>0</v>
      </c>
    </row>
    <row r="50" spans="2:9" ht="15" customHeight="1" x14ac:dyDescent="0.2">
      <c r="B50" t="s">
        <v>132</v>
      </c>
      <c r="C50" s="12">
        <v>114</v>
      </c>
      <c r="D50" s="8">
        <v>3.16</v>
      </c>
      <c r="E50" s="12">
        <v>95</v>
      </c>
      <c r="F50" s="8">
        <v>4.3499999999999996</v>
      </c>
      <c r="G50" s="12">
        <v>19</v>
      </c>
      <c r="H50" s="8">
        <v>1.36</v>
      </c>
      <c r="I50" s="12">
        <v>0</v>
      </c>
    </row>
    <row r="51" spans="2:9" ht="15" customHeight="1" x14ac:dyDescent="0.2">
      <c r="B51" t="s">
        <v>146</v>
      </c>
      <c r="C51" s="12">
        <v>97</v>
      </c>
      <c r="D51" s="8">
        <v>2.69</v>
      </c>
      <c r="E51" s="12">
        <v>60</v>
      </c>
      <c r="F51" s="8">
        <v>2.74</v>
      </c>
      <c r="G51" s="12">
        <v>37</v>
      </c>
      <c r="H51" s="8">
        <v>2.66</v>
      </c>
      <c r="I51" s="12">
        <v>0</v>
      </c>
    </row>
    <row r="52" spans="2:9" ht="15" customHeight="1" x14ac:dyDescent="0.2">
      <c r="B52" t="s">
        <v>143</v>
      </c>
      <c r="C52" s="12">
        <v>80</v>
      </c>
      <c r="D52" s="8">
        <v>2.2200000000000002</v>
      </c>
      <c r="E52" s="12">
        <v>48</v>
      </c>
      <c r="F52" s="8">
        <v>2.2000000000000002</v>
      </c>
      <c r="G52" s="12">
        <v>32</v>
      </c>
      <c r="H52" s="8">
        <v>2.2999999999999998</v>
      </c>
      <c r="I52" s="12">
        <v>0</v>
      </c>
    </row>
    <row r="53" spans="2:9" ht="15" customHeight="1" x14ac:dyDescent="0.2">
      <c r="B53" t="s">
        <v>122</v>
      </c>
      <c r="C53" s="12">
        <v>69</v>
      </c>
      <c r="D53" s="8">
        <v>1.92</v>
      </c>
      <c r="E53" s="12">
        <v>48</v>
      </c>
      <c r="F53" s="8">
        <v>2.2000000000000002</v>
      </c>
      <c r="G53" s="12">
        <v>21</v>
      </c>
      <c r="H53" s="8">
        <v>1.51</v>
      </c>
      <c r="I53" s="12">
        <v>0</v>
      </c>
    </row>
    <row r="54" spans="2:9" ht="15" customHeight="1" x14ac:dyDescent="0.2">
      <c r="B54" t="s">
        <v>129</v>
      </c>
      <c r="C54" s="12">
        <v>69</v>
      </c>
      <c r="D54" s="8">
        <v>1.92</v>
      </c>
      <c r="E54" s="12">
        <v>47</v>
      </c>
      <c r="F54" s="8">
        <v>2.15</v>
      </c>
      <c r="G54" s="12">
        <v>22</v>
      </c>
      <c r="H54" s="8">
        <v>1.58</v>
      </c>
      <c r="I54" s="12">
        <v>0</v>
      </c>
    </row>
    <row r="55" spans="2:9" ht="15" customHeight="1" x14ac:dyDescent="0.2">
      <c r="B55" t="s">
        <v>144</v>
      </c>
      <c r="C55" s="12">
        <v>61</v>
      </c>
      <c r="D55" s="8">
        <v>1.69</v>
      </c>
      <c r="E55" s="12">
        <v>37</v>
      </c>
      <c r="F55" s="8">
        <v>1.69</v>
      </c>
      <c r="G55" s="12">
        <v>24</v>
      </c>
      <c r="H55" s="8">
        <v>1.72</v>
      </c>
      <c r="I55" s="12">
        <v>0</v>
      </c>
    </row>
    <row r="56" spans="2:9" ht="15" customHeight="1" x14ac:dyDescent="0.2">
      <c r="B56" t="s">
        <v>127</v>
      </c>
      <c r="C56" s="12">
        <v>61</v>
      </c>
      <c r="D56" s="8">
        <v>1.69</v>
      </c>
      <c r="E56" s="12">
        <v>37</v>
      </c>
      <c r="F56" s="8">
        <v>1.69</v>
      </c>
      <c r="G56" s="12">
        <v>24</v>
      </c>
      <c r="H56" s="8">
        <v>1.72</v>
      </c>
      <c r="I56" s="12">
        <v>0</v>
      </c>
    </row>
    <row r="57" spans="2:9" ht="15" customHeight="1" x14ac:dyDescent="0.2">
      <c r="B57" t="s">
        <v>138</v>
      </c>
      <c r="C57" s="12">
        <v>61</v>
      </c>
      <c r="D57" s="8">
        <v>1.69</v>
      </c>
      <c r="E57" s="12">
        <v>59</v>
      </c>
      <c r="F57" s="8">
        <v>2.7</v>
      </c>
      <c r="G57" s="12">
        <v>2</v>
      </c>
      <c r="H57" s="8">
        <v>0.14000000000000001</v>
      </c>
      <c r="I57" s="12">
        <v>0</v>
      </c>
    </row>
    <row r="58" spans="2:9" ht="15" customHeight="1" x14ac:dyDescent="0.2">
      <c r="B58" t="s">
        <v>128</v>
      </c>
      <c r="C58" s="12">
        <v>58</v>
      </c>
      <c r="D58" s="8">
        <v>1.61</v>
      </c>
      <c r="E58" s="12">
        <v>17</v>
      </c>
      <c r="F58" s="8">
        <v>0.78</v>
      </c>
      <c r="G58" s="12">
        <v>41</v>
      </c>
      <c r="H58" s="8">
        <v>2.95</v>
      </c>
      <c r="I58" s="12">
        <v>0</v>
      </c>
    </row>
    <row r="59" spans="2:9" ht="15" customHeight="1" x14ac:dyDescent="0.2">
      <c r="B59" t="s">
        <v>125</v>
      </c>
      <c r="C59" s="12">
        <v>57</v>
      </c>
      <c r="D59" s="8">
        <v>1.58</v>
      </c>
      <c r="E59" s="12">
        <v>50</v>
      </c>
      <c r="F59" s="8">
        <v>2.29</v>
      </c>
      <c r="G59" s="12">
        <v>7</v>
      </c>
      <c r="H59" s="8">
        <v>0.5</v>
      </c>
      <c r="I59" s="12">
        <v>0</v>
      </c>
    </row>
    <row r="60" spans="2:9" ht="15" customHeight="1" x14ac:dyDescent="0.2">
      <c r="B60" t="s">
        <v>126</v>
      </c>
      <c r="C60" s="12">
        <v>57</v>
      </c>
      <c r="D60" s="8">
        <v>1.58</v>
      </c>
      <c r="E60" s="12">
        <v>44</v>
      </c>
      <c r="F60" s="8">
        <v>2.0099999999999998</v>
      </c>
      <c r="G60" s="12">
        <v>13</v>
      </c>
      <c r="H60" s="8">
        <v>0.93</v>
      </c>
      <c r="I60" s="12">
        <v>0</v>
      </c>
    </row>
    <row r="61" spans="2:9" ht="15" customHeight="1" x14ac:dyDescent="0.2">
      <c r="B61" t="s">
        <v>133</v>
      </c>
      <c r="C61" s="12">
        <v>56</v>
      </c>
      <c r="D61" s="8">
        <v>1.55</v>
      </c>
      <c r="E61" s="12">
        <v>56</v>
      </c>
      <c r="F61" s="8">
        <v>2.56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148</v>
      </c>
      <c r="C62" s="12">
        <v>54</v>
      </c>
      <c r="D62" s="8">
        <v>1.5</v>
      </c>
      <c r="E62" s="12">
        <v>40</v>
      </c>
      <c r="F62" s="8">
        <v>1.83</v>
      </c>
      <c r="G62" s="12">
        <v>13</v>
      </c>
      <c r="H62" s="8">
        <v>0.93</v>
      </c>
      <c r="I62" s="12">
        <v>1</v>
      </c>
    </row>
    <row r="63" spans="2:9" ht="15" customHeight="1" x14ac:dyDescent="0.2">
      <c r="B63" t="s">
        <v>147</v>
      </c>
      <c r="C63" s="12">
        <v>52</v>
      </c>
      <c r="D63" s="8">
        <v>1.44</v>
      </c>
      <c r="E63" s="12">
        <v>23</v>
      </c>
      <c r="F63" s="8">
        <v>1.05</v>
      </c>
      <c r="G63" s="12">
        <v>29</v>
      </c>
      <c r="H63" s="8">
        <v>2.08</v>
      </c>
      <c r="I63" s="12">
        <v>0</v>
      </c>
    </row>
    <row r="64" spans="2:9" ht="15" customHeight="1" x14ac:dyDescent="0.2">
      <c r="B64" t="s">
        <v>120</v>
      </c>
      <c r="C64" s="12">
        <v>50</v>
      </c>
      <c r="D64" s="8">
        <v>1.39</v>
      </c>
      <c r="E64" s="12">
        <v>9</v>
      </c>
      <c r="F64" s="8">
        <v>0.41</v>
      </c>
      <c r="G64" s="12">
        <v>41</v>
      </c>
      <c r="H64" s="8">
        <v>2.95</v>
      </c>
      <c r="I64" s="12">
        <v>0</v>
      </c>
    </row>
    <row r="65" spans="2:9" ht="15" customHeight="1" x14ac:dyDescent="0.2">
      <c r="B65" t="s">
        <v>145</v>
      </c>
      <c r="C65" s="12">
        <v>50</v>
      </c>
      <c r="D65" s="8">
        <v>1.39</v>
      </c>
      <c r="E65" s="12">
        <v>25</v>
      </c>
      <c r="F65" s="8">
        <v>1.1399999999999999</v>
      </c>
      <c r="G65" s="12">
        <v>25</v>
      </c>
      <c r="H65" s="8">
        <v>1.8</v>
      </c>
      <c r="I65" s="12">
        <v>0</v>
      </c>
    </row>
    <row r="66" spans="2:9" ht="15" customHeight="1" x14ac:dyDescent="0.2">
      <c r="B66" t="s">
        <v>123</v>
      </c>
      <c r="C66" s="12">
        <v>49</v>
      </c>
      <c r="D66" s="8">
        <v>1.36</v>
      </c>
      <c r="E66" s="12">
        <v>24</v>
      </c>
      <c r="F66" s="8">
        <v>1.1000000000000001</v>
      </c>
      <c r="G66" s="12">
        <v>25</v>
      </c>
      <c r="H66" s="8">
        <v>1.8</v>
      </c>
      <c r="I66" s="12">
        <v>0</v>
      </c>
    </row>
    <row r="68" spans="2:9" ht="15" customHeight="1" x14ac:dyDescent="0.2">
      <c r="B68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8B6A8-26C5-44D8-945A-6A52E89D1CB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250</v>
      </c>
    </row>
    <row r="4" spans="2:9" ht="33" customHeight="1" x14ac:dyDescent="0.2">
      <c r="B4" t="s">
        <v>242</v>
      </c>
      <c r="C4" s="10" t="s">
        <v>52</v>
      </c>
      <c r="D4" s="10" t="s">
        <v>53</v>
      </c>
      <c r="E4" s="10" t="s">
        <v>54</v>
      </c>
      <c r="F4" s="10" t="s">
        <v>55</v>
      </c>
      <c r="G4" s="10" t="s">
        <v>56</v>
      </c>
      <c r="H4" s="10" t="s">
        <v>57</v>
      </c>
      <c r="I4" s="10" t="s">
        <v>58</v>
      </c>
    </row>
    <row r="5" spans="2:9" ht="15" customHeight="1" x14ac:dyDescent="0.2">
      <c r="B5" t="s">
        <v>36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37</v>
      </c>
      <c r="C6" s="12">
        <v>664</v>
      </c>
      <c r="D6" s="8">
        <v>14.02</v>
      </c>
      <c r="E6" s="12">
        <v>220</v>
      </c>
      <c r="F6" s="8">
        <v>9.32</v>
      </c>
      <c r="G6" s="12">
        <v>444</v>
      </c>
      <c r="H6" s="8">
        <v>18.95</v>
      </c>
      <c r="I6" s="12">
        <v>0</v>
      </c>
    </row>
    <row r="7" spans="2:9" ht="15" customHeight="1" x14ac:dyDescent="0.2">
      <c r="B7" t="s">
        <v>38</v>
      </c>
      <c r="C7" s="12">
        <v>676</v>
      </c>
      <c r="D7" s="8">
        <v>14.28</v>
      </c>
      <c r="E7" s="12">
        <v>226</v>
      </c>
      <c r="F7" s="8">
        <v>9.57</v>
      </c>
      <c r="G7" s="12">
        <v>450</v>
      </c>
      <c r="H7" s="8">
        <v>19.21</v>
      </c>
      <c r="I7" s="12">
        <v>0</v>
      </c>
    </row>
    <row r="8" spans="2:9" ht="15" customHeight="1" x14ac:dyDescent="0.2">
      <c r="B8" t="s">
        <v>39</v>
      </c>
      <c r="C8" s="12">
        <v>31</v>
      </c>
      <c r="D8" s="8">
        <v>0.65</v>
      </c>
      <c r="E8" s="12">
        <v>0</v>
      </c>
      <c r="F8" s="8">
        <v>0</v>
      </c>
      <c r="G8" s="12">
        <v>31</v>
      </c>
      <c r="H8" s="8">
        <v>1.32</v>
      </c>
      <c r="I8" s="12">
        <v>0</v>
      </c>
    </row>
    <row r="9" spans="2:9" ht="15" customHeight="1" x14ac:dyDescent="0.2">
      <c r="B9" t="s">
        <v>40</v>
      </c>
      <c r="C9" s="12">
        <v>20</v>
      </c>
      <c r="D9" s="8">
        <v>0.42</v>
      </c>
      <c r="E9" s="12">
        <v>0</v>
      </c>
      <c r="F9" s="8">
        <v>0</v>
      </c>
      <c r="G9" s="12">
        <v>20</v>
      </c>
      <c r="H9" s="8">
        <v>0.85</v>
      </c>
      <c r="I9" s="12">
        <v>0</v>
      </c>
    </row>
    <row r="10" spans="2:9" ht="15" customHeight="1" x14ac:dyDescent="0.2">
      <c r="B10" t="s">
        <v>41</v>
      </c>
      <c r="C10" s="12">
        <v>52</v>
      </c>
      <c r="D10" s="8">
        <v>1.1000000000000001</v>
      </c>
      <c r="E10" s="12">
        <v>1</v>
      </c>
      <c r="F10" s="8">
        <v>0.04</v>
      </c>
      <c r="G10" s="12">
        <v>49</v>
      </c>
      <c r="H10" s="8">
        <v>2.09</v>
      </c>
      <c r="I10" s="12">
        <v>1</v>
      </c>
    </row>
    <row r="11" spans="2:9" ht="15" customHeight="1" x14ac:dyDescent="0.2">
      <c r="B11" t="s">
        <v>42</v>
      </c>
      <c r="C11" s="12">
        <v>1056</v>
      </c>
      <c r="D11" s="8">
        <v>22.3</v>
      </c>
      <c r="E11" s="12">
        <v>447</v>
      </c>
      <c r="F11" s="8">
        <v>18.93</v>
      </c>
      <c r="G11" s="12">
        <v>609</v>
      </c>
      <c r="H11" s="8">
        <v>25.99</v>
      </c>
      <c r="I11" s="12">
        <v>0</v>
      </c>
    </row>
    <row r="12" spans="2:9" ht="15" customHeight="1" x14ac:dyDescent="0.2">
      <c r="B12" t="s">
        <v>43</v>
      </c>
      <c r="C12" s="12">
        <v>37</v>
      </c>
      <c r="D12" s="8">
        <v>0.78</v>
      </c>
      <c r="E12" s="12">
        <v>4</v>
      </c>
      <c r="F12" s="8">
        <v>0.17</v>
      </c>
      <c r="G12" s="12">
        <v>33</v>
      </c>
      <c r="H12" s="8">
        <v>1.41</v>
      </c>
      <c r="I12" s="12">
        <v>0</v>
      </c>
    </row>
    <row r="13" spans="2:9" ht="15" customHeight="1" x14ac:dyDescent="0.2">
      <c r="B13" t="s">
        <v>44</v>
      </c>
      <c r="C13" s="12">
        <v>433</v>
      </c>
      <c r="D13" s="8">
        <v>9.14</v>
      </c>
      <c r="E13" s="12">
        <v>220</v>
      </c>
      <c r="F13" s="8">
        <v>9.32</v>
      </c>
      <c r="G13" s="12">
        <v>213</v>
      </c>
      <c r="H13" s="8">
        <v>9.09</v>
      </c>
      <c r="I13" s="12">
        <v>0</v>
      </c>
    </row>
    <row r="14" spans="2:9" ht="15" customHeight="1" x14ac:dyDescent="0.2">
      <c r="B14" t="s">
        <v>45</v>
      </c>
      <c r="C14" s="12">
        <v>231</v>
      </c>
      <c r="D14" s="8">
        <v>4.88</v>
      </c>
      <c r="E14" s="12">
        <v>133</v>
      </c>
      <c r="F14" s="8">
        <v>5.63</v>
      </c>
      <c r="G14" s="12">
        <v>96</v>
      </c>
      <c r="H14" s="8">
        <v>4.0999999999999996</v>
      </c>
      <c r="I14" s="12">
        <v>1</v>
      </c>
    </row>
    <row r="15" spans="2:9" ht="15" customHeight="1" x14ac:dyDescent="0.2">
      <c r="B15" t="s">
        <v>46</v>
      </c>
      <c r="C15" s="12">
        <v>371</v>
      </c>
      <c r="D15" s="8">
        <v>7.84</v>
      </c>
      <c r="E15" s="12">
        <v>307</v>
      </c>
      <c r="F15" s="8">
        <v>13</v>
      </c>
      <c r="G15" s="12">
        <v>64</v>
      </c>
      <c r="H15" s="8">
        <v>2.73</v>
      </c>
      <c r="I15" s="12">
        <v>0</v>
      </c>
    </row>
    <row r="16" spans="2:9" ht="15" customHeight="1" x14ac:dyDescent="0.2">
      <c r="B16" t="s">
        <v>47</v>
      </c>
      <c r="C16" s="12">
        <v>597</v>
      </c>
      <c r="D16" s="8">
        <v>12.61</v>
      </c>
      <c r="E16" s="12">
        <v>478</v>
      </c>
      <c r="F16" s="8">
        <v>20.25</v>
      </c>
      <c r="G16" s="12">
        <v>114</v>
      </c>
      <c r="H16" s="8">
        <v>4.87</v>
      </c>
      <c r="I16" s="12">
        <v>2</v>
      </c>
    </row>
    <row r="17" spans="2:9" ht="15" customHeight="1" x14ac:dyDescent="0.2">
      <c r="B17" t="s">
        <v>48</v>
      </c>
      <c r="C17" s="12">
        <v>149</v>
      </c>
      <c r="D17" s="8">
        <v>3.15</v>
      </c>
      <c r="E17" s="12">
        <v>100</v>
      </c>
      <c r="F17" s="8">
        <v>4.24</v>
      </c>
      <c r="G17" s="12">
        <v>33</v>
      </c>
      <c r="H17" s="8">
        <v>1.41</v>
      </c>
      <c r="I17" s="12">
        <v>0</v>
      </c>
    </row>
    <row r="18" spans="2:9" ht="15" customHeight="1" x14ac:dyDescent="0.2">
      <c r="B18" t="s">
        <v>49</v>
      </c>
      <c r="C18" s="12">
        <v>190</v>
      </c>
      <c r="D18" s="8">
        <v>4.01</v>
      </c>
      <c r="E18" s="12">
        <v>110</v>
      </c>
      <c r="F18" s="8">
        <v>4.66</v>
      </c>
      <c r="G18" s="12">
        <v>76</v>
      </c>
      <c r="H18" s="8">
        <v>3.24</v>
      </c>
      <c r="I18" s="12">
        <v>2</v>
      </c>
    </row>
    <row r="19" spans="2:9" ht="15" customHeight="1" x14ac:dyDescent="0.2">
      <c r="B19" t="s">
        <v>50</v>
      </c>
      <c r="C19" s="12">
        <v>228</v>
      </c>
      <c r="D19" s="8">
        <v>4.82</v>
      </c>
      <c r="E19" s="12">
        <v>115</v>
      </c>
      <c r="F19" s="8">
        <v>4.87</v>
      </c>
      <c r="G19" s="12">
        <v>111</v>
      </c>
      <c r="H19" s="8">
        <v>4.74</v>
      </c>
      <c r="I19" s="12">
        <v>1</v>
      </c>
    </row>
    <row r="20" spans="2:9" ht="15" customHeight="1" x14ac:dyDescent="0.2">
      <c r="B20" s="9" t="s">
        <v>243</v>
      </c>
      <c r="C20" s="12">
        <f>SUM(LTBL_10204[総数／事業所数])</f>
        <v>4735</v>
      </c>
      <c r="E20" s="12">
        <f>SUBTOTAL(109,LTBL_10204[個人／事業所数])</f>
        <v>2361</v>
      </c>
      <c r="G20" s="12">
        <f>SUBTOTAL(109,LTBL_10204[法人／事業所数])</f>
        <v>2343</v>
      </c>
      <c r="I20" s="12">
        <f>SUBTOTAL(109,LTBL_10204[法人以外の団体／事業所数])</f>
        <v>7</v>
      </c>
    </row>
    <row r="21" spans="2:9" ht="15" customHeight="1" x14ac:dyDescent="0.2">
      <c r="E21" s="11">
        <f>LTBL_10204[[#Totals],[個人／事業所数]]/LTBL_10204[[#Totals],[総数／事業所数]]</f>
        <v>0.4986272439281943</v>
      </c>
      <c r="G21" s="11">
        <f>LTBL_10204[[#Totals],[法人／事業所数]]/LTBL_10204[[#Totals],[総数／事業所数]]</f>
        <v>0.49482576557550156</v>
      </c>
      <c r="I21" s="11">
        <f>LTBL_10204[[#Totals],[法人以外の団体／事業所数]]/LTBL_10204[[#Totals],[総数／事業所数]]</f>
        <v>1.4783526927138332E-3</v>
      </c>
    </row>
    <row r="23" spans="2:9" ht="33" customHeight="1" x14ac:dyDescent="0.2">
      <c r="B23" t="s">
        <v>244</v>
      </c>
      <c r="C23" s="10" t="s">
        <v>52</v>
      </c>
      <c r="D23" s="10" t="s">
        <v>53</v>
      </c>
      <c r="E23" s="10" t="s">
        <v>54</v>
      </c>
      <c r="F23" s="10" t="s">
        <v>55</v>
      </c>
      <c r="G23" s="10" t="s">
        <v>56</v>
      </c>
      <c r="H23" s="10" t="s">
        <v>57</v>
      </c>
      <c r="I23" s="10" t="s">
        <v>58</v>
      </c>
    </row>
    <row r="24" spans="2:9" ht="15" customHeight="1" x14ac:dyDescent="0.2">
      <c r="B24" t="s">
        <v>74</v>
      </c>
      <c r="C24" s="12">
        <v>525</v>
      </c>
      <c r="D24" s="8">
        <v>11.09</v>
      </c>
      <c r="E24" s="12">
        <v>448</v>
      </c>
      <c r="F24" s="8">
        <v>18.98</v>
      </c>
      <c r="G24" s="12">
        <v>77</v>
      </c>
      <c r="H24" s="8">
        <v>3.29</v>
      </c>
      <c r="I24" s="12">
        <v>0</v>
      </c>
    </row>
    <row r="25" spans="2:9" ht="15" customHeight="1" x14ac:dyDescent="0.2">
      <c r="B25" t="s">
        <v>70</v>
      </c>
      <c r="C25" s="12">
        <v>346</v>
      </c>
      <c r="D25" s="8">
        <v>7.31</v>
      </c>
      <c r="E25" s="12">
        <v>207</v>
      </c>
      <c r="F25" s="8">
        <v>8.77</v>
      </c>
      <c r="G25" s="12">
        <v>139</v>
      </c>
      <c r="H25" s="8">
        <v>5.93</v>
      </c>
      <c r="I25" s="12">
        <v>0</v>
      </c>
    </row>
    <row r="26" spans="2:9" ht="15" customHeight="1" x14ac:dyDescent="0.2">
      <c r="B26" t="s">
        <v>73</v>
      </c>
      <c r="C26" s="12">
        <v>341</v>
      </c>
      <c r="D26" s="8">
        <v>7.2</v>
      </c>
      <c r="E26" s="12">
        <v>296</v>
      </c>
      <c r="F26" s="8">
        <v>12.54</v>
      </c>
      <c r="G26" s="12">
        <v>45</v>
      </c>
      <c r="H26" s="8">
        <v>1.92</v>
      </c>
      <c r="I26" s="12">
        <v>0</v>
      </c>
    </row>
    <row r="27" spans="2:9" ht="15" customHeight="1" x14ac:dyDescent="0.2">
      <c r="B27" t="s">
        <v>68</v>
      </c>
      <c r="C27" s="12">
        <v>286</v>
      </c>
      <c r="D27" s="8">
        <v>6.04</v>
      </c>
      <c r="E27" s="12">
        <v>130</v>
      </c>
      <c r="F27" s="8">
        <v>5.51</v>
      </c>
      <c r="G27" s="12">
        <v>156</v>
      </c>
      <c r="H27" s="8">
        <v>6.66</v>
      </c>
      <c r="I27" s="12">
        <v>0</v>
      </c>
    </row>
    <row r="28" spans="2:9" ht="15" customHeight="1" x14ac:dyDescent="0.2">
      <c r="B28" t="s">
        <v>59</v>
      </c>
      <c r="C28" s="12">
        <v>272</v>
      </c>
      <c r="D28" s="8">
        <v>5.74</v>
      </c>
      <c r="E28" s="12">
        <v>80</v>
      </c>
      <c r="F28" s="8">
        <v>3.39</v>
      </c>
      <c r="G28" s="12">
        <v>192</v>
      </c>
      <c r="H28" s="8">
        <v>8.19</v>
      </c>
      <c r="I28" s="12">
        <v>0</v>
      </c>
    </row>
    <row r="29" spans="2:9" ht="15" customHeight="1" x14ac:dyDescent="0.2">
      <c r="B29" t="s">
        <v>60</v>
      </c>
      <c r="C29" s="12">
        <v>229</v>
      </c>
      <c r="D29" s="8">
        <v>4.84</v>
      </c>
      <c r="E29" s="12">
        <v>93</v>
      </c>
      <c r="F29" s="8">
        <v>3.94</v>
      </c>
      <c r="G29" s="12">
        <v>136</v>
      </c>
      <c r="H29" s="8">
        <v>5.8</v>
      </c>
      <c r="I29" s="12">
        <v>0</v>
      </c>
    </row>
    <row r="30" spans="2:9" ht="15" customHeight="1" x14ac:dyDescent="0.2">
      <c r="B30" t="s">
        <v>67</v>
      </c>
      <c r="C30" s="12">
        <v>214</v>
      </c>
      <c r="D30" s="8">
        <v>4.5199999999999996</v>
      </c>
      <c r="E30" s="12">
        <v>103</v>
      </c>
      <c r="F30" s="8">
        <v>4.3600000000000003</v>
      </c>
      <c r="G30" s="12">
        <v>111</v>
      </c>
      <c r="H30" s="8">
        <v>4.74</v>
      </c>
      <c r="I30" s="12">
        <v>0</v>
      </c>
    </row>
    <row r="31" spans="2:9" ht="15" customHeight="1" x14ac:dyDescent="0.2">
      <c r="B31" t="s">
        <v>66</v>
      </c>
      <c r="C31" s="12">
        <v>176</v>
      </c>
      <c r="D31" s="8">
        <v>3.72</v>
      </c>
      <c r="E31" s="12">
        <v>114</v>
      </c>
      <c r="F31" s="8">
        <v>4.83</v>
      </c>
      <c r="G31" s="12">
        <v>62</v>
      </c>
      <c r="H31" s="8">
        <v>2.65</v>
      </c>
      <c r="I31" s="12">
        <v>0</v>
      </c>
    </row>
    <row r="32" spans="2:9" ht="15" customHeight="1" x14ac:dyDescent="0.2">
      <c r="B32" t="s">
        <v>61</v>
      </c>
      <c r="C32" s="12">
        <v>163</v>
      </c>
      <c r="D32" s="8">
        <v>3.44</v>
      </c>
      <c r="E32" s="12">
        <v>47</v>
      </c>
      <c r="F32" s="8">
        <v>1.99</v>
      </c>
      <c r="G32" s="12">
        <v>116</v>
      </c>
      <c r="H32" s="8">
        <v>4.95</v>
      </c>
      <c r="I32" s="12">
        <v>0</v>
      </c>
    </row>
    <row r="33" spans="2:9" ht="15" customHeight="1" x14ac:dyDescent="0.2">
      <c r="B33" t="s">
        <v>75</v>
      </c>
      <c r="C33" s="12">
        <v>149</v>
      </c>
      <c r="D33" s="8">
        <v>3.15</v>
      </c>
      <c r="E33" s="12">
        <v>100</v>
      </c>
      <c r="F33" s="8">
        <v>4.24</v>
      </c>
      <c r="G33" s="12">
        <v>33</v>
      </c>
      <c r="H33" s="8">
        <v>1.41</v>
      </c>
      <c r="I33" s="12">
        <v>0</v>
      </c>
    </row>
    <row r="34" spans="2:9" ht="15" customHeight="1" x14ac:dyDescent="0.2">
      <c r="B34" t="s">
        <v>63</v>
      </c>
      <c r="C34" s="12">
        <v>142</v>
      </c>
      <c r="D34" s="8">
        <v>3</v>
      </c>
      <c r="E34" s="12">
        <v>48</v>
      </c>
      <c r="F34" s="8">
        <v>2.0299999999999998</v>
      </c>
      <c r="G34" s="12">
        <v>94</v>
      </c>
      <c r="H34" s="8">
        <v>4.01</v>
      </c>
      <c r="I34" s="12">
        <v>0</v>
      </c>
    </row>
    <row r="35" spans="2:9" ht="15" customHeight="1" x14ac:dyDescent="0.2">
      <c r="B35" t="s">
        <v>71</v>
      </c>
      <c r="C35" s="12">
        <v>127</v>
      </c>
      <c r="D35" s="8">
        <v>2.68</v>
      </c>
      <c r="E35" s="12">
        <v>86</v>
      </c>
      <c r="F35" s="8">
        <v>3.64</v>
      </c>
      <c r="G35" s="12">
        <v>41</v>
      </c>
      <c r="H35" s="8">
        <v>1.75</v>
      </c>
      <c r="I35" s="12">
        <v>0</v>
      </c>
    </row>
    <row r="36" spans="2:9" ht="15" customHeight="1" x14ac:dyDescent="0.2">
      <c r="B36" t="s">
        <v>78</v>
      </c>
      <c r="C36" s="12">
        <v>124</v>
      </c>
      <c r="D36" s="8">
        <v>2.62</v>
      </c>
      <c r="E36" s="12">
        <v>91</v>
      </c>
      <c r="F36" s="8">
        <v>3.85</v>
      </c>
      <c r="G36" s="12">
        <v>33</v>
      </c>
      <c r="H36" s="8">
        <v>1.41</v>
      </c>
      <c r="I36" s="12">
        <v>0</v>
      </c>
    </row>
    <row r="37" spans="2:9" ht="15" customHeight="1" x14ac:dyDescent="0.2">
      <c r="B37" t="s">
        <v>76</v>
      </c>
      <c r="C37" s="12">
        <v>118</v>
      </c>
      <c r="D37" s="8">
        <v>2.4900000000000002</v>
      </c>
      <c r="E37" s="12">
        <v>104</v>
      </c>
      <c r="F37" s="8">
        <v>4.4000000000000004</v>
      </c>
      <c r="G37" s="12">
        <v>14</v>
      </c>
      <c r="H37" s="8">
        <v>0.6</v>
      </c>
      <c r="I37" s="12">
        <v>0</v>
      </c>
    </row>
    <row r="38" spans="2:9" ht="15" customHeight="1" x14ac:dyDescent="0.2">
      <c r="B38" t="s">
        <v>65</v>
      </c>
      <c r="C38" s="12">
        <v>105</v>
      </c>
      <c r="D38" s="8">
        <v>2.2200000000000002</v>
      </c>
      <c r="E38" s="12">
        <v>35</v>
      </c>
      <c r="F38" s="8">
        <v>1.48</v>
      </c>
      <c r="G38" s="12">
        <v>70</v>
      </c>
      <c r="H38" s="8">
        <v>2.99</v>
      </c>
      <c r="I38" s="12">
        <v>0</v>
      </c>
    </row>
    <row r="39" spans="2:9" ht="15" customHeight="1" x14ac:dyDescent="0.2">
      <c r="B39" t="s">
        <v>72</v>
      </c>
      <c r="C39" s="12">
        <v>97</v>
      </c>
      <c r="D39" s="8">
        <v>2.0499999999999998</v>
      </c>
      <c r="E39" s="12">
        <v>47</v>
      </c>
      <c r="F39" s="8">
        <v>1.99</v>
      </c>
      <c r="G39" s="12">
        <v>48</v>
      </c>
      <c r="H39" s="8">
        <v>2.0499999999999998</v>
      </c>
      <c r="I39" s="12">
        <v>1</v>
      </c>
    </row>
    <row r="40" spans="2:9" ht="15" customHeight="1" x14ac:dyDescent="0.2">
      <c r="B40" t="s">
        <v>82</v>
      </c>
      <c r="C40" s="12">
        <v>92</v>
      </c>
      <c r="D40" s="8">
        <v>1.94</v>
      </c>
      <c r="E40" s="12">
        <v>29</v>
      </c>
      <c r="F40" s="8">
        <v>1.23</v>
      </c>
      <c r="G40" s="12">
        <v>63</v>
      </c>
      <c r="H40" s="8">
        <v>2.69</v>
      </c>
      <c r="I40" s="12">
        <v>0</v>
      </c>
    </row>
    <row r="41" spans="2:9" ht="15" customHeight="1" x14ac:dyDescent="0.2">
      <c r="B41" t="s">
        <v>83</v>
      </c>
      <c r="C41" s="12">
        <v>72</v>
      </c>
      <c r="D41" s="8">
        <v>1.52</v>
      </c>
      <c r="E41" s="12">
        <v>21</v>
      </c>
      <c r="F41" s="8">
        <v>0.89</v>
      </c>
      <c r="G41" s="12">
        <v>51</v>
      </c>
      <c r="H41" s="8">
        <v>2.1800000000000002</v>
      </c>
      <c r="I41" s="12">
        <v>0</v>
      </c>
    </row>
    <row r="42" spans="2:9" ht="15" customHeight="1" x14ac:dyDescent="0.2">
      <c r="B42" t="s">
        <v>77</v>
      </c>
      <c r="C42" s="12">
        <v>72</v>
      </c>
      <c r="D42" s="8">
        <v>1.52</v>
      </c>
      <c r="E42" s="12">
        <v>6</v>
      </c>
      <c r="F42" s="8">
        <v>0.25</v>
      </c>
      <c r="G42" s="12">
        <v>62</v>
      </c>
      <c r="H42" s="8">
        <v>2.65</v>
      </c>
      <c r="I42" s="12">
        <v>2</v>
      </c>
    </row>
    <row r="43" spans="2:9" ht="15" customHeight="1" x14ac:dyDescent="0.2">
      <c r="B43" t="s">
        <v>69</v>
      </c>
      <c r="C43" s="12">
        <v>68</v>
      </c>
      <c r="D43" s="8">
        <v>1.44</v>
      </c>
      <c r="E43" s="12">
        <v>9</v>
      </c>
      <c r="F43" s="8">
        <v>0.38</v>
      </c>
      <c r="G43" s="12">
        <v>59</v>
      </c>
      <c r="H43" s="8">
        <v>2.52</v>
      </c>
      <c r="I43" s="12">
        <v>0</v>
      </c>
    </row>
    <row r="46" spans="2:9" ht="33" customHeight="1" x14ac:dyDescent="0.2">
      <c r="B46" t="s">
        <v>245</v>
      </c>
      <c r="C46" s="10" t="s">
        <v>52</v>
      </c>
      <c r="D46" s="10" t="s">
        <v>53</v>
      </c>
      <c r="E46" s="10" t="s">
        <v>54</v>
      </c>
      <c r="F46" s="10" t="s">
        <v>55</v>
      </c>
      <c r="G46" s="10" t="s">
        <v>56</v>
      </c>
      <c r="H46" s="10" t="s">
        <v>57</v>
      </c>
      <c r="I46" s="10" t="s">
        <v>58</v>
      </c>
    </row>
    <row r="47" spans="2:9" ht="15" customHeight="1" x14ac:dyDescent="0.2">
      <c r="B47" t="s">
        <v>136</v>
      </c>
      <c r="C47" s="12">
        <v>291</v>
      </c>
      <c r="D47" s="8">
        <v>6.15</v>
      </c>
      <c r="E47" s="12">
        <v>264</v>
      </c>
      <c r="F47" s="8">
        <v>11.18</v>
      </c>
      <c r="G47" s="12">
        <v>27</v>
      </c>
      <c r="H47" s="8">
        <v>1.1499999999999999</v>
      </c>
      <c r="I47" s="12">
        <v>0</v>
      </c>
    </row>
    <row r="48" spans="2:9" ht="15" customHeight="1" x14ac:dyDescent="0.2">
      <c r="B48" t="s">
        <v>131</v>
      </c>
      <c r="C48" s="12">
        <v>249</v>
      </c>
      <c r="D48" s="8">
        <v>5.26</v>
      </c>
      <c r="E48" s="12">
        <v>173</v>
      </c>
      <c r="F48" s="8">
        <v>7.33</v>
      </c>
      <c r="G48" s="12">
        <v>76</v>
      </c>
      <c r="H48" s="8">
        <v>3.24</v>
      </c>
      <c r="I48" s="12">
        <v>0</v>
      </c>
    </row>
    <row r="49" spans="2:9" ht="15" customHeight="1" x14ac:dyDescent="0.2">
      <c r="B49" t="s">
        <v>135</v>
      </c>
      <c r="C49" s="12">
        <v>152</v>
      </c>
      <c r="D49" s="8">
        <v>3.21</v>
      </c>
      <c r="E49" s="12">
        <v>146</v>
      </c>
      <c r="F49" s="8">
        <v>6.18</v>
      </c>
      <c r="G49" s="12">
        <v>6</v>
      </c>
      <c r="H49" s="8">
        <v>0.26</v>
      </c>
      <c r="I49" s="12">
        <v>0</v>
      </c>
    </row>
    <row r="50" spans="2:9" ht="15" customHeight="1" x14ac:dyDescent="0.2">
      <c r="B50" t="s">
        <v>127</v>
      </c>
      <c r="C50" s="12">
        <v>139</v>
      </c>
      <c r="D50" s="8">
        <v>2.94</v>
      </c>
      <c r="E50" s="12">
        <v>66</v>
      </c>
      <c r="F50" s="8">
        <v>2.8</v>
      </c>
      <c r="G50" s="12">
        <v>73</v>
      </c>
      <c r="H50" s="8">
        <v>3.12</v>
      </c>
      <c r="I50" s="12">
        <v>0</v>
      </c>
    </row>
    <row r="51" spans="2:9" ht="15" customHeight="1" x14ac:dyDescent="0.2">
      <c r="B51" t="s">
        <v>139</v>
      </c>
      <c r="C51" s="12">
        <v>124</v>
      </c>
      <c r="D51" s="8">
        <v>2.62</v>
      </c>
      <c r="E51" s="12">
        <v>91</v>
      </c>
      <c r="F51" s="8">
        <v>3.85</v>
      </c>
      <c r="G51" s="12">
        <v>33</v>
      </c>
      <c r="H51" s="8">
        <v>1.41</v>
      </c>
      <c r="I51" s="12">
        <v>0</v>
      </c>
    </row>
    <row r="52" spans="2:9" ht="15" customHeight="1" x14ac:dyDescent="0.2">
      <c r="B52" t="s">
        <v>132</v>
      </c>
      <c r="C52" s="12">
        <v>96</v>
      </c>
      <c r="D52" s="8">
        <v>2.0299999999999998</v>
      </c>
      <c r="E52" s="12">
        <v>68</v>
      </c>
      <c r="F52" s="8">
        <v>2.88</v>
      </c>
      <c r="G52" s="12">
        <v>28</v>
      </c>
      <c r="H52" s="8">
        <v>1.2</v>
      </c>
      <c r="I52" s="12">
        <v>0</v>
      </c>
    </row>
    <row r="53" spans="2:9" ht="15" customHeight="1" x14ac:dyDescent="0.2">
      <c r="B53" t="s">
        <v>122</v>
      </c>
      <c r="C53" s="12">
        <v>94</v>
      </c>
      <c r="D53" s="8">
        <v>1.99</v>
      </c>
      <c r="E53" s="12">
        <v>46</v>
      </c>
      <c r="F53" s="8">
        <v>1.95</v>
      </c>
      <c r="G53" s="12">
        <v>48</v>
      </c>
      <c r="H53" s="8">
        <v>2.0499999999999998</v>
      </c>
      <c r="I53" s="12">
        <v>0</v>
      </c>
    </row>
    <row r="54" spans="2:9" ht="15" customHeight="1" x14ac:dyDescent="0.2">
      <c r="B54" t="s">
        <v>138</v>
      </c>
      <c r="C54" s="12">
        <v>89</v>
      </c>
      <c r="D54" s="8">
        <v>1.88</v>
      </c>
      <c r="E54" s="12">
        <v>81</v>
      </c>
      <c r="F54" s="8">
        <v>3.43</v>
      </c>
      <c r="G54" s="12">
        <v>8</v>
      </c>
      <c r="H54" s="8">
        <v>0.34</v>
      </c>
      <c r="I54" s="12">
        <v>0</v>
      </c>
    </row>
    <row r="55" spans="2:9" ht="15" customHeight="1" x14ac:dyDescent="0.2">
      <c r="B55" t="s">
        <v>128</v>
      </c>
      <c r="C55" s="12">
        <v>83</v>
      </c>
      <c r="D55" s="8">
        <v>1.75</v>
      </c>
      <c r="E55" s="12">
        <v>22</v>
      </c>
      <c r="F55" s="8">
        <v>0.93</v>
      </c>
      <c r="G55" s="12">
        <v>61</v>
      </c>
      <c r="H55" s="8">
        <v>2.6</v>
      </c>
      <c r="I55" s="12">
        <v>0</v>
      </c>
    </row>
    <row r="56" spans="2:9" ht="15" customHeight="1" x14ac:dyDescent="0.2">
      <c r="B56" t="s">
        <v>137</v>
      </c>
      <c r="C56" s="12">
        <v>81</v>
      </c>
      <c r="D56" s="8">
        <v>1.71</v>
      </c>
      <c r="E56" s="12">
        <v>67</v>
      </c>
      <c r="F56" s="8">
        <v>2.84</v>
      </c>
      <c r="G56" s="12">
        <v>14</v>
      </c>
      <c r="H56" s="8">
        <v>0.6</v>
      </c>
      <c r="I56" s="12">
        <v>0</v>
      </c>
    </row>
    <row r="57" spans="2:9" ht="15" customHeight="1" x14ac:dyDescent="0.2">
      <c r="B57" t="s">
        <v>133</v>
      </c>
      <c r="C57" s="12">
        <v>80</v>
      </c>
      <c r="D57" s="8">
        <v>1.69</v>
      </c>
      <c r="E57" s="12">
        <v>74</v>
      </c>
      <c r="F57" s="8">
        <v>3.13</v>
      </c>
      <c r="G57" s="12">
        <v>6</v>
      </c>
      <c r="H57" s="8">
        <v>0.26</v>
      </c>
      <c r="I57" s="12">
        <v>0</v>
      </c>
    </row>
    <row r="58" spans="2:9" ht="15" customHeight="1" x14ac:dyDescent="0.2">
      <c r="B58" t="s">
        <v>123</v>
      </c>
      <c r="C58" s="12">
        <v>76</v>
      </c>
      <c r="D58" s="8">
        <v>1.61</v>
      </c>
      <c r="E58" s="12">
        <v>25</v>
      </c>
      <c r="F58" s="8">
        <v>1.06</v>
      </c>
      <c r="G58" s="12">
        <v>51</v>
      </c>
      <c r="H58" s="8">
        <v>2.1800000000000002</v>
      </c>
      <c r="I58" s="12">
        <v>0</v>
      </c>
    </row>
    <row r="59" spans="2:9" ht="15" customHeight="1" x14ac:dyDescent="0.2">
      <c r="B59" t="s">
        <v>121</v>
      </c>
      <c r="C59" s="12">
        <v>71</v>
      </c>
      <c r="D59" s="8">
        <v>1.5</v>
      </c>
      <c r="E59" s="12">
        <v>11</v>
      </c>
      <c r="F59" s="8">
        <v>0.47</v>
      </c>
      <c r="G59" s="12">
        <v>60</v>
      </c>
      <c r="H59" s="8">
        <v>2.56</v>
      </c>
      <c r="I59" s="12">
        <v>0</v>
      </c>
    </row>
    <row r="60" spans="2:9" ht="15" customHeight="1" x14ac:dyDescent="0.2">
      <c r="B60" t="s">
        <v>147</v>
      </c>
      <c r="C60" s="12">
        <v>68</v>
      </c>
      <c r="D60" s="8">
        <v>1.44</v>
      </c>
      <c r="E60" s="12">
        <v>20</v>
      </c>
      <c r="F60" s="8">
        <v>0.85</v>
      </c>
      <c r="G60" s="12">
        <v>48</v>
      </c>
      <c r="H60" s="8">
        <v>2.0499999999999998</v>
      </c>
      <c r="I60" s="12">
        <v>0</v>
      </c>
    </row>
    <row r="61" spans="2:9" ht="15" customHeight="1" x14ac:dyDescent="0.2">
      <c r="B61" t="s">
        <v>120</v>
      </c>
      <c r="C61" s="12">
        <v>64</v>
      </c>
      <c r="D61" s="8">
        <v>1.35</v>
      </c>
      <c r="E61" s="12">
        <v>16</v>
      </c>
      <c r="F61" s="8">
        <v>0.68</v>
      </c>
      <c r="G61" s="12">
        <v>48</v>
      </c>
      <c r="H61" s="8">
        <v>2.0499999999999998</v>
      </c>
      <c r="I61" s="12">
        <v>0</v>
      </c>
    </row>
    <row r="62" spans="2:9" ht="15" customHeight="1" x14ac:dyDescent="0.2">
      <c r="B62" t="s">
        <v>125</v>
      </c>
      <c r="C62" s="12">
        <v>62</v>
      </c>
      <c r="D62" s="8">
        <v>1.31</v>
      </c>
      <c r="E62" s="12">
        <v>42</v>
      </c>
      <c r="F62" s="8">
        <v>1.78</v>
      </c>
      <c r="G62" s="12">
        <v>20</v>
      </c>
      <c r="H62" s="8">
        <v>0.85</v>
      </c>
      <c r="I62" s="12">
        <v>0</v>
      </c>
    </row>
    <row r="63" spans="2:9" ht="15" customHeight="1" x14ac:dyDescent="0.2">
      <c r="B63" t="s">
        <v>129</v>
      </c>
      <c r="C63" s="12">
        <v>60</v>
      </c>
      <c r="D63" s="8">
        <v>1.27</v>
      </c>
      <c r="E63" s="12">
        <v>39</v>
      </c>
      <c r="F63" s="8">
        <v>1.65</v>
      </c>
      <c r="G63" s="12">
        <v>21</v>
      </c>
      <c r="H63" s="8">
        <v>0.9</v>
      </c>
      <c r="I63" s="12">
        <v>0</v>
      </c>
    </row>
    <row r="64" spans="2:9" ht="15" customHeight="1" x14ac:dyDescent="0.2">
      <c r="B64" t="s">
        <v>130</v>
      </c>
      <c r="C64" s="12">
        <v>60</v>
      </c>
      <c r="D64" s="8">
        <v>1.27</v>
      </c>
      <c r="E64" s="12">
        <v>11</v>
      </c>
      <c r="F64" s="8">
        <v>0.47</v>
      </c>
      <c r="G64" s="12">
        <v>49</v>
      </c>
      <c r="H64" s="8">
        <v>2.09</v>
      </c>
      <c r="I64" s="12">
        <v>0</v>
      </c>
    </row>
    <row r="65" spans="2:9" ht="15" customHeight="1" x14ac:dyDescent="0.2">
      <c r="B65" t="s">
        <v>124</v>
      </c>
      <c r="C65" s="12">
        <v>59</v>
      </c>
      <c r="D65" s="8">
        <v>1.25</v>
      </c>
      <c r="E65" s="12">
        <v>21</v>
      </c>
      <c r="F65" s="8">
        <v>0.89</v>
      </c>
      <c r="G65" s="12">
        <v>38</v>
      </c>
      <c r="H65" s="8">
        <v>1.62</v>
      </c>
      <c r="I65" s="12">
        <v>0</v>
      </c>
    </row>
    <row r="66" spans="2:9" ht="15" customHeight="1" x14ac:dyDescent="0.2">
      <c r="B66" t="s">
        <v>126</v>
      </c>
      <c r="C66" s="12">
        <v>59</v>
      </c>
      <c r="D66" s="8">
        <v>1.25</v>
      </c>
      <c r="E66" s="12">
        <v>37</v>
      </c>
      <c r="F66" s="8">
        <v>1.57</v>
      </c>
      <c r="G66" s="12">
        <v>22</v>
      </c>
      <c r="H66" s="8">
        <v>0.94</v>
      </c>
      <c r="I66" s="12">
        <v>0</v>
      </c>
    </row>
    <row r="68" spans="2:9" ht="15" customHeight="1" x14ac:dyDescent="0.2">
      <c r="B68" t="s">
        <v>246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3</vt:i4>
      </vt:variant>
    </vt:vector>
  </HeadingPairs>
  <TitlesOfParts>
    <vt:vector size="43" baseType="lpstr">
      <vt:lpstr>目次</vt:lpstr>
      <vt:lpstr>産業大分類</vt:lpstr>
      <vt:lpstr>産業中分類</vt:lpstr>
      <vt:lpstr>産業小分類</vt:lpstr>
      <vt:lpstr>群馬県</vt:lpstr>
      <vt:lpstr>前橋市</vt:lpstr>
      <vt:lpstr>高崎市</vt:lpstr>
      <vt:lpstr>桐生市</vt:lpstr>
      <vt:lpstr>伊勢崎市</vt:lpstr>
      <vt:lpstr>太田市</vt:lpstr>
      <vt:lpstr>沼田市</vt:lpstr>
      <vt:lpstr>館林市</vt:lpstr>
      <vt:lpstr>渋川市</vt:lpstr>
      <vt:lpstr>藤岡市</vt:lpstr>
      <vt:lpstr>富岡市</vt:lpstr>
      <vt:lpstr>安中市</vt:lpstr>
      <vt:lpstr>みどり市</vt:lpstr>
      <vt:lpstr>北群馬郡榛東村</vt:lpstr>
      <vt:lpstr>北群馬郡吉岡町</vt:lpstr>
      <vt:lpstr>多野郡上野村</vt:lpstr>
      <vt:lpstr>多野郡神流町</vt:lpstr>
      <vt:lpstr>甘楽郡下仁田町</vt:lpstr>
      <vt:lpstr>甘楽郡南牧村</vt:lpstr>
      <vt:lpstr>甘楽郡甘楽町</vt:lpstr>
      <vt:lpstr>吾妻郡中之条町</vt:lpstr>
      <vt:lpstr>吾妻郡長野原町</vt:lpstr>
      <vt:lpstr>吾妻郡嬬恋村</vt:lpstr>
      <vt:lpstr>吾妻郡草津町</vt:lpstr>
      <vt:lpstr>吾妻郡高山村</vt:lpstr>
      <vt:lpstr>吾妻郡東吾妻町</vt:lpstr>
      <vt:lpstr>利根郡片品村</vt:lpstr>
      <vt:lpstr>利根郡川場村</vt:lpstr>
      <vt:lpstr>利根郡昭和村</vt:lpstr>
      <vt:lpstr>利根郡みなかみ町</vt:lpstr>
      <vt:lpstr>佐波郡玉村町</vt:lpstr>
      <vt:lpstr>邑楽郡板倉町</vt:lpstr>
      <vt:lpstr>邑楽郡明和町</vt:lpstr>
      <vt:lpstr>邑楽郡千代田町</vt:lpstr>
      <vt:lpstr>邑楽郡大泉町</vt:lpstr>
      <vt:lpstr>邑楽郡邑楽町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2023-08-17T02:22:13Z</dcterms:created>
  <dcterms:modified xsi:type="dcterms:W3CDTF">2023-08-17T02:22:13Z</dcterms:modified>
</cp:coreProperties>
</file>